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ralfsgaigulis/Documents/BDM/"/>
    </mc:Choice>
  </mc:AlternateContent>
  <xr:revisionPtr revIDLastSave="0" documentId="13_ncr:1_{39450DE0-A39C-1749-8FB2-1281C64803F5}" xr6:coauthVersionLast="47" xr6:coauthVersionMax="47" xr10:uidLastSave="{00000000-0000-0000-0000-000000000000}"/>
  <bookViews>
    <workbookView xWindow="0" yWindow="500" windowWidth="28800" windowHeight="15800" tabRatio="908" xr2:uid="{C6911E87-DE4C-F847-BD6B-02B7B2A09EAD}"/>
  </bookViews>
  <sheets>
    <sheet name="Summary &gt;" sheetId="16" r:id="rId1"/>
    <sheet name="PnL" sheetId="12" r:id="rId2"/>
    <sheet name="Cash Flow Summary" sheetId="17" r:id="rId3"/>
    <sheet name="Assumptions &amp; Calculations &gt;" sheetId="15" r:id="rId4"/>
    <sheet name="Assumptions" sheetId="4" r:id="rId5"/>
    <sheet name="PnL (monthly)" sheetId="11" r:id="rId6"/>
    <sheet name="Cash Flow" sheetId="27" r:id="rId7"/>
    <sheet name="Purchases" sheetId="18" r:id="rId8"/>
    <sheet name="Pricing" sheetId="26" r:id="rId9"/>
    <sheet name="Marketing Plan" sheetId="25" r:id="rId10"/>
    <sheet name="Pop-ups" sheetId="7" r:id="rId11"/>
    <sheet name="Timeline" sheetId="24" r:id="rId12"/>
    <sheet name="Valuation Comparison" sheetId="20" r:id="rId13"/>
    <sheet name="PnL (2)" sheetId="21" state="hidden" r:id="rId14"/>
    <sheet name="Cash Flow Summary (2)" sheetId="22" state="hidden" r:id="rId15"/>
  </sheets>
  <definedNames>
    <definedName name="KA_monthly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95" i="22" l="1"/>
  <c r="N95" i="22"/>
  <c r="M95" i="22"/>
  <c r="L95" i="22"/>
  <c r="K95" i="22"/>
  <c r="J95" i="22"/>
  <c r="I95" i="22"/>
  <c r="H95" i="22"/>
  <c r="G95" i="22"/>
  <c r="F95" i="22"/>
  <c r="E95" i="22"/>
  <c r="D95" i="22"/>
  <c r="O91" i="22"/>
  <c r="N91" i="22"/>
  <c r="M91" i="22"/>
  <c r="L91" i="22"/>
  <c r="K91" i="22"/>
  <c r="J91" i="22"/>
  <c r="I91" i="22"/>
  <c r="H91" i="22"/>
  <c r="G91" i="22"/>
  <c r="F91" i="22"/>
  <c r="E91" i="22"/>
  <c r="D91" i="22"/>
  <c r="O90" i="22"/>
  <c r="N90" i="22"/>
  <c r="M90" i="22"/>
  <c r="L90" i="22"/>
  <c r="K90" i="22"/>
  <c r="J90" i="22"/>
  <c r="I90" i="22"/>
  <c r="H90" i="22"/>
  <c r="G90" i="22"/>
  <c r="F90" i="22"/>
  <c r="E90" i="22"/>
  <c r="D90" i="22"/>
  <c r="O88" i="22"/>
  <c r="N88" i="22"/>
  <c r="M88" i="22"/>
  <c r="L88" i="22"/>
  <c r="K88" i="22"/>
  <c r="J88" i="22"/>
  <c r="I88" i="22"/>
  <c r="H88" i="22"/>
  <c r="G88" i="22"/>
  <c r="F88" i="22"/>
  <c r="E88" i="22"/>
  <c r="D88" i="22"/>
  <c r="O87" i="22"/>
  <c r="N87" i="22"/>
  <c r="M87" i="22"/>
  <c r="L87" i="22"/>
  <c r="K87" i="22"/>
  <c r="J87" i="22"/>
  <c r="I87" i="22"/>
  <c r="H87" i="22"/>
  <c r="G87" i="22"/>
  <c r="F87" i="22"/>
  <c r="E87" i="22"/>
  <c r="D87" i="22"/>
  <c r="O86" i="22"/>
  <c r="N86" i="22"/>
  <c r="M86" i="22"/>
  <c r="L86" i="22"/>
  <c r="K86" i="22"/>
  <c r="J86" i="22"/>
  <c r="I86" i="22"/>
  <c r="H86" i="22"/>
  <c r="G86" i="22"/>
  <c r="F86" i="22"/>
  <c r="E86" i="22"/>
  <c r="D86" i="22"/>
  <c r="O85" i="22"/>
  <c r="N85" i="22"/>
  <c r="M85" i="22"/>
  <c r="L85" i="22"/>
  <c r="K85" i="22"/>
  <c r="J85" i="22"/>
  <c r="I85" i="22"/>
  <c r="H85" i="22"/>
  <c r="G85" i="22"/>
  <c r="F85" i="22"/>
  <c r="E85" i="22"/>
  <c r="D85" i="22"/>
  <c r="O84" i="22"/>
  <c r="N84" i="22"/>
  <c r="M84" i="22"/>
  <c r="L84" i="22"/>
  <c r="K84" i="22"/>
  <c r="J84" i="22"/>
  <c r="I84" i="22"/>
  <c r="H84" i="22"/>
  <c r="G84" i="22"/>
  <c r="F84" i="22"/>
  <c r="E84" i="22"/>
  <c r="D84" i="22"/>
  <c r="O83" i="22"/>
  <c r="N83" i="22"/>
  <c r="M83" i="22"/>
  <c r="L83" i="22"/>
  <c r="K83" i="22"/>
  <c r="J83" i="22"/>
  <c r="I83" i="22"/>
  <c r="H83" i="22"/>
  <c r="G83" i="22"/>
  <c r="F83" i="22"/>
  <c r="E83" i="22"/>
  <c r="D83" i="22"/>
  <c r="O82" i="22"/>
  <c r="N82" i="22"/>
  <c r="M82" i="22"/>
  <c r="L82" i="22"/>
  <c r="K82" i="22"/>
  <c r="J82" i="22"/>
  <c r="I82" i="22"/>
  <c r="H82" i="22"/>
  <c r="G82" i="22"/>
  <c r="F82" i="22"/>
  <c r="E82" i="22"/>
  <c r="D82" i="22"/>
  <c r="O81" i="22"/>
  <c r="N81" i="22"/>
  <c r="M81" i="22"/>
  <c r="L81" i="22"/>
  <c r="K81" i="22"/>
  <c r="J81" i="22"/>
  <c r="I81" i="22"/>
  <c r="H81" i="22"/>
  <c r="G81" i="22"/>
  <c r="F81" i="22"/>
  <c r="E81" i="22"/>
  <c r="D81" i="22"/>
  <c r="O80" i="22"/>
  <c r="N80" i="22"/>
  <c r="M80" i="22"/>
  <c r="L80" i="22"/>
  <c r="K80" i="22"/>
  <c r="J80" i="22"/>
  <c r="I80" i="22"/>
  <c r="H80" i="22"/>
  <c r="G80" i="22"/>
  <c r="F80" i="22"/>
  <c r="E80" i="22"/>
  <c r="D80" i="22"/>
  <c r="O78" i="22"/>
  <c r="N78" i="22"/>
  <c r="M78" i="22"/>
  <c r="L78" i="22"/>
  <c r="K78" i="22"/>
  <c r="J78" i="22"/>
  <c r="I78" i="22"/>
  <c r="H78" i="22"/>
  <c r="G78" i="22"/>
  <c r="F78" i="22"/>
  <c r="E78" i="22"/>
  <c r="D78" i="22"/>
  <c r="O51" i="22"/>
  <c r="N51" i="22"/>
  <c r="M51" i="22"/>
  <c r="L51" i="22"/>
  <c r="K51" i="22"/>
  <c r="J51" i="22"/>
  <c r="I51" i="22"/>
  <c r="H51" i="22"/>
  <c r="G51" i="22"/>
  <c r="F51" i="22"/>
  <c r="E51" i="22"/>
  <c r="D51" i="22"/>
  <c r="O47" i="22"/>
  <c r="N47" i="22"/>
  <c r="M47" i="22"/>
  <c r="L47" i="22"/>
  <c r="K47" i="22"/>
  <c r="J47" i="22"/>
  <c r="I47" i="22"/>
  <c r="H47" i="22"/>
  <c r="G47" i="22"/>
  <c r="F47" i="22"/>
  <c r="E47" i="22"/>
  <c r="D47" i="22"/>
  <c r="O46" i="22"/>
  <c r="N46" i="22"/>
  <c r="M46" i="22"/>
  <c r="L46" i="22"/>
  <c r="K46" i="22"/>
  <c r="J46" i="22"/>
  <c r="I46" i="22"/>
  <c r="H46" i="22"/>
  <c r="G46" i="22"/>
  <c r="F46" i="22"/>
  <c r="E46" i="22"/>
  <c r="D46" i="22"/>
  <c r="O44" i="22"/>
  <c r="N44" i="22"/>
  <c r="M44" i="22"/>
  <c r="L44" i="22"/>
  <c r="K44" i="22"/>
  <c r="J44" i="22"/>
  <c r="I44" i="22"/>
  <c r="H44" i="22"/>
  <c r="G44" i="22"/>
  <c r="F44" i="22"/>
  <c r="E44" i="22"/>
  <c r="D44" i="22"/>
  <c r="O43" i="22"/>
  <c r="N43" i="22"/>
  <c r="M43" i="22"/>
  <c r="L43" i="22"/>
  <c r="K43" i="22"/>
  <c r="J43" i="22"/>
  <c r="I43" i="22"/>
  <c r="H43" i="22"/>
  <c r="G43" i="22"/>
  <c r="F43" i="22"/>
  <c r="E43" i="22"/>
  <c r="D43" i="22"/>
  <c r="O42" i="22"/>
  <c r="N42" i="22"/>
  <c r="M42" i="22"/>
  <c r="L42" i="22"/>
  <c r="K42" i="22"/>
  <c r="J42" i="22"/>
  <c r="I42" i="22"/>
  <c r="H42" i="22"/>
  <c r="G42" i="22"/>
  <c r="F42" i="22"/>
  <c r="E42" i="22"/>
  <c r="D42" i="22"/>
  <c r="O41" i="22"/>
  <c r="N41" i="22"/>
  <c r="M41" i="22"/>
  <c r="L41" i="22"/>
  <c r="K41" i="22"/>
  <c r="J41" i="22"/>
  <c r="I41" i="22"/>
  <c r="H41" i="22"/>
  <c r="G41" i="22"/>
  <c r="F41" i="22"/>
  <c r="E41" i="22"/>
  <c r="D41" i="22"/>
  <c r="O40" i="22"/>
  <c r="N40" i="22"/>
  <c r="M40" i="22"/>
  <c r="L40" i="22"/>
  <c r="K40" i="22"/>
  <c r="J40" i="22"/>
  <c r="I40" i="22"/>
  <c r="H40" i="22"/>
  <c r="G40" i="22"/>
  <c r="F40" i="22"/>
  <c r="E40" i="22"/>
  <c r="D40" i="22"/>
  <c r="O39" i="22"/>
  <c r="N39" i="22"/>
  <c r="M39" i="22"/>
  <c r="L39" i="22"/>
  <c r="K39" i="22"/>
  <c r="J39" i="22"/>
  <c r="I39" i="22"/>
  <c r="H39" i="22"/>
  <c r="G39" i="22"/>
  <c r="F39" i="22"/>
  <c r="E39" i="22"/>
  <c r="D39" i="22"/>
  <c r="O38" i="22"/>
  <c r="N38" i="22"/>
  <c r="M38" i="22"/>
  <c r="L38" i="22"/>
  <c r="K38" i="22"/>
  <c r="J38" i="22"/>
  <c r="I38" i="22"/>
  <c r="H38" i="22"/>
  <c r="G38" i="22"/>
  <c r="F38" i="22"/>
  <c r="E38" i="22"/>
  <c r="D38" i="22"/>
  <c r="O37" i="22"/>
  <c r="N37" i="22"/>
  <c r="M37" i="22"/>
  <c r="L37" i="22"/>
  <c r="K37" i="22"/>
  <c r="J37" i="22"/>
  <c r="I37" i="22"/>
  <c r="H37" i="22"/>
  <c r="G37" i="22"/>
  <c r="F37" i="22"/>
  <c r="E37" i="22"/>
  <c r="D37" i="22"/>
  <c r="O36" i="22"/>
  <c r="N36" i="22"/>
  <c r="M36" i="22"/>
  <c r="L36" i="22"/>
  <c r="K36" i="22"/>
  <c r="J36" i="22"/>
  <c r="I36" i="22"/>
  <c r="H36" i="22"/>
  <c r="G36" i="22"/>
  <c r="F36" i="22"/>
  <c r="E36" i="22"/>
  <c r="D36" i="22"/>
  <c r="O34" i="22"/>
  <c r="N34" i="22"/>
  <c r="M34" i="22"/>
  <c r="L34" i="22"/>
  <c r="K34" i="22"/>
  <c r="J34" i="22"/>
  <c r="I34" i="22"/>
  <c r="H34" i="22"/>
  <c r="G34" i="22"/>
  <c r="F34" i="22"/>
  <c r="E34" i="22"/>
  <c r="D34" i="22"/>
  <c r="D76" i="21"/>
  <c r="D75" i="21"/>
  <c r="D73" i="21"/>
  <c r="D71" i="21"/>
  <c r="D70" i="21"/>
  <c r="D69" i="21"/>
  <c r="D68" i="21"/>
  <c r="D67" i="21"/>
  <c r="D65" i="21"/>
  <c r="D64" i="21"/>
  <c r="D63" i="21"/>
  <c r="D62" i="21"/>
  <c r="D61" i="21"/>
  <c r="D58" i="21"/>
  <c r="D55" i="21"/>
  <c r="D54" i="21"/>
  <c r="D53" i="21"/>
  <c r="D51" i="21"/>
  <c r="D50" i="21"/>
  <c r="D49" i="21"/>
  <c r="D48" i="21"/>
  <c r="D47" i="21"/>
  <c r="D46" i="21"/>
  <c r="D38" i="21"/>
  <c r="D37" i="21"/>
  <c r="D35" i="21"/>
  <c r="D33" i="21"/>
  <c r="D32" i="21"/>
  <c r="D31" i="21"/>
  <c r="D30" i="21"/>
  <c r="D29" i="21"/>
  <c r="D27" i="21"/>
  <c r="D26" i="21"/>
  <c r="D25" i="21"/>
  <c r="D24" i="21"/>
  <c r="D23" i="21"/>
  <c r="D20" i="21"/>
  <c r="D17" i="21"/>
  <c r="D16" i="21"/>
  <c r="D15" i="21"/>
  <c r="D56" i="21" s="1"/>
  <c r="D13" i="21"/>
  <c r="D12" i="21"/>
  <c r="D11" i="21"/>
  <c r="D10" i="21"/>
  <c r="D9" i="21"/>
  <c r="D8" i="21"/>
  <c r="D7" i="21"/>
  <c r="AY177" i="4"/>
  <c r="BB177" i="4"/>
  <c r="BA177" i="4"/>
  <c r="AZ177" i="4"/>
  <c r="AX177" i="4"/>
  <c r="AW177" i="4"/>
  <c r="AV177" i="4"/>
  <c r="AU177" i="4"/>
  <c r="AT177" i="4"/>
  <c r="AS177" i="4"/>
  <c r="AR177" i="4"/>
  <c r="AQ177" i="4"/>
  <c r="AP177" i="4"/>
  <c r="AO177" i="4"/>
  <c r="AN177" i="4"/>
  <c r="AM177" i="4"/>
  <c r="AL177" i="4"/>
  <c r="AK177" i="4"/>
  <c r="AJ177" i="4"/>
  <c r="AI177" i="4"/>
  <c r="AH177" i="4"/>
  <c r="AG177" i="4"/>
  <c r="AF177" i="4"/>
  <c r="AE177" i="4"/>
  <c r="AD177" i="4"/>
  <c r="AC177" i="4"/>
  <c r="AB177" i="4"/>
  <c r="AA177" i="4"/>
  <c r="Z177" i="4"/>
  <c r="Y177" i="4"/>
  <c r="X177" i="4"/>
  <c r="W177" i="4"/>
  <c r="V177" i="4"/>
  <c r="U177" i="4"/>
  <c r="T177" i="4"/>
  <c r="S177" i="4"/>
  <c r="R177" i="4"/>
  <c r="Q177" i="4"/>
  <c r="P177" i="4"/>
  <c r="G26" i="21"/>
  <c r="F26" i="21"/>
  <c r="E26" i="21"/>
  <c r="X77" i="27"/>
  <c r="U77" i="27"/>
  <c r="R77" i="27"/>
  <c r="Q81" i="27"/>
  <c r="O107" i="11"/>
  <c r="N107" i="11"/>
  <c r="M107" i="11"/>
  <c r="L107" i="11"/>
  <c r="K107" i="11"/>
  <c r="J107" i="11"/>
  <c r="I107" i="11"/>
  <c r="H107" i="11"/>
  <c r="G107" i="11"/>
  <c r="F107" i="11"/>
  <c r="E107" i="11"/>
  <c r="D107" i="11"/>
  <c r="O19" i="11"/>
  <c r="N19" i="11"/>
  <c r="M19" i="11"/>
  <c r="L19" i="11"/>
  <c r="K19" i="11"/>
  <c r="J19" i="11"/>
  <c r="I19" i="11"/>
  <c r="H19" i="11"/>
  <c r="G19" i="11"/>
  <c r="F19" i="11"/>
  <c r="E19" i="11"/>
  <c r="D19" i="11"/>
  <c r="O8" i="11"/>
  <c r="N8" i="11"/>
  <c r="M8" i="11"/>
  <c r="L8" i="11"/>
  <c r="K8" i="11"/>
  <c r="J8" i="11"/>
  <c r="I8" i="11"/>
  <c r="H8" i="11"/>
  <c r="G8" i="11"/>
  <c r="F8" i="11"/>
  <c r="E8" i="11"/>
  <c r="D8" i="11"/>
  <c r="J181" i="4"/>
  <c r="O99" i="4"/>
  <c r="N99" i="4"/>
  <c r="M99" i="4"/>
  <c r="L99" i="4"/>
  <c r="K99" i="4"/>
  <c r="J99" i="4"/>
  <c r="I99" i="4"/>
  <c r="H99" i="4"/>
  <c r="G99" i="4"/>
  <c r="F99" i="4"/>
  <c r="E99" i="4"/>
  <c r="D99" i="4"/>
  <c r="O96" i="4"/>
  <c r="N96" i="4"/>
  <c r="N95" i="4"/>
  <c r="O93" i="4"/>
  <c r="N93" i="4"/>
  <c r="M93" i="4"/>
  <c r="L93" i="4"/>
  <c r="K93" i="4"/>
  <c r="J93" i="4"/>
  <c r="I93" i="4"/>
  <c r="H93" i="4"/>
  <c r="G93" i="4"/>
  <c r="F93" i="4"/>
  <c r="E93" i="4"/>
  <c r="D93" i="4"/>
  <c r="O90" i="4"/>
  <c r="N90" i="4"/>
  <c r="M90" i="4"/>
  <c r="L90" i="4"/>
  <c r="K90" i="4"/>
  <c r="J90" i="4"/>
  <c r="I90" i="4"/>
  <c r="H90" i="4"/>
  <c r="G90" i="4"/>
  <c r="F90" i="4"/>
  <c r="E90" i="4"/>
  <c r="O87" i="4"/>
  <c r="N87" i="4"/>
  <c r="N86" i="4"/>
  <c r="O84" i="4"/>
  <c r="N84" i="4"/>
  <c r="M84" i="4"/>
  <c r="L84" i="4"/>
  <c r="K84" i="4"/>
  <c r="J84" i="4"/>
  <c r="I84" i="4"/>
  <c r="H84" i="4"/>
  <c r="G84" i="4"/>
  <c r="F84" i="4"/>
  <c r="E84" i="4"/>
  <c r="D84" i="4"/>
  <c r="O81" i="4"/>
  <c r="N81" i="4"/>
  <c r="M81" i="4"/>
  <c r="L81" i="4"/>
  <c r="K81" i="4"/>
  <c r="J81" i="4"/>
  <c r="I81" i="4"/>
  <c r="H81" i="4"/>
  <c r="G81" i="4"/>
  <c r="F81" i="4"/>
  <c r="E81" i="4"/>
  <c r="D81" i="4"/>
  <c r="O79" i="4"/>
  <c r="N79" i="4"/>
  <c r="M79" i="4"/>
  <c r="L79" i="4"/>
  <c r="K79" i="4"/>
  <c r="J79" i="4"/>
  <c r="I79" i="4"/>
  <c r="H79" i="4"/>
  <c r="G79" i="4"/>
  <c r="F79" i="4"/>
  <c r="E79" i="4"/>
  <c r="D79" i="4"/>
  <c r="O78" i="4"/>
  <c r="N78" i="4"/>
  <c r="M78" i="4"/>
  <c r="L78" i="4"/>
  <c r="K78" i="4"/>
  <c r="J78" i="4"/>
  <c r="I78" i="4"/>
  <c r="H78" i="4"/>
  <c r="G78" i="4"/>
  <c r="F78" i="4"/>
  <c r="E78" i="4"/>
  <c r="D78" i="4"/>
  <c r="N38" i="4"/>
  <c r="I41" i="7"/>
  <c r="J41" i="7"/>
  <c r="K41" i="7"/>
  <c r="AQ65" i="18"/>
  <c r="AQ64" i="18"/>
  <c r="AQ63" i="18"/>
  <c r="AQ62" i="18"/>
  <c r="AQ61" i="18"/>
  <c r="AQ60" i="18"/>
  <c r="AQ59" i="18"/>
  <c r="AQ58" i="18"/>
  <c r="AQ57" i="18"/>
  <c r="AQ56" i="18"/>
  <c r="BA59" i="18"/>
  <c r="D36" i="21" l="1"/>
  <c r="D21" i="21"/>
  <c r="D18" i="21"/>
  <c r="D59" i="21"/>
  <c r="D74" i="21"/>
  <c r="AQ120" i="4" l="1"/>
  <c r="S104" i="25"/>
  <c r="AI64" i="18" l="1"/>
  <c r="AI62" i="18"/>
  <c r="AF62" i="18"/>
  <c r="AI60" i="18"/>
  <c r="AF60" i="18"/>
  <c r="S52" i="25"/>
  <c r="G49" i="25"/>
  <c r="G55" i="25"/>
  <c r="G86" i="25"/>
  <c r="G90" i="25"/>
  <c r="G93" i="25"/>
  <c r="G95" i="25"/>
  <c r="G101" i="25"/>
  <c r="X7" i="18"/>
  <c r="V7" i="18"/>
  <c r="U7" i="18"/>
  <c r="T7" i="18"/>
  <c r="X38" i="18"/>
  <c r="V38" i="18"/>
  <c r="U38" i="18"/>
  <c r="T38" i="18"/>
  <c r="S38" i="18"/>
  <c r="T32" i="18"/>
  <c r="T29" i="18"/>
  <c r="T26" i="18"/>
  <c r="T23" i="18"/>
  <c r="T20" i="18"/>
  <c r="T17" i="18"/>
  <c r="T14" i="18"/>
  <c r="T11" i="18"/>
  <c r="T8" i="18"/>
  <c r="V36" i="18"/>
  <c r="O233" i="18"/>
  <c r="M233" i="18"/>
  <c r="O232" i="18"/>
  <c r="M232" i="18"/>
  <c r="O230" i="18"/>
  <c r="M230" i="18"/>
  <c r="O228" i="18"/>
  <c r="M228" i="18"/>
  <c r="O227" i="18"/>
  <c r="M227" i="18"/>
  <c r="O226" i="18"/>
  <c r="M226" i="18"/>
  <c r="AV66" i="18"/>
  <c r="AO66" i="18"/>
  <c r="AB66" i="18"/>
  <c r="U66" i="18"/>
  <c r="H66" i="18"/>
  <c r="F66" i="18"/>
  <c r="BD65" i="18"/>
  <c r="BA65" i="18"/>
  <c r="AX65" i="18"/>
  <c r="AP65" i="18"/>
  <c r="AO65" i="18"/>
  <c r="AJ65" i="18"/>
  <c r="AG65" i="18"/>
  <c r="AE65" i="18"/>
  <c r="AD65" i="18"/>
  <c r="Z65" i="18"/>
  <c r="W65" i="18"/>
  <c r="V65" i="18"/>
  <c r="U65" i="18"/>
  <c r="P65" i="18"/>
  <c r="N65" i="18"/>
  <c r="M65" i="18"/>
  <c r="AH65" i="18" s="1"/>
  <c r="K65" i="18"/>
  <c r="J65" i="18"/>
  <c r="AY65" i="18" s="1"/>
  <c r="F65" i="18"/>
  <c r="AU65" i="18" s="1"/>
  <c r="E65" i="18"/>
  <c r="I65" i="18" s="1"/>
  <c r="D65" i="18"/>
  <c r="C65" i="18"/>
  <c r="BD64" i="18"/>
  <c r="BB64" i="18"/>
  <c r="BA64" i="18"/>
  <c r="AY64" i="18"/>
  <c r="AX64" i="18"/>
  <c r="AP64" i="18"/>
  <c r="AO64" i="18"/>
  <c r="AJ64" i="18"/>
  <c r="AH64" i="18"/>
  <c r="AG64" i="18"/>
  <c r="AE64" i="18"/>
  <c r="AD64" i="18"/>
  <c r="AB64" i="18"/>
  <c r="Z64" i="18"/>
  <c r="AK64" i="18" s="1"/>
  <c r="W64" i="18"/>
  <c r="V64" i="18"/>
  <c r="U64" i="18"/>
  <c r="P64" i="18"/>
  <c r="M64" i="18"/>
  <c r="J64" i="18"/>
  <c r="K64" i="18" s="1"/>
  <c r="H64" i="18"/>
  <c r="I64" i="18" s="1"/>
  <c r="F64" i="18"/>
  <c r="E64" i="18"/>
  <c r="D64" i="18"/>
  <c r="C64" i="18"/>
  <c r="BD63" i="18"/>
  <c r="AY63" i="18"/>
  <c r="AT63" i="18"/>
  <c r="AV63" i="18"/>
  <c r="AJ63" i="18"/>
  <c r="AE63" i="18"/>
  <c r="P63" i="18"/>
  <c r="K63" i="18"/>
  <c r="J63" i="18"/>
  <c r="I63" i="18"/>
  <c r="G63" i="18"/>
  <c r="BD62" i="18"/>
  <c r="BA62" i="18"/>
  <c r="AX62" i="18"/>
  <c r="AP62" i="18"/>
  <c r="AO62" i="18"/>
  <c r="AJ62" i="18"/>
  <c r="AG62" i="18"/>
  <c r="AD62" i="18"/>
  <c r="AY62" i="18" s="1"/>
  <c r="Z62" i="18"/>
  <c r="W62" i="18"/>
  <c r="V62" i="18"/>
  <c r="U62" i="18"/>
  <c r="P62" i="18"/>
  <c r="M62" i="18"/>
  <c r="J62" i="18"/>
  <c r="K62" i="18" s="1"/>
  <c r="F62" i="18"/>
  <c r="E62" i="18"/>
  <c r="I62" i="18" s="1"/>
  <c r="D62" i="18"/>
  <c r="C62" i="18"/>
  <c r="BD61" i="18"/>
  <c r="BB61" i="18"/>
  <c r="BA61" i="18"/>
  <c r="AY61" i="18"/>
  <c r="AX61" i="18"/>
  <c r="AP61" i="18"/>
  <c r="AO61" i="18"/>
  <c r="AJ61" i="18"/>
  <c r="AH61" i="18"/>
  <c r="AG61" i="18"/>
  <c r="AE61" i="18"/>
  <c r="AD61" i="18"/>
  <c r="AB61" i="18"/>
  <c r="Z61" i="18"/>
  <c r="W61" i="18"/>
  <c r="V61" i="18"/>
  <c r="U61" i="18"/>
  <c r="P61" i="18"/>
  <c r="N61" i="18"/>
  <c r="M61" i="18"/>
  <c r="K61" i="18"/>
  <c r="J61" i="18"/>
  <c r="H61" i="18"/>
  <c r="F61" i="18"/>
  <c r="Q61" i="18" s="1"/>
  <c r="E61" i="18"/>
  <c r="D61" i="18"/>
  <c r="C61" i="18"/>
  <c r="BD60" i="18"/>
  <c r="BA60" i="18"/>
  <c r="AX60" i="18"/>
  <c r="AP60" i="18"/>
  <c r="AO60" i="18"/>
  <c r="AJ60" i="18"/>
  <c r="AG60" i="18"/>
  <c r="AE60" i="18"/>
  <c r="AD60" i="18"/>
  <c r="AY60" i="18" s="1"/>
  <c r="Z60" i="18"/>
  <c r="W60" i="18"/>
  <c r="V60" i="18"/>
  <c r="U60" i="18"/>
  <c r="P60" i="18"/>
  <c r="M60" i="18"/>
  <c r="J60" i="18"/>
  <c r="K60" i="18" s="1"/>
  <c r="G60" i="18"/>
  <c r="F60" i="18"/>
  <c r="E60" i="18"/>
  <c r="D60" i="18"/>
  <c r="C60" i="18"/>
  <c r="BD59" i="18"/>
  <c r="BB59" i="18"/>
  <c r="AY59" i="18"/>
  <c r="AX59" i="18"/>
  <c r="AP59" i="18"/>
  <c r="AO59" i="18"/>
  <c r="AJ59" i="18"/>
  <c r="AH59" i="18"/>
  <c r="AG59" i="18"/>
  <c r="AE59" i="18"/>
  <c r="AD59" i="18"/>
  <c r="AB59" i="18"/>
  <c r="Z59" i="18"/>
  <c r="W59" i="18"/>
  <c r="V59" i="18"/>
  <c r="U59" i="18"/>
  <c r="P59" i="18"/>
  <c r="N59" i="18"/>
  <c r="M59" i="18"/>
  <c r="K59" i="18"/>
  <c r="J59" i="18"/>
  <c r="H59" i="18"/>
  <c r="I59" i="18" s="1"/>
  <c r="F59" i="18"/>
  <c r="G59" i="18" s="1"/>
  <c r="E59" i="18"/>
  <c r="D59" i="18"/>
  <c r="C59" i="18"/>
  <c r="BD58" i="18"/>
  <c r="BB58" i="18"/>
  <c r="BA58" i="18"/>
  <c r="AY58" i="18"/>
  <c r="AX58" i="18"/>
  <c r="AP58" i="18"/>
  <c r="AO58" i="18"/>
  <c r="AJ58" i="18"/>
  <c r="AH58" i="18"/>
  <c r="AG58" i="18"/>
  <c r="AE58" i="18"/>
  <c r="AD58" i="18"/>
  <c r="AB58" i="18"/>
  <c r="Z58" i="18"/>
  <c r="W58" i="18"/>
  <c r="V58" i="18"/>
  <c r="U58" i="18"/>
  <c r="P58" i="18"/>
  <c r="N58" i="18"/>
  <c r="M58" i="18"/>
  <c r="K58" i="18"/>
  <c r="J58" i="18"/>
  <c r="H58" i="18"/>
  <c r="F58" i="18"/>
  <c r="Q58" i="18" s="1"/>
  <c r="E58" i="18"/>
  <c r="D58" i="18"/>
  <c r="C58" i="18"/>
  <c r="BD57" i="18"/>
  <c r="BB57" i="18"/>
  <c r="BA57" i="18"/>
  <c r="AY57" i="18"/>
  <c r="AX57" i="18"/>
  <c r="AP57" i="18"/>
  <c r="AO57" i="18"/>
  <c r="AJ57" i="18"/>
  <c r="AH57" i="18"/>
  <c r="AG57" i="18"/>
  <c r="AE57" i="18"/>
  <c r="AD57" i="18"/>
  <c r="AB57" i="18"/>
  <c r="Z57" i="18"/>
  <c r="W57" i="18"/>
  <c r="V57" i="18"/>
  <c r="U57" i="18"/>
  <c r="P57" i="18"/>
  <c r="N57" i="18"/>
  <c r="M57" i="18"/>
  <c r="K57" i="18"/>
  <c r="J57" i="18"/>
  <c r="H57" i="18"/>
  <c r="I57" i="18" s="1"/>
  <c r="F57" i="18"/>
  <c r="Q57" i="18" s="1"/>
  <c r="E57" i="18"/>
  <c r="D57" i="18"/>
  <c r="C57" i="18"/>
  <c r="BD56" i="18"/>
  <c r="BB56" i="18"/>
  <c r="BA56" i="18"/>
  <c r="AY56" i="18"/>
  <c r="AX56" i="18"/>
  <c r="AP56" i="18"/>
  <c r="AO56" i="18"/>
  <c r="AJ56" i="18"/>
  <c r="AH56" i="18"/>
  <c r="AG56" i="18"/>
  <c r="AE56" i="18"/>
  <c r="AD56" i="18"/>
  <c r="AB56" i="18"/>
  <c r="Z56" i="18"/>
  <c r="W56" i="18"/>
  <c r="V56" i="18"/>
  <c r="U56" i="18"/>
  <c r="P56" i="18"/>
  <c r="N56" i="18"/>
  <c r="M56" i="18"/>
  <c r="K56" i="18"/>
  <c r="J56" i="18"/>
  <c r="H56" i="18"/>
  <c r="I56" i="18" s="1"/>
  <c r="G56" i="18"/>
  <c r="F56" i="18"/>
  <c r="Q56" i="18" s="1"/>
  <c r="E56" i="18"/>
  <c r="R67" i="18" s="1"/>
  <c r="D56" i="18"/>
  <c r="C56" i="18"/>
  <c r="BB120" i="4"/>
  <c r="BA120" i="4"/>
  <c r="AZ120" i="4"/>
  <c r="AY120" i="4"/>
  <c r="AX120" i="4"/>
  <c r="AW120" i="4"/>
  <c r="AV120" i="4"/>
  <c r="AU120" i="4"/>
  <c r="AT120" i="4"/>
  <c r="AS120" i="4"/>
  <c r="AR120" i="4"/>
  <c r="AA117" i="4"/>
  <c r="Z117" i="4"/>
  <c r="Y117" i="4"/>
  <c r="X117" i="4"/>
  <c r="W117" i="4"/>
  <c r="V117" i="4"/>
  <c r="U117" i="4"/>
  <c r="AK59" i="18" l="1"/>
  <c r="AK61" i="18"/>
  <c r="AK56" i="18"/>
  <c r="AK57" i="18"/>
  <c r="AK58" i="18"/>
  <c r="AL67" i="18"/>
  <c r="AV58" i="18"/>
  <c r="AT58" i="18"/>
  <c r="AV60" i="18"/>
  <c r="AT60" i="18"/>
  <c r="AZ60" i="18" s="1"/>
  <c r="AV59" i="18"/>
  <c r="AT59" i="18"/>
  <c r="AT61" i="18"/>
  <c r="AV61" i="18"/>
  <c r="AT57" i="18"/>
  <c r="AV57" i="18"/>
  <c r="AV62" i="18"/>
  <c r="AT62" i="18"/>
  <c r="AV64" i="18"/>
  <c r="AT64" i="18"/>
  <c r="AT65" i="18"/>
  <c r="G57" i="18"/>
  <c r="Q59" i="18"/>
  <c r="I60" i="18"/>
  <c r="G61" i="18"/>
  <c r="AE62" i="18"/>
  <c r="G65" i="18"/>
  <c r="AW65" i="18"/>
  <c r="AV65" i="18" s="1"/>
  <c r="W67" i="18"/>
  <c r="G58" i="18"/>
  <c r="G62" i="18"/>
  <c r="G64" i="18"/>
  <c r="Q65" i="18"/>
  <c r="AK65" i="18"/>
  <c r="BB65" i="18"/>
  <c r="I61" i="18"/>
  <c r="E67" i="18"/>
  <c r="I58" i="18"/>
  <c r="BC62" i="18" l="1"/>
  <c r="AZ62" i="18"/>
  <c r="BC60" i="18"/>
  <c r="BE64" i="18"/>
  <c r="BE58" i="18"/>
  <c r="BE59" i="18"/>
  <c r="BF67" i="18"/>
  <c r="AV56" i="18"/>
  <c r="AT56" i="18"/>
  <c r="AQ67" i="18"/>
  <c r="BE61" i="18"/>
  <c r="BE57" i="18"/>
  <c r="BE56" i="18" l="1"/>
  <c r="AY20" i="17" l="1"/>
  <c r="AX20" i="17"/>
  <c r="AW20" i="17"/>
  <c r="AV20" i="17"/>
  <c r="AU20" i="17"/>
  <c r="AT20" i="17"/>
  <c r="AS20" i="17"/>
  <c r="AR20" i="17"/>
  <c r="AQ20" i="17"/>
  <c r="AP20" i="17"/>
  <c r="AO20" i="17"/>
  <c r="AN20" i="17"/>
  <c r="AM20" i="17"/>
  <c r="AL20" i="17"/>
  <c r="AK20" i="17"/>
  <c r="AJ20" i="17"/>
  <c r="AI20" i="17"/>
  <c r="AH20" i="17"/>
  <c r="AG20" i="17"/>
  <c r="AF20" i="17"/>
  <c r="AE20" i="17"/>
  <c r="AD20" i="17"/>
  <c r="AC20" i="17"/>
  <c r="AB20" i="17"/>
  <c r="AA20" i="17"/>
  <c r="Z20" i="17"/>
  <c r="Y20" i="17"/>
  <c r="X20" i="17"/>
  <c r="W20" i="17"/>
  <c r="V20" i="17"/>
  <c r="U20" i="17"/>
  <c r="T20" i="17"/>
  <c r="S20" i="17"/>
  <c r="R20" i="17"/>
  <c r="Q20" i="17"/>
  <c r="P20" i="17"/>
  <c r="O20" i="17"/>
  <c r="N20" i="17"/>
  <c r="M20" i="17"/>
  <c r="L20" i="17"/>
  <c r="K20" i="17"/>
  <c r="J20" i="17"/>
  <c r="I20" i="17"/>
  <c r="H20" i="17"/>
  <c r="G20" i="17"/>
  <c r="F20" i="17"/>
  <c r="E20" i="17"/>
  <c r="D20" i="17"/>
  <c r="AU103" i="4"/>
  <c r="AT103" i="4"/>
  <c r="AS103" i="4"/>
  <c r="AR103" i="4"/>
  <c r="F65" i="12"/>
  <c r="E65" i="12"/>
  <c r="E64" i="12"/>
  <c r="AY65" i="11"/>
  <c r="AX65" i="11"/>
  <c r="AW65" i="11"/>
  <c r="AV65" i="11"/>
  <c r="AU65" i="11"/>
  <c r="AT65" i="11"/>
  <c r="AS65" i="11"/>
  <c r="AR65" i="11"/>
  <c r="AQ65" i="11"/>
  <c r="AP65" i="11"/>
  <c r="AO65" i="11"/>
  <c r="AN65" i="11"/>
  <c r="H65" i="12" s="1"/>
  <c r="AM65" i="11"/>
  <c r="AL65" i="11"/>
  <c r="AK65" i="11"/>
  <c r="AJ65" i="11"/>
  <c r="AI65" i="11"/>
  <c r="AH65" i="11"/>
  <c r="AG65" i="11"/>
  <c r="AF65" i="11"/>
  <c r="AE65" i="11"/>
  <c r="AD65" i="11"/>
  <c r="AC65" i="11"/>
  <c r="AB65" i="11"/>
  <c r="G65" i="12" s="1"/>
  <c r="AA65" i="11"/>
  <c r="Z65" i="11"/>
  <c r="Y65" i="11"/>
  <c r="X65" i="11"/>
  <c r="W65" i="11"/>
  <c r="V65" i="11"/>
  <c r="U65" i="11"/>
  <c r="T65" i="11"/>
  <c r="S65" i="11"/>
  <c r="R65" i="11"/>
  <c r="Q65" i="11"/>
  <c r="P65" i="11"/>
  <c r="AY64" i="11"/>
  <c r="AX64" i="11"/>
  <c r="AW64" i="11"/>
  <c r="AV64" i="11"/>
  <c r="AU64" i="11"/>
  <c r="AT64" i="11"/>
  <c r="AS64" i="11"/>
  <c r="AR64" i="11"/>
  <c r="AQ64" i="11"/>
  <c r="AP64" i="11"/>
  <c r="AO64" i="11"/>
  <c r="AN64" i="11"/>
  <c r="H64" i="12" s="1"/>
  <c r="AM64" i="11"/>
  <c r="AL64" i="11"/>
  <c r="AK64" i="11"/>
  <c r="AJ64" i="11"/>
  <c r="AI64" i="11"/>
  <c r="AH64" i="11"/>
  <c r="AG64" i="11"/>
  <c r="AF64" i="11"/>
  <c r="AE64" i="11"/>
  <c r="AD64" i="11"/>
  <c r="AC64" i="11"/>
  <c r="AB64" i="11"/>
  <c r="AA64" i="11"/>
  <c r="Z64" i="11"/>
  <c r="Y64" i="11"/>
  <c r="X64" i="11"/>
  <c r="W64" i="11"/>
  <c r="V64" i="11"/>
  <c r="U64" i="11"/>
  <c r="T64" i="11"/>
  <c r="S64" i="11"/>
  <c r="R64" i="11"/>
  <c r="Q64" i="11"/>
  <c r="P64" i="11"/>
  <c r="F64" i="12" s="1"/>
  <c r="AE63" i="11"/>
  <c r="AD63" i="11"/>
  <c r="AC63" i="11"/>
  <c r="AB63" i="11"/>
  <c r="AA63" i="11"/>
  <c r="Z63" i="11"/>
  <c r="Y63" i="11"/>
  <c r="X63" i="11"/>
  <c r="W63" i="11"/>
  <c r="V63" i="11"/>
  <c r="U63" i="11"/>
  <c r="T63" i="11"/>
  <c r="S63" i="11"/>
  <c r="R63" i="11"/>
  <c r="Q63" i="11"/>
  <c r="P63" i="11"/>
  <c r="F68" i="21"/>
  <c r="BB136" i="4"/>
  <c r="BA136" i="4"/>
  <c r="AZ136" i="4"/>
  <c r="AY136" i="4"/>
  <c r="AX136" i="4"/>
  <c r="AW136" i="4"/>
  <c r="AV136" i="4"/>
  <c r="AU136" i="4"/>
  <c r="AT136" i="4"/>
  <c r="AS136" i="4"/>
  <c r="AR136" i="4"/>
  <c r="AQ136" i="4"/>
  <c r="AP136" i="4"/>
  <c r="AO136" i="4"/>
  <c r="AN136" i="4"/>
  <c r="AM136" i="4"/>
  <c r="AL136" i="4"/>
  <c r="AK136" i="4"/>
  <c r="AJ136" i="4"/>
  <c r="AI136" i="4"/>
  <c r="AH136" i="4"/>
  <c r="AG136" i="4"/>
  <c r="AF136" i="4"/>
  <c r="AE136" i="4"/>
  <c r="AD136" i="4"/>
  <c r="AC136" i="4"/>
  <c r="AB136" i="4"/>
  <c r="AA136" i="4"/>
  <c r="Z136" i="4"/>
  <c r="Y136" i="4"/>
  <c r="X136" i="4"/>
  <c r="W136" i="4"/>
  <c r="V136" i="4"/>
  <c r="U136" i="4"/>
  <c r="T136" i="4"/>
  <c r="S136" i="4"/>
  <c r="R136" i="4"/>
  <c r="Q136" i="4"/>
  <c r="P136" i="4"/>
  <c r="N136" i="4"/>
  <c r="M136" i="4"/>
  <c r="L136" i="4"/>
  <c r="K136" i="4"/>
  <c r="I136" i="4"/>
  <c r="H136" i="4"/>
  <c r="G136" i="4"/>
  <c r="F136" i="4"/>
  <c r="E136" i="4"/>
  <c r="D136" i="4"/>
  <c r="D135" i="4" s="1"/>
  <c r="BJ122" i="4"/>
  <c r="BH122" i="4"/>
  <c r="BF122" i="4"/>
  <c r="BD122" i="4"/>
  <c r="BJ121" i="4"/>
  <c r="BH121" i="4"/>
  <c r="BF121" i="4"/>
  <c r="BD121" i="4"/>
  <c r="AY63" i="11"/>
  <c r="AX63" i="11"/>
  <c r="AW63" i="11"/>
  <c r="AV63" i="11"/>
  <c r="AU63" i="11"/>
  <c r="AT63" i="11"/>
  <c r="AS63" i="11"/>
  <c r="AR63" i="11"/>
  <c r="AQ63" i="11"/>
  <c r="AP120" i="4"/>
  <c r="AP63" i="11" s="1"/>
  <c r="AO120" i="4"/>
  <c r="AO63" i="11" s="1"/>
  <c r="AN120" i="4"/>
  <c r="AN63" i="11" s="1"/>
  <c r="AM120" i="4"/>
  <c r="AM63" i="11" s="1"/>
  <c r="AL120" i="4"/>
  <c r="AL63" i="11" s="1"/>
  <c r="AK120" i="4"/>
  <c r="AK63" i="11" s="1"/>
  <c r="AJ120" i="4"/>
  <c r="AJ63" i="11" s="1"/>
  <c r="AI120" i="4"/>
  <c r="AI63" i="11" s="1"/>
  <c r="AH120" i="4"/>
  <c r="AH63" i="11" s="1"/>
  <c r="AG120" i="4"/>
  <c r="AG63" i="11" s="1"/>
  <c r="AF120" i="4"/>
  <c r="AF63" i="11" s="1"/>
  <c r="G64" i="12" l="1"/>
  <c r="BD16" i="4"/>
  <c r="BD10" i="4"/>
  <c r="AA32" i="18"/>
  <c r="AA29" i="18"/>
  <c r="AA26" i="18"/>
  <c r="AA23" i="18"/>
  <c r="AA20" i="18"/>
  <c r="AA17" i="18"/>
  <c r="AA14" i="18"/>
  <c r="AA11" i="18"/>
  <c r="AA8" i="18"/>
  <c r="AA7" i="18"/>
  <c r="AA38" i="18" s="1"/>
  <c r="AO31" i="18"/>
  <c r="AO25" i="18"/>
  <c r="AR34" i="18"/>
  <c r="AO34" i="18"/>
  <c r="AR25" i="18"/>
  <c r="AO22" i="18"/>
  <c r="AR19" i="18"/>
  <c r="AR13" i="18"/>
  <c r="AO13" i="18"/>
  <c r="AR10" i="18"/>
  <c r="AF10" i="18"/>
  <c r="R135" i="27"/>
  <c r="R48" i="17" s="1"/>
  <c r="U41" i="25"/>
  <c r="I46" i="25"/>
  <c r="AY77" i="11"/>
  <c r="AX77" i="11"/>
  <c r="AW77" i="11"/>
  <c r="AV77" i="11"/>
  <c r="AU77" i="11"/>
  <c r="AT77" i="11"/>
  <c r="AS77" i="11"/>
  <c r="AR77" i="11"/>
  <c r="AQ77" i="11"/>
  <c r="AP77" i="11"/>
  <c r="AO77" i="11"/>
  <c r="AN77" i="11"/>
  <c r="AM77" i="11"/>
  <c r="AL77" i="11"/>
  <c r="AK77" i="11"/>
  <c r="AJ77" i="11"/>
  <c r="AI77" i="11"/>
  <c r="AH77" i="11"/>
  <c r="AG77" i="11"/>
  <c r="AF77" i="11"/>
  <c r="AE77" i="11"/>
  <c r="AD77" i="11"/>
  <c r="AC77" i="11"/>
  <c r="AB77" i="11"/>
  <c r="AA77" i="11"/>
  <c r="Z77" i="11"/>
  <c r="Y77" i="11"/>
  <c r="X77" i="11"/>
  <c r="W77" i="11"/>
  <c r="V77" i="11"/>
  <c r="U77" i="11"/>
  <c r="T77" i="11"/>
  <c r="S77" i="11"/>
  <c r="R77" i="11"/>
  <c r="Q77" i="11"/>
  <c r="P77" i="11"/>
  <c r="BB145" i="4"/>
  <c r="BB158" i="4"/>
  <c r="R67" i="11"/>
  <c r="O111" i="4"/>
  <c r="N111" i="4"/>
  <c r="M111" i="4"/>
  <c r="L111" i="4"/>
  <c r="K111" i="4"/>
  <c r="J111" i="4"/>
  <c r="I111" i="4"/>
  <c r="H111" i="4"/>
  <c r="G111" i="4"/>
  <c r="E111" i="4"/>
  <c r="D111" i="4"/>
  <c r="E100" i="12"/>
  <c r="O36" i="11"/>
  <c r="M36" i="11"/>
  <c r="L36" i="11"/>
  <c r="K36" i="11"/>
  <c r="J36" i="11"/>
  <c r="I36" i="11"/>
  <c r="H36" i="11"/>
  <c r="G36" i="11"/>
  <c r="F36" i="11"/>
  <c r="E36" i="11"/>
  <c r="D36" i="11"/>
  <c r="E89" i="12"/>
  <c r="E69" i="12"/>
  <c r="E68" i="12"/>
  <c r="E67" i="12"/>
  <c r="E63" i="12"/>
  <c r="E62" i="12"/>
  <c r="E61" i="12"/>
  <c r="E60" i="12"/>
  <c r="E59" i="12"/>
  <c r="E58" i="12"/>
  <c r="E57" i="12"/>
  <c r="E56" i="12"/>
  <c r="E55" i="12"/>
  <c r="AK107" i="11"/>
  <c r="Y107" i="11"/>
  <c r="X107" i="11"/>
  <c r="R107" i="11"/>
  <c r="Q107" i="11"/>
  <c r="P107" i="11"/>
  <c r="O101" i="11"/>
  <c r="N101" i="11"/>
  <c r="M101" i="11"/>
  <c r="L101" i="11"/>
  <c r="K101" i="11"/>
  <c r="J101" i="11"/>
  <c r="I101" i="11"/>
  <c r="H101" i="11"/>
  <c r="G101" i="11"/>
  <c r="F101" i="11"/>
  <c r="E101" i="11"/>
  <c r="D101" i="11"/>
  <c r="O100" i="11"/>
  <c r="N100" i="11"/>
  <c r="M100" i="11"/>
  <c r="L100" i="11"/>
  <c r="K100" i="11"/>
  <c r="J100" i="11"/>
  <c r="I100" i="11"/>
  <c r="H100" i="11"/>
  <c r="G100" i="11"/>
  <c r="F100" i="11"/>
  <c r="E100" i="11"/>
  <c r="D100" i="11"/>
  <c r="AY101" i="11"/>
  <c r="AX101" i="11"/>
  <c r="AW101" i="11"/>
  <c r="AV101" i="11"/>
  <c r="AU101" i="11"/>
  <c r="AT101" i="11"/>
  <c r="AS101" i="11"/>
  <c r="AR101" i="11"/>
  <c r="AQ101" i="11"/>
  <c r="AP101" i="11"/>
  <c r="AO101" i="11"/>
  <c r="AN101" i="11"/>
  <c r="AM101" i="11"/>
  <c r="AL101" i="11"/>
  <c r="AK101" i="11"/>
  <c r="AJ101" i="11"/>
  <c r="AI101" i="11"/>
  <c r="AH101" i="11"/>
  <c r="AG101" i="11"/>
  <c r="AF101" i="11"/>
  <c r="AE101" i="11"/>
  <c r="AD101" i="11"/>
  <c r="AC101" i="11"/>
  <c r="AB101" i="11"/>
  <c r="AA101" i="11"/>
  <c r="Z101" i="11"/>
  <c r="Y101" i="11"/>
  <c r="X101" i="11"/>
  <c r="W101" i="11"/>
  <c r="V101" i="11"/>
  <c r="U101" i="11"/>
  <c r="T101" i="11"/>
  <c r="S101" i="11"/>
  <c r="R101" i="11"/>
  <c r="Q101" i="11"/>
  <c r="P101" i="11"/>
  <c r="AY100" i="11"/>
  <c r="AX100" i="11"/>
  <c r="AW100" i="11"/>
  <c r="AV100" i="11"/>
  <c r="AU100" i="11"/>
  <c r="AT100" i="11"/>
  <c r="AS100" i="11"/>
  <c r="AR100" i="11"/>
  <c r="AQ100" i="11"/>
  <c r="AP100" i="11"/>
  <c r="AO100" i="11"/>
  <c r="AN100" i="11"/>
  <c r="AM100" i="11"/>
  <c r="AL100" i="11"/>
  <c r="AK100" i="11"/>
  <c r="AJ100" i="11"/>
  <c r="AI100" i="11"/>
  <c r="AH100" i="11"/>
  <c r="AG100" i="11"/>
  <c r="AF100" i="11"/>
  <c r="AE100" i="11"/>
  <c r="AD100" i="11"/>
  <c r="AC100" i="11"/>
  <c r="AB100" i="11"/>
  <c r="AA100" i="11"/>
  <c r="Z100" i="11"/>
  <c r="Y100" i="11"/>
  <c r="X100" i="11"/>
  <c r="W100" i="11"/>
  <c r="V100" i="11"/>
  <c r="U100" i="11"/>
  <c r="T100" i="11"/>
  <c r="S100" i="11"/>
  <c r="R100" i="11"/>
  <c r="Q100" i="11"/>
  <c r="P100" i="11"/>
  <c r="AY99" i="11"/>
  <c r="AX99" i="11"/>
  <c r="AW99" i="11"/>
  <c r="AV99" i="11"/>
  <c r="AU99" i="11"/>
  <c r="AT99" i="11"/>
  <c r="AS99" i="11"/>
  <c r="AR99" i="11"/>
  <c r="AQ99" i="11"/>
  <c r="AP99" i="11"/>
  <c r="AO99" i="11"/>
  <c r="AN99" i="11"/>
  <c r="AM99" i="11"/>
  <c r="AL99" i="11"/>
  <c r="AK99" i="11"/>
  <c r="AJ99" i="11"/>
  <c r="AI99" i="11"/>
  <c r="AH99" i="11"/>
  <c r="AG99" i="11"/>
  <c r="AF99" i="11"/>
  <c r="AE99" i="11"/>
  <c r="AD99" i="11"/>
  <c r="AC99" i="11"/>
  <c r="AB99" i="11"/>
  <c r="AA99" i="11"/>
  <c r="Z99" i="11"/>
  <c r="Y99" i="11"/>
  <c r="X99" i="11"/>
  <c r="W99" i="11"/>
  <c r="V99" i="11"/>
  <c r="U99" i="11"/>
  <c r="T99" i="11"/>
  <c r="S99" i="11"/>
  <c r="R99" i="11"/>
  <c r="Q99" i="11"/>
  <c r="P99" i="11"/>
  <c r="AY98" i="11"/>
  <c r="AX98" i="11"/>
  <c r="AW98" i="11"/>
  <c r="AV98" i="11"/>
  <c r="AU98" i="11"/>
  <c r="AT98" i="11"/>
  <c r="AS98" i="11"/>
  <c r="AR98" i="11"/>
  <c r="AQ98" i="11"/>
  <c r="AP98" i="11"/>
  <c r="AO98" i="11"/>
  <c r="AN98" i="11"/>
  <c r="AM98" i="11"/>
  <c r="AL98" i="11"/>
  <c r="AK98" i="11"/>
  <c r="AJ98" i="11"/>
  <c r="AI98" i="11"/>
  <c r="AH98" i="11"/>
  <c r="AG98" i="11"/>
  <c r="AF98" i="11"/>
  <c r="AE98" i="11"/>
  <c r="AD98" i="11"/>
  <c r="AC98" i="11"/>
  <c r="AB98" i="11"/>
  <c r="AA98" i="11"/>
  <c r="Z98" i="11"/>
  <c r="Y98" i="11"/>
  <c r="X98" i="11"/>
  <c r="W98" i="11"/>
  <c r="V98" i="11"/>
  <c r="U98" i="11"/>
  <c r="T98" i="11"/>
  <c r="S98" i="11"/>
  <c r="R98" i="11"/>
  <c r="Q98" i="11"/>
  <c r="P98" i="11"/>
  <c r="AY97" i="11"/>
  <c r="AX97" i="11"/>
  <c r="AW97" i="11"/>
  <c r="AV97" i="11"/>
  <c r="AU97" i="11"/>
  <c r="AT97" i="11"/>
  <c r="AS97" i="11"/>
  <c r="AR97" i="11"/>
  <c r="AQ97" i="11"/>
  <c r="AP97" i="11"/>
  <c r="AO97" i="11"/>
  <c r="AN97" i="11"/>
  <c r="AM97" i="11"/>
  <c r="AL97" i="11"/>
  <c r="AK97" i="11"/>
  <c r="AJ97" i="11"/>
  <c r="AI97" i="11"/>
  <c r="AH97" i="11"/>
  <c r="AG97" i="11"/>
  <c r="AF97" i="11"/>
  <c r="AE97" i="11"/>
  <c r="AD97" i="11"/>
  <c r="AC97" i="11"/>
  <c r="AB97" i="11"/>
  <c r="AA97" i="11"/>
  <c r="Z97" i="11"/>
  <c r="Y97" i="11"/>
  <c r="X97" i="11"/>
  <c r="W97" i="11"/>
  <c r="V97" i="11"/>
  <c r="U97" i="11"/>
  <c r="T97" i="11"/>
  <c r="S97" i="11"/>
  <c r="R97" i="11"/>
  <c r="Q97" i="11"/>
  <c r="P97" i="11"/>
  <c r="AY69" i="11"/>
  <c r="AX69" i="11"/>
  <c r="AW69" i="11"/>
  <c r="AV69" i="11"/>
  <c r="AU69" i="11"/>
  <c r="AT69" i="11"/>
  <c r="AS69" i="11"/>
  <c r="AR69" i="11"/>
  <c r="AQ69" i="11"/>
  <c r="AP69" i="11"/>
  <c r="AO69" i="11"/>
  <c r="AN69" i="11"/>
  <c r="AM69" i="11"/>
  <c r="AL69" i="11"/>
  <c r="AK69" i="11"/>
  <c r="AJ69" i="11"/>
  <c r="AI69" i="11"/>
  <c r="AH69" i="11"/>
  <c r="AG69" i="11"/>
  <c r="AF69" i="11"/>
  <c r="AE69" i="11"/>
  <c r="AD69" i="11"/>
  <c r="AC69" i="11"/>
  <c r="AB69" i="11"/>
  <c r="AA69" i="11"/>
  <c r="Z69" i="11"/>
  <c r="Y69" i="11"/>
  <c r="X69" i="11"/>
  <c r="W69" i="11"/>
  <c r="V69" i="11"/>
  <c r="U69" i="11"/>
  <c r="T69" i="11"/>
  <c r="S69" i="11"/>
  <c r="R69" i="11"/>
  <c r="Q69" i="11"/>
  <c r="P69" i="11"/>
  <c r="AY68" i="11"/>
  <c r="AX68" i="11"/>
  <c r="AW68" i="11"/>
  <c r="AV68" i="11"/>
  <c r="AU68" i="11"/>
  <c r="AT68" i="11"/>
  <c r="AS68" i="11"/>
  <c r="AR68" i="11"/>
  <c r="AQ68" i="11"/>
  <c r="AP68" i="11"/>
  <c r="AO68" i="11"/>
  <c r="AN68" i="11"/>
  <c r="AM68" i="11"/>
  <c r="AL68" i="11"/>
  <c r="AK68" i="11"/>
  <c r="AJ68" i="11"/>
  <c r="AI68" i="11"/>
  <c r="AH68" i="11"/>
  <c r="AG68" i="11"/>
  <c r="AF68" i="11"/>
  <c r="AE68" i="11"/>
  <c r="AD68" i="11"/>
  <c r="AC68" i="11"/>
  <c r="AB68" i="11"/>
  <c r="AA68" i="11"/>
  <c r="Z68" i="11"/>
  <c r="Y68" i="11"/>
  <c r="X68" i="11"/>
  <c r="W68" i="11"/>
  <c r="V68" i="11"/>
  <c r="U68" i="11"/>
  <c r="T68" i="11"/>
  <c r="S68" i="11"/>
  <c r="R68" i="11"/>
  <c r="Q68" i="11"/>
  <c r="P68" i="11"/>
  <c r="S67" i="11"/>
  <c r="Q67" i="11"/>
  <c r="P67" i="11"/>
  <c r="AY62" i="11"/>
  <c r="AX62" i="11"/>
  <c r="AW62" i="11"/>
  <c r="AV62" i="11"/>
  <c r="AU62" i="11"/>
  <c r="AT62" i="11"/>
  <c r="AS62" i="11"/>
  <c r="AR62" i="11"/>
  <c r="AQ62" i="11"/>
  <c r="AP62" i="11"/>
  <c r="AO62" i="11"/>
  <c r="AN62" i="11"/>
  <c r="AM62" i="11"/>
  <c r="AL62" i="11"/>
  <c r="AK62" i="11"/>
  <c r="AJ62" i="11"/>
  <c r="AI62" i="11"/>
  <c r="AH62" i="11"/>
  <c r="AG62" i="11"/>
  <c r="AF62" i="11"/>
  <c r="AE62" i="11"/>
  <c r="AD62" i="11"/>
  <c r="AC62" i="11"/>
  <c r="AB62" i="11"/>
  <c r="AA62" i="11"/>
  <c r="Z62" i="11"/>
  <c r="Y62" i="11"/>
  <c r="X62" i="11"/>
  <c r="W62" i="11"/>
  <c r="V62" i="11"/>
  <c r="U62" i="11"/>
  <c r="T62" i="11"/>
  <c r="S62" i="11"/>
  <c r="R62" i="11"/>
  <c r="Q62" i="11"/>
  <c r="P62" i="11"/>
  <c r="AY61" i="11"/>
  <c r="AX61" i="11"/>
  <c r="AW61" i="11"/>
  <c r="AV61" i="11"/>
  <c r="AU61" i="11"/>
  <c r="AT61" i="11"/>
  <c r="AS61" i="11"/>
  <c r="AR61" i="11"/>
  <c r="AQ61" i="11"/>
  <c r="AP61" i="11"/>
  <c r="AO61" i="11"/>
  <c r="AN61" i="11"/>
  <c r="AM61" i="11"/>
  <c r="AL61" i="11"/>
  <c r="AK61" i="11"/>
  <c r="AJ61" i="11"/>
  <c r="AI61" i="11"/>
  <c r="AH61" i="11"/>
  <c r="AG61" i="11"/>
  <c r="AF61" i="11"/>
  <c r="AE61" i="11"/>
  <c r="AD61" i="11"/>
  <c r="AC61" i="11"/>
  <c r="AB61" i="11"/>
  <c r="AA61" i="11"/>
  <c r="Z61" i="11"/>
  <c r="Y61" i="11"/>
  <c r="X61" i="11"/>
  <c r="W61" i="11"/>
  <c r="V61" i="11"/>
  <c r="U61" i="11"/>
  <c r="T61" i="11"/>
  <c r="S61" i="11"/>
  <c r="R61" i="11"/>
  <c r="Q61" i="11"/>
  <c r="P61" i="11"/>
  <c r="AY60" i="11"/>
  <c r="AX60" i="11"/>
  <c r="AW60" i="11"/>
  <c r="AV60" i="11"/>
  <c r="AU60" i="11"/>
  <c r="AT60" i="11"/>
  <c r="AS60" i="11"/>
  <c r="AR60" i="11"/>
  <c r="AQ60" i="11"/>
  <c r="AP60" i="11"/>
  <c r="AO60" i="11"/>
  <c r="AN60" i="11"/>
  <c r="AM60" i="11"/>
  <c r="AL60" i="11"/>
  <c r="AK60" i="11"/>
  <c r="AJ60" i="11"/>
  <c r="AI60" i="11"/>
  <c r="AH60" i="11"/>
  <c r="AG60" i="11"/>
  <c r="AF60" i="11"/>
  <c r="AE60" i="11"/>
  <c r="AD60" i="11"/>
  <c r="AC60" i="11"/>
  <c r="AB60" i="11"/>
  <c r="AA60" i="11"/>
  <c r="R60" i="11"/>
  <c r="Q60" i="11"/>
  <c r="P60" i="11"/>
  <c r="AY59" i="11"/>
  <c r="AX59" i="11"/>
  <c r="AW59" i="11"/>
  <c r="AV59" i="11"/>
  <c r="AU59" i="11"/>
  <c r="AT59" i="11"/>
  <c r="AS59" i="11"/>
  <c r="AR59" i="11"/>
  <c r="AQ59" i="11"/>
  <c r="AP59" i="11"/>
  <c r="AO59" i="11"/>
  <c r="AN59" i="11"/>
  <c r="AM59" i="11"/>
  <c r="AL59" i="11"/>
  <c r="AK59" i="11"/>
  <c r="AJ59" i="11"/>
  <c r="AI59" i="11"/>
  <c r="AH59" i="11"/>
  <c r="AG59" i="11"/>
  <c r="AF59" i="11"/>
  <c r="AE59" i="11"/>
  <c r="AD59" i="11"/>
  <c r="AC59" i="11"/>
  <c r="AB59" i="11"/>
  <c r="AA59" i="11"/>
  <c r="Z59" i="11"/>
  <c r="Y59" i="11"/>
  <c r="X59" i="11"/>
  <c r="W59" i="11"/>
  <c r="V59" i="11"/>
  <c r="U59" i="11"/>
  <c r="T59" i="11"/>
  <c r="S59" i="11"/>
  <c r="R59" i="11"/>
  <c r="Q59" i="11"/>
  <c r="P59" i="11"/>
  <c r="AY58" i="11"/>
  <c r="AX58" i="11"/>
  <c r="AW58" i="11"/>
  <c r="AV58" i="11"/>
  <c r="AU58" i="11"/>
  <c r="AT58" i="11"/>
  <c r="AS58" i="11"/>
  <c r="AR58" i="11"/>
  <c r="AQ58" i="11"/>
  <c r="AP58" i="11"/>
  <c r="AO58" i="11"/>
  <c r="AN58" i="11"/>
  <c r="AM58" i="11"/>
  <c r="AL58" i="11"/>
  <c r="AK58" i="11"/>
  <c r="AJ58" i="11"/>
  <c r="AI58" i="11"/>
  <c r="AH58" i="11"/>
  <c r="AG58" i="11"/>
  <c r="AF58" i="11"/>
  <c r="AE58" i="11"/>
  <c r="AD58" i="11"/>
  <c r="AC58" i="11"/>
  <c r="AB58" i="11"/>
  <c r="AA58" i="11"/>
  <c r="Z58" i="11"/>
  <c r="Y58" i="11"/>
  <c r="X58" i="11"/>
  <c r="W58" i="11"/>
  <c r="V58" i="11"/>
  <c r="U58" i="11"/>
  <c r="T58" i="11"/>
  <c r="S58" i="11"/>
  <c r="R58" i="11"/>
  <c r="Q58" i="11"/>
  <c r="P58" i="11"/>
  <c r="AY57" i="11"/>
  <c r="AX57" i="11"/>
  <c r="AW57" i="11"/>
  <c r="AV57" i="11"/>
  <c r="AU57" i="11"/>
  <c r="AT57" i="11"/>
  <c r="AS57" i="11"/>
  <c r="AR57" i="11"/>
  <c r="AQ57" i="11"/>
  <c r="AP57" i="11"/>
  <c r="AO57" i="11"/>
  <c r="AN57" i="11"/>
  <c r="AM57" i="11"/>
  <c r="AL57" i="11"/>
  <c r="AK57" i="11"/>
  <c r="AJ57" i="11"/>
  <c r="AI57" i="11"/>
  <c r="AH57" i="11"/>
  <c r="AG57" i="11"/>
  <c r="AF57" i="11"/>
  <c r="AE57" i="11"/>
  <c r="AD57" i="11"/>
  <c r="AC57" i="11"/>
  <c r="AB57" i="11"/>
  <c r="AA57" i="11"/>
  <c r="Z57" i="11"/>
  <c r="Y57" i="11"/>
  <c r="X57" i="11"/>
  <c r="W57" i="11"/>
  <c r="V57" i="11"/>
  <c r="U57" i="11"/>
  <c r="T57" i="11"/>
  <c r="S57" i="11"/>
  <c r="R57" i="11"/>
  <c r="Q57" i="11"/>
  <c r="P57" i="11"/>
  <c r="AY56" i="11"/>
  <c r="AX56" i="11"/>
  <c r="AW56" i="11"/>
  <c r="AV56" i="11"/>
  <c r="AU56" i="11"/>
  <c r="AT56" i="11"/>
  <c r="AS56" i="11"/>
  <c r="AR56" i="11"/>
  <c r="AQ56" i="11"/>
  <c r="AP56" i="11"/>
  <c r="AO56" i="11"/>
  <c r="AN56" i="11"/>
  <c r="AM56" i="11"/>
  <c r="AL56" i="11"/>
  <c r="AK56" i="11"/>
  <c r="AJ56" i="11"/>
  <c r="AI56" i="11"/>
  <c r="AH56" i="11"/>
  <c r="AG56" i="11"/>
  <c r="AF56" i="11"/>
  <c r="AE56" i="11"/>
  <c r="AD56" i="11"/>
  <c r="AC56" i="11"/>
  <c r="AB56" i="11"/>
  <c r="AA56" i="11"/>
  <c r="Z56" i="11"/>
  <c r="Y56" i="11"/>
  <c r="X56" i="11"/>
  <c r="W56" i="11"/>
  <c r="V56" i="11"/>
  <c r="U56" i="11"/>
  <c r="T56" i="11"/>
  <c r="S56" i="11"/>
  <c r="R56" i="11"/>
  <c r="Q56" i="11"/>
  <c r="P56" i="11"/>
  <c r="AY55" i="11"/>
  <c r="AX55" i="11"/>
  <c r="AW55" i="11"/>
  <c r="AV55" i="11"/>
  <c r="AU55" i="11"/>
  <c r="AT55" i="11"/>
  <c r="AS55" i="11"/>
  <c r="AR55" i="11"/>
  <c r="AQ55" i="11"/>
  <c r="AP55" i="11"/>
  <c r="AO55" i="11"/>
  <c r="AN55" i="11"/>
  <c r="AM55" i="11"/>
  <c r="AL55" i="11"/>
  <c r="AK55" i="11"/>
  <c r="AJ55" i="11"/>
  <c r="AI55" i="11"/>
  <c r="AH55" i="11"/>
  <c r="AG55" i="11"/>
  <c r="AF55" i="11"/>
  <c r="AE55" i="11"/>
  <c r="AD55" i="11"/>
  <c r="AC55" i="11"/>
  <c r="AB55" i="11"/>
  <c r="AA55" i="11"/>
  <c r="Z55" i="11"/>
  <c r="Y55" i="11"/>
  <c r="X55" i="11"/>
  <c r="W55" i="11"/>
  <c r="V55" i="11"/>
  <c r="U55" i="11"/>
  <c r="T55" i="11"/>
  <c r="S55" i="11"/>
  <c r="R55" i="11"/>
  <c r="Q55" i="11"/>
  <c r="P55" i="11"/>
  <c r="O54" i="11"/>
  <c r="N54" i="11"/>
  <c r="M54" i="11"/>
  <c r="L54" i="11"/>
  <c r="K54" i="11"/>
  <c r="J54" i="11"/>
  <c r="I54" i="11"/>
  <c r="H54" i="11"/>
  <c r="G54" i="11"/>
  <c r="E54" i="11"/>
  <c r="D54" i="11"/>
  <c r="F66" i="11"/>
  <c r="E66" i="12" s="1"/>
  <c r="M48" i="25"/>
  <c r="L48" i="25"/>
  <c r="I48" i="25"/>
  <c r="M47" i="25"/>
  <c r="L47" i="25"/>
  <c r="I47" i="25"/>
  <c r="M46" i="25"/>
  <c r="L46" i="25"/>
  <c r="M60" i="25"/>
  <c r="L60" i="25"/>
  <c r="I60" i="25"/>
  <c r="M51" i="25"/>
  <c r="L51" i="25"/>
  <c r="I51" i="25"/>
  <c r="M50" i="25"/>
  <c r="L50" i="25"/>
  <c r="I50" i="25"/>
  <c r="AY60" i="27"/>
  <c r="AX60" i="27"/>
  <c r="AW60" i="27"/>
  <c r="AV60" i="27"/>
  <c r="AU60" i="27"/>
  <c r="AT60" i="27"/>
  <c r="AS60" i="27"/>
  <c r="AR60" i="27"/>
  <c r="AQ60" i="27"/>
  <c r="AP60" i="27"/>
  <c r="AO60" i="27"/>
  <c r="AN60" i="27"/>
  <c r="AM60" i="27"/>
  <c r="AL60" i="27"/>
  <c r="AK60" i="27"/>
  <c r="AJ60" i="27"/>
  <c r="AI60" i="27"/>
  <c r="AH60" i="27"/>
  <c r="AG60" i="27"/>
  <c r="AF60" i="27"/>
  <c r="AE60" i="27"/>
  <c r="AD60" i="27"/>
  <c r="AC60" i="27"/>
  <c r="AB60" i="27"/>
  <c r="AA60" i="27"/>
  <c r="Z60" i="27"/>
  <c r="Y60" i="27"/>
  <c r="X60" i="27"/>
  <c r="W60" i="27"/>
  <c r="V60" i="27"/>
  <c r="U60" i="27"/>
  <c r="T60" i="27"/>
  <c r="S60" i="27"/>
  <c r="R60" i="27"/>
  <c r="Q60" i="27"/>
  <c r="P60" i="27"/>
  <c r="AY59" i="27"/>
  <c r="AX59" i="27"/>
  <c r="AW59" i="27"/>
  <c r="AV59" i="27"/>
  <c r="AU59" i="27"/>
  <c r="AT59" i="27"/>
  <c r="AS59" i="27"/>
  <c r="AR59" i="27"/>
  <c r="AQ59" i="27"/>
  <c r="AP59" i="27"/>
  <c r="AO59" i="27"/>
  <c r="AN59" i="27"/>
  <c r="AM59" i="27"/>
  <c r="AL59" i="27"/>
  <c r="AK59" i="27"/>
  <c r="AJ59" i="27"/>
  <c r="AI59" i="27"/>
  <c r="AH59" i="27"/>
  <c r="AG59" i="27"/>
  <c r="AF59" i="27"/>
  <c r="AE59" i="27"/>
  <c r="AD59" i="27"/>
  <c r="AC59" i="27"/>
  <c r="AB59" i="27"/>
  <c r="AA59" i="27"/>
  <c r="Z59" i="27"/>
  <c r="Y59" i="27"/>
  <c r="X59" i="27"/>
  <c r="W59" i="27"/>
  <c r="V59" i="27"/>
  <c r="U59" i="27"/>
  <c r="T59" i="27"/>
  <c r="S59" i="27"/>
  <c r="R59" i="27"/>
  <c r="Q59" i="27"/>
  <c r="P59" i="27"/>
  <c r="O59" i="27"/>
  <c r="N59" i="27"/>
  <c r="M59" i="27"/>
  <c r="L59" i="27"/>
  <c r="K59" i="27"/>
  <c r="J59" i="27"/>
  <c r="I59" i="27"/>
  <c r="H59" i="27"/>
  <c r="G59" i="27"/>
  <c r="F59" i="27"/>
  <c r="E59" i="27"/>
  <c r="D59" i="27"/>
  <c r="AY58" i="27"/>
  <c r="AX58" i="27"/>
  <c r="AW58" i="27"/>
  <c r="AV58" i="27"/>
  <c r="AU58" i="27"/>
  <c r="AT58" i="27"/>
  <c r="AS58" i="27"/>
  <c r="AR58" i="27"/>
  <c r="AQ58" i="27"/>
  <c r="AP58" i="27"/>
  <c r="AO58" i="27"/>
  <c r="AN58" i="27"/>
  <c r="AM58" i="27"/>
  <c r="AL58" i="27"/>
  <c r="AK58" i="27"/>
  <c r="AJ58" i="27"/>
  <c r="AI58" i="27"/>
  <c r="AH58" i="27"/>
  <c r="AG58" i="27"/>
  <c r="AF58" i="27"/>
  <c r="AE58" i="27"/>
  <c r="AD58" i="27"/>
  <c r="AC58" i="27"/>
  <c r="AB58" i="27"/>
  <c r="AA58" i="27"/>
  <c r="Z58" i="27"/>
  <c r="Y58" i="27"/>
  <c r="X58" i="27"/>
  <c r="W58" i="27"/>
  <c r="V58" i="27"/>
  <c r="U58" i="27"/>
  <c r="T58" i="27"/>
  <c r="S58" i="27"/>
  <c r="R58" i="27"/>
  <c r="Q58" i="27"/>
  <c r="P58" i="27"/>
  <c r="O58" i="27"/>
  <c r="N58" i="27"/>
  <c r="M58" i="27"/>
  <c r="L58" i="27"/>
  <c r="K58" i="27"/>
  <c r="J58" i="27"/>
  <c r="I58" i="27"/>
  <c r="H58" i="27"/>
  <c r="G58" i="27"/>
  <c r="F58" i="27"/>
  <c r="E58" i="27"/>
  <c r="D58" i="27"/>
  <c r="AY57" i="27"/>
  <c r="AX57" i="27"/>
  <c r="AW57" i="27"/>
  <c r="AV57" i="27"/>
  <c r="AU57" i="27"/>
  <c r="AT57" i="27"/>
  <c r="AS57" i="27"/>
  <c r="AR57" i="27"/>
  <c r="AQ57" i="27"/>
  <c r="AP57" i="27"/>
  <c r="AO57" i="27"/>
  <c r="AN57" i="27"/>
  <c r="AM57" i="27"/>
  <c r="AL57" i="27"/>
  <c r="AK57" i="27"/>
  <c r="AJ57" i="27"/>
  <c r="AI57" i="27"/>
  <c r="AH57" i="27"/>
  <c r="AG57" i="27"/>
  <c r="AF57" i="27"/>
  <c r="AE57" i="27"/>
  <c r="AD57" i="27"/>
  <c r="AC57" i="27"/>
  <c r="AB57" i="27"/>
  <c r="AA57" i="27"/>
  <c r="Z57" i="27"/>
  <c r="Y57" i="27"/>
  <c r="X57" i="27"/>
  <c r="W57" i="27"/>
  <c r="V57" i="27"/>
  <c r="U57" i="27"/>
  <c r="T57" i="27"/>
  <c r="S57" i="27"/>
  <c r="R57" i="27"/>
  <c r="Q57" i="27"/>
  <c r="P57" i="27"/>
  <c r="O57" i="27"/>
  <c r="N57" i="27"/>
  <c r="M57" i="27"/>
  <c r="L57" i="27"/>
  <c r="K57" i="27"/>
  <c r="J57" i="27"/>
  <c r="I57" i="27"/>
  <c r="H57" i="27"/>
  <c r="G57" i="27"/>
  <c r="F57" i="27"/>
  <c r="E57" i="27"/>
  <c r="D57" i="27"/>
  <c r="U56" i="27"/>
  <c r="T56" i="27"/>
  <c r="S56" i="27"/>
  <c r="R56" i="27"/>
  <c r="Q56" i="27"/>
  <c r="P56" i="27"/>
  <c r="O56" i="27"/>
  <c r="N56" i="27"/>
  <c r="M56" i="27"/>
  <c r="L56" i="27"/>
  <c r="K56" i="27"/>
  <c r="J56" i="27"/>
  <c r="I56" i="27"/>
  <c r="H56" i="27"/>
  <c r="G56" i="27"/>
  <c r="F56" i="27"/>
  <c r="E56" i="27"/>
  <c r="D56" i="27"/>
  <c r="O55" i="27"/>
  <c r="N55" i="27"/>
  <c r="M55" i="27"/>
  <c r="L55" i="27"/>
  <c r="K55" i="27"/>
  <c r="J55" i="27"/>
  <c r="I55" i="27"/>
  <c r="H55" i="27"/>
  <c r="G55" i="27"/>
  <c r="F55" i="27"/>
  <c r="E55" i="27"/>
  <c r="D55" i="27"/>
  <c r="AY54" i="27"/>
  <c r="AX54" i="27"/>
  <c r="AW54" i="27"/>
  <c r="AV54" i="27"/>
  <c r="AU54" i="27"/>
  <c r="AT54" i="27"/>
  <c r="AS54" i="27"/>
  <c r="AR54" i="27"/>
  <c r="AQ54" i="27"/>
  <c r="AP54" i="27"/>
  <c r="AO54" i="27"/>
  <c r="AN54" i="27"/>
  <c r="AM54" i="27"/>
  <c r="AL54" i="27"/>
  <c r="AK54" i="27"/>
  <c r="AJ54" i="27"/>
  <c r="AI54" i="27"/>
  <c r="AH54" i="27"/>
  <c r="AG54" i="27"/>
  <c r="AF54" i="27"/>
  <c r="AE54" i="27"/>
  <c r="AD54" i="27"/>
  <c r="AC54" i="27"/>
  <c r="AB54" i="27"/>
  <c r="AA54" i="27"/>
  <c r="Z54" i="27"/>
  <c r="Y54" i="27"/>
  <c r="X54" i="27"/>
  <c r="W54" i="27"/>
  <c r="V54" i="27"/>
  <c r="U54" i="27"/>
  <c r="T54" i="27"/>
  <c r="S54" i="27"/>
  <c r="R54" i="27"/>
  <c r="Q54" i="27"/>
  <c r="P54" i="27"/>
  <c r="O54" i="27"/>
  <c r="N54" i="27"/>
  <c r="M54" i="27"/>
  <c r="L54" i="27"/>
  <c r="K54" i="27"/>
  <c r="J54" i="27"/>
  <c r="I54" i="27"/>
  <c r="H54" i="27"/>
  <c r="G54" i="27"/>
  <c r="F54" i="27"/>
  <c r="E54" i="27"/>
  <c r="D54" i="27"/>
  <c r="AY53" i="27"/>
  <c r="AX53" i="27"/>
  <c r="AW53" i="27"/>
  <c r="AV53" i="27"/>
  <c r="AU53" i="27"/>
  <c r="AT53" i="27"/>
  <c r="AS53" i="27"/>
  <c r="AR53" i="27"/>
  <c r="AQ53" i="27"/>
  <c r="AP53" i="27"/>
  <c r="AO53" i="27"/>
  <c r="AN53" i="27"/>
  <c r="AM53" i="27"/>
  <c r="AL53" i="27"/>
  <c r="AK53" i="27"/>
  <c r="AJ53" i="27"/>
  <c r="AI53" i="27"/>
  <c r="AH53" i="27"/>
  <c r="AG53" i="27"/>
  <c r="AF53" i="27"/>
  <c r="AE53" i="27"/>
  <c r="AD53" i="27"/>
  <c r="AC53" i="27"/>
  <c r="AB53" i="27"/>
  <c r="AA53" i="27"/>
  <c r="Z53" i="27"/>
  <c r="Y53" i="27"/>
  <c r="X53" i="27"/>
  <c r="W53" i="27"/>
  <c r="V53" i="27"/>
  <c r="U53" i="27"/>
  <c r="T53" i="27"/>
  <c r="S53" i="27"/>
  <c r="R53" i="27"/>
  <c r="Q53" i="27"/>
  <c r="P53" i="27"/>
  <c r="O53" i="27"/>
  <c r="N53" i="27"/>
  <c r="M53" i="27"/>
  <c r="L53" i="27"/>
  <c r="K53" i="27"/>
  <c r="J53" i="27"/>
  <c r="I53" i="27"/>
  <c r="H53" i="27"/>
  <c r="G53" i="27"/>
  <c r="F53" i="27"/>
  <c r="E53" i="27"/>
  <c r="D53" i="27"/>
  <c r="O51" i="27"/>
  <c r="N51" i="27"/>
  <c r="M51" i="27"/>
  <c r="L51" i="27"/>
  <c r="K51" i="27"/>
  <c r="J51" i="27"/>
  <c r="I51" i="27"/>
  <c r="H51" i="27"/>
  <c r="G51" i="27"/>
  <c r="F51" i="27"/>
  <c r="E51" i="27"/>
  <c r="D51" i="27"/>
  <c r="O50" i="27"/>
  <c r="N50" i="27"/>
  <c r="M50" i="27"/>
  <c r="L50" i="27"/>
  <c r="K50" i="27"/>
  <c r="J50" i="27"/>
  <c r="I50" i="27"/>
  <c r="H50" i="27"/>
  <c r="G50" i="27"/>
  <c r="F50" i="27"/>
  <c r="E50" i="27"/>
  <c r="D50" i="27"/>
  <c r="O49" i="27"/>
  <c r="N49" i="27"/>
  <c r="M49" i="27"/>
  <c r="L49" i="27"/>
  <c r="K49" i="27"/>
  <c r="J49" i="27"/>
  <c r="I49" i="27"/>
  <c r="H49" i="27"/>
  <c r="G49" i="27"/>
  <c r="F49" i="27"/>
  <c r="E49" i="27"/>
  <c r="D49" i="27"/>
  <c r="O48" i="27"/>
  <c r="N48" i="27"/>
  <c r="M48" i="27"/>
  <c r="L48" i="27"/>
  <c r="K48" i="27"/>
  <c r="J48" i="27"/>
  <c r="I48" i="27"/>
  <c r="H48" i="27"/>
  <c r="G48" i="27"/>
  <c r="F48" i="27"/>
  <c r="E48" i="27"/>
  <c r="D48" i="27"/>
  <c r="O47" i="27"/>
  <c r="N47" i="27"/>
  <c r="M47" i="27"/>
  <c r="L47" i="27"/>
  <c r="K47" i="27"/>
  <c r="J47" i="27"/>
  <c r="I47" i="27"/>
  <c r="H47" i="27"/>
  <c r="G47" i="27"/>
  <c r="F47" i="27"/>
  <c r="E47" i="27"/>
  <c r="D47" i="27"/>
  <c r="O46" i="27"/>
  <c r="N46" i="27"/>
  <c r="M46" i="27"/>
  <c r="L46" i="27"/>
  <c r="K46" i="27"/>
  <c r="J46" i="27"/>
  <c r="I46" i="27"/>
  <c r="H46" i="27"/>
  <c r="G46" i="27"/>
  <c r="F46" i="27"/>
  <c r="E46" i="27"/>
  <c r="D46" i="27"/>
  <c r="O45" i="27"/>
  <c r="N45" i="27"/>
  <c r="M45" i="27"/>
  <c r="L45" i="27"/>
  <c r="K45" i="27"/>
  <c r="J45" i="27"/>
  <c r="I45" i="27"/>
  <c r="H45" i="27"/>
  <c r="G45" i="27"/>
  <c r="F45" i="27"/>
  <c r="E45" i="27"/>
  <c r="D45" i="27"/>
  <c r="O44" i="27"/>
  <c r="N44" i="27"/>
  <c r="M44" i="27"/>
  <c r="L44" i="27"/>
  <c r="K44" i="27"/>
  <c r="J44" i="27"/>
  <c r="I44" i="27"/>
  <c r="H44" i="27"/>
  <c r="G44" i="27"/>
  <c r="F44" i="27"/>
  <c r="E44" i="27"/>
  <c r="D44" i="27"/>
  <c r="O43" i="27"/>
  <c r="N43" i="27"/>
  <c r="M43" i="27"/>
  <c r="L43" i="27"/>
  <c r="K43" i="27"/>
  <c r="J43" i="27"/>
  <c r="I43" i="27"/>
  <c r="H43" i="27"/>
  <c r="G43" i="27"/>
  <c r="F43" i="27"/>
  <c r="E43" i="27"/>
  <c r="D43" i="27"/>
  <c r="O42" i="27"/>
  <c r="N42" i="27"/>
  <c r="M42" i="27"/>
  <c r="L42" i="27"/>
  <c r="K42" i="27"/>
  <c r="J42" i="27"/>
  <c r="I42" i="27"/>
  <c r="H42" i="27"/>
  <c r="G42" i="27"/>
  <c r="F42" i="27"/>
  <c r="E42" i="27"/>
  <c r="D42" i="27"/>
  <c r="O41" i="27"/>
  <c r="N41" i="27"/>
  <c r="M41" i="27"/>
  <c r="L41" i="27"/>
  <c r="K41" i="27"/>
  <c r="J41" i="27"/>
  <c r="I41" i="27"/>
  <c r="H41" i="27"/>
  <c r="G41" i="27"/>
  <c r="F41" i="27"/>
  <c r="E41" i="27"/>
  <c r="D41" i="27"/>
  <c r="AY36" i="27"/>
  <c r="AX36" i="27"/>
  <c r="AW36" i="27"/>
  <c r="AV36" i="27"/>
  <c r="AU36" i="27"/>
  <c r="AT36" i="27"/>
  <c r="AS36" i="27"/>
  <c r="AR36" i="27"/>
  <c r="AQ36" i="27"/>
  <c r="AP36" i="27"/>
  <c r="AO36" i="27"/>
  <c r="AN36" i="27"/>
  <c r="AM36" i="27"/>
  <c r="AL36" i="27"/>
  <c r="AK36" i="27"/>
  <c r="AJ36" i="27"/>
  <c r="AI36" i="27"/>
  <c r="AH36" i="27"/>
  <c r="AG36" i="27"/>
  <c r="AF36" i="27"/>
  <c r="AE36" i="27"/>
  <c r="AD36" i="27"/>
  <c r="AC36" i="27"/>
  <c r="AB36" i="27"/>
  <c r="AA36" i="27"/>
  <c r="Z36" i="27"/>
  <c r="Y36" i="27"/>
  <c r="X36" i="27"/>
  <c r="W36" i="27"/>
  <c r="V36" i="27"/>
  <c r="U36" i="27"/>
  <c r="T36" i="27"/>
  <c r="S36" i="27"/>
  <c r="R36" i="27"/>
  <c r="Q36" i="27"/>
  <c r="P36" i="27"/>
  <c r="O36" i="27"/>
  <c r="N36" i="27"/>
  <c r="M36" i="27"/>
  <c r="L36" i="27"/>
  <c r="K36" i="27"/>
  <c r="J36" i="27"/>
  <c r="I36" i="27"/>
  <c r="H36" i="27"/>
  <c r="G36" i="27"/>
  <c r="F36" i="27"/>
  <c r="E36" i="27"/>
  <c r="D36" i="27"/>
  <c r="AY35" i="27"/>
  <c r="AX35" i="27"/>
  <c r="AW35" i="27"/>
  <c r="AV35" i="27"/>
  <c r="AU35" i="27"/>
  <c r="AT35" i="27"/>
  <c r="AS35" i="27"/>
  <c r="AR35" i="27"/>
  <c r="AQ35" i="27"/>
  <c r="AP35" i="27"/>
  <c r="AO35" i="27"/>
  <c r="AN35" i="27"/>
  <c r="AM35" i="27"/>
  <c r="AL35" i="27"/>
  <c r="AK35" i="27"/>
  <c r="AJ35" i="27"/>
  <c r="AI35" i="27"/>
  <c r="AH35" i="27"/>
  <c r="AG35" i="27"/>
  <c r="AF35" i="27"/>
  <c r="AE35" i="27"/>
  <c r="AD35" i="27"/>
  <c r="AC35" i="27"/>
  <c r="AB35" i="27"/>
  <c r="AA35" i="27"/>
  <c r="Z35" i="27"/>
  <c r="Y35" i="27"/>
  <c r="X35" i="27"/>
  <c r="W35" i="27"/>
  <c r="V35" i="27"/>
  <c r="U35" i="27"/>
  <c r="T35" i="27"/>
  <c r="S35" i="27"/>
  <c r="R35" i="27"/>
  <c r="Q35" i="27"/>
  <c r="P35" i="27"/>
  <c r="O35" i="27"/>
  <c r="N35" i="27"/>
  <c r="M35" i="27"/>
  <c r="L35" i="27"/>
  <c r="K35" i="27"/>
  <c r="J35" i="27"/>
  <c r="I35" i="27"/>
  <c r="H35" i="27"/>
  <c r="G35" i="27"/>
  <c r="F35" i="27"/>
  <c r="E35" i="27"/>
  <c r="D35" i="27"/>
  <c r="S34" i="27"/>
  <c r="R34" i="27"/>
  <c r="Q34" i="27"/>
  <c r="P34" i="27"/>
  <c r="O34" i="27"/>
  <c r="N34" i="27"/>
  <c r="M34" i="27"/>
  <c r="L34" i="27"/>
  <c r="K34" i="27"/>
  <c r="J34" i="27"/>
  <c r="I34" i="27"/>
  <c r="H34" i="27"/>
  <c r="G34" i="27"/>
  <c r="F34" i="27"/>
  <c r="E34" i="27"/>
  <c r="D34" i="27"/>
  <c r="O33" i="27"/>
  <c r="N33" i="27"/>
  <c r="M33" i="27"/>
  <c r="L33" i="27"/>
  <c r="K33" i="27"/>
  <c r="J33" i="27"/>
  <c r="I33" i="27"/>
  <c r="H33" i="27"/>
  <c r="G33" i="27"/>
  <c r="E33" i="27"/>
  <c r="D33" i="27"/>
  <c r="AE32" i="27"/>
  <c r="AD32" i="27"/>
  <c r="AC32" i="27"/>
  <c r="AB32" i="27"/>
  <c r="AA32" i="27"/>
  <c r="Z32" i="27"/>
  <c r="Y32" i="27"/>
  <c r="X32" i="27"/>
  <c r="W32" i="27"/>
  <c r="V32" i="27"/>
  <c r="U32" i="27"/>
  <c r="T32" i="27"/>
  <c r="S32" i="27"/>
  <c r="R32" i="27"/>
  <c r="Q32" i="27"/>
  <c r="P32" i="27"/>
  <c r="O32" i="27"/>
  <c r="N32" i="27"/>
  <c r="M32" i="27"/>
  <c r="L32" i="27"/>
  <c r="K32" i="27"/>
  <c r="J32" i="27"/>
  <c r="I32" i="27"/>
  <c r="H32" i="27"/>
  <c r="G32" i="27"/>
  <c r="F32" i="27"/>
  <c r="E32" i="27"/>
  <c r="D32" i="27"/>
  <c r="AY31" i="27"/>
  <c r="AX31" i="27"/>
  <c r="AW31" i="27"/>
  <c r="AV31" i="27"/>
  <c r="AU31" i="27"/>
  <c r="AT31" i="27"/>
  <c r="AS31" i="27"/>
  <c r="AR31" i="27"/>
  <c r="AQ31" i="27"/>
  <c r="AP31" i="27"/>
  <c r="AO31" i="27"/>
  <c r="AN31" i="27"/>
  <c r="AM31" i="27"/>
  <c r="AL31" i="27"/>
  <c r="AK31" i="27"/>
  <c r="AJ31" i="27"/>
  <c r="AI31" i="27"/>
  <c r="AH31" i="27"/>
  <c r="AG31" i="27"/>
  <c r="AF31" i="27"/>
  <c r="AE31" i="27"/>
  <c r="AD31" i="27"/>
  <c r="AC31" i="27"/>
  <c r="AB31" i="27"/>
  <c r="AA31" i="27"/>
  <c r="Z31" i="27"/>
  <c r="Y31" i="27"/>
  <c r="X31" i="27"/>
  <c r="W31" i="27"/>
  <c r="V31" i="27"/>
  <c r="U31" i="27"/>
  <c r="T31" i="27"/>
  <c r="S31" i="27"/>
  <c r="R31" i="27"/>
  <c r="Q31" i="27"/>
  <c r="P31" i="27"/>
  <c r="O31" i="27"/>
  <c r="N31" i="27"/>
  <c r="M31" i="27"/>
  <c r="L31" i="27"/>
  <c r="K31" i="27"/>
  <c r="J31" i="27"/>
  <c r="I31" i="27"/>
  <c r="H31" i="27"/>
  <c r="G31" i="27"/>
  <c r="F31" i="27"/>
  <c r="E31" i="27"/>
  <c r="D31" i="27"/>
  <c r="AY30" i="27"/>
  <c r="AX30" i="27"/>
  <c r="AW30" i="27"/>
  <c r="AV30" i="27"/>
  <c r="AU30" i="27"/>
  <c r="AT30" i="27"/>
  <c r="AS30" i="27"/>
  <c r="AR30" i="27"/>
  <c r="AQ30" i="27"/>
  <c r="AP30" i="27"/>
  <c r="AO30" i="27"/>
  <c r="AN30" i="27"/>
  <c r="AM30" i="27"/>
  <c r="AL30" i="27"/>
  <c r="AK30" i="27"/>
  <c r="AJ30" i="27"/>
  <c r="AI30" i="27"/>
  <c r="AH30" i="27"/>
  <c r="AG30" i="27"/>
  <c r="AF30" i="27"/>
  <c r="AE30" i="27"/>
  <c r="AD30" i="27"/>
  <c r="AC30" i="27"/>
  <c r="AB30" i="27"/>
  <c r="AA30" i="27"/>
  <c r="Z30" i="27"/>
  <c r="Y30" i="27"/>
  <c r="X30" i="27"/>
  <c r="W30" i="27"/>
  <c r="V30" i="27"/>
  <c r="U30" i="27"/>
  <c r="T30" i="27"/>
  <c r="S30" i="27"/>
  <c r="R30" i="27"/>
  <c r="Q30" i="27"/>
  <c r="P30" i="27"/>
  <c r="O30" i="27"/>
  <c r="N30" i="27"/>
  <c r="M30" i="27"/>
  <c r="L30" i="27"/>
  <c r="K30" i="27"/>
  <c r="J30" i="27"/>
  <c r="I30" i="27"/>
  <c r="H30" i="27"/>
  <c r="G30" i="27"/>
  <c r="F30" i="27"/>
  <c r="E30" i="27"/>
  <c r="D30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9" i="27"/>
  <c r="AY28" i="27"/>
  <c r="AX28" i="27"/>
  <c r="AW28" i="27"/>
  <c r="AV28" i="27"/>
  <c r="AU28" i="27"/>
  <c r="AT28" i="27"/>
  <c r="AS28" i="27"/>
  <c r="AR28" i="27"/>
  <c r="AQ28" i="27"/>
  <c r="AP28" i="27"/>
  <c r="AO28" i="27"/>
  <c r="AN28" i="27"/>
  <c r="AM28" i="27"/>
  <c r="AL28" i="27"/>
  <c r="AK28" i="27"/>
  <c r="AJ28" i="27"/>
  <c r="AI28" i="27"/>
  <c r="AH28" i="27"/>
  <c r="AG28" i="27"/>
  <c r="AF28" i="27"/>
  <c r="AE28" i="27"/>
  <c r="AD28" i="27"/>
  <c r="AC28" i="27"/>
  <c r="AB28" i="27"/>
  <c r="AA28" i="27"/>
  <c r="Z28" i="27"/>
  <c r="Y28" i="27"/>
  <c r="X28" i="27"/>
  <c r="W28" i="27"/>
  <c r="V28" i="27"/>
  <c r="U28" i="27"/>
  <c r="T28" i="27"/>
  <c r="S28" i="27"/>
  <c r="R28" i="27"/>
  <c r="Q28" i="27"/>
  <c r="P28" i="27"/>
  <c r="O28" i="27"/>
  <c r="N28" i="27"/>
  <c r="M28" i="27"/>
  <c r="L28" i="27"/>
  <c r="K28" i="27"/>
  <c r="J28" i="27"/>
  <c r="I28" i="27"/>
  <c r="H28" i="27"/>
  <c r="G28" i="27"/>
  <c r="F28" i="27"/>
  <c r="E28" i="27"/>
  <c r="D28" i="27"/>
  <c r="AY27" i="27"/>
  <c r="AX27" i="27"/>
  <c r="AW27" i="27"/>
  <c r="AV27" i="27"/>
  <c r="AU27" i="27"/>
  <c r="AT27" i="27"/>
  <c r="AS27" i="27"/>
  <c r="AR27" i="27"/>
  <c r="AQ27" i="27"/>
  <c r="AP27" i="27"/>
  <c r="AO27" i="27"/>
  <c r="AN27" i="27"/>
  <c r="AM27" i="27"/>
  <c r="AL27" i="27"/>
  <c r="AK27" i="27"/>
  <c r="AJ27" i="27"/>
  <c r="AI27" i="27"/>
  <c r="AH27" i="27"/>
  <c r="AG27" i="27"/>
  <c r="AF27" i="27"/>
  <c r="AE27" i="27"/>
  <c r="AD27" i="27"/>
  <c r="AC27" i="27"/>
  <c r="AB27" i="27"/>
  <c r="AA27" i="27"/>
  <c r="Z27" i="27"/>
  <c r="Y27" i="27"/>
  <c r="X27" i="27"/>
  <c r="W27" i="27"/>
  <c r="V27" i="27"/>
  <c r="U27" i="27"/>
  <c r="T27" i="27"/>
  <c r="S27" i="27"/>
  <c r="R27" i="27"/>
  <c r="Q27" i="27"/>
  <c r="P27" i="27"/>
  <c r="O27" i="27"/>
  <c r="N27" i="27"/>
  <c r="M27" i="27"/>
  <c r="L27" i="27"/>
  <c r="K27" i="27"/>
  <c r="J27" i="27"/>
  <c r="I27" i="27"/>
  <c r="H27" i="27"/>
  <c r="G27" i="27"/>
  <c r="F27" i="27"/>
  <c r="E27" i="27"/>
  <c r="D27" i="27"/>
  <c r="AY26" i="27"/>
  <c r="AX26" i="27"/>
  <c r="AW26" i="27"/>
  <c r="AV26" i="27"/>
  <c r="AU26" i="27"/>
  <c r="AT26" i="27"/>
  <c r="AS26" i="27"/>
  <c r="AR26" i="27"/>
  <c r="AQ26" i="27"/>
  <c r="AP26" i="27"/>
  <c r="AO26" i="27"/>
  <c r="AN26" i="27"/>
  <c r="AM26" i="27"/>
  <c r="AL26" i="27"/>
  <c r="AK26" i="27"/>
  <c r="AJ26" i="27"/>
  <c r="AI26" i="27"/>
  <c r="AH26" i="27"/>
  <c r="AG26" i="27"/>
  <c r="AF26" i="27"/>
  <c r="AE26" i="27"/>
  <c r="AD26" i="27"/>
  <c r="AC26" i="27"/>
  <c r="AB26" i="27"/>
  <c r="AA26" i="27"/>
  <c r="Z26" i="27"/>
  <c r="Y26" i="27"/>
  <c r="X26" i="27"/>
  <c r="W26" i="27"/>
  <c r="V26" i="27"/>
  <c r="U26" i="27"/>
  <c r="T26" i="27"/>
  <c r="S26" i="27"/>
  <c r="R26" i="27"/>
  <c r="Q26" i="27"/>
  <c r="P26" i="27"/>
  <c r="O26" i="27"/>
  <c r="N26" i="27"/>
  <c r="M26" i="27"/>
  <c r="L26" i="27"/>
  <c r="K26" i="27"/>
  <c r="J26" i="27"/>
  <c r="I26" i="27"/>
  <c r="H26" i="27"/>
  <c r="G26" i="27"/>
  <c r="F26" i="27"/>
  <c r="E26" i="27"/>
  <c r="D26" i="27"/>
  <c r="AY25" i="27"/>
  <c r="AX25" i="27"/>
  <c r="AW25" i="27"/>
  <c r="AV25" i="27"/>
  <c r="AU25" i="27"/>
  <c r="AT25" i="27"/>
  <c r="AS25" i="27"/>
  <c r="AR25" i="27"/>
  <c r="AQ25" i="27"/>
  <c r="AP25" i="27"/>
  <c r="AO25" i="27"/>
  <c r="AN25" i="27"/>
  <c r="AM25" i="27"/>
  <c r="AL25" i="27"/>
  <c r="AK25" i="27"/>
  <c r="AJ25" i="27"/>
  <c r="AI25" i="27"/>
  <c r="AH25" i="27"/>
  <c r="AG25" i="27"/>
  <c r="AF25" i="27"/>
  <c r="AE25" i="27"/>
  <c r="AD25" i="27"/>
  <c r="AC25" i="27"/>
  <c r="AB25" i="27"/>
  <c r="AA25" i="27"/>
  <c r="Z25" i="27"/>
  <c r="Y25" i="27"/>
  <c r="X25" i="27"/>
  <c r="W25" i="27"/>
  <c r="V25" i="27"/>
  <c r="U25" i="27"/>
  <c r="T25" i="27"/>
  <c r="S25" i="27"/>
  <c r="R25" i="27"/>
  <c r="Q25" i="27"/>
  <c r="P25" i="27"/>
  <c r="O25" i="27"/>
  <c r="N25" i="27"/>
  <c r="M25" i="27"/>
  <c r="L25" i="27"/>
  <c r="K25" i="27"/>
  <c r="J25" i="27"/>
  <c r="I25" i="27"/>
  <c r="H25" i="27"/>
  <c r="G25" i="27"/>
  <c r="F25" i="27"/>
  <c r="E25" i="27"/>
  <c r="D25" i="27"/>
  <c r="AY24" i="27"/>
  <c r="AX24" i="27"/>
  <c r="AW24" i="27"/>
  <c r="AV24" i="27"/>
  <c r="AU24" i="27"/>
  <c r="AT24" i="27"/>
  <c r="AS24" i="27"/>
  <c r="AR24" i="27"/>
  <c r="AQ24" i="27"/>
  <c r="AP24" i="27"/>
  <c r="AO24" i="27"/>
  <c r="AN24" i="27"/>
  <c r="AM24" i="27"/>
  <c r="AL24" i="27"/>
  <c r="AK24" i="27"/>
  <c r="AJ24" i="27"/>
  <c r="AI24" i="27"/>
  <c r="AH24" i="27"/>
  <c r="AG24" i="27"/>
  <c r="AF24" i="27"/>
  <c r="AE24" i="27"/>
  <c r="AD24" i="27"/>
  <c r="AC24" i="27"/>
  <c r="AB24" i="27"/>
  <c r="AA24" i="27"/>
  <c r="Z24" i="27"/>
  <c r="Y24" i="27"/>
  <c r="X24" i="27"/>
  <c r="W24" i="27"/>
  <c r="V24" i="27"/>
  <c r="U24" i="27"/>
  <c r="T24" i="27"/>
  <c r="S24" i="27"/>
  <c r="R24" i="27"/>
  <c r="Q24" i="27"/>
  <c r="P24" i="27"/>
  <c r="O24" i="27"/>
  <c r="N24" i="27"/>
  <c r="M24" i="27"/>
  <c r="L24" i="27"/>
  <c r="K24" i="27"/>
  <c r="J24" i="27"/>
  <c r="I24" i="27"/>
  <c r="H24" i="27"/>
  <c r="G24" i="27"/>
  <c r="F24" i="27"/>
  <c r="E24" i="27"/>
  <c r="D24" i="27"/>
  <c r="AY22" i="27"/>
  <c r="AX22" i="27"/>
  <c r="AW22" i="27"/>
  <c r="AV22" i="27"/>
  <c r="AU22" i="27"/>
  <c r="AT22" i="27"/>
  <c r="AS22" i="27"/>
  <c r="AR22" i="27"/>
  <c r="AQ22" i="27"/>
  <c r="AP22" i="27"/>
  <c r="AO22" i="27"/>
  <c r="AN22" i="27"/>
  <c r="AM22" i="27"/>
  <c r="AL22" i="27"/>
  <c r="AK22" i="27"/>
  <c r="AJ22" i="27"/>
  <c r="AI22" i="27"/>
  <c r="AH22" i="27"/>
  <c r="AG22" i="27"/>
  <c r="AF22" i="27"/>
  <c r="AE22" i="27"/>
  <c r="AD22" i="27"/>
  <c r="AC22" i="27"/>
  <c r="AB22" i="27"/>
  <c r="AA22" i="27"/>
  <c r="Z22" i="27"/>
  <c r="Y22" i="27"/>
  <c r="X22" i="27"/>
  <c r="W22" i="27"/>
  <c r="V22" i="27"/>
  <c r="U22" i="27"/>
  <c r="T22" i="27"/>
  <c r="S22" i="27"/>
  <c r="R22" i="27"/>
  <c r="Q22" i="27"/>
  <c r="P22" i="27"/>
  <c r="O22" i="27"/>
  <c r="N22" i="27"/>
  <c r="M22" i="27"/>
  <c r="L22" i="27"/>
  <c r="K22" i="27"/>
  <c r="J22" i="27"/>
  <c r="I22" i="27"/>
  <c r="H22" i="27"/>
  <c r="G22" i="27"/>
  <c r="F22" i="27"/>
  <c r="E22" i="27"/>
  <c r="D22" i="27"/>
  <c r="AY21" i="27"/>
  <c r="AX21" i="27"/>
  <c r="AW21" i="27"/>
  <c r="AV21" i="27"/>
  <c r="AU21" i="27"/>
  <c r="AT21" i="27"/>
  <c r="AS21" i="27"/>
  <c r="AR21" i="27"/>
  <c r="AQ21" i="27"/>
  <c r="AP21" i="27"/>
  <c r="AO21" i="27"/>
  <c r="AN21" i="27"/>
  <c r="AM21" i="27"/>
  <c r="AL21" i="27"/>
  <c r="AK21" i="27"/>
  <c r="AJ21" i="27"/>
  <c r="AI21" i="27"/>
  <c r="AH21" i="27"/>
  <c r="AG21" i="27"/>
  <c r="AF21" i="27"/>
  <c r="AE21" i="27"/>
  <c r="AD21" i="27"/>
  <c r="AC21" i="27"/>
  <c r="AB21" i="27"/>
  <c r="AA21" i="27"/>
  <c r="Z21" i="27"/>
  <c r="Y21" i="27"/>
  <c r="X21" i="27"/>
  <c r="W21" i="27"/>
  <c r="V21" i="27"/>
  <c r="U21" i="27"/>
  <c r="T21" i="27"/>
  <c r="S21" i="27"/>
  <c r="R21" i="27"/>
  <c r="Q21" i="27"/>
  <c r="P21" i="27"/>
  <c r="O21" i="27"/>
  <c r="N21" i="27"/>
  <c r="M21" i="27"/>
  <c r="L21" i="27"/>
  <c r="K21" i="27"/>
  <c r="J21" i="27"/>
  <c r="I21" i="27"/>
  <c r="H21" i="27"/>
  <c r="G21" i="27"/>
  <c r="F21" i="27"/>
  <c r="E21" i="27"/>
  <c r="D21" i="27"/>
  <c r="AY20" i="27"/>
  <c r="AX20" i="27"/>
  <c r="AW20" i="27"/>
  <c r="AV20" i="27"/>
  <c r="AU20" i="27"/>
  <c r="AT20" i="27"/>
  <c r="AS20" i="27"/>
  <c r="AR20" i="27"/>
  <c r="AQ20" i="27"/>
  <c r="AP20" i="27"/>
  <c r="AO20" i="27"/>
  <c r="AN20" i="27"/>
  <c r="AM20" i="27"/>
  <c r="AL20" i="27"/>
  <c r="AK20" i="27"/>
  <c r="AJ20" i="27"/>
  <c r="AI20" i="27"/>
  <c r="AH20" i="27"/>
  <c r="AG20" i="27"/>
  <c r="AF20" i="27"/>
  <c r="AE20" i="27"/>
  <c r="AD20" i="27"/>
  <c r="AC20" i="27"/>
  <c r="AB20" i="27"/>
  <c r="AA20" i="27"/>
  <c r="Z20" i="27"/>
  <c r="Y20" i="27"/>
  <c r="X20" i="27"/>
  <c r="W20" i="27"/>
  <c r="V20" i="27"/>
  <c r="U20" i="27"/>
  <c r="T20" i="27"/>
  <c r="S20" i="27"/>
  <c r="R20" i="27"/>
  <c r="Q20" i="27"/>
  <c r="P20" i="27"/>
  <c r="O20" i="27"/>
  <c r="N20" i="27"/>
  <c r="M20" i="27"/>
  <c r="L20" i="27"/>
  <c r="K20" i="27"/>
  <c r="J20" i="27"/>
  <c r="I20" i="27"/>
  <c r="H20" i="27"/>
  <c r="G20" i="27"/>
  <c r="F20" i="27"/>
  <c r="E20" i="27"/>
  <c r="D20" i="27"/>
  <c r="AY19" i="27"/>
  <c r="AX19" i="27"/>
  <c r="AW19" i="27"/>
  <c r="AV19" i="27"/>
  <c r="AU19" i="27"/>
  <c r="AT19" i="27"/>
  <c r="AS19" i="27"/>
  <c r="AR19" i="27"/>
  <c r="AQ19" i="27"/>
  <c r="AP19" i="27"/>
  <c r="AO19" i="27"/>
  <c r="AN19" i="27"/>
  <c r="AM19" i="27"/>
  <c r="AL19" i="27"/>
  <c r="AK19" i="27"/>
  <c r="AJ19" i="27"/>
  <c r="AI19" i="27"/>
  <c r="AH19" i="27"/>
  <c r="AG19" i="27"/>
  <c r="AF19" i="27"/>
  <c r="AE19" i="27"/>
  <c r="AD19" i="27"/>
  <c r="AC19" i="27"/>
  <c r="AB19" i="27"/>
  <c r="AA19" i="27"/>
  <c r="Z19" i="27"/>
  <c r="Y19" i="27"/>
  <c r="X19" i="27"/>
  <c r="W19" i="27"/>
  <c r="V19" i="27"/>
  <c r="U19" i="27"/>
  <c r="T19" i="27"/>
  <c r="S19" i="27"/>
  <c r="R19" i="27"/>
  <c r="Q19" i="27"/>
  <c r="P19" i="27"/>
  <c r="O19" i="27"/>
  <c r="N19" i="27"/>
  <c r="M19" i="27"/>
  <c r="L19" i="27"/>
  <c r="K19" i="27"/>
  <c r="J19" i="27"/>
  <c r="I19" i="27"/>
  <c r="H19" i="27"/>
  <c r="G19" i="27"/>
  <c r="F19" i="27"/>
  <c r="E19" i="27"/>
  <c r="D19" i="27"/>
  <c r="AY18" i="27"/>
  <c r="AX18" i="27"/>
  <c r="AW18" i="27"/>
  <c r="AV18" i="27"/>
  <c r="AU18" i="27"/>
  <c r="AT18" i="27"/>
  <c r="AS18" i="27"/>
  <c r="AR18" i="27"/>
  <c r="AQ18" i="27"/>
  <c r="AP18" i="27"/>
  <c r="AO18" i="27"/>
  <c r="AN18" i="27"/>
  <c r="AM18" i="27"/>
  <c r="AL18" i="27"/>
  <c r="AK18" i="27"/>
  <c r="AJ18" i="27"/>
  <c r="AI18" i="27"/>
  <c r="AH18" i="27"/>
  <c r="AG18" i="27"/>
  <c r="AF18" i="27"/>
  <c r="AE18" i="27"/>
  <c r="AD18" i="27"/>
  <c r="AC18" i="27"/>
  <c r="AB18" i="27"/>
  <c r="AA18" i="27"/>
  <c r="Z18" i="27"/>
  <c r="Y18" i="27"/>
  <c r="X18" i="27"/>
  <c r="W18" i="27"/>
  <c r="V18" i="27"/>
  <c r="U18" i="27"/>
  <c r="T18" i="27"/>
  <c r="S18" i="27"/>
  <c r="R18" i="27"/>
  <c r="Q18" i="27"/>
  <c r="P18" i="27"/>
  <c r="O18" i="27"/>
  <c r="N18" i="27"/>
  <c r="M18" i="27"/>
  <c r="L18" i="27"/>
  <c r="K18" i="27"/>
  <c r="J18" i="27"/>
  <c r="I18" i="27"/>
  <c r="H18" i="27"/>
  <c r="G18" i="27"/>
  <c r="F18" i="27"/>
  <c r="E18" i="27"/>
  <c r="D18" i="27"/>
  <c r="N16" i="27"/>
  <c r="M16" i="27"/>
  <c r="L16" i="27"/>
  <c r="K16" i="27"/>
  <c r="I16" i="27"/>
  <c r="H16" i="27"/>
  <c r="G16" i="27"/>
  <c r="F16" i="27"/>
  <c r="E16" i="27"/>
  <c r="D16" i="27"/>
  <c r="O15" i="27"/>
  <c r="N15" i="27"/>
  <c r="M15" i="27"/>
  <c r="L15" i="27"/>
  <c r="K15" i="27"/>
  <c r="I15" i="27"/>
  <c r="H15" i="27"/>
  <c r="G15" i="27"/>
  <c r="F15" i="27"/>
  <c r="E15" i="27"/>
  <c r="D15" i="27"/>
  <c r="O14" i="27"/>
  <c r="N14" i="27"/>
  <c r="M14" i="27"/>
  <c r="L14" i="27"/>
  <c r="K14" i="27"/>
  <c r="J14" i="27"/>
  <c r="I14" i="27"/>
  <c r="H14" i="27"/>
  <c r="G14" i="27"/>
  <c r="F14" i="27"/>
  <c r="E14" i="27"/>
  <c r="D14" i="27"/>
  <c r="O13" i="27"/>
  <c r="N13" i="27"/>
  <c r="M13" i="27"/>
  <c r="L13" i="27"/>
  <c r="K13" i="27"/>
  <c r="J13" i="27"/>
  <c r="I13" i="27"/>
  <c r="H13" i="27"/>
  <c r="G13" i="27"/>
  <c r="F13" i="27"/>
  <c r="E13" i="27"/>
  <c r="D13" i="27"/>
  <c r="AY16" i="27"/>
  <c r="AX16" i="27"/>
  <c r="AW16" i="27"/>
  <c r="AV16" i="27"/>
  <c r="AU16" i="27"/>
  <c r="AT16" i="27"/>
  <c r="AS16" i="27"/>
  <c r="AR16" i="27"/>
  <c r="AQ16" i="27"/>
  <c r="AP16" i="27"/>
  <c r="AO16" i="27"/>
  <c r="AN16" i="27"/>
  <c r="AM16" i="27"/>
  <c r="AL16" i="27"/>
  <c r="AK16" i="27"/>
  <c r="AJ16" i="27"/>
  <c r="AI16" i="27"/>
  <c r="AH16" i="27"/>
  <c r="AG16" i="27"/>
  <c r="AF16" i="27"/>
  <c r="AE16" i="27"/>
  <c r="AD16" i="27"/>
  <c r="AC16" i="27"/>
  <c r="AB16" i="27"/>
  <c r="AA16" i="27"/>
  <c r="Z16" i="27"/>
  <c r="Y16" i="27"/>
  <c r="X16" i="27"/>
  <c r="W16" i="27"/>
  <c r="V16" i="27"/>
  <c r="U16" i="27"/>
  <c r="T16" i="27"/>
  <c r="S16" i="27"/>
  <c r="R16" i="27"/>
  <c r="Q16" i="27"/>
  <c r="P16" i="27"/>
  <c r="AY15" i="27"/>
  <c r="AX15" i="27"/>
  <c r="AW15" i="27"/>
  <c r="AV15" i="27"/>
  <c r="AU15" i="27"/>
  <c r="AT15" i="27"/>
  <c r="AS15" i="27"/>
  <c r="AR15" i="27"/>
  <c r="AQ15" i="27"/>
  <c r="AP15" i="27"/>
  <c r="AO15" i="27"/>
  <c r="AN15" i="27"/>
  <c r="AM15" i="27"/>
  <c r="AL15" i="27"/>
  <c r="AK15" i="27"/>
  <c r="AJ15" i="27"/>
  <c r="AI15" i="27"/>
  <c r="AH15" i="27"/>
  <c r="AG15" i="27"/>
  <c r="AF15" i="27"/>
  <c r="AE15" i="27"/>
  <c r="AD15" i="27"/>
  <c r="AC15" i="27"/>
  <c r="AB15" i="27"/>
  <c r="AA15" i="27"/>
  <c r="Z15" i="27"/>
  <c r="Y15" i="27"/>
  <c r="X15" i="27"/>
  <c r="W15" i="27"/>
  <c r="V15" i="27"/>
  <c r="U15" i="27"/>
  <c r="T15" i="27"/>
  <c r="S15" i="27"/>
  <c r="R15" i="27"/>
  <c r="Q15" i="27"/>
  <c r="P15" i="27"/>
  <c r="AY14" i="27"/>
  <c r="AX14" i="27"/>
  <c r="AW14" i="27"/>
  <c r="AV14" i="27"/>
  <c r="AU14" i="27"/>
  <c r="AT14" i="27"/>
  <c r="AS14" i="27"/>
  <c r="AR14" i="27"/>
  <c r="AQ14" i="27"/>
  <c r="AP14" i="27"/>
  <c r="AO14" i="27"/>
  <c r="AN14" i="27"/>
  <c r="AM14" i="27"/>
  <c r="AL14" i="27"/>
  <c r="AK14" i="27"/>
  <c r="AJ14" i="27"/>
  <c r="AI14" i="27"/>
  <c r="AH14" i="27"/>
  <c r="AG14" i="27"/>
  <c r="AF14" i="27"/>
  <c r="AE14" i="27"/>
  <c r="AD14" i="27"/>
  <c r="AC14" i="27"/>
  <c r="AB14" i="27"/>
  <c r="AA14" i="27"/>
  <c r="Z14" i="27"/>
  <c r="Y14" i="27"/>
  <c r="X14" i="27"/>
  <c r="W14" i="27"/>
  <c r="V14" i="27"/>
  <c r="U14" i="27"/>
  <c r="T14" i="27"/>
  <c r="S14" i="27"/>
  <c r="R14" i="27"/>
  <c r="Q14" i="27"/>
  <c r="P14" i="27"/>
  <c r="AY13" i="27"/>
  <c r="AX13" i="27"/>
  <c r="AW13" i="27"/>
  <c r="AV13" i="27"/>
  <c r="AU13" i="27"/>
  <c r="AT13" i="27"/>
  <c r="AS13" i="27"/>
  <c r="AR13" i="27"/>
  <c r="AQ13" i="27"/>
  <c r="AP13" i="27"/>
  <c r="AO13" i="27"/>
  <c r="AN13" i="27"/>
  <c r="AM13" i="27"/>
  <c r="AL13" i="27"/>
  <c r="AK13" i="27"/>
  <c r="AJ13" i="27"/>
  <c r="AI13" i="27"/>
  <c r="AH13" i="27"/>
  <c r="AG13" i="27"/>
  <c r="AF13" i="27"/>
  <c r="AE13" i="27"/>
  <c r="AD13" i="27"/>
  <c r="AC13" i="27"/>
  <c r="AB13" i="27"/>
  <c r="AA13" i="27"/>
  <c r="Z13" i="27"/>
  <c r="Y13" i="27"/>
  <c r="X13" i="27"/>
  <c r="W13" i="27"/>
  <c r="V13" i="27"/>
  <c r="U13" i="27"/>
  <c r="T13" i="27"/>
  <c r="S13" i="27"/>
  <c r="R13" i="27"/>
  <c r="Q13" i="27"/>
  <c r="P13" i="27"/>
  <c r="O74" i="4"/>
  <c r="M74" i="4"/>
  <c r="L74" i="4"/>
  <c r="K74" i="4"/>
  <c r="J74" i="4"/>
  <c r="I74" i="4"/>
  <c r="H74" i="4"/>
  <c r="G74" i="4"/>
  <c r="F74" i="4"/>
  <c r="E74" i="4"/>
  <c r="D74" i="4"/>
  <c r="N71" i="4"/>
  <c r="O71" i="4"/>
  <c r="BF71" i="4"/>
  <c r="BH71" i="4"/>
  <c r="BJ71" i="4"/>
  <c r="O76" i="18"/>
  <c r="AA135" i="27"/>
  <c r="AA48" i="17" s="1"/>
  <c r="Z135" i="27"/>
  <c r="Z48" i="17" s="1"/>
  <c r="Y135" i="27"/>
  <c r="Y48" i="17" s="1"/>
  <c r="X135" i="27"/>
  <c r="X48" i="17" s="1"/>
  <c r="W135" i="27"/>
  <c r="W48" i="17" s="1"/>
  <c r="V135" i="27"/>
  <c r="V48" i="17" s="1"/>
  <c r="U135" i="27"/>
  <c r="U48" i="17" s="1"/>
  <c r="T135" i="27"/>
  <c r="T48" i="17" s="1"/>
  <c r="S135" i="27"/>
  <c r="S48" i="17" s="1"/>
  <c r="Q135" i="27"/>
  <c r="Q48" i="17" s="1"/>
  <c r="P135" i="27"/>
  <c r="P48" i="17" s="1"/>
  <c r="O135" i="27"/>
  <c r="O48" i="17" s="1"/>
  <c r="N135" i="27"/>
  <c r="N48" i="17" s="1"/>
  <c r="M135" i="27"/>
  <c r="M48" i="17" s="1"/>
  <c r="L135" i="27"/>
  <c r="L48" i="17" s="1"/>
  <c r="AY39" i="27"/>
  <c r="AX39" i="27"/>
  <c r="AW39" i="27"/>
  <c r="AV39" i="27"/>
  <c r="AU39" i="27"/>
  <c r="AT39" i="27"/>
  <c r="AS39" i="27"/>
  <c r="AR39" i="27"/>
  <c r="AQ39" i="27"/>
  <c r="AP39" i="27"/>
  <c r="AO39" i="27"/>
  <c r="AN39" i="27"/>
  <c r="AM39" i="27"/>
  <c r="AL39" i="27"/>
  <c r="AK39" i="27"/>
  <c r="AJ39" i="27"/>
  <c r="AI39" i="27"/>
  <c r="AH39" i="27"/>
  <c r="AG39" i="27"/>
  <c r="AF39" i="27"/>
  <c r="AE39" i="27"/>
  <c r="AD39" i="27"/>
  <c r="AC39" i="27"/>
  <c r="AB39" i="27"/>
  <c r="AA39" i="27"/>
  <c r="Z39" i="27"/>
  <c r="Y39" i="27"/>
  <c r="X39" i="27"/>
  <c r="W39" i="27"/>
  <c r="V39" i="27"/>
  <c r="U39" i="27"/>
  <c r="T39" i="27"/>
  <c r="S39" i="27"/>
  <c r="R39" i="27"/>
  <c r="Q39" i="27"/>
  <c r="P39" i="27"/>
  <c r="O39" i="27"/>
  <c r="O17" i="17" s="1"/>
  <c r="N39" i="27"/>
  <c r="N17" i="17" s="1"/>
  <c r="M39" i="27"/>
  <c r="M17" i="17" s="1"/>
  <c r="L39" i="27"/>
  <c r="L17" i="17" s="1"/>
  <c r="K39" i="27"/>
  <c r="K17" i="17" s="1"/>
  <c r="J39" i="27"/>
  <c r="J17" i="17" s="1"/>
  <c r="I39" i="27"/>
  <c r="I17" i="17" s="1"/>
  <c r="H39" i="27"/>
  <c r="H17" i="17" s="1"/>
  <c r="G39" i="27"/>
  <c r="G17" i="17" s="1"/>
  <c r="F39" i="27"/>
  <c r="F17" i="17" s="1"/>
  <c r="E39" i="27"/>
  <c r="E17" i="17" s="1"/>
  <c r="D39" i="27"/>
  <c r="D17" i="17" s="1"/>
  <c r="AK38" i="27"/>
  <c r="Y38" i="27"/>
  <c r="X38" i="27"/>
  <c r="R38" i="27"/>
  <c r="Q38" i="27"/>
  <c r="P38" i="27"/>
  <c r="O38" i="27"/>
  <c r="O16" i="17" s="1"/>
  <c r="N38" i="27"/>
  <c r="N16" i="17" s="1"/>
  <c r="M38" i="27"/>
  <c r="M16" i="17" s="1"/>
  <c r="L38" i="27"/>
  <c r="L16" i="17" s="1"/>
  <c r="K38" i="27"/>
  <c r="K16" i="17" s="1"/>
  <c r="J38" i="27"/>
  <c r="J16" i="17" s="1"/>
  <c r="I38" i="27"/>
  <c r="I16" i="17" s="1"/>
  <c r="H38" i="27"/>
  <c r="H16" i="17" s="1"/>
  <c r="G38" i="27"/>
  <c r="G16" i="17" s="1"/>
  <c r="F38" i="27"/>
  <c r="F16" i="17" s="1"/>
  <c r="E38" i="27"/>
  <c r="E16" i="17" s="1"/>
  <c r="D38" i="27"/>
  <c r="D16" i="17" s="1"/>
  <c r="Z37" i="27"/>
  <c r="S37" i="27"/>
  <c r="R37" i="27"/>
  <c r="Q37" i="27"/>
  <c r="P37" i="27"/>
  <c r="AY12" i="27"/>
  <c r="AX12" i="27"/>
  <c r="AW12" i="27"/>
  <c r="AV12" i="27"/>
  <c r="AU12" i="27"/>
  <c r="AT12" i="27"/>
  <c r="AS12" i="27"/>
  <c r="AR12" i="27"/>
  <c r="AO12" i="27"/>
  <c r="AN12" i="27"/>
  <c r="AM12" i="27"/>
  <c r="AL12" i="27"/>
  <c r="AK12" i="27"/>
  <c r="AJ12" i="27"/>
  <c r="AI12" i="27"/>
  <c r="AH12" i="27"/>
  <c r="AG12" i="27"/>
  <c r="AF12" i="27"/>
  <c r="AE12" i="27"/>
  <c r="AB12" i="27"/>
  <c r="U108" i="4"/>
  <c r="Q108" i="4"/>
  <c r="P108" i="4"/>
  <c r="R32" i="18"/>
  <c r="Q32" i="18"/>
  <c r="R29" i="18"/>
  <c r="Q29" i="18"/>
  <c r="R26" i="18"/>
  <c r="Q26" i="18"/>
  <c r="R23" i="18"/>
  <c r="Q23" i="18"/>
  <c r="R20" i="18"/>
  <c r="Q20" i="18"/>
  <c r="R17" i="18"/>
  <c r="Q17" i="18"/>
  <c r="R14" i="18"/>
  <c r="Q14" i="18"/>
  <c r="R11" i="18"/>
  <c r="Q11" i="18"/>
  <c r="Q7" i="18" s="1"/>
  <c r="Q38" i="18" s="1"/>
  <c r="Q11" i="27" s="1"/>
  <c r="R8" i="18"/>
  <c r="Q8" i="18"/>
  <c r="AE124" i="25"/>
  <c r="AW182" i="4" s="1"/>
  <c r="BD182" i="4"/>
  <c r="AE130" i="25"/>
  <c r="AY182" i="4" s="1"/>
  <c r="AY107" i="11" s="1"/>
  <c r="AE126" i="25"/>
  <c r="AX182" i="4" s="1"/>
  <c r="AE122" i="25"/>
  <c r="AV182" i="4" s="1"/>
  <c r="AV107" i="11" s="1"/>
  <c r="AE118" i="25"/>
  <c r="AU182" i="4" s="1"/>
  <c r="AU107" i="11" s="1"/>
  <c r="AE115" i="25"/>
  <c r="AT182" i="4" s="1"/>
  <c r="AE112" i="25"/>
  <c r="AS182" i="4" s="1"/>
  <c r="AS107" i="11" s="1"/>
  <c r="AE107" i="25"/>
  <c r="AR182" i="4" s="1"/>
  <c r="AR107" i="11" s="1"/>
  <c r="AE104" i="25"/>
  <c r="AQ182" i="4" s="1"/>
  <c r="AQ107" i="11" s="1"/>
  <c r="AE98" i="25"/>
  <c r="AE96" i="25"/>
  <c r="AO182" i="4" s="1"/>
  <c r="AO107" i="11" s="1"/>
  <c r="AE94" i="25"/>
  <c r="AN182" i="4" s="1"/>
  <c r="AN107" i="11" s="1"/>
  <c r="S126" i="25"/>
  <c r="AM182" i="4" s="1"/>
  <c r="AM107" i="11" s="1"/>
  <c r="S122" i="25"/>
  <c r="AL182" i="4" s="1"/>
  <c r="S119" i="25"/>
  <c r="AJ182" i="4" s="1"/>
  <c r="AJ107" i="11" s="1"/>
  <c r="S115" i="25"/>
  <c r="AI182" i="4" s="1"/>
  <c r="AI107" i="11" s="1"/>
  <c r="S113" i="25"/>
  <c r="AH182" i="4" s="1"/>
  <c r="S110" i="25"/>
  <c r="AG182" i="4" s="1"/>
  <c r="AG107" i="11" s="1"/>
  <c r="AF182" i="4"/>
  <c r="AF107" i="11" s="1"/>
  <c r="S101" i="25"/>
  <c r="AE182" i="4" s="1"/>
  <c r="AE107" i="11" s="1"/>
  <c r="S97" i="25"/>
  <c r="AD182" i="4" s="1"/>
  <c r="S95" i="25"/>
  <c r="AC182" i="4" s="1"/>
  <c r="AC107" i="11" s="1"/>
  <c r="S93" i="25"/>
  <c r="AB182" i="4" s="1"/>
  <c r="Y29" i="27"/>
  <c r="X60" i="11"/>
  <c r="W29" i="27"/>
  <c r="U29" i="27"/>
  <c r="T60" i="11"/>
  <c r="AQ63" i="4"/>
  <c r="AE63" i="4"/>
  <c r="AE33" i="4"/>
  <c r="T9" i="4"/>
  <c r="BB75" i="4"/>
  <c r="BA75" i="4"/>
  <c r="AZ75" i="4"/>
  <c r="AY75" i="4"/>
  <c r="AX75" i="4"/>
  <c r="AW75" i="4"/>
  <c r="AV75" i="4"/>
  <c r="AU75" i="4"/>
  <c r="AT75" i="4"/>
  <c r="AS75" i="4"/>
  <c r="AR75" i="4"/>
  <c r="AQ75" i="4"/>
  <c r="AP75" i="4"/>
  <c r="AO75" i="4"/>
  <c r="AN75" i="4"/>
  <c r="AM75" i="4"/>
  <c r="AL75" i="4"/>
  <c r="AK75" i="4"/>
  <c r="AJ75" i="4"/>
  <c r="AI75" i="4"/>
  <c r="AH75" i="4"/>
  <c r="AG75" i="4"/>
  <c r="AF75" i="4"/>
  <c r="AE75" i="4"/>
  <c r="AD75" i="4"/>
  <c r="AC75" i="4"/>
  <c r="AB75" i="4"/>
  <c r="AA75" i="4"/>
  <c r="Z75" i="4"/>
  <c r="Y75" i="4"/>
  <c r="X75" i="4"/>
  <c r="W75" i="4"/>
  <c r="V75" i="4"/>
  <c r="V65" i="4" s="1"/>
  <c r="U75" i="4"/>
  <c r="T75" i="4"/>
  <c r="BB208" i="4"/>
  <c r="BA208" i="4"/>
  <c r="AZ208" i="4"/>
  <c r="BB211" i="4"/>
  <c r="AP211" i="4"/>
  <c r="AQ32" i="27"/>
  <c r="G103" i="25"/>
  <c r="AA182" i="4" s="1"/>
  <c r="AA107" i="11" s="1"/>
  <c r="Z182" i="4"/>
  <c r="W182" i="4"/>
  <c r="W107" i="11" s="1"/>
  <c r="T182" i="4"/>
  <c r="T107" i="11" s="1"/>
  <c r="V182" i="4"/>
  <c r="U182" i="4"/>
  <c r="U107" i="11" s="1"/>
  <c r="S182" i="4"/>
  <c r="S107" i="11" s="1"/>
  <c r="AE71" i="25"/>
  <c r="AE65" i="25"/>
  <c r="AE52" i="25"/>
  <c r="AR178" i="4" s="1"/>
  <c r="AR37" i="27" s="1"/>
  <c r="AE40" i="25"/>
  <c r="AN178" i="4" s="1"/>
  <c r="AN37" i="27" s="1"/>
  <c r="AE61" i="25"/>
  <c r="AK62" i="25"/>
  <c r="AJ62" i="25"/>
  <c r="S56" i="25"/>
  <c r="S48" i="25"/>
  <c r="S45" i="25"/>
  <c r="S70" i="25"/>
  <c r="AJ178" i="4" s="1"/>
  <c r="AJ37" i="27" s="1"/>
  <c r="S65" i="25"/>
  <c r="S61" i="25"/>
  <c r="AF178" i="4"/>
  <c r="AF37" i="27" s="1"/>
  <c r="Y66" i="25"/>
  <c r="X66" i="25"/>
  <c r="U66" i="25"/>
  <c r="Y62" i="25"/>
  <c r="X62" i="25"/>
  <c r="U62" i="25"/>
  <c r="S42" i="25"/>
  <c r="AG82" i="25"/>
  <c r="AG81" i="25"/>
  <c r="AE75" i="25"/>
  <c r="AE80" i="25"/>
  <c r="AG77" i="25"/>
  <c r="AG79" i="25"/>
  <c r="AG76" i="25"/>
  <c r="AG74" i="25"/>
  <c r="AG73" i="25"/>
  <c r="AG72" i="25"/>
  <c r="AG70" i="25"/>
  <c r="AG69" i="25"/>
  <c r="AG68" i="25"/>
  <c r="AG67" i="25"/>
  <c r="AG66" i="25"/>
  <c r="AG64" i="25"/>
  <c r="AG63" i="25"/>
  <c r="AG60" i="25"/>
  <c r="AG59" i="25"/>
  <c r="AG58" i="25"/>
  <c r="AG56" i="25"/>
  <c r="AG55" i="25"/>
  <c r="AG54" i="25"/>
  <c r="AG53" i="25"/>
  <c r="AG51" i="25"/>
  <c r="AG50" i="25"/>
  <c r="AG43" i="25"/>
  <c r="AG49" i="25"/>
  <c r="AG47" i="25"/>
  <c r="AG46" i="25"/>
  <c r="AG44" i="25"/>
  <c r="AG62" i="25"/>
  <c r="AG41" i="25"/>
  <c r="Y43" i="25"/>
  <c r="U54" i="25"/>
  <c r="U57" i="25"/>
  <c r="U46" i="25"/>
  <c r="S209" i="4"/>
  <c r="R209" i="4"/>
  <c r="Q209" i="4"/>
  <c r="P209" i="4"/>
  <c r="M70" i="25"/>
  <c r="M69" i="25" s="1"/>
  <c r="I70" i="25"/>
  <c r="U82" i="25"/>
  <c r="U81" i="25"/>
  <c r="U79" i="25"/>
  <c r="U78" i="25"/>
  <c r="U76" i="25"/>
  <c r="U75" i="25"/>
  <c r="U74" i="25"/>
  <c r="U72" i="25"/>
  <c r="U71" i="25"/>
  <c r="U69" i="25"/>
  <c r="U68" i="25"/>
  <c r="U67" i="25"/>
  <c r="U64" i="25"/>
  <c r="U63" i="25"/>
  <c r="U60" i="25"/>
  <c r="U59" i="25"/>
  <c r="U58" i="25"/>
  <c r="U55" i="25"/>
  <c r="U53" i="25"/>
  <c r="U51" i="25"/>
  <c r="U50" i="25"/>
  <c r="U49" i="25"/>
  <c r="U47" i="25"/>
  <c r="U44" i="25"/>
  <c r="U43" i="25"/>
  <c r="I67" i="25"/>
  <c r="I66" i="25"/>
  <c r="I64" i="25"/>
  <c r="I63" i="25"/>
  <c r="I61" i="25"/>
  <c r="I59" i="25"/>
  <c r="I58" i="25"/>
  <c r="I57" i="25"/>
  <c r="I56" i="25"/>
  <c r="I54" i="25"/>
  <c r="I53" i="25"/>
  <c r="I52" i="25"/>
  <c r="AV178" i="4"/>
  <c r="AV37" i="27" s="1"/>
  <c r="AK56" i="25"/>
  <c r="AJ56" i="25"/>
  <c r="AK55" i="25"/>
  <c r="AJ55" i="25"/>
  <c r="AK41" i="25"/>
  <c r="AK40" i="25" s="1"/>
  <c r="AK70" i="25"/>
  <c r="AJ70" i="25"/>
  <c r="AE45" i="25"/>
  <c r="AE42" i="25"/>
  <c r="AK47" i="25"/>
  <c r="AJ47" i="25"/>
  <c r="AK82" i="25"/>
  <c r="AJ82" i="25"/>
  <c r="AK81" i="25"/>
  <c r="AJ81" i="25"/>
  <c r="AK77" i="25"/>
  <c r="AJ77" i="25"/>
  <c r="AK79" i="25"/>
  <c r="AJ79" i="25"/>
  <c r="AE78" i="25"/>
  <c r="AK74" i="25"/>
  <c r="AJ74" i="25"/>
  <c r="AK73" i="25"/>
  <c r="AJ73" i="25"/>
  <c r="AK76" i="25"/>
  <c r="AJ76" i="25"/>
  <c r="AK69" i="25"/>
  <c r="AJ69" i="25"/>
  <c r="AK72" i="25"/>
  <c r="AJ72" i="25"/>
  <c r="AK68" i="25"/>
  <c r="AJ68" i="25"/>
  <c r="AK67" i="25"/>
  <c r="AJ67" i="25"/>
  <c r="AK66" i="25"/>
  <c r="AJ66" i="25"/>
  <c r="AK64" i="25"/>
  <c r="AJ64" i="25"/>
  <c r="AK63" i="25"/>
  <c r="AJ63" i="25"/>
  <c r="AK60" i="25"/>
  <c r="AJ60" i="25"/>
  <c r="AK59" i="25"/>
  <c r="AJ59" i="25"/>
  <c r="AK58" i="25"/>
  <c r="AJ58" i="25"/>
  <c r="AE57" i="25"/>
  <c r="AK54" i="25"/>
  <c r="AJ54" i="25"/>
  <c r="AK53" i="25"/>
  <c r="AJ53" i="25"/>
  <c r="AK51" i="25"/>
  <c r="AJ51" i="25"/>
  <c r="AK50" i="25"/>
  <c r="AJ50" i="25"/>
  <c r="AK49" i="25"/>
  <c r="AJ49" i="25"/>
  <c r="AE48" i="25"/>
  <c r="AK46" i="25"/>
  <c r="AJ46" i="25"/>
  <c r="AK44" i="25"/>
  <c r="AJ44" i="25"/>
  <c r="AK43" i="25"/>
  <c r="AJ43" i="25"/>
  <c r="AJ41" i="25"/>
  <c r="AJ40" i="25" s="1"/>
  <c r="Y82" i="25"/>
  <c r="Y81" i="25"/>
  <c r="Y79" i="25"/>
  <c r="Y78" i="25"/>
  <c r="Y76" i="25"/>
  <c r="Y75" i="25"/>
  <c r="Y74" i="25"/>
  <c r="Y72" i="25"/>
  <c r="Y71" i="25"/>
  <c r="Y69" i="25"/>
  <c r="Y68" i="25"/>
  <c r="Y67" i="25"/>
  <c r="Y64" i="25"/>
  <c r="Y63" i="25"/>
  <c r="Y60" i="25"/>
  <c r="Y59" i="25"/>
  <c r="Y58" i="25"/>
  <c r="Y55" i="25"/>
  <c r="Y50" i="25"/>
  <c r="Y53" i="25"/>
  <c r="Y51" i="25"/>
  <c r="Y47" i="25"/>
  <c r="Y49" i="25"/>
  <c r="Y46" i="25"/>
  <c r="Y57" i="25"/>
  <c r="Y54" i="25"/>
  <c r="Y44" i="25"/>
  <c r="Y41" i="25"/>
  <c r="M67" i="25"/>
  <c r="M66" i="25"/>
  <c r="M64" i="25"/>
  <c r="M63" i="25"/>
  <c r="M61" i="25"/>
  <c r="M59" i="25"/>
  <c r="M58" i="25"/>
  <c r="M57" i="25"/>
  <c r="M56" i="25"/>
  <c r="M54" i="25"/>
  <c r="M53" i="25"/>
  <c r="M52" i="25"/>
  <c r="X82" i="25"/>
  <c r="X81" i="25"/>
  <c r="S80" i="25"/>
  <c r="S77" i="25"/>
  <c r="X79" i="25"/>
  <c r="X78" i="25"/>
  <c r="BJ161" i="4"/>
  <c r="BJ162" i="4"/>
  <c r="S73" i="25"/>
  <c r="X76" i="25"/>
  <c r="X75" i="25"/>
  <c r="X74" i="25"/>
  <c r="X72" i="25"/>
  <c r="X71" i="25"/>
  <c r="X69" i="25"/>
  <c r="X68" i="25"/>
  <c r="X67" i="25"/>
  <c r="X64" i="25"/>
  <c r="X63" i="25"/>
  <c r="X60" i="25"/>
  <c r="X59" i="25"/>
  <c r="X58" i="25"/>
  <c r="X55" i="25"/>
  <c r="X50" i="25"/>
  <c r="X53" i="25"/>
  <c r="X51" i="25"/>
  <c r="X47" i="25"/>
  <c r="X49" i="25"/>
  <c r="X46" i="25"/>
  <c r="X57" i="25"/>
  <c r="X54" i="25"/>
  <c r="X44" i="25"/>
  <c r="X43" i="25"/>
  <c r="X41" i="25"/>
  <c r="X40" i="25" s="1"/>
  <c r="L66" i="25"/>
  <c r="L54" i="25"/>
  <c r="S40" i="25"/>
  <c r="AB178" i="4" s="1"/>
  <c r="AB37" i="27" s="1"/>
  <c r="G69" i="25"/>
  <c r="L70" i="25"/>
  <c r="L69" i="25" s="1"/>
  <c r="G65" i="25"/>
  <c r="L67" i="25"/>
  <c r="G62" i="25"/>
  <c r="L64" i="25"/>
  <c r="L63" i="25"/>
  <c r="W178" i="4"/>
  <c r="W37" i="27" s="1"/>
  <c r="L61" i="25"/>
  <c r="L59" i="25"/>
  <c r="L58" i="25"/>
  <c r="L57" i="25"/>
  <c r="L56" i="25"/>
  <c r="L53" i="25"/>
  <c r="L52" i="25"/>
  <c r="G45" i="25"/>
  <c r="L55" i="25" l="1"/>
  <c r="R7" i="18"/>
  <c r="Q11" i="17"/>
  <c r="E55" i="24"/>
  <c r="AG12" i="17"/>
  <c r="U56" i="24"/>
  <c r="AK12" i="17"/>
  <c r="Y56" i="24"/>
  <c r="AO12" i="17"/>
  <c r="AC56" i="24"/>
  <c r="AU12" i="17"/>
  <c r="AI56" i="24"/>
  <c r="AY12" i="17"/>
  <c r="AM56" i="24"/>
  <c r="S15" i="17"/>
  <c r="G59" i="24"/>
  <c r="R16" i="17"/>
  <c r="F60" i="24"/>
  <c r="P17" i="17"/>
  <c r="D61" i="24"/>
  <c r="T17" i="17"/>
  <c r="H61" i="24"/>
  <c r="X17" i="17"/>
  <c r="L61" i="24"/>
  <c r="AB17" i="17"/>
  <c r="P61" i="24"/>
  <c r="AF17" i="17"/>
  <c r="T61" i="24"/>
  <c r="AJ17" i="17"/>
  <c r="X61" i="24"/>
  <c r="AN17" i="17"/>
  <c r="AB61" i="24"/>
  <c r="AV17" i="17"/>
  <c r="AJ61" i="24"/>
  <c r="AB12" i="17"/>
  <c r="P56" i="24"/>
  <c r="AH12" i="17"/>
  <c r="V56" i="24"/>
  <c r="AL12" i="17"/>
  <c r="Z56" i="24"/>
  <c r="AR12" i="17"/>
  <c r="AF56" i="24"/>
  <c r="AV12" i="17"/>
  <c r="AJ56" i="24"/>
  <c r="P15" i="17"/>
  <c r="D59" i="24"/>
  <c r="Z15" i="17"/>
  <c r="N59" i="24"/>
  <c r="X16" i="17"/>
  <c r="L60" i="24"/>
  <c r="Q17" i="17"/>
  <c r="E61" i="24"/>
  <c r="U17" i="17"/>
  <c r="I61" i="24"/>
  <c r="Y17" i="17"/>
  <c r="M61" i="24"/>
  <c r="AC17" i="17"/>
  <c r="Q61" i="24"/>
  <c r="AG17" i="17"/>
  <c r="U61" i="24"/>
  <c r="AK17" i="17"/>
  <c r="Y61" i="24"/>
  <c r="AS17" i="17"/>
  <c r="AG61" i="24"/>
  <c r="AW17" i="17"/>
  <c r="AK61" i="24"/>
  <c r="AU82" i="4"/>
  <c r="AT82" i="4"/>
  <c r="AS82" i="4"/>
  <c r="AO10" i="18"/>
  <c r="AR82" i="4"/>
  <c r="AU88" i="4"/>
  <c r="AT88" i="4"/>
  <c r="AS88" i="4"/>
  <c r="AR88" i="4"/>
  <c r="AU94" i="4"/>
  <c r="AT94" i="4"/>
  <c r="AS94" i="4"/>
  <c r="AR94" i="4"/>
  <c r="AU100" i="4"/>
  <c r="AT100" i="4"/>
  <c r="AS100" i="4"/>
  <c r="AR100" i="4"/>
  <c r="AR16" i="18"/>
  <c r="AE12" i="17"/>
  <c r="S56" i="24"/>
  <c r="AI12" i="17"/>
  <c r="W56" i="24"/>
  <c r="AM12" i="17"/>
  <c r="AA56" i="24"/>
  <c r="AS12" i="17"/>
  <c r="AG56" i="24"/>
  <c r="AW12" i="17"/>
  <c r="AK56" i="24"/>
  <c r="Q15" i="17"/>
  <c r="E59" i="24"/>
  <c r="P16" i="17"/>
  <c r="D60" i="24"/>
  <c r="Y16" i="17"/>
  <c r="M60" i="24"/>
  <c r="R17" i="17"/>
  <c r="F61" i="24"/>
  <c r="V17" i="17"/>
  <c r="J61" i="24"/>
  <c r="Z17" i="17"/>
  <c r="N61" i="24"/>
  <c r="AD17" i="17"/>
  <c r="R61" i="24"/>
  <c r="AH17" i="17"/>
  <c r="V61" i="24"/>
  <c r="AL17" i="17"/>
  <c r="Z61" i="24"/>
  <c r="AP17" i="17"/>
  <c r="AD61" i="24"/>
  <c r="AT17" i="17"/>
  <c r="AH61" i="24"/>
  <c r="AX17" i="17"/>
  <c r="AL61" i="24"/>
  <c r="AO16" i="18"/>
  <c r="AO28" i="18"/>
  <c r="AF12" i="17"/>
  <c r="T56" i="24"/>
  <c r="AJ12" i="17"/>
  <c r="X56" i="24"/>
  <c r="AN12" i="17"/>
  <c r="AB56" i="24"/>
  <c r="AT12" i="17"/>
  <c r="AH56" i="24"/>
  <c r="AX12" i="17"/>
  <c r="AL56" i="24"/>
  <c r="R15" i="17"/>
  <c r="F59" i="24"/>
  <c r="Q16" i="17"/>
  <c r="E60" i="24"/>
  <c r="AK16" i="17"/>
  <c r="Y60" i="24"/>
  <c r="S17" i="17"/>
  <c r="G61" i="24"/>
  <c r="W17" i="17"/>
  <c r="K61" i="24"/>
  <c r="AA17" i="17"/>
  <c r="O61" i="24"/>
  <c r="AE17" i="17"/>
  <c r="S61" i="24"/>
  <c r="AI17" i="17"/>
  <c r="W61" i="24"/>
  <c r="AM17" i="17"/>
  <c r="AA61" i="24"/>
  <c r="AQ17" i="17"/>
  <c r="AE61" i="24"/>
  <c r="AU17" i="17"/>
  <c r="AI61" i="24"/>
  <c r="AY17" i="17"/>
  <c r="AM61" i="24"/>
  <c r="N48" i="25"/>
  <c r="AU85" i="4"/>
  <c r="AT85" i="4"/>
  <c r="AS85" i="4"/>
  <c r="AR85" i="4"/>
  <c r="AU91" i="4"/>
  <c r="AT91" i="4"/>
  <c r="AS91" i="4"/>
  <c r="AR91" i="4"/>
  <c r="AU97" i="4"/>
  <c r="AT97" i="4"/>
  <c r="AS97" i="4"/>
  <c r="AR97" i="4"/>
  <c r="AO19" i="18"/>
  <c r="AB59" i="24"/>
  <c r="AN15" i="17"/>
  <c r="AJ59" i="24"/>
  <c r="AV15" i="17"/>
  <c r="X59" i="24"/>
  <c r="AJ15" i="17"/>
  <c r="AF59" i="24"/>
  <c r="AR15" i="17"/>
  <c r="P59" i="24"/>
  <c r="AB15" i="17"/>
  <c r="T59" i="24"/>
  <c r="AF15" i="17"/>
  <c r="N60" i="25"/>
  <c r="W15" i="17"/>
  <c r="K59" i="24"/>
  <c r="AF61" i="24"/>
  <c r="AR17" i="17"/>
  <c r="AO17" i="17"/>
  <c r="AC61" i="24"/>
  <c r="G60" i="12"/>
  <c r="H60" i="12"/>
  <c r="G61" i="12"/>
  <c r="H61" i="12"/>
  <c r="G62" i="12"/>
  <c r="H62" i="12"/>
  <c r="F63" i="12"/>
  <c r="BD71" i="4"/>
  <c r="X29" i="27"/>
  <c r="G55" i="12"/>
  <c r="F56" i="12"/>
  <c r="H56" i="12"/>
  <c r="G57" i="12"/>
  <c r="H57" i="12"/>
  <c r="F58" i="12"/>
  <c r="G58" i="12"/>
  <c r="H58" i="12"/>
  <c r="G59" i="12"/>
  <c r="T29" i="27"/>
  <c r="AN32" i="27"/>
  <c r="AX107" i="11"/>
  <c r="G56" i="12"/>
  <c r="H59" i="12"/>
  <c r="AP32" i="27"/>
  <c r="V60" i="11"/>
  <c r="V29" i="27"/>
  <c r="Z60" i="11"/>
  <c r="Z29" i="27"/>
  <c r="S100" i="27" s="1"/>
  <c r="AD107" i="11"/>
  <c r="AH107" i="11"/>
  <c r="S60" i="11"/>
  <c r="W60" i="11"/>
  <c r="S29" i="27"/>
  <c r="F68" i="12"/>
  <c r="G68" i="12"/>
  <c r="AW38" i="27"/>
  <c r="AW107" i="11"/>
  <c r="AO32" i="27"/>
  <c r="AB38" i="27"/>
  <c r="AB107" i="11"/>
  <c r="Z107" i="11"/>
  <c r="U60" i="11"/>
  <c r="Y60" i="11"/>
  <c r="AL107" i="11"/>
  <c r="AT38" i="27"/>
  <c r="AT107" i="11"/>
  <c r="S127" i="27"/>
  <c r="O130" i="27"/>
  <c r="W130" i="27"/>
  <c r="O131" i="27"/>
  <c r="W131" i="27"/>
  <c r="O132" i="27"/>
  <c r="W132" i="27"/>
  <c r="W133" i="27"/>
  <c r="AA133" i="27"/>
  <c r="AA11" i="27"/>
  <c r="V107" i="11"/>
  <c r="E30" i="21" s="1"/>
  <c r="F62" i="12"/>
  <c r="F61" i="12"/>
  <c r="F57" i="12"/>
  <c r="F59" i="12"/>
  <c r="H68" i="12"/>
  <c r="F69" i="12"/>
  <c r="G69" i="12"/>
  <c r="H69" i="12"/>
  <c r="F89" i="12"/>
  <c r="G89" i="12"/>
  <c r="H89" i="12"/>
  <c r="F90" i="12"/>
  <c r="G90" i="12"/>
  <c r="H90" i="12"/>
  <c r="F91" i="12"/>
  <c r="G91" i="12"/>
  <c r="H91" i="12"/>
  <c r="F92" i="12"/>
  <c r="G92" i="12"/>
  <c r="H92" i="12"/>
  <c r="F93" i="12"/>
  <c r="G93" i="12"/>
  <c r="H93" i="12"/>
  <c r="E92" i="12"/>
  <c r="E93" i="12"/>
  <c r="F54" i="11"/>
  <c r="F55" i="12"/>
  <c r="H55" i="12"/>
  <c r="O129" i="27"/>
  <c r="M129" i="27"/>
  <c r="M130" i="27"/>
  <c r="Q130" i="27"/>
  <c r="U130" i="27"/>
  <c r="Y130" i="27"/>
  <c r="M131" i="27"/>
  <c r="Q131" i="27"/>
  <c r="U131" i="27"/>
  <c r="Y131" i="27"/>
  <c r="M132" i="27"/>
  <c r="Q132" i="27"/>
  <c r="U132" i="27"/>
  <c r="Y132" i="27"/>
  <c r="Q133" i="27"/>
  <c r="U133" i="27"/>
  <c r="Y133" i="27"/>
  <c r="M126" i="27"/>
  <c r="U126" i="27"/>
  <c r="Y126" i="27"/>
  <c r="M127" i="27"/>
  <c r="U127" i="27"/>
  <c r="Y127" i="27"/>
  <c r="M128" i="27"/>
  <c r="AA127" i="27"/>
  <c r="O126" i="27"/>
  <c r="W126" i="27"/>
  <c r="AA126" i="27"/>
  <c r="O127" i="27"/>
  <c r="W127" i="27"/>
  <c r="O128" i="27"/>
  <c r="N50" i="25"/>
  <c r="M49" i="25"/>
  <c r="L49" i="25"/>
  <c r="Q129" i="27"/>
  <c r="Q127" i="27"/>
  <c r="Q126" i="27"/>
  <c r="N47" i="25"/>
  <c r="N46" i="25"/>
  <c r="AE132" i="25"/>
  <c r="N51" i="25"/>
  <c r="AY38" i="27"/>
  <c r="S128" i="25"/>
  <c r="T99" i="27"/>
  <c r="T101" i="27"/>
  <c r="T102" i="27"/>
  <c r="T103" i="27"/>
  <c r="L118" i="27"/>
  <c r="N118" i="27"/>
  <c r="L119" i="27"/>
  <c r="L126" i="27"/>
  <c r="P126" i="27"/>
  <c r="R126" i="27"/>
  <c r="T126" i="27"/>
  <c r="V126" i="27"/>
  <c r="X126" i="27"/>
  <c r="Z126" i="27"/>
  <c r="L127" i="27"/>
  <c r="P127" i="27"/>
  <c r="R127" i="27"/>
  <c r="T127" i="27"/>
  <c r="V127" i="27"/>
  <c r="X127" i="27"/>
  <c r="Z127" i="27"/>
  <c r="L128" i="27"/>
  <c r="N128" i="27"/>
  <c r="S130" i="27"/>
  <c r="AA130" i="27"/>
  <c r="S131" i="27"/>
  <c r="AA131" i="27"/>
  <c r="S132" i="27"/>
  <c r="AA132" i="27"/>
  <c r="S133" i="27"/>
  <c r="L129" i="27"/>
  <c r="N129" i="27"/>
  <c r="P129" i="27"/>
  <c r="L130" i="27"/>
  <c r="N130" i="27"/>
  <c r="P130" i="27"/>
  <c r="R130" i="27"/>
  <c r="T130" i="27"/>
  <c r="V130" i="27"/>
  <c r="X130" i="27"/>
  <c r="Z130" i="27"/>
  <c r="L131" i="27"/>
  <c r="N131" i="27"/>
  <c r="P131" i="27"/>
  <c r="R131" i="27"/>
  <c r="T131" i="27"/>
  <c r="V131" i="27"/>
  <c r="X131" i="27"/>
  <c r="Z131" i="27"/>
  <c r="L132" i="27"/>
  <c r="N132" i="27"/>
  <c r="P132" i="27"/>
  <c r="R132" i="27"/>
  <c r="T132" i="27"/>
  <c r="V132" i="27"/>
  <c r="X132" i="27"/>
  <c r="Z132" i="27"/>
  <c r="P133" i="27"/>
  <c r="R133" i="27"/>
  <c r="T133" i="27"/>
  <c r="V133" i="27"/>
  <c r="X133" i="27"/>
  <c r="Z133" i="27"/>
  <c r="T85" i="27"/>
  <c r="T88" i="27"/>
  <c r="T89" i="27"/>
  <c r="T91" i="27"/>
  <c r="T92" i="27"/>
  <c r="T95" i="27"/>
  <c r="T97" i="27"/>
  <c r="T98" i="27"/>
  <c r="L120" i="27"/>
  <c r="L121" i="27"/>
  <c r="L122" i="27"/>
  <c r="L123" i="27"/>
  <c r="S126" i="27"/>
  <c r="O89" i="27"/>
  <c r="O95" i="27"/>
  <c r="O88" i="27"/>
  <c r="O90" i="27"/>
  <c r="R82" i="27"/>
  <c r="V82" i="27"/>
  <c r="Z82" i="27"/>
  <c r="R83" i="27"/>
  <c r="V83" i="27"/>
  <c r="Z83" i="27"/>
  <c r="R84" i="27"/>
  <c r="V84" i="27"/>
  <c r="Z84" i="27"/>
  <c r="R85" i="27"/>
  <c r="V85" i="27"/>
  <c r="Z85" i="27"/>
  <c r="N82" i="27"/>
  <c r="N83" i="27"/>
  <c r="N88" i="27"/>
  <c r="R88" i="27"/>
  <c r="V88" i="27"/>
  <c r="Z88" i="27"/>
  <c r="N89" i="27"/>
  <c r="R89" i="27"/>
  <c r="V89" i="27"/>
  <c r="Z89" i="27"/>
  <c r="N90" i="27"/>
  <c r="R90" i="27"/>
  <c r="T90" i="27"/>
  <c r="V90" i="27"/>
  <c r="Z90" i="27"/>
  <c r="N91" i="27"/>
  <c r="R91" i="27"/>
  <c r="V91" i="27"/>
  <c r="Z91" i="27"/>
  <c r="N92" i="27"/>
  <c r="R92" i="27"/>
  <c r="V92" i="27"/>
  <c r="Z92" i="27"/>
  <c r="N95" i="27"/>
  <c r="R95" i="27"/>
  <c r="V95" i="27"/>
  <c r="Z95" i="27"/>
  <c r="N96" i="27"/>
  <c r="Q82" i="27"/>
  <c r="U82" i="27"/>
  <c r="U84" i="27"/>
  <c r="Y84" i="27"/>
  <c r="Q85" i="27"/>
  <c r="U85" i="27"/>
  <c r="Y85" i="27"/>
  <c r="M82" i="27"/>
  <c r="M83" i="27"/>
  <c r="M84" i="27"/>
  <c r="M85" i="27"/>
  <c r="M88" i="27"/>
  <c r="Q88" i="27"/>
  <c r="U88" i="27"/>
  <c r="Y88" i="27"/>
  <c r="M89" i="27"/>
  <c r="Q89" i="27"/>
  <c r="U89" i="27"/>
  <c r="Y89" i="27"/>
  <c r="M90" i="27"/>
  <c r="Q90" i="27"/>
  <c r="U90" i="27"/>
  <c r="Y90" i="27"/>
  <c r="M91" i="27"/>
  <c r="Q91" i="27"/>
  <c r="U91" i="27"/>
  <c r="Y91" i="27"/>
  <c r="M92" i="27"/>
  <c r="Q92" i="27"/>
  <c r="U92" i="27"/>
  <c r="Y92" i="27"/>
  <c r="Q95" i="27"/>
  <c r="M96" i="27"/>
  <c r="Q96" i="27"/>
  <c r="U96" i="27"/>
  <c r="Y96" i="27"/>
  <c r="M97" i="27"/>
  <c r="Q97" i="27"/>
  <c r="U97" i="27"/>
  <c r="Y97" i="27"/>
  <c r="M98" i="27"/>
  <c r="Q98" i="27"/>
  <c r="U98" i="27"/>
  <c r="Y98" i="27"/>
  <c r="O91" i="27"/>
  <c r="O92" i="27"/>
  <c r="O96" i="27"/>
  <c r="O97" i="27"/>
  <c r="O98" i="27"/>
  <c r="O100" i="27"/>
  <c r="O101" i="27"/>
  <c r="O102" i="27"/>
  <c r="O104" i="27"/>
  <c r="R96" i="27"/>
  <c r="T96" i="27"/>
  <c r="V96" i="27"/>
  <c r="Z96" i="27"/>
  <c r="N97" i="27"/>
  <c r="R97" i="27"/>
  <c r="V97" i="27"/>
  <c r="Z97" i="27"/>
  <c r="N98" i="27"/>
  <c r="R98" i="27"/>
  <c r="V98" i="27"/>
  <c r="Z98" i="27"/>
  <c r="N99" i="27"/>
  <c r="O99" i="27"/>
  <c r="R99" i="27"/>
  <c r="V99" i="27"/>
  <c r="Z99" i="27"/>
  <c r="N100" i="27"/>
  <c r="T100" i="27"/>
  <c r="V100" i="27"/>
  <c r="Z100" i="27"/>
  <c r="N101" i="27"/>
  <c r="R101" i="27"/>
  <c r="V101" i="27"/>
  <c r="Z101" i="27"/>
  <c r="N102" i="27"/>
  <c r="R102" i="27"/>
  <c r="V102" i="27"/>
  <c r="Z102" i="27"/>
  <c r="N103" i="27"/>
  <c r="O103" i="27"/>
  <c r="R103" i="27"/>
  <c r="N104" i="27"/>
  <c r="N105" i="27"/>
  <c r="N106" i="27"/>
  <c r="R106" i="27"/>
  <c r="V106" i="27"/>
  <c r="Z106" i="27"/>
  <c r="N107" i="27"/>
  <c r="R107" i="27"/>
  <c r="V107" i="27"/>
  <c r="Z107" i="27"/>
  <c r="N113" i="27"/>
  <c r="N114" i="27"/>
  <c r="N115" i="27"/>
  <c r="N116" i="27"/>
  <c r="N117" i="27"/>
  <c r="N119" i="27"/>
  <c r="N120" i="27"/>
  <c r="N121" i="27"/>
  <c r="N123" i="27"/>
  <c r="M99" i="27"/>
  <c r="Q99" i="27"/>
  <c r="U99" i="27"/>
  <c r="Y99" i="27"/>
  <c r="M100" i="27"/>
  <c r="Y100" i="27"/>
  <c r="M101" i="27"/>
  <c r="Q101" i="27"/>
  <c r="Y101" i="27"/>
  <c r="M102" i="27"/>
  <c r="Q102" i="27"/>
  <c r="Y102" i="27"/>
  <c r="M103" i="27"/>
  <c r="Q103" i="27"/>
  <c r="M104" i="27"/>
  <c r="M105" i="27"/>
  <c r="M106" i="27"/>
  <c r="Q106" i="27"/>
  <c r="U106" i="27"/>
  <c r="Y106" i="27"/>
  <c r="M107" i="27"/>
  <c r="Q107" i="27"/>
  <c r="U107" i="27"/>
  <c r="Y107" i="27"/>
  <c r="M113" i="27"/>
  <c r="M114" i="27"/>
  <c r="M115" i="27"/>
  <c r="M116" i="27"/>
  <c r="M117" i="27"/>
  <c r="M118" i="27"/>
  <c r="M119" i="27"/>
  <c r="M120" i="27"/>
  <c r="M121" i="27"/>
  <c r="M122" i="27"/>
  <c r="N122" i="27"/>
  <c r="M123" i="27"/>
  <c r="Y82" i="27"/>
  <c r="Q83" i="27"/>
  <c r="U83" i="27"/>
  <c r="Y83" i="27"/>
  <c r="Q84" i="27"/>
  <c r="M95" i="27"/>
  <c r="U95" i="27"/>
  <c r="Y95" i="27"/>
  <c r="U100" i="27"/>
  <c r="U101" i="27"/>
  <c r="U102" i="27"/>
  <c r="P82" i="27"/>
  <c r="T82" i="27"/>
  <c r="X82" i="27"/>
  <c r="P83" i="27"/>
  <c r="T83" i="27"/>
  <c r="X83" i="27"/>
  <c r="P84" i="27"/>
  <c r="T84" i="27"/>
  <c r="X84" i="27"/>
  <c r="P85" i="27"/>
  <c r="X85" i="27"/>
  <c r="L82" i="27"/>
  <c r="L83" i="27"/>
  <c r="L84" i="27"/>
  <c r="L85" i="27"/>
  <c r="L88" i="27"/>
  <c r="P88" i="27"/>
  <c r="X88" i="27"/>
  <c r="L89" i="27"/>
  <c r="P89" i="27"/>
  <c r="X89" i="27"/>
  <c r="L90" i="27"/>
  <c r="P90" i="27"/>
  <c r="X90" i="27"/>
  <c r="L91" i="27"/>
  <c r="P91" i="27"/>
  <c r="X91" i="27"/>
  <c r="L92" i="27"/>
  <c r="P92" i="27"/>
  <c r="X92" i="27"/>
  <c r="L95" i="27"/>
  <c r="P95" i="27"/>
  <c r="X95" i="27"/>
  <c r="L96" i="27"/>
  <c r="P96" i="27"/>
  <c r="X96" i="27"/>
  <c r="L97" i="27"/>
  <c r="P97" i="27"/>
  <c r="X97" i="27"/>
  <c r="L98" i="27"/>
  <c r="P98" i="27"/>
  <c r="X98" i="27"/>
  <c r="L99" i="27"/>
  <c r="P99" i="27"/>
  <c r="X99" i="27"/>
  <c r="L100" i="27"/>
  <c r="P100" i="27"/>
  <c r="X100" i="27"/>
  <c r="L101" i="27"/>
  <c r="P101" i="27"/>
  <c r="X101" i="27"/>
  <c r="L102" i="27"/>
  <c r="P102" i="27"/>
  <c r="X102" i="27"/>
  <c r="L103" i="27"/>
  <c r="P103" i="27"/>
  <c r="L105" i="27"/>
  <c r="P105" i="27"/>
  <c r="L106" i="27"/>
  <c r="P106" i="27"/>
  <c r="T106" i="27"/>
  <c r="X106" i="27"/>
  <c r="L107" i="27"/>
  <c r="P107" i="27"/>
  <c r="T107" i="27"/>
  <c r="X107" i="27"/>
  <c r="L113" i="27"/>
  <c r="L114" i="27"/>
  <c r="L115" i="27"/>
  <c r="L116" i="27"/>
  <c r="L117" i="27"/>
  <c r="S82" i="27"/>
  <c r="W82" i="27"/>
  <c r="AA82" i="27"/>
  <c r="S83" i="27"/>
  <c r="W83" i="27"/>
  <c r="AA83" i="27"/>
  <c r="S84" i="27"/>
  <c r="W84" i="27"/>
  <c r="AA84" i="27"/>
  <c r="S85" i="27"/>
  <c r="W85" i="27"/>
  <c r="AA85" i="27"/>
  <c r="O82" i="27"/>
  <c r="O83" i="27"/>
  <c r="O84" i="27"/>
  <c r="S88" i="27"/>
  <c r="W88" i="27"/>
  <c r="AA88" i="27"/>
  <c r="S89" i="27"/>
  <c r="W89" i="27"/>
  <c r="AA89" i="27"/>
  <c r="S90" i="27"/>
  <c r="W90" i="27"/>
  <c r="AA90" i="27"/>
  <c r="S91" i="27"/>
  <c r="W91" i="27"/>
  <c r="AA91" i="27"/>
  <c r="S92" i="27"/>
  <c r="W92" i="27"/>
  <c r="AA92" i="27"/>
  <c r="S95" i="27"/>
  <c r="W95" i="27"/>
  <c r="AA95" i="27"/>
  <c r="S96" i="27"/>
  <c r="W96" i="27"/>
  <c r="AA96" i="27"/>
  <c r="S97" i="27"/>
  <c r="W97" i="27"/>
  <c r="AA97" i="27"/>
  <c r="S98" i="27"/>
  <c r="W98" i="27"/>
  <c r="AA98" i="27"/>
  <c r="S99" i="27"/>
  <c r="W99" i="27"/>
  <c r="AA99" i="27"/>
  <c r="W100" i="27"/>
  <c r="AA100" i="27"/>
  <c r="S101" i="27"/>
  <c r="W101" i="27"/>
  <c r="AA101" i="27"/>
  <c r="S102" i="27"/>
  <c r="W102" i="27"/>
  <c r="AA102" i="27"/>
  <c r="S103" i="27"/>
  <c r="O105" i="27"/>
  <c r="O106" i="27"/>
  <c r="S106" i="27"/>
  <c r="W106" i="27"/>
  <c r="AA106" i="27"/>
  <c r="O107" i="27"/>
  <c r="S107" i="27"/>
  <c r="W107" i="27"/>
  <c r="AA107" i="27"/>
  <c r="O113" i="27"/>
  <c r="O114" i="27"/>
  <c r="O115" i="27"/>
  <c r="O116" i="27"/>
  <c r="O117" i="27"/>
  <c r="O118" i="27"/>
  <c r="O119" i="27"/>
  <c r="O120" i="27"/>
  <c r="O121" i="27"/>
  <c r="O122" i="27"/>
  <c r="O123" i="27"/>
  <c r="N126" i="27"/>
  <c r="N127" i="27"/>
  <c r="AF135" i="27"/>
  <c r="AF48" i="17" s="1"/>
  <c r="AH135" i="27"/>
  <c r="AH48" i="17" s="1"/>
  <c r="AJ135" i="27"/>
  <c r="AJ48" i="17" s="1"/>
  <c r="N110" i="27"/>
  <c r="N44" i="17" s="1"/>
  <c r="V81" i="27"/>
  <c r="V40" i="17" s="1"/>
  <c r="N111" i="27"/>
  <c r="N45" i="17" s="1"/>
  <c r="R111" i="27"/>
  <c r="R45" i="17" s="1"/>
  <c r="V111" i="27"/>
  <c r="V45" i="17" s="1"/>
  <c r="S38" i="27"/>
  <c r="W38" i="27"/>
  <c r="AO38" i="27"/>
  <c r="AS38" i="27"/>
  <c r="AJ38" i="27"/>
  <c r="Z38" i="27"/>
  <c r="AL38" i="27"/>
  <c r="AC38" i="27"/>
  <c r="AG38" i="27"/>
  <c r="V38" i="27"/>
  <c r="AD38" i="27"/>
  <c r="U38" i="27"/>
  <c r="AM38" i="27"/>
  <c r="AQ38" i="27"/>
  <c r="AU38" i="27"/>
  <c r="AH38" i="27"/>
  <c r="AA38" i="27"/>
  <c r="T38" i="27"/>
  <c r="AE38" i="27"/>
  <c r="AI38" i="27"/>
  <c r="AN38" i="27"/>
  <c r="AR38" i="27"/>
  <c r="AV38" i="27"/>
  <c r="AF38" i="27"/>
  <c r="AX38" i="27"/>
  <c r="W81" i="27"/>
  <c r="W40" i="17" s="1"/>
  <c r="AA81" i="27"/>
  <c r="AA40" i="17" s="1"/>
  <c r="O110" i="27"/>
  <c r="O44" i="17" s="1"/>
  <c r="O111" i="27"/>
  <c r="O45" i="17" s="1"/>
  <c r="S111" i="27"/>
  <c r="S45" i="17" s="1"/>
  <c r="W111" i="27"/>
  <c r="W45" i="17" s="1"/>
  <c r="AA111" i="27"/>
  <c r="AA45" i="17" s="1"/>
  <c r="Z81" i="27"/>
  <c r="Z40" i="17" s="1"/>
  <c r="Z111" i="27"/>
  <c r="Z45" i="17" s="1"/>
  <c r="U81" i="27"/>
  <c r="U40" i="17" s="1"/>
  <c r="M110" i="27"/>
  <c r="M44" i="17" s="1"/>
  <c r="M111" i="27"/>
  <c r="M45" i="17" s="1"/>
  <c r="Q111" i="27"/>
  <c r="Q45" i="17" s="1"/>
  <c r="U111" i="27"/>
  <c r="U45" i="17" s="1"/>
  <c r="Y111" i="27"/>
  <c r="Y45" i="17" s="1"/>
  <c r="P109" i="27"/>
  <c r="L110" i="27"/>
  <c r="L44" i="17" s="1"/>
  <c r="P110" i="27"/>
  <c r="P44" i="17" s="1"/>
  <c r="L111" i="27"/>
  <c r="L45" i="17" s="1"/>
  <c r="P111" i="27"/>
  <c r="P45" i="17" s="1"/>
  <c r="T111" i="27"/>
  <c r="T45" i="17" s="1"/>
  <c r="X111" i="27"/>
  <c r="X45" i="17" s="1"/>
  <c r="AD135" i="27"/>
  <c r="AD48" i="17" s="1"/>
  <c r="BH182" i="4"/>
  <c r="BF182" i="4"/>
  <c r="AP182" i="4"/>
  <c r="AP107" i="11" s="1"/>
  <c r="G30" i="21" s="1"/>
  <c r="AK71" i="25"/>
  <c r="AJ71" i="25"/>
  <c r="AK61" i="25"/>
  <c r="Y45" i="25"/>
  <c r="AJ61" i="25"/>
  <c r="AP76" i="4"/>
  <c r="G105" i="25"/>
  <c r="AL62" i="25"/>
  <c r="X42" i="25"/>
  <c r="Z62" i="25"/>
  <c r="X45" i="25"/>
  <c r="Y52" i="25"/>
  <c r="X56" i="25"/>
  <c r="Y65" i="25"/>
  <c r="Y61" i="25"/>
  <c r="N67" i="25"/>
  <c r="X52" i="25"/>
  <c r="Y56" i="25"/>
  <c r="X61" i="25"/>
  <c r="AJ75" i="25"/>
  <c r="N63" i="25"/>
  <c r="AK75" i="25"/>
  <c r="Z66" i="25"/>
  <c r="X65" i="25"/>
  <c r="N54" i="25"/>
  <c r="Y42" i="25"/>
  <c r="N69" i="25"/>
  <c r="AA206" i="4" s="1"/>
  <c r="N52" i="25"/>
  <c r="N53" i="25"/>
  <c r="N58" i="25"/>
  <c r="N56" i="25"/>
  <c r="N61" i="25"/>
  <c r="N64" i="25"/>
  <c r="N57" i="25"/>
  <c r="N59" i="25"/>
  <c r="N66" i="25"/>
  <c r="N70" i="25"/>
  <c r="AG178" i="4"/>
  <c r="AG37" i="27" s="1"/>
  <c r="AO178" i="4"/>
  <c r="AO37" i="27" s="1"/>
  <c r="AS178" i="4"/>
  <c r="AS37" i="27" s="1"/>
  <c r="AK178" i="4"/>
  <c r="AK37" i="27" s="1"/>
  <c r="T178" i="4"/>
  <c r="T37" i="27" s="1"/>
  <c r="X178" i="4"/>
  <c r="X37" i="27" s="1"/>
  <c r="AC178" i="4"/>
  <c r="AC37" i="27" s="1"/>
  <c r="AW178" i="4"/>
  <c r="AW37" i="27" s="1"/>
  <c r="U178" i="4"/>
  <c r="U37" i="27" s="1"/>
  <c r="Y178" i="4"/>
  <c r="Y37" i="27" s="1"/>
  <c r="AD178" i="4"/>
  <c r="AD37" i="27" s="1"/>
  <c r="AH178" i="4"/>
  <c r="AH37" i="27" s="1"/>
  <c r="AL178" i="4"/>
  <c r="AL37" i="27" s="1"/>
  <c r="AP178" i="4"/>
  <c r="AP37" i="27" s="1"/>
  <c r="AT178" i="4"/>
  <c r="AT37" i="27" s="1"/>
  <c r="AX178" i="4"/>
  <c r="AX37" i="27" s="1"/>
  <c r="V178" i="4"/>
  <c r="V37" i="27" s="1"/>
  <c r="AA178" i="4"/>
  <c r="AA37" i="27" s="1"/>
  <c r="AE178" i="4"/>
  <c r="AE37" i="27" s="1"/>
  <c r="AI178" i="4"/>
  <c r="AI37" i="27" s="1"/>
  <c r="AM178" i="4"/>
  <c r="AM37" i="27" s="1"/>
  <c r="AQ178" i="4"/>
  <c r="AQ37" i="27" s="1"/>
  <c r="AU178" i="4"/>
  <c r="AU37" i="27" s="1"/>
  <c r="AY178" i="4"/>
  <c r="AY37" i="27" s="1"/>
  <c r="AJ52" i="25"/>
  <c r="AK52" i="25"/>
  <c r="AL56" i="25"/>
  <c r="AL55" i="25"/>
  <c r="AK45" i="25"/>
  <c r="AK65" i="25"/>
  <c r="AJ65" i="25"/>
  <c r="AK80" i="25"/>
  <c r="AL47" i="25"/>
  <c r="AJ45" i="25"/>
  <c r="AL70" i="25"/>
  <c r="Z53" i="25"/>
  <c r="AJ80" i="25"/>
  <c r="M55" i="25"/>
  <c r="AJ42" i="25"/>
  <c r="Z50" i="25"/>
  <c r="AL43" i="25"/>
  <c r="AJ78" i="25"/>
  <c r="AL58" i="25"/>
  <c r="AK57" i="25"/>
  <c r="AL49" i="25"/>
  <c r="AL59" i="25"/>
  <c r="AJ57" i="25"/>
  <c r="AL60" i="25"/>
  <c r="AK42" i="25"/>
  <c r="AJ48" i="25"/>
  <c r="AK48" i="25"/>
  <c r="AL74" i="25"/>
  <c r="AL53" i="25"/>
  <c r="AL73" i="25"/>
  <c r="AL79" i="25"/>
  <c r="Z71" i="25"/>
  <c r="AL44" i="25"/>
  <c r="AL54" i="25"/>
  <c r="AL68" i="25"/>
  <c r="AV206" i="4" s="1"/>
  <c r="AL76" i="25"/>
  <c r="Z49" i="25"/>
  <c r="Z67" i="25"/>
  <c r="Z82" i="25"/>
  <c r="M65" i="25"/>
  <c r="AK78" i="25"/>
  <c r="M45" i="25"/>
  <c r="AE83" i="25"/>
  <c r="AL41" i="25"/>
  <c r="AL51" i="25"/>
  <c r="AL64" i="25"/>
  <c r="AL67" i="25"/>
  <c r="AL69" i="25"/>
  <c r="AL77" i="25"/>
  <c r="AL82" i="25"/>
  <c r="Z47" i="25"/>
  <c r="Z68" i="25"/>
  <c r="Z72" i="25"/>
  <c r="AL46" i="25"/>
  <c r="AL50" i="25"/>
  <c r="AL63" i="25"/>
  <c r="AL66" i="25"/>
  <c r="AL72" i="25"/>
  <c r="AL81" i="25"/>
  <c r="Z44" i="25"/>
  <c r="Z59" i="25"/>
  <c r="Z78" i="25"/>
  <c r="X80" i="25"/>
  <c r="Z54" i="25"/>
  <c r="Z60" i="25"/>
  <c r="Z74" i="25"/>
  <c r="Z41" i="25"/>
  <c r="Z57" i="25"/>
  <c r="Z51" i="25"/>
  <c r="Z55" i="25"/>
  <c r="Z63" i="25"/>
  <c r="Z69" i="25"/>
  <c r="Z75" i="25"/>
  <c r="Z79" i="25"/>
  <c r="S83" i="25"/>
  <c r="Z46" i="25"/>
  <c r="Z64" i="25"/>
  <c r="Y70" i="25"/>
  <c r="Z76" i="25"/>
  <c r="Z81" i="25"/>
  <c r="Y40" i="25"/>
  <c r="Y77" i="25"/>
  <c r="Y48" i="25"/>
  <c r="Y80" i="25"/>
  <c r="Z43" i="25"/>
  <c r="Z58" i="25"/>
  <c r="Y73" i="25"/>
  <c r="X77" i="25"/>
  <c r="X73" i="25"/>
  <c r="X70" i="25"/>
  <c r="X48" i="25"/>
  <c r="L65" i="25"/>
  <c r="G71" i="25"/>
  <c r="L62" i="25"/>
  <c r="L45" i="25"/>
  <c r="F30" i="21" l="1"/>
  <c r="P43" i="17"/>
  <c r="O55" i="24"/>
  <c r="AA11" i="17"/>
  <c r="AQ15" i="17"/>
  <c r="AE59" i="24"/>
  <c r="AA15" i="17"/>
  <c r="O59" i="24"/>
  <c r="AP15" i="17"/>
  <c r="AD59" i="24"/>
  <c r="M59" i="24"/>
  <c r="Y15" i="17"/>
  <c r="L59" i="24"/>
  <c r="X15" i="17"/>
  <c r="AC59" i="24"/>
  <c r="AO15" i="17"/>
  <c r="AL60" i="24"/>
  <c r="AX16" i="17"/>
  <c r="AN16" i="17"/>
  <c r="AB60" i="24"/>
  <c r="AA16" i="17"/>
  <c r="O60" i="24"/>
  <c r="AM16" i="17"/>
  <c r="AA60" i="24"/>
  <c r="U60" i="24"/>
  <c r="AG16" i="17"/>
  <c r="AJ16" i="17"/>
  <c r="X60" i="24"/>
  <c r="S16" i="17"/>
  <c r="G60" i="24"/>
  <c r="AY16" i="17"/>
  <c r="AM60" i="24"/>
  <c r="AB16" i="17"/>
  <c r="P60" i="24"/>
  <c r="AM15" i="17"/>
  <c r="AA59" i="24"/>
  <c r="V15" i="17"/>
  <c r="J59" i="24"/>
  <c r="AL15" i="17"/>
  <c r="Z59" i="24"/>
  <c r="I59" i="24"/>
  <c r="U15" i="17"/>
  <c r="H59" i="24"/>
  <c r="T15" i="17"/>
  <c r="U59" i="24"/>
  <c r="AG15" i="17"/>
  <c r="AF16" i="17"/>
  <c r="T60" i="24"/>
  <c r="AI16" i="17"/>
  <c r="W60" i="24"/>
  <c r="V60" i="24"/>
  <c r="AH16" i="17"/>
  <c r="I60" i="24"/>
  <c r="U16" i="17"/>
  <c r="Q60" i="24"/>
  <c r="AC16" i="17"/>
  <c r="AG60" i="24"/>
  <c r="AS16" i="17"/>
  <c r="AI15" i="17"/>
  <c r="W59" i="24"/>
  <c r="AX15" i="17"/>
  <c r="AL59" i="24"/>
  <c r="AH15" i="17"/>
  <c r="V59" i="24"/>
  <c r="AK59" i="24"/>
  <c r="AW15" i="17"/>
  <c r="Y59" i="24"/>
  <c r="AK15" i="17"/>
  <c r="AV16" i="17"/>
  <c r="AJ60" i="24"/>
  <c r="AE16" i="17"/>
  <c r="S60" i="24"/>
  <c r="AU16" i="17"/>
  <c r="AI60" i="24"/>
  <c r="R60" i="24"/>
  <c r="AD16" i="17"/>
  <c r="Z60" i="24"/>
  <c r="AL16" i="17"/>
  <c r="AC60" i="24"/>
  <c r="AO16" i="17"/>
  <c r="AH60" i="24"/>
  <c r="AT16" i="17"/>
  <c r="AY15" i="17"/>
  <c r="AM59" i="24"/>
  <c r="AU15" i="17"/>
  <c r="AI59" i="24"/>
  <c r="AE15" i="17"/>
  <c r="S59" i="24"/>
  <c r="AT15" i="17"/>
  <c r="AH59" i="24"/>
  <c r="AD15" i="17"/>
  <c r="R59" i="24"/>
  <c r="Q59" i="24"/>
  <c r="AC15" i="17"/>
  <c r="AG59" i="24"/>
  <c r="AS15" i="17"/>
  <c r="AR16" i="17"/>
  <c r="AF60" i="24"/>
  <c r="T16" i="17"/>
  <c r="H60" i="24"/>
  <c r="AQ16" i="17"/>
  <c r="AE60" i="24"/>
  <c r="J60" i="24"/>
  <c r="V16" i="17"/>
  <c r="N60" i="24"/>
  <c r="Z16" i="17"/>
  <c r="W16" i="17"/>
  <c r="K60" i="24"/>
  <c r="AK60" i="24"/>
  <c r="AW16" i="17"/>
  <c r="R100" i="27"/>
  <c r="AF100" i="27" s="1"/>
  <c r="Q100" i="27"/>
  <c r="F100" i="12"/>
  <c r="H100" i="12"/>
  <c r="AD126" i="27"/>
  <c r="AD129" i="27"/>
  <c r="AD132" i="27"/>
  <c r="X103" i="27"/>
  <c r="AD131" i="27"/>
  <c r="AD130" i="27"/>
  <c r="AD128" i="27"/>
  <c r="AJ126" i="27"/>
  <c r="F60" i="12"/>
  <c r="G100" i="12"/>
  <c r="AJ127" i="27"/>
  <c r="AH130" i="27"/>
  <c r="AF127" i="27"/>
  <c r="AD127" i="27"/>
  <c r="AH96" i="27"/>
  <c r="AH90" i="27"/>
  <c r="AH85" i="27"/>
  <c r="AD102" i="27"/>
  <c r="AJ133" i="27"/>
  <c r="AF133" i="27"/>
  <c r="AJ132" i="27"/>
  <c r="AF132" i="27"/>
  <c r="AJ131" i="27"/>
  <c r="AF131" i="27"/>
  <c r="AJ130" i="27"/>
  <c r="AF130" i="27"/>
  <c r="AH126" i="27"/>
  <c r="AD121" i="27"/>
  <c r="AH97" i="27"/>
  <c r="AH91" i="27"/>
  <c r="AD96" i="27"/>
  <c r="AH127" i="27"/>
  <c r="AA110" i="27"/>
  <c r="AA44" i="17" s="1"/>
  <c r="N49" i="25"/>
  <c r="V206" i="4" s="1"/>
  <c r="AH133" i="27"/>
  <c r="AH132" i="27"/>
  <c r="AH131" i="27"/>
  <c r="AD123" i="27"/>
  <c r="AD122" i="27"/>
  <c r="AF126" i="27"/>
  <c r="AD117" i="27"/>
  <c r="AD101" i="27"/>
  <c r="AD97" i="27"/>
  <c r="AD91" i="27"/>
  <c r="AD98" i="27"/>
  <c r="AD92" i="27"/>
  <c r="AD88" i="27"/>
  <c r="AD82" i="27"/>
  <c r="AH101" i="27"/>
  <c r="AD120" i="27"/>
  <c r="AD119" i="27"/>
  <c r="AD118" i="27"/>
  <c r="AD115" i="27"/>
  <c r="AH98" i="27"/>
  <c r="AH92" i="27"/>
  <c r="AH88" i="27"/>
  <c r="AD95" i="27"/>
  <c r="AD89" i="27"/>
  <c r="AH99" i="27"/>
  <c r="AH89" i="27"/>
  <c r="AD113" i="27"/>
  <c r="AD90" i="27"/>
  <c r="AH102" i="27"/>
  <c r="AJ100" i="27"/>
  <c r="AJ96" i="27"/>
  <c r="AJ90" i="27"/>
  <c r="AH84" i="27"/>
  <c r="AF83" i="27"/>
  <c r="AH95" i="27"/>
  <c r="AD103" i="27"/>
  <c r="AD99" i="27"/>
  <c r="AJ85" i="27"/>
  <c r="AD116" i="27"/>
  <c r="AD114" i="27"/>
  <c r="AD100" i="27"/>
  <c r="AH100" i="27"/>
  <c r="AH107" i="27"/>
  <c r="AF89" i="27"/>
  <c r="AF107" i="27"/>
  <c r="AF106" i="27"/>
  <c r="AJ101" i="27"/>
  <c r="AJ97" i="27"/>
  <c r="AF96" i="27"/>
  <c r="AJ91" i="27"/>
  <c r="AF90" i="27"/>
  <c r="AF84" i="27"/>
  <c r="AJ82" i="27"/>
  <c r="AF99" i="27"/>
  <c r="AF95" i="27"/>
  <c r="AD107" i="27"/>
  <c r="AD105" i="27"/>
  <c r="AF101" i="27"/>
  <c r="AF97" i="27"/>
  <c r="AJ92" i="27"/>
  <c r="AJ88" i="27"/>
  <c r="AJ83" i="27"/>
  <c r="AH82" i="27"/>
  <c r="AH106" i="27"/>
  <c r="AF103" i="27"/>
  <c r="AD106" i="27"/>
  <c r="AJ102" i="27"/>
  <c r="AJ98" i="27"/>
  <c r="AF91" i="27"/>
  <c r="AF85" i="27"/>
  <c r="AJ107" i="27"/>
  <c r="AJ106" i="27"/>
  <c r="AF102" i="27"/>
  <c r="AJ99" i="27"/>
  <c r="AF98" i="27"/>
  <c r="AJ95" i="27"/>
  <c r="AF92" i="27"/>
  <c r="AJ89" i="27"/>
  <c r="AF88" i="27"/>
  <c r="AD83" i="27"/>
  <c r="AJ84" i="27"/>
  <c r="AH83" i="27"/>
  <c r="AF82" i="27"/>
  <c r="R110" i="27"/>
  <c r="R44" i="17" s="1"/>
  <c r="T110" i="27"/>
  <c r="T44" i="17" s="1"/>
  <c r="U110" i="27"/>
  <c r="U44" i="17" s="1"/>
  <c r="S110" i="27"/>
  <c r="S44" i="17" s="1"/>
  <c r="Q110" i="27"/>
  <c r="Q44" i="17" s="1"/>
  <c r="W110" i="27"/>
  <c r="W44" i="17" s="1"/>
  <c r="U109" i="27"/>
  <c r="AH111" i="27"/>
  <c r="AH45" i="17" s="1"/>
  <c r="AF111" i="27"/>
  <c r="AF45" i="17" s="1"/>
  <c r="Y109" i="27"/>
  <c r="X109" i="27"/>
  <c r="R109" i="27"/>
  <c r="Q109" i="27"/>
  <c r="Y110" i="27"/>
  <c r="Y44" i="17" s="1"/>
  <c r="T109" i="27"/>
  <c r="V109" i="27"/>
  <c r="W109" i="27"/>
  <c r="Z110" i="27"/>
  <c r="Z44" i="17" s="1"/>
  <c r="Z109" i="27"/>
  <c r="AA109" i="27"/>
  <c r="AP38" i="27"/>
  <c r="V110" i="27"/>
  <c r="V44" i="17" s="1"/>
  <c r="S109" i="27"/>
  <c r="AD111" i="27"/>
  <c r="AD45" i="17" s="1"/>
  <c r="AD110" i="27"/>
  <c r="AD44" i="17" s="1"/>
  <c r="AJ111" i="27"/>
  <c r="AJ45" i="17" s="1"/>
  <c r="BJ182" i="4"/>
  <c r="AL75" i="25"/>
  <c r="N45" i="25"/>
  <c r="U206" i="4" s="1"/>
  <c r="N55" i="25"/>
  <c r="W206" i="4" s="1"/>
  <c r="AV207" i="4"/>
  <c r="AV208" i="4" s="1"/>
  <c r="M62" i="25"/>
  <c r="N62" i="25" s="1"/>
  <c r="X206" i="4" s="1"/>
  <c r="N65" i="25"/>
  <c r="Y206" i="4" s="1"/>
  <c r="AL45" i="25"/>
  <c r="AP206" i="4" s="1"/>
  <c r="AL65" i="25"/>
  <c r="AU206" i="4" s="1"/>
  <c r="AL40" i="25"/>
  <c r="AN206" i="4" s="1"/>
  <c r="AL80" i="25"/>
  <c r="AY206" i="4" s="1"/>
  <c r="AL61" i="25"/>
  <c r="AT206" i="4" s="1"/>
  <c r="AL52" i="25"/>
  <c r="AR206" i="4" s="1"/>
  <c r="AL57" i="25"/>
  <c r="AS206" i="4" s="1"/>
  <c r="AL42" i="25"/>
  <c r="AO206" i="4" s="1"/>
  <c r="AJ83" i="25"/>
  <c r="AC88" i="25" s="1"/>
  <c r="AL78" i="25"/>
  <c r="AX206" i="4" s="1"/>
  <c r="Z73" i="25"/>
  <c r="AK206" i="4" s="1"/>
  <c r="Z45" i="25"/>
  <c r="AL71" i="25"/>
  <c r="AW206" i="4" s="1"/>
  <c r="AL48" i="25"/>
  <c r="AQ206" i="4" s="1"/>
  <c r="Z65" i="25"/>
  <c r="AI206" i="4" s="1"/>
  <c r="AK83" i="25"/>
  <c r="AD88" i="25" s="1"/>
  <c r="Z70" i="25"/>
  <c r="AJ206" i="4" s="1"/>
  <c r="Z48" i="25"/>
  <c r="AE206" i="4" s="1"/>
  <c r="Z42" i="25"/>
  <c r="Z77" i="25"/>
  <c r="AL206" i="4" s="1"/>
  <c r="Z56" i="25"/>
  <c r="AG206" i="4" s="1"/>
  <c r="Z80" i="25"/>
  <c r="AM206" i="4" s="1"/>
  <c r="Z61" i="25"/>
  <c r="AH206" i="4" s="1"/>
  <c r="Z52" i="25"/>
  <c r="AF206" i="4" s="1"/>
  <c r="Y83" i="25"/>
  <c r="R88" i="25" s="1"/>
  <c r="Z40" i="25"/>
  <c r="X83" i="25"/>
  <c r="Q88" i="25" s="1"/>
  <c r="L71" i="25"/>
  <c r="E76" i="25" s="1"/>
  <c r="Y43" i="17" l="1"/>
  <c r="W43" i="17"/>
  <c r="Q43" i="17"/>
  <c r="AA43" i="17"/>
  <c r="V43" i="17"/>
  <c r="R43" i="17"/>
  <c r="S43" i="17"/>
  <c r="Z43" i="17"/>
  <c r="T43" i="17"/>
  <c r="X43" i="17"/>
  <c r="U43" i="17"/>
  <c r="X110" i="27"/>
  <c r="X44" i="17" s="1"/>
  <c r="AD60" i="24"/>
  <c r="AP16" i="17"/>
  <c r="AF110" i="27"/>
  <c r="AF44" i="17" s="1"/>
  <c r="AH110" i="27"/>
  <c r="AH44" i="17" s="1"/>
  <c r="AH109" i="27"/>
  <c r="AH43" i="17" s="1"/>
  <c r="AF109" i="27"/>
  <c r="AF43" i="17" s="1"/>
  <c r="AJ109" i="27"/>
  <c r="AJ43" i="17" s="1"/>
  <c r="AT207" i="4"/>
  <c r="AT208" i="4" s="1"/>
  <c r="AY207" i="4"/>
  <c r="AY208" i="4" s="1"/>
  <c r="AJ207" i="4"/>
  <c r="AJ208" i="4" s="1"/>
  <c r="AM207" i="4"/>
  <c r="AM208" i="4" s="1"/>
  <c r="AF207" i="4"/>
  <c r="AF208" i="4" s="1"/>
  <c r="AX207" i="4"/>
  <c r="AX208" i="4" s="1"/>
  <c r="AW207" i="4"/>
  <c r="AW208" i="4" s="1"/>
  <c r="AU207" i="4"/>
  <c r="AU208" i="4" s="1"/>
  <c r="AS207" i="4"/>
  <c r="AS208" i="4" s="1"/>
  <c r="AR207" i="4"/>
  <c r="AR208" i="4" s="1"/>
  <c r="AQ207" i="4"/>
  <c r="AQ208" i="4" s="1"/>
  <c r="AP207" i="4"/>
  <c r="AP208" i="4" s="1"/>
  <c r="AO207" i="4"/>
  <c r="AO208" i="4" s="1"/>
  <c r="AN207" i="4"/>
  <c r="AN208" i="4" s="1"/>
  <c r="BJ206" i="4"/>
  <c r="AL207" i="4"/>
  <c r="AL208" i="4" s="1"/>
  <c r="AK207" i="4"/>
  <c r="AK208" i="4" s="1"/>
  <c r="AI207" i="4"/>
  <c r="AI208" i="4" s="1"/>
  <c r="AH207" i="4"/>
  <c r="AH208" i="4" s="1"/>
  <c r="AG207" i="4"/>
  <c r="AG208" i="4" s="1"/>
  <c r="AE207" i="4"/>
  <c r="AE208" i="4" s="1"/>
  <c r="BH206" i="4"/>
  <c r="BF206" i="4"/>
  <c r="AL83" i="25"/>
  <c r="AE88" i="25" s="1"/>
  <c r="Z83" i="25"/>
  <c r="S88" i="25" s="1"/>
  <c r="AJ110" i="27" l="1"/>
  <c r="AJ44" i="17" s="1"/>
  <c r="BJ208" i="4"/>
  <c r="T208" i="4"/>
  <c r="BJ207" i="4"/>
  <c r="T88" i="25"/>
  <c r="U88" i="25" s="1"/>
  <c r="AF88" i="25"/>
  <c r="AG88" i="25" s="1"/>
  <c r="BA158" i="4" l="1"/>
  <c r="AZ158" i="4"/>
  <c r="AY158" i="4"/>
  <c r="AY17" i="27" s="1"/>
  <c r="AX158" i="4"/>
  <c r="AW158" i="4"/>
  <c r="AW17" i="27" s="1"/>
  <c r="AV158" i="4"/>
  <c r="AV17" i="27" s="1"/>
  <c r="AU158" i="4"/>
  <c r="AU17" i="27" s="1"/>
  <c r="AT158" i="4"/>
  <c r="AS158" i="4"/>
  <c r="AS17" i="27" s="1"/>
  <c r="AR158" i="4"/>
  <c r="AR17" i="27" s="1"/>
  <c r="AQ158" i="4"/>
  <c r="AQ17" i="27" s="1"/>
  <c r="AP158" i="4"/>
  <c r="AP17" i="27" s="1"/>
  <c r="AO158" i="4"/>
  <c r="AO17" i="27" s="1"/>
  <c r="AN158" i="4"/>
  <c r="AN17" i="27" s="1"/>
  <c r="AM158" i="4"/>
  <c r="AM17" i="27" s="1"/>
  <c r="AL158" i="4"/>
  <c r="AL17" i="27" s="1"/>
  <c r="AK158" i="4"/>
  <c r="AK17" i="27" s="1"/>
  <c r="AJ158" i="4"/>
  <c r="AJ17" i="27" s="1"/>
  <c r="AI158" i="4"/>
  <c r="AI17" i="27" s="1"/>
  <c r="AH158" i="4"/>
  <c r="AH17" i="27" s="1"/>
  <c r="AG158" i="4"/>
  <c r="AG17" i="27" s="1"/>
  <c r="AF158" i="4"/>
  <c r="AF17" i="27" s="1"/>
  <c r="AE158" i="4"/>
  <c r="AE17" i="27" s="1"/>
  <c r="AD158" i="4"/>
  <c r="AD17" i="27" s="1"/>
  <c r="AC158" i="4"/>
  <c r="AC17" i="27" s="1"/>
  <c r="AB158" i="4"/>
  <c r="AB17" i="27" s="1"/>
  <c r="AA158" i="4"/>
  <c r="AA17" i="27" s="1"/>
  <c r="Z158" i="4"/>
  <c r="Z17" i="27" s="1"/>
  <c r="Y158" i="4"/>
  <c r="Y17" i="27" s="1"/>
  <c r="X158" i="4"/>
  <c r="X17" i="27" s="1"/>
  <c r="W158" i="4"/>
  <c r="W17" i="27" s="1"/>
  <c r="V158" i="4"/>
  <c r="V17" i="27" s="1"/>
  <c r="U158" i="4"/>
  <c r="U17" i="27" s="1"/>
  <c r="T158" i="4"/>
  <c r="T17" i="27" s="1"/>
  <c r="S158" i="4"/>
  <c r="S17" i="27" s="1"/>
  <c r="R158" i="4"/>
  <c r="R17" i="27" s="1"/>
  <c r="Q158" i="4"/>
  <c r="Q17" i="27" s="1"/>
  <c r="P158" i="4"/>
  <c r="P17" i="27" s="1"/>
  <c r="O158" i="4"/>
  <c r="O17" i="27" s="1"/>
  <c r="O13" i="17" s="1"/>
  <c r="N158" i="4"/>
  <c r="N17" i="27" s="1"/>
  <c r="N13" i="17" s="1"/>
  <c r="M158" i="4"/>
  <c r="M17" i="27" s="1"/>
  <c r="M13" i="17" s="1"/>
  <c r="L158" i="4"/>
  <c r="L17" i="27" s="1"/>
  <c r="L13" i="17" s="1"/>
  <c r="K158" i="4"/>
  <c r="K17" i="27" s="1"/>
  <c r="K13" i="17" s="1"/>
  <c r="J158" i="4"/>
  <c r="J17" i="27" s="1"/>
  <c r="J13" i="17" s="1"/>
  <c r="I158" i="4"/>
  <c r="I17" i="27" s="1"/>
  <c r="I13" i="17" s="1"/>
  <c r="H158" i="4"/>
  <c r="H17" i="27" s="1"/>
  <c r="H13" i="17" s="1"/>
  <c r="G158" i="4"/>
  <c r="G17" i="27" s="1"/>
  <c r="G13" i="17" s="1"/>
  <c r="F158" i="4"/>
  <c r="F17" i="27" s="1"/>
  <c r="F13" i="17" s="1"/>
  <c r="E158" i="4"/>
  <c r="E17" i="27" s="1"/>
  <c r="E13" i="17" s="1"/>
  <c r="D158" i="4"/>
  <c r="D17" i="27" s="1"/>
  <c r="D13" i="17" s="1"/>
  <c r="BJ119" i="4"/>
  <c r="BJ118" i="4"/>
  <c r="BJ117" i="4"/>
  <c r="BJ116" i="4"/>
  <c r="BJ115" i="4"/>
  <c r="BJ114" i="4"/>
  <c r="BJ113" i="4"/>
  <c r="BJ112" i="4"/>
  <c r="BH119" i="4"/>
  <c r="BH118" i="4"/>
  <c r="BH117" i="4"/>
  <c r="BH116" i="4"/>
  <c r="BH115" i="4"/>
  <c r="BH114" i="4"/>
  <c r="BH113" i="4"/>
  <c r="BH112" i="4"/>
  <c r="BH125" i="4"/>
  <c r="AF124" i="4"/>
  <c r="AF128" i="4"/>
  <c r="AF56" i="27" s="1"/>
  <c r="BD126" i="4"/>
  <c r="BF120" i="4"/>
  <c r="BF119" i="4"/>
  <c r="BF118" i="4"/>
  <c r="BF117" i="4"/>
  <c r="BF116" i="4"/>
  <c r="BF115" i="4"/>
  <c r="BF114" i="4"/>
  <c r="BF113" i="4"/>
  <c r="BF112" i="4"/>
  <c r="BD120" i="4"/>
  <c r="BD119" i="4"/>
  <c r="BD118" i="4"/>
  <c r="BD117" i="4"/>
  <c r="BD116" i="4"/>
  <c r="BD115" i="4"/>
  <c r="BD114" i="4"/>
  <c r="BD113" i="4"/>
  <c r="BD112" i="4"/>
  <c r="O23" i="27"/>
  <c r="O14" i="17" s="1"/>
  <c r="N23" i="27"/>
  <c r="N14" i="17" s="1"/>
  <c r="M23" i="27"/>
  <c r="M14" i="17" s="1"/>
  <c r="L23" i="27"/>
  <c r="L14" i="17" s="1"/>
  <c r="K23" i="27"/>
  <c r="K14" i="17" s="1"/>
  <c r="J23" i="27"/>
  <c r="J14" i="17" s="1"/>
  <c r="I23" i="27"/>
  <c r="I14" i="17" s="1"/>
  <c r="H23" i="27"/>
  <c r="H14" i="17" s="1"/>
  <c r="G23" i="27"/>
  <c r="G14" i="17" s="1"/>
  <c r="E23" i="27"/>
  <c r="E14" i="17" s="1"/>
  <c r="D23" i="27"/>
  <c r="D14" i="17" s="1"/>
  <c r="BD148" i="4"/>
  <c r="AZ156" i="4"/>
  <c r="AY156" i="4"/>
  <c r="AY51" i="27" s="1"/>
  <c r="AX156" i="4"/>
  <c r="AX51" i="27" s="1"/>
  <c r="AW156" i="4"/>
  <c r="AW51" i="27" s="1"/>
  <c r="AV156" i="4"/>
  <c r="AV51" i="27" s="1"/>
  <c r="AU156" i="4"/>
  <c r="AU51" i="27" s="1"/>
  <c r="AT156" i="4"/>
  <c r="AT51" i="27" s="1"/>
  <c r="AS156" i="4"/>
  <c r="AS51" i="27" s="1"/>
  <c r="AR156" i="4"/>
  <c r="AR51" i="27" s="1"/>
  <c r="AQ156" i="4"/>
  <c r="AQ51" i="27" s="1"/>
  <c r="AP156" i="4"/>
  <c r="AP51" i="27" s="1"/>
  <c r="AO156" i="4"/>
  <c r="AO51" i="27" s="1"/>
  <c r="AN156" i="4"/>
  <c r="AN51" i="27" s="1"/>
  <c r="AM156" i="4"/>
  <c r="AM51" i="27" s="1"/>
  <c r="AL156" i="4"/>
  <c r="AL51" i="27" s="1"/>
  <c r="AK156" i="4"/>
  <c r="AK51" i="27" s="1"/>
  <c r="AJ156" i="4"/>
  <c r="AJ51" i="27" s="1"/>
  <c r="AI156" i="4"/>
  <c r="AI51" i="27" s="1"/>
  <c r="AH156" i="4"/>
  <c r="AH51" i="27" s="1"/>
  <c r="AG156" i="4"/>
  <c r="AG51" i="27" s="1"/>
  <c r="AF156" i="4"/>
  <c r="AF51" i="27" s="1"/>
  <c r="AE156" i="4"/>
  <c r="AE51" i="27" s="1"/>
  <c r="AD156" i="4"/>
  <c r="AD51" i="27" s="1"/>
  <c r="AC156" i="4"/>
  <c r="AC51" i="27" s="1"/>
  <c r="AB156" i="4"/>
  <c r="AB51" i="27" s="1"/>
  <c r="AA156" i="4"/>
  <c r="AA51" i="27" s="1"/>
  <c r="Z156" i="4"/>
  <c r="Z51" i="27" s="1"/>
  <c r="Y156" i="4"/>
  <c r="Y51" i="27" s="1"/>
  <c r="X156" i="4"/>
  <c r="X51" i="27" s="1"/>
  <c r="W156" i="4"/>
  <c r="W51" i="27" s="1"/>
  <c r="V156" i="4"/>
  <c r="V51" i="27" s="1"/>
  <c r="U156" i="4"/>
  <c r="U51" i="27" s="1"/>
  <c r="T156" i="4"/>
  <c r="T51" i="27" s="1"/>
  <c r="S156" i="4"/>
  <c r="S51" i="27" s="1"/>
  <c r="R156" i="4"/>
  <c r="R51" i="27" s="1"/>
  <c r="Q156" i="4"/>
  <c r="Q51" i="27" s="1"/>
  <c r="AZ155" i="4"/>
  <c r="AY155" i="4"/>
  <c r="AX155" i="4"/>
  <c r="AW155" i="4"/>
  <c r="AV155" i="4"/>
  <c r="AU155" i="4"/>
  <c r="AT155" i="4"/>
  <c r="AS155" i="4"/>
  <c r="AR155" i="4"/>
  <c r="AQ155" i="4"/>
  <c r="AP155" i="4"/>
  <c r="AO155" i="4"/>
  <c r="AN155" i="4"/>
  <c r="AM155" i="4"/>
  <c r="AL155" i="4"/>
  <c r="AK155" i="4"/>
  <c r="AJ155" i="4"/>
  <c r="AI155" i="4"/>
  <c r="AH155" i="4"/>
  <c r="AG155" i="4"/>
  <c r="AF155" i="4"/>
  <c r="AE155" i="4"/>
  <c r="AD155" i="4"/>
  <c r="AC155" i="4"/>
  <c r="AB155" i="4"/>
  <c r="AA155" i="4"/>
  <c r="Z155" i="4"/>
  <c r="Y155" i="4"/>
  <c r="X155" i="4"/>
  <c r="W155" i="4"/>
  <c r="V155" i="4"/>
  <c r="U155" i="4"/>
  <c r="T155" i="4"/>
  <c r="S155" i="4"/>
  <c r="R155" i="4"/>
  <c r="Q155" i="4"/>
  <c r="AZ154" i="4"/>
  <c r="AY154" i="4"/>
  <c r="AX154" i="4"/>
  <c r="AW154" i="4"/>
  <c r="AV154" i="4"/>
  <c r="AU154" i="4"/>
  <c r="AT154" i="4"/>
  <c r="AS154" i="4"/>
  <c r="AR154" i="4"/>
  <c r="AQ154" i="4"/>
  <c r="AP154" i="4"/>
  <c r="AO154" i="4"/>
  <c r="AN154" i="4"/>
  <c r="AM154" i="4"/>
  <c r="AL154" i="4"/>
  <c r="AK154" i="4"/>
  <c r="AJ154" i="4"/>
  <c r="AI154" i="4"/>
  <c r="AH154" i="4"/>
  <c r="AG154" i="4"/>
  <c r="AF154" i="4"/>
  <c r="AE154" i="4"/>
  <c r="AD154" i="4"/>
  <c r="AC154" i="4"/>
  <c r="AB154" i="4"/>
  <c r="AA154" i="4"/>
  <c r="Z154" i="4"/>
  <c r="Y154" i="4"/>
  <c r="X154" i="4"/>
  <c r="W154" i="4"/>
  <c r="V154" i="4"/>
  <c r="U154" i="4"/>
  <c r="T154" i="4"/>
  <c r="S154" i="4"/>
  <c r="R154" i="4"/>
  <c r="Q154" i="4"/>
  <c r="AZ153" i="4"/>
  <c r="AY153" i="4"/>
  <c r="AX153" i="4"/>
  <c r="AW153" i="4"/>
  <c r="AV153" i="4"/>
  <c r="AU153" i="4"/>
  <c r="AT153" i="4"/>
  <c r="AS153" i="4"/>
  <c r="AR153" i="4"/>
  <c r="AQ153" i="4"/>
  <c r="AP153" i="4"/>
  <c r="AO153" i="4"/>
  <c r="AN153" i="4"/>
  <c r="AM153" i="4"/>
  <c r="AL153" i="4"/>
  <c r="AK153" i="4"/>
  <c r="AJ153" i="4"/>
  <c r="AI153" i="4"/>
  <c r="AH153" i="4"/>
  <c r="AG153" i="4"/>
  <c r="AF153" i="4"/>
  <c r="AE153" i="4"/>
  <c r="AD153" i="4"/>
  <c r="AC153" i="4"/>
  <c r="AB153" i="4"/>
  <c r="AA153" i="4"/>
  <c r="Z153" i="4"/>
  <c r="Y153" i="4"/>
  <c r="X153" i="4"/>
  <c r="W153" i="4"/>
  <c r="V153" i="4"/>
  <c r="U153" i="4"/>
  <c r="T153" i="4"/>
  <c r="S153" i="4"/>
  <c r="R153" i="4"/>
  <c r="Q153" i="4"/>
  <c r="AZ152" i="4"/>
  <c r="AY152" i="4"/>
  <c r="AX152" i="4"/>
  <c r="AW152" i="4"/>
  <c r="AV152" i="4"/>
  <c r="AU152" i="4"/>
  <c r="AT152" i="4"/>
  <c r="AS152" i="4"/>
  <c r="AR152" i="4"/>
  <c r="AQ152" i="4"/>
  <c r="AP152" i="4"/>
  <c r="AO152" i="4"/>
  <c r="AN152" i="4"/>
  <c r="AM152" i="4"/>
  <c r="AL152" i="4"/>
  <c r="AK152" i="4"/>
  <c r="AJ152" i="4"/>
  <c r="AI152" i="4"/>
  <c r="AH152" i="4"/>
  <c r="AG152" i="4"/>
  <c r="AF152" i="4"/>
  <c r="AE152" i="4"/>
  <c r="AD152" i="4"/>
  <c r="AC152" i="4"/>
  <c r="AB152" i="4"/>
  <c r="AA152" i="4"/>
  <c r="Z152" i="4"/>
  <c r="Y152" i="4"/>
  <c r="X152" i="4"/>
  <c r="W152" i="4"/>
  <c r="V152" i="4"/>
  <c r="U152" i="4"/>
  <c r="T152" i="4"/>
  <c r="S152" i="4"/>
  <c r="R152" i="4"/>
  <c r="Q152" i="4"/>
  <c r="AZ151" i="4"/>
  <c r="AY151" i="4"/>
  <c r="AX151" i="4"/>
  <c r="AW151" i="4"/>
  <c r="AV151" i="4"/>
  <c r="AU151" i="4"/>
  <c r="AT151" i="4"/>
  <c r="AS151" i="4"/>
  <c r="AR151" i="4"/>
  <c r="AQ151" i="4"/>
  <c r="AP151" i="4"/>
  <c r="AO151" i="4"/>
  <c r="AN151" i="4"/>
  <c r="AM151" i="4"/>
  <c r="AL151" i="4"/>
  <c r="AK151" i="4"/>
  <c r="AJ151" i="4"/>
  <c r="AI151" i="4"/>
  <c r="AH151" i="4"/>
  <c r="AG151" i="4"/>
  <c r="AF151" i="4"/>
  <c r="AE151" i="4"/>
  <c r="AD151" i="4"/>
  <c r="AC151" i="4"/>
  <c r="AB151" i="4"/>
  <c r="AA151" i="4"/>
  <c r="Z151" i="4"/>
  <c r="Y151" i="4"/>
  <c r="X151" i="4"/>
  <c r="W151" i="4"/>
  <c r="V151" i="4"/>
  <c r="U151" i="4"/>
  <c r="T151" i="4"/>
  <c r="S151" i="4"/>
  <c r="R151" i="4"/>
  <c r="Q151" i="4"/>
  <c r="AZ150" i="4"/>
  <c r="AY150" i="4"/>
  <c r="AX150" i="4"/>
  <c r="AW150" i="4"/>
  <c r="AV150" i="4"/>
  <c r="AU150" i="4"/>
  <c r="AT150" i="4"/>
  <c r="AS150" i="4"/>
  <c r="AR150" i="4"/>
  <c r="AQ150" i="4"/>
  <c r="AP150" i="4"/>
  <c r="AO150" i="4"/>
  <c r="AN150" i="4"/>
  <c r="AM150" i="4"/>
  <c r="AL150" i="4"/>
  <c r="AK150" i="4"/>
  <c r="AJ150" i="4"/>
  <c r="AI150" i="4"/>
  <c r="AH150" i="4"/>
  <c r="AG150" i="4"/>
  <c r="AF150" i="4"/>
  <c r="AE150" i="4"/>
  <c r="AD150" i="4"/>
  <c r="AC150" i="4"/>
  <c r="AB150" i="4"/>
  <c r="AA150" i="4"/>
  <c r="Z150" i="4"/>
  <c r="Y150" i="4"/>
  <c r="X150" i="4"/>
  <c r="W150" i="4"/>
  <c r="V150" i="4"/>
  <c r="U150" i="4"/>
  <c r="T150" i="4"/>
  <c r="S150" i="4"/>
  <c r="R150" i="4"/>
  <c r="Q150" i="4"/>
  <c r="BA145" i="4"/>
  <c r="AZ149" i="4"/>
  <c r="AY149" i="4"/>
  <c r="AX149" i="4"/>
  <c r="AW149" i="4"/>
  <c r="AV149" i="4"/>
  <c r="AU149" i="4"/>
  <c r="AT149" i="4"/>
  <c r="AS149" i="4"/>
  <c r="AR149" i="4"/>
  <c r="AQ149" i="4"/>
  <c r="AP149" i="4"/>
  <c r="AO149" i="4"/>
  <c r="AN149" i="4"/>
  <c r="AM149" i="4"/>
  <c r="AL149" i="4"/>
  <c r="AK149" i="4"/>
  <c r="AJ149" i="4"/>
  <c r="AI149" i="4"/>
  <c r="AH149" i="4"/>
  <c r="AG149" i="4"/>
  <c r="AF149" i="4"/>
  <c r="AE149" i="4"/>
  <c r="AD149" i="4"/>
  <c r="AC149" i="4"/>
  <c r="AB149" i="4"/>
  <c r="AA149" i="4"/>
  <c r="Z149" i="4"/>
  <c r="Y149" i="4"/>
  <c r="X149" i="4"/>
  <c r="W149" i="4"/>
  <c r="V149" i="4"/>
  <c r="U149" i="4"/>
  <c r="T149" i="4"/>
  <c r="S149" i="4"/>
  <c r="R149" i="4"/>
  <c r="Q149" i="4"/>
  <c r="AZ148" i="4"/>
  <c r="AY148" i="4"/>
  <c r="AX148" i="4"/>
  <c r="AW148" i="4"/>
  <c r="AV148" i="4"/>
  <c r="AU148" i="4"/>
  <c r="AT148" i="4"/>
  <c r="AS148" i="4"/>
  <c r="AR148" i="4"/>
  <c r="AQ148" i="4"/>
  <c r="AP148" i="4"/>
  <c r="AO148" i="4"/>
  <c r="AN148" i="4"/>
  <c r="AM148" i="4"/>
  <c r="AL148" i="4"/>
  <c r="AK148" i="4"/>
  <c r="AJ148" i="4"/>
  <c r="AI148" i="4"/>
  <c r="AH148" i="4"/>
  <c r="AG148" i="4"/>
  <c r="AF148" i="4"/>
  <c r="AE148" i="4"/>
  <c r="AD148" i="4"/>
  <c r="AC148" i="4"/>
  <c r="AB148" i="4"/>
  <c r="AA148" i="4"/>
  <c r="Z148" i="4"/>
  <c r="Y148" i="4"/>
  <c r="X148" i="4"/>
  <c r="W148" i="4"/>
  <c r="V148" i="4"/>
  <c r="U148" i="4"/>
  <c r="T148" i="4"/>
  <c r="S148" i="4"/>
  <c r="R148" i="4"/>
  <c r="Q148" i="4"/>
  <c r="AZ147" i="4"/>
  <c r="AY147" i="4"/>
  <c r="AX147" i="4"/>
  <c r="AW147" i="4"/>
  <c r="AV147" i="4"/>
  <c r="AU147" i="4"/>
  <c r="AT147" i="4"/>
  <c r="AS147" i="4"/>
  <c r="AR147" i="4"/>
  <c r="AQ147" i="4"/>
  <c r="AP147" i="4"/>
  <c r="AO147" i="4"/>
  <c r="AN147" i="4"/>
  <c r="AM147" i="4"/>
  <c r="AL147" i="4"/>
  <c r="AK147" i="4"/>
  <c r="AJ147" i="4"/>
  <c r="AI147" i="4"/>
  <c r="AH147" i="4"/>
  <c r="AG147" i="4"/>
  <c r="AF147" i="4"/>
  <c r="AE147" i="4"/>
  <c r="AD147" i="4"/>
  <c r="AC147" i="4"/>
  <c r="AB147" i="4"/>
  <c r="AA147" i="4"/>
  <c r="Z147" i="4"/>
  <c r="Y147" i="4"/>
  <c r="X147" i="4"/>
  <c r="W147" i="4"/>
  <c r="V147" i="4"/>
  <c r="U147" i="4"/>
  <c r="T147" i="4"/>
  <c r="S147" i="4"/>
  <c r="R147" i="4"/>
  <c r="Q147" i="4"/>
  <c r="AZ146" i="4"/>
  <c r="AY146" i="4"/>
  <c r="AX146" i="4"/>
  <c r="AW146" i="4"/>
  <c r="AV146" i="4"/>
  <c r="AU146" i="4"/>
  <c r="AT146" i="4"/>
  <c r="AS146" i="4"/>
  <c r="AR146" i="4"/>
  <c r="AQ146" i="4"/>
  <c r="AP146" i="4"/>
  <c r="AO146" i="4"/>
  <c r="AN146" i="4"/>
  <c r="AM146" i="4"/>
  <c r="AL146" i="4"/>
  <c r="AK146" i="4"/>
  <c r="AJ146" i="4"/>
  <c r="AI146" i="4"/>
  <c r="AH146" i="4"/>
  <c r="AG146" i="4"/>
  <c r="AF146" i="4"/>
  <c r="AE146" i="4"/>
  <c r="AD146" i="4"/>
  <c r="AC146" i="4"/>
  <c r="AB146" i="4"/>
  <c r="AA146" i="4"/>
  <c r="Z146" i="4"/>
  <c r="Y146" i="4"/>
  <c r="X146" i="4"/>
  <c r="W146" i="4"/>
  <c r="V146" i="4"/>
  <c r="U146" i="4"/>
  <c r="T146" i="4"/>
  <c r="S146" i="4"/>
  <c r="R146" i="4"/>
  <c r="Q146" i="4"/>
  <c r="P156" i="4"/>
  <c r="P51" i="27" s="1"/>
  <c r="P155" i="4"/>
  <c r="P154" i="4"/>
  <c r="P153" i="4"/>
  <c r="P152" i="4"/>
  <c r="P151" i="4"/>
  <c r="P150" i="4"/>
  <c r="P149" i="4"/>
  <c r="P148" i="4"/>
  <c r="P147" i="4"/>
  <c r="P146" i="4"/>
  <c r="AS51" i="7"/>
  <c r="AS50" i="7"/>
  <c r="AS49" i="7"/>
  <c r="AS48" i="7"/>
  <c r="AS47" i="7"/>
  <c r="AS46" i="7"/>
  <c r="AS45" i="7"/>
  <c r="AS43" i="7"/>
  <c r="AS42" i="7"/>
  <c r="X54" i="7"/>
  <c r="X41" i="7"/>
  <c r="AM54" i="7"/>
  <c r="AL54" i="7"/>
  <c r="AK54" i="7"/>
  <c r="AJ54" i="7"/>
  <c r="AI54" i="7"/>
  <c r="AH54" i="7"/>
  <c r="AG54" i="7"/>
  <c r="AF54" i="7"/>
  <c r="AE54" i="7"/>
  <c r="AD54" i="7"/>
  <c r="AC54" i="7"/>
  <c r="AB54" i="7"/>
  <c r="AM41" i="7"/>
  <c r="AL41" i="7"/>
  <c r="AK41" i="7"/>
  <c r="AJ41" i="7"/>
  <c r="AI41" i="7"/>
  <c r="AH41" i="7"/>
  <c r="AG41" i="7"/>
  <c r="AF41" i="7"/>
  <c r="AE41" i="7"/>
  <c r="AD41" i="7"/>
  <c r="AC41" i="7"/>
  <c r="AB41" i="7"/>
  <c r="AA54" i="7"/>
  <c r="Z54" i="7"/>
  <c r="Y54" i="7"/>
  <c r="W54" i="7"/>
  <c r="V54" i="7"/>
  <c r="U54" i="7"/>
  <c r="T54" i="7"/>
  <c r="S54" i="7"/>
  <c r="R54" i="7"/>
  <c r="Q54" i="7"/>
  <c r="P54" i="7"/>
  <c r="O54" i="7"/>
  <c r="N54" i="7"/>
  <c r="M54" i="7"/>
  <c r="L54" i="7"/>
  <c r="K54" i="7"/>
  <c r="J54" i="7"/>
  <c r="I54" i="7"/>
  <c r="AA41" i="7"/>
  <c r="Z41" i="7"/>
  <c r="Y41" i="7"/>
  <c r="W41" i="7"/>
  <c r="V41" i="7"/>
  <c r="U41" i="7"/>
  <c r="T41" i="7"/>
  <c r="S41" i="7"/>
  <c r="R41" i="7"/>
  <c r="Q41" i="7"/>
  <c r="P41" i="7"/>
  <c r="O41" i="7"/>
  <c r="N41" i="7"/>
  <c r="M41" i="7"/>
  <c r="L41" i="7"/>
  <c r="H41" i="7"/>
  <c r="H54" i="7"/>
  <c r="M205" i="18"/>
  <c r="M80" i="18"/>
  <c r="M78" i="18"/>
  <c r="O206" i="18"/>
  <c r="M206" i="18"/>
  <c r="M210" i="18"/>
  <c r="I190" i="18"/>
  <c r="AC106" i="11"/>
  <c r="F166" i="21"/>
  <c r="F164" i="21"/>
  <c r="F162" i="21"/>
  <c r="F160" i="21"/>
  <c r="F159" i="21"/>
  <c r="F158" i="21"/>
  <c r="F157" i="21"/>
  <c r="F156" i="21"/>
  <c r="F154" i="21"/>
  <c r="F152" i="21"/>
  <c r="F150" i="21"/>
  <c r="F149" i="21"/>
  <c r="F148" i="21"/>
  <c r="F147" i="21"/>
  <c r="F146" i="21"/>
  <c r="F144" i="21"/>
  <c r="F142" i="21"/>
  <c r="F141" i="21"/>
  <c r="F140" i="21"/>
  <c r="F139" i="21"/>
  <c r="F137" i="21"/>
  <c r="F134" i="21"/>
  <c r="F130" i="21"/>
  <c r="F128" i="21"/>
  <c r="F127" i="21"/>
  <c r="F126" i="21"/>
  <c r="F125" i="21"/>
  <c r="F124" i="21"/>
  <c r="F122" i="21"/>
  <c r="F121" i="21"/>
  <c r="F120" i="21"/>
  <c r="F119" i="21"/>
  <c r="F118" i="21"/>
  <c r="F117" i="21"/>
  <c r="F116" i="21"/>
  <c r="F115" i="21"/>
  <c r="F114" i="21"/>
  <c r="F113" i="21"/>
  <c r="F112" i="21"/>
  <c r="F111" i="21"/>
  <c r="F110" i="21"/>
  <c r="F107" i="21"/>
  <c r="F104" i="21"/>
  <c r="F94" i="21"/>
  <c r="F92" i="21"/>
  <c r="F91" i="21"/>
  <c r="F90" i="21"/>
  <c r="F88" i="21"/>
  <c r="F86" i="21"/>
  <c r="AY103" i="11"/>
  <c r="AX103" i="11"/>
  <c r="AW103" i="11"/>
  <c r="AV103" i="11"/>
  <c r="AU103" i="11"/>
  <c r="AT103" i="11"/>
  <c r="AS103" i="11"/>
  <c r="AR103" i="11"/>
  <c r="AQ103" i="11"/>
  <c r="AP103" i="11"/>
  <c r="AO103" i="11"/>
  <c r="AN103" i="11"/>
  <c r="AM103" i="11"/>
  <c r="AL103" i="11"/>
  <c r="AK103" i="11"/>
  <c r="AJ103" i="11"/>
  <c r="AI103" i="11"/>
  <c r="AH103" i="11"/>
  <c r="AG103" i="11"/>
  <c r="AF103" i="11"/>
  <c r="AE103" i="11"/>
  <c r="AD103" i="11"/>
  <c r="AC103" i="11"/>
  <c r="AB103" i="11"/>
  <c r="AA103" i="11"/>
  <c r="Z103" i="11"/>
  <c r="Y103" i="11"/>
  <c r="X103" i="11"/>
  <c r="W103" i="11"/>
  <c r="V103" i="11"/>
  <c r="U103" i="11"/>
  <c r="T103" i="11"/>
  <c r="S103" i="11"/>
  <c r="R103" i="11"/>
  <c r="Q103" i="11"/>
  <c r="P103" i="11"/>
  <c r="H82" i="12"/>
  <c r="H77" i="12"/>
  <c r="AY109" i="11"/>
  <c r="AX109" i="11"/>
  <c r="AW109" i="11"/>
  <c r="AV109" i="11"/>
  <c r="AU109" i="11"/>
  <c r="AT109" i="11"/>
  <c r="AS109" i="11"/>
  <c r="AR109" i="11"/>
  <c r="AQ109" i="11"/>
  <c r="AP109" i="11"/>
  <c r="AO109" i="11"/>
  <c r="AN109" i="11"/>
  <c r="AM109" i="11"/>
  <c r="AL109" i="11"/>
  <c r="AK109" i="11"/>
  <c r="AJ109" i="11"/>
  <c r="AI109" i="11"/>
  <c r="AH109" i="11"/>
  <c r="AG109" i="11"/>
  <c r="AF109" i="11"/>
  <c r="AE109" i="11"/>
  <c r="AD109" i="11"/>
  <c r="AC109" i="11"/>
  <c r="AB109" i="11"/>
  <c r="AA109" i="11"/>
  <c r="Z109" i="11"/>
  <c r="Y109" i="11"/>
  <c r="X109" i="11"/>
  <c r="W109" i="11"/>
  <c r="V109" i="11"/>
  <c r="U109" i="11"/>
  <c r="T109" i="11"/>
  <c r="S109" i="11"/>
  <c r="R109" i="11"/>
  <c r="Q109" i="11"/>
  <c r="P109" i="11"/>
  <c r="BH162" i="4"/>
  <c r="BF162" i="4"/>
  <c r="BD162" i="4"/>
  <c r="AY80" i="11"/>
  <c r="AX80" i="11"/>
  <c r="AW80" i="11"/>
  <c r="AV80" i="11"/>
  <c r="AU80" i="11"/>
  <c r="AT80" i="11"/>
  <c r="AS80" i="11"/>
  <c r="AR80" i="11"/>
  <c r="AO80" i="11"/>
  <c r="AN80" i="11"/>
  <c r="AM80" i="11"/>
  <c r="AL80" i="11"/>
  <c r="AK80" i="11"/>
  <c r="AJ80" i="11"/>
  <c r="AI80" i="11"/>
  <c r="AH80" i="11"/>
  <c r="AG80" i="11"/>
  <c r="AF80" i="11"/>
  <c r="AE80" i="11"/>
  <c r="AB80" i="11"/>
  <c r="AY34" i="11"/>
  <c r="AX34" i="11"/>
  <c r="AW34" i="11"/>
  <c r="AV34" i="11"/>
  <c r="AU34" i="11"/>
  <c r="AT34" i="11"/>
  <c r="AS34" i="11"/>
  <c r="AR34" i="11"/>
  <c r="AQ34" i="11"/>
  <c r="AP34" i="11"/>
  <c r="AO34" i="11"/>
  <c r="AN34" i="11"/>
  <c r="AM34" i="11"/>
  <c r="AL34" i="11"/>
  <c r="AK34" i="11"/>
  <c r="AJ34" i="11"/>
  <c r="AI34" i="11"/>
  <c r="AH34" i="11"/>
  <c r="AG34" i="11"/>
  <c r="AF34" i="11"/>
  <c r="AE34" i="11"/>
  <c r="AD34" i="11"/>
  <c r="AC34" i="11"/>
  <c r="AB34" i="11"/>
  <c r="AY33" i="11"/>
  <c r="AX33" i="11"/>
  <c r="AW33" i="11"/>
  <c r="AV33" i="11"/>
  <c r="AU33" i="11"/>
  <c r="AT33" i="11"/>
  <c r="AS33" i="11"/>
  <c r="AR33" i="11"/>
  <c r="AQ33" i="11"/>
  <c r="AP33" i="11"/>
  <c r="AO33" i="11"/>
  <c r="AN33" i="11"/>
  <c r="AM33" i="11"/>
  <c r="AL33" i="11"/>
  <c r="AK33" i="11"/>
  <c r="AJ33" i="11"/>
  <c r="AI33" i="11"/>
  <c r="AH33" i="11"/>
  <c r="AG33" i="11"/>
  <c r="AF33" i="11"/>
  <c r="AE33" i="11"/>
  <c r="AD33" i="11"/>
  <c r="AC33" i="11"/>
  <c r="AB33" i="11"/>
  <c r="AY32" i="11"/>
  <c r="AX32" i="11"/>
  <c r="AW32" i="11"/>
  <c r="AV32" i="11"/>
  <c r="AU32" i="11"/>
  <c r="AT32" i="11"/>
  <c r="AS32" i="11"/>
  <c r="AR32" i="11"/>
  <c r="AQ32" i="11"/>
  <c r="AP32" i="11"/>
  <c r="AO32" i="11"/>
  <c r="AN32" i="11"/>
  <c r="AM32" i="11"/>
  <c r="AL32" i="11"/>
  <c r="AK32" i="11"/>
  <c r="AJ32" i="11"/>
  <c r="AI32" i="11"/>
  <c r="AH32" i="11"/>
  <c r="AG32" i="11"/>
  <c r="AF32" i="11"/>
  <c r="AE32" i="11"/>
  <c r="AD32" i="11"/>
  <c r="AC32" i="11"/>
  <c r="AR82" i="11"/>
  <c r="AS82" i="11"/>
  <c r="AT82" i="11"/>
  <c r="AU82" i="11"/>
  <c r="AV82" i="11"/>
  <c r="AW82" i="11"/>
  <c r="AX82" i="11"/>
  <c r="AY82" i="11"/>
  <c r="AR106" i="11"/>
  <c r="AS106" i="11"/>
  <c r="AT106" i="11"/>
  <c r="AU106" i="11"/>
  <c r="AV106" i="11"/>
  <c r="AW106" i="11"/>
  <c r="AX106" i="11"/>
  <c r="AY106" i="11"/>
  <c r="AR108" i="11"/>
  <c r="AS108" i="11"/>
  <c r="AT108" i="11"/>
  <c r="AU108" i="11"/>
  <c r="AV108" i="11"/>
  <c r="AW108" i="11"/>
  <c r="AX108" i="11"/>
  <c r="AY108" i="11"/>
  <c r="AR110" i="11"/>
  <c r="AS110" i="11"/>
  <c r="AT110" i="11"/>
  <c r="AU110" i="11"/>
  <c r="AV110" i="11"/>
  <c r="AW110" i="11"/>
  <c r="AX110" i="11"/>
  <c r="AY110" i="11"/>
  <c r="AP135" i="4"/>
  <c r="BJ186" i="4"/>
  <c r="BJ185" i="4"/>
  <c r="BJ184" i="4"/>
  <c r="BJ183" i="4"/>
  <c r="BJ181" i="4"/>
  <c r="BJ180" i="4"/>
  <c r="BJ179" i="4"/>
  <c r="BJ178" i="4"/>
  <c r="BJ174" i="4"/>
  <c r="BJ173" i="4"/>
  <c r="BJ172" i="4"/>
  <c r="BJ171" i="4"/>
  <c r="BJ170" i="4"/>
  <c r="BJ169" i="4"/>
  <c r="BJ168" i="4"/>
  <c r="BJ167" i="4"/>
  <c r="BJ166" i="4"/>
  <c r="BJ160" i="4"/>
  <c r="BJ159" i="4"/>
  <c r="BJ165" i="4"/>
  <c r="BJ143" i="4"/>
  <c r="BJ142" i="4"/>
  <c r="BJ141" i="4"/>
  <c r="BJ140" i="4"/>
  <c r="BJ139" i="4"/>
  <c r="BJ138" i="4"/>
  <c r="BJ137" i="4"/>
  <c r="BJ133" i="4"/>
  <c r="BJ125" i="4"/>
  <c r="BJ72" i="4"/>
  <c r="BJ70" i="4"/>
  <c r="AF34" i="18"/>
  <c r="AC34" i="18"/>
  <c r="BC34" i="18"/>
  <c r="AY105" i="11"/>
  <c r="AX105" i="11"/>
  <c r="AW105" i="11"/>
  <c r="AV105" i="11"/>
  <c r="AU105" i="11"/>
  <c r="AT105" i="11"/>
  <c r="AS105" i="11"/>
  <c r="AR105" i="11"/>
  <c r="AV96" i="11"/>
  <c r="AR96" i="11"/>
  <c r="BB135" i="4"/>
  <c r="BA135" i="4"/>
  <c r="AZ135" i="4"/>
  <c r="AY135" i="4"/>
  <c r="AX135" i="4"/>
  <c r="AW135" i="4"/>
  <c r="AV135" i="4"/>
  <c r="AU135" i="4"/>
  <c r="AT135" i="4"/>
  <c r="AS135" i="4"/>
  <c r="AR135" i="4"/>
  <c r="BB128" i="4"/>
  <c r="BA128" i="4"/>
  <c r="AZ128" i="4"/>
  <c r="AY128" i="4"/>
  <c r="AY56" i="27" s="1"/>
  <c r="AX128" i="4"/>
  <c r="AX56" i="27" s="1"/>
  <c r="AW128" i="4"/>
  <c r="AW56" i="27" s="1"/>
  <c r="AV128" i="4"/>
  <c r="AV56" i="27" s="1"/>
  <c r="AU128" i="4"/>
  <c r="AU56" i="27" s="1"/>
  <c r="AT128" i="4"/>
  <c r="AT56" i="27" s="1"/>
  <c r="AS128" i="4"/>
  <c r="AS56" i="27" s="1"/>
  <c r="AR128" i="4"/>
  <c r="BB124" i="4"/>
  <c r="BA124" i="4"/>
  <c r="AZ124" i="4"/>
  <c r="AY124" i="4"/>
  <c r="AX124" i="4"/>
  <c r="AW124" i="4"/>
  <c r="AV124" i="4"/>
  <c r="AU124" i="4"/>
  <c r="AT124" i="4"/>
  <c r="AS124" i="4"/>
  <c r="AR124" i="4"/>
  <c r="BA108" i="4"/>
  <c r="AZ108" i="4"/>
  <c r="AR108" i="4"/>
  <c r="AR51" i="11" s="1"/>
  <c r="AU63" i="4"/>
  <c r="AT63" i="4"/>
  <c r="AS63" i="4"/>
  <c r="AR63" i="4"/>
  <c r="AU33" i="4"/>
  <c r="AI33" i="7" s="1"/>
  <c r="AT33" i="4"/>
  <c r="AH33" i="7" s="1"/>
  <c r="AS33" i="4"/>
  <c r="AG33" i="7" s="1"/>
  <c r="AR33" i="4"/>
  <c r="AF33" i="7" s="1"/>
  <c r="AF18" i="18"/>
  <c r="AR31" i="18"/>
  <c r="AY32" i="18"/>
  <c r="AX32" i="18"/>
  <c r="AW32" i="18"/>
  <c r="AV32" i="18"/>
  <c r="AU32" i="18"/>
  <c r="AT32" i="18"/>
  <c r="AS32" i="18"/>
  <c r="AQ32" i="18"/>
  <c r="AP32" i="18"/>
  <c r="AN32" i="18"/>
  <c r="AY29" i="18"/>
  <c r="AX29" i="18"/>
  <c r="AW29" i="18"/>
  <c r="AV29" i="18"/>
  <c r="AU29" i="18"/>
  <c r="AT29" i="18"/>
  <c r="AS29" i="18"/>
  <c r="AQ29" i="18"/>
  <c r="AP29" i="18"/>
  <c r="AN29" i="18"/>
  <c r="AY26" i="18"/>
  <c r="AX26" i="18"/>
  <c r="AW26" i="18"/>
  <c r="AV26" i="18"/>
  <c r="AU26" i="18"/>
  <c r="AT26" i="18"/>
  <c r="AS26" i="18"/>
  <c r="AQ26" i="18"/>
  <c r="AP26" i="18"/>
  <c r="AN26" i="18"/>
  <c r="AY23" i="18"/>
  <c r="AX23" i="18"/>
  <c r="AW23" i="18"/>
  <c r="AV23" i="18"/>
  <c r="AU23" i="18"/>
  <c r="AT23" i="18"/>
  <c r="AS23" i="18"/>
  <c r="AQ23" i="18"/>
  <c r="AP23" i="18"/>
  <c r="AN23" i="18"/>
  <c r="AY20" i="18"/>
  <c r="AX20" i="18"/>
  <c r="AW20" i="18"/>
  <c r="AV20" i="18"/>
  <c r="AU20" i="18"/>
  <c r="AT20" i="18"/>
  <c r="AS20" i="18"/>
  <c r="AQ20" i="18"/>
  <c r="AP20" i="18"/>
  <c r="AN20" i="18"/>
  <c r="AY17" i="18"/>
  <c r="AX17" i="18"/>
  <c r="AW17" i="18"/>
  <c r="AV17" i="18"/>
  <c r="AU17" i="18"/>
  <c r="AT17" i="18"/>
  <c r="AS17" i="18"/>
  <c r="AQ17" i="18"/>
  <c r="AP17" i="18"/>
  <c r="AN17" i="18"/>
  <c r="AY14" i="18"/>
  <c r="AX14" i="18"/>
  <c r="AW14" i="18"/>
  <c r="AV14" i="18"/>
  <c r="AU14" i="18"/>
  <c r="AT14" i="18"/>
  <c r="AS14" i="18"/>
  <c r="AQ14" i="18"/>
  <c r="AP14" i="18"/>
  <c r="AN14" i="18"/>
  <c r="AY11" i="18"/>
  <c r="AX11" i="18"/>
  <c r="AW11" i="18"/>
  <c r="AV11" i="18"/>
  <c r="AU11" i="18"/>
  <c r="AT11" i="18"/>
  <c r="AS11" i="18"/>
  <c r="AQ11" i="18"/>
  <c r="AP11" i="18"/>
  <c r="AN11" i="18"/>
  <c r="AY8" i="18"/>
  <c r="AX8" i="18"/>
  <c r="AW8" i="18"/>
  <c r="AV8" i="18"/>
  <c r="AU8" i="18"/>
  <c r="AT8" i="18"/>
  <c r="AS8" i="18"/>
  <c r="AQ8" i="18"/>
  <c r="AP8" i="18"/>
  <c r="AN8" i="18"/>
  <c r="AM27" i="22"/>
  <c r="AM28" i="22" s="1"/>
  <c r="AL27" i="22"/>
  <c r="AL28" i="22" s="1"/>
  <c r="AK27" i="22"/>
  <c r="AK28" i="22" s="1"/>
  <c r="AJ27" i="22"/>
  <c r="AJ28" i="22" s="1"/>
  <c r="AI27" i="22"/>
  <c r="AI28" i="22" s="1"/>
  <c r="AH27" i="22"/>
  <c r="AH28" i="22" s="1"/>
  <c r="AG27" i="22"/>
  <c r="AG28" i="22" s="1"/>
  <c r="AF27" i="22"/>
  <c r="AF28" i="22" s="1"/>
  <c r="AE27" i="22"/>
  <c r="AE28" i="22" s="1"/>
  <c r="AD27" i="22"/>
  <c r="AD28" i="22" s="1"/>
  <c r="AC27" i="22"/>
  <c r="AC28" i="22" s="1"/>
  <c r="AB27" i="22"/>
  <c r="AB28" i="22" s="1"/>
  <c r="AA27" i="22"/>
  <c r="AA28" i="22" s="1"/>
  <c r="Z27" i="22"/>
  <c r="Z28" i="22" s="1"/>
  <c r="Y27" i="22"/>
  <c r="Y28" i="22" s="1"/>
  <c r="X27" i="22"/>
  <c r="X28" i="22" s="1"/>
  <c r="W27" i="22"/>
  <c r="W28" i="22" s="1"/>
  <c r="V27" i="22"/>
  <c r="V28" i="22" s="1"/>
  <c r="U27" i="22"/>
  <c r="U28" i="22" s="1"/>
  <c r="T27" i="22"/>
  <c r="T28" i="22" s="1"/>
  <c r="S27" i="22"/>
  <c r="S28" i="22" s="1"/>
  <c r="R27" i="22"/>
  <c r="R28" i="22" s="1"/>
  <c r="Q27" i="22"/>
  <c r="Q28" i="22" s="1"/>
  <c r="P27" i="22"/>
  <c r="P28" i="22" s="1"/>
  <c r="AZ26" i="22"/>
  <c r="AW26" i="22"/>
  <c r="AZ25" i="22"/>
  <c r="AW25" i="22"/>
  <c r="AQ15" i="22"/>
  <c r="AP15" i="22"/>
  <c r="AO15" i="22"/>
  <c r="AN15" i="22"/>
  <c r="AM15" i="22"/>
  <c r="AL15" i="22"/>
  <c r="AK15" i="22"/>
  <c r="AJ15" i="22"/>
  <c r="AI15" i="22"/>
  <c r="AH15" i="22"/>
  <c r="AG15" i="22"/>
  <c r="AF15" i="22"/>
  <c r="AE15" i="22"/>
  <c r="AD15" i="22"/>
  <c r="AC15" i="22"/>
  <c r="AB15" i="22"/>
  <c r="AA15" i="22"/>
  <c r="Z15" i="22"/>
  <c r="Y15" i="22"/>
  <c r="X15" i="22"/>
  <c r="W15" i="22"/>
  <c r="V15" i="22"/>
  <c r="U15" i="22"/>
  <c r="T15" i="22"/>
  <c r="S15" i="22"/>
  <c r="R15" i="22"/>
  <c r="Q15" i="22"/>
  <c r="P15" i="22"/>
  <c r="O15" i="22"/>
  <c r="N15" i="22"/>
  <c r="M15" i="22"/>
  <c r="L15" i="22"/>
  <c r="K15" i="22"/>
  <c r="J15" i="22"/>
  <c r="I15" i="22"/>
  <c r="H15" i="22"/>
  <c r="G15" i="22"/>
  <c r="F15" i="22"/>
  <c r="E15" i="22"/>
  <c r="D15" i="22"/>
  <c r="AO12" i="22"/>
  <c r="AN12" i="22"/>
  <c r="AM12" i="22"/>
  <c r="AL12" i="22"/>
  <c r="AK12" i="22"/>
  <c r="AJ12" i="22"/>
  <c r="AI12" i="22"/>
  <c r="AH12" i="22"/>
  <c r="AG12" i="22"/>
  <c r="AF12" i="22"/>
  <c r="AE12" i="22"/>
  <c r="AB12" i="22"/>
  <c r="AQ11" i="22"/>
  <c r="AO11" i="22"/>
  <c r="E11" i="21"/>
  <c r="E10" i="21"/>
  <c r="E9" i="21"/>
  <c r="AC31" i="18"/>
  <c r="W30" i="18"/>
  <c r="W27" i="18"/>
  <c r="W21" i="18"/>
  <c r="G82" i="12"/>
  <c r="F82" i="12"/>
  <c r="G77" i="12"/>
  <c r="F77" i="12"/>
  <c r="F33" i="12"/>
  <c r="F32" i="12"/>
  <c r="F31" i="12"/>
  <c r="AQ108" i="11"/>
  <c r="AP108" i="11"/>
  <c r="AO108" i="11"/>
  <c r="AN108" i="11"/>
  <c r="AM108" i="11"/>
  <c r="AL108" i="11"/>
  <c r="AK108" i="11"/>
  <c r="AJ108" i="11"/>
  <c r="AI108" i="11"/>
  <c r="AH108" i="11"/>
  <c r="AG108" i="11"/>
  <c r="AF108" i="11"/>
  <c r="AE108" i="11"/>
  <c r="AD108" i="11"/>
  <c r="AC108" i="11"/>
  <c r="AB108" i="11"/>
  <c r="F31" i="21" s="1"/>
  <c r="AA108" i="11"/>
  <c r="Z108" i="11"/>
  <c r="Y108" i="11"/>
  <c r="X108" i="11"/>
  <c r="W108" i="11"/>
  <c r="V108" i="11"/>
  <c r="U108" i="11"/>
  <c r="T108" i="11"/>
  <c r="S108" i="11"/>
  <c r="R108" i="11"/>
  <c r="Q108" i="11"/>
  <c r="P108" i="11"/>
  <c r="E31" i="21" s="1"/>
  <c r="G31" i="21" l="1"/>
  <c r="AQ42" i="4"/>
  <c r="R13" i="17"/>
  <c r="F57" i="24"/>
  <c r="V13" i="17"/>
  <c r="J57" i="24"/>
  <c r="Z13" i="17"/>
  <c r="N57" i="24"/>
  <c r="AD13" i="17"/>
  <c r="R57" i="24"/>
  <c r="AH13" i="17"/>
  <c r="V57" i="24"/>
  <c r="AL13" i="17"/>
  <c r="Z57" i="24"/>
  <c r="AP13" i="17"/>
  <c r="AD57" i="24"/>
  <c r="S13" i="17"/>
  <c r="G57" i="24"/>
  <c r="W13" i="17"/>
  <c r="K57" i="24"/>
  <c r="AA13" i="17"/>
  <c r="O57" i="24"/>
  <c r="AE13" i="17"/>
  <c r="S57" i="24"/>
  <c r="AI13" i="17"/>
  <c r="W57" i="24"/>
  <c r="AM13" i="17"/>
  <c r="AA57" i="24"/>
  <c r="AQ13" i="17"/>
  <c r="AE57" i="24"/>
  <c r="AU13" i="17"/>
  <c r="AI57" i="24"/>
  <c r="AY13" i="17"/>
  <c r="AM57" i="24"/>
  <c r="BC10" i="18"/>
  <c r="BE10" i="18" s="1"/>
  <c r="BG10" i="18" s="1"/>
  <c r="AR22" i="18"/>
  <c r="AR28" i="18"/>
  <c r="P13" i="17"/>
  <c r="D57" i="24"/>
  <c r="T13" i="17"/>
  <c r="H57" i="24"/>
  <c r="X13" i="17"/>
  <c r="L57" i="24"/>
  <c r="AB13" i="17"/>
  <c r="P57" i="24"/>
  <c r="AF13" i="17"/>
  <c r="T57" i="24"/>
  <c r="AJ13" i="17"/>
  <c r="X57" i="24"/>
  <c r="AN13" i="17"/>
  <c r="AB57" i="24"/>
  <c r="AR13" i="17"/>
  <c r="AF57" i="24"/>
  <c r="AV13" i="17"/>
  <c r="AJ57" i="24"/>
  <c r="S36" i="18"/>
  <c r="S108" i="4" s="1"/>
  <c r="BE34" i="18"/>
  <c r="BG34" i="18" s="1"/>
  <c r="AR41" i="4"/>
  <c r="AS41" i="4"/>
  <c r="AQ41" i="4"/>
  <c r="AT41" i="4"/>
  <c r="AU41" i="4"/>
  <c r="Q13" i="17"/>
  <c r="E57" i="24"/>
  <c r="U13" i="17"/>
  <c r="I57" i="24"/>
  <c r="Y13" i="17"/>
  <c r="M57" i="24"/>
  <c r="AC13" i="17"/>
  <c r="Q57" i="24"/>
  <c r="AG13" i="17"/>
  <c r="U57" i="24"/>
  <c r="AK13" i="17"/>
  <c r="Y57" i="24"/>
  <c r="AO13" i="17"/>
  <c r="AC57" i="24"/>
  <c r="AS13" i="17"/>
  <c r="AG57" i="24"/>
  <c r="AW13" i="17"/>
  <c r="AK57" i="24"/>
  <c r="AQ62" i="4"/>
  <c r="AU62" i="4"/>
  <c r="AS62" i="4"/>
  <c r="AT62" i="4"/>
  <c r="AR62" i="4"/>
  <c r="AW96" i="11"/>
  <c r="AS96" i="11"/>
  <c r="AY96" i="11"/>
  <c r="AU96" i="11"/>
  <c r="G9" i="21"/>
  <c r="G10" i="21"/>
  <c r="G11" i="21"/>
  <c r="P123" i="27"/>
  <c r="Z129" i="27"/>
  <c r="T123" i="27"/>
  <c r="X123" i="27"/>
  <c r="AU79" i="11"/>
  <c r="AY79" i="11"/>
  <c r="AS67" i="11"/>
  <c r="AS34" i="27"/>
  <c r="AW67" i="11"/>
  <c r="AW34" i="27"/>
  <c r="AT79" i="11"/>
  <c r="AX79" i="11"/>
  <c r="P85" i="11"/>
  <c r="P41" i="27"/>
  <c r="P89" i="11"/>
  <c r="P45" i="27"/>
  <c r="P93" i="11"/>
  <c r="P49" i="27"/>
  <c r="R85" i="11"/>
  <c r="R41" i="27"/>
  <c r="Z41" i="27"/>
  <c r="Z85" i="11"/>
  <c r="AD41" i="27"/>
  <c r="AD85" i="11"/>
  <c r="AH41" i="27"/>
  <c r="AH85" i="11"/>
  <c r="AL41" i="27"/>
  <c r="AL85" i="11"/>
  <c r="AT67" i="11"/>
  <c r="AT34" i="27"/>
  <c r="AX67" i="11"/>
  <c r="AX34" i="27"/>
  <c r="AR67" i="11"/>
  <c r="AR34" i="27"/>
  <c r="AV67" i="11"/>
  <c r="AV34" i="27"/>
  <c r="AA129" i="27"/>
  <c r="AS79" i="11"/>
  <c r="AW79" i="11"/>
  <c r="P88" i="11"/>
  <c r="P44" i="27"/>
  <c r="P92" i="11"/>
  <c r="P48" i="27"/>
  <c r="Q85" i="11"/>
  <c r="Q41" i="27"/>
  <c r="Y85" i="11"/>
  <c r="Y41" i="27"/>
  <c r="AC85" i="11"/>
  <c r="AC41" i="27"/>
  <c r="AG85" i="11"/>
  <c r="AG41" i="27"/>
  <c r="AK85" i="11"/>
  <c r="AK41" i="27"/>
  <c r="AO85" i="11"/>
  <c r="AO41" i="27"/>
  <c r="AS85" i="11"/>
  <c r="AS41" i="27"/>
  <c r="AW85" i="11"/>
  <c r="AW41" i="27"/>
  <c r="Q86" i="11"/>
  <c r="Q42" i="27"/>
  <c r="Y42" i="27"/>
  <c r="Y86" i="11"/>
  <c r="AC86" i="11"/>
  <c r="AC42" i="27"/>
  <c r="AG42" i="27"/>
  <c r="AG86" i="11"/>
  <c r="AK86" i="11"/>
  <c r="AK42" i="27"/>
  <c r="AO42" i="27"/>
  <c r="AO86" i="11"/>
  <c r="AS86" i="11"/>
  <c r="AS42" i="27"/>
  <c r="AW42" i="27"/>
  <c r="AW86" i="11"/>
  <c r="Q87" i="11"/>
  <c r="Q43" i="27"/>
  <c r="Y87" i="11"/>
  <c r="Y43" i="27"/>
  <c r="AC87" i="11"/>
  <c r="AC43" i="27"/>
  <c r="AG87" i="11"/>
  <c r="AG43" i="27"/>
  <c r="AK87" i="11"/>
  <c r="AK43" i="27"/>
  <c r="AO87" i="11"/>
  <c r="AO43" i="27"/>
  <c r="AS87" i="11"/>
  <c r="AS43" i="27"/>
  <c r="AW87" i="11"/>
  <c r="AW43" i="27"/>
  <c r="Q88" i="11"/>
  <c r="Q44" i="27"/>
  <c r="Y88" i="11"/>
  <c r="Y44" i="27"/>
  <c r="AC44" i="27"/>
  <c r="AC88" i="11"/>
  <c r="AG88" i="11"/>
  <c r="AG44" i="27"/>
  <c r="AK88" i="11"/>
  <c r="AK44" i="27"/>
  <c r="AO88" i="11"/>
  <c r="AO44" i="27"/>
  <c r="AS88" i="11"/>
  <c r="AS44" i="27"/>
  <c r="AW88" i="11"/>
  <c r="AW44" i="27"/>
  <c r="T45" i="27"/>
  <c r="T89" i="11"/>
  <c r="X89" i="11"/>
  <c r="X45" i="27"/>
  <c r="AB89" i="11"/>
  <c r="AB45" i="27"/>
  <c r="AF89" i="11"/>
  <c r="AF45" i="27"/>
  <c r="AJ89" i="11"/>
  <c r="AJ45" i="27"/>
  <c r="AN89" i="11"/>
  <c r="AN45" i="27"/>
  <c r="AR89" i="11"/>
  <c r="AR45" i="27"/>
  <c r="AV89" i="11"/>
  <c r="AV45" i="27"/>
  <c r="T46" i="27"/>
  <c r="T90" i="11"/>
  <c r="X90" i="11"/>
  <c r="X46" i="27"/>
  <c r="AB90" i="11"/>
  <c r="AB46" i="27"/>
  <c r="AF46" i="27"/>
  <c r="AF90" i="11"/>
  <c r="AJ90" i="11"/>
  <c r="AJ46" i="27"/>
  <c r="AN90" i="11"/>
  <c r="AN46" i="27"/>
  <c r="AR90" i="11"/>
  <c r="AR46" i="27"/>
  <c r="AV90" i="11"/>
  <c r="AV46" i="27"/>
  <c r="T47" i="27"/>
  <c r="T91" i="11"/>
  <c r="X91" i="11"/>
  <c r="X47" i="27"/>
  <c r="AB91" i="11"/>
  <c r="AB47" i="27"/>
  <c r="AF91" i="11"/>
  <c r="AF47" i="27"/>
  <c r="AJ91" i="11"/>
  <c r="AJ47" i="27"/>
  <c r="AN91" i="11"/>
  <c r="AN47" i="27"/>
  <c r="AR91" i="11"/>
  <c r="AR47" i="27"/>
  <c r="AV91" i="11"/>
  <c r="AV47" i="27"/>
  <c r="T48" i="27"/>
  <c r="T92" i="11"/>
  <c r="X92" i="11"/>
  <c r="X48" i="27"/>
  <c r="AB92" i="11"/>
  <c r="AB48" i="27"/>
  <c r="AF92" i="11"/>
  <c r="AF48" i="27"/>
  <c r="AJ48" i="27"/>
  <c r="AJ92" i="11"/>
  <c r="AN92" i="11"/>
  <c r="AN48" i="27"/>
  <c r="AR92" i="11"/>
  <c r="AR48" i="27"/>
  <c r="AV92" i="11"/>
  <c r="AV48" i="27"/>
  <c r="T49" i="27"/>
  <c r="T93" i="11"/>
  <c r="X93" i="11"/>
  <c r="X49" i="27"/>
  <c r="AB93" i="11"/>
  <c r="AB49" i="27"/>
  <c r="AF93" i="11"/>
  <c r="AF49" i="27"/>
  <c r="AJ93" i="11"/>
  <c r="AJ49" i="27"/>
  <c r="AN93" i="11"/>
  <c r="AN49" i="27"/>
  <c r="AR93" i="11"/>
  <c r="AR49" i="27"/>
  <c r="AV93" i="11"/>
  <c r="AV49" i="27"/>
  <c r="T50" i="27"/>
  <c r="T94" i="11"/>
  <c r="X50" i="27"/>
  <c r="X94" i="11"/>
  <c r="AB94" i="11"/>
  <c r="AB50" i="27"/>
  <c r="AF50" i="27"/>
  <c r="AF94" i="11"/>
  <c r="AJ94" i="11"/>
  <c r="AJ50" i="27"/>
  <c r="AN50" i="27"/>
  <c r="AN94" i="11"/>
  <c r="AR94" i="11"/>
  <c r="AR50" i="27"/>
  <c r="AV50" i="27"/>
  <c r="AV94" i="11"/>
  <c r="AH32" i="27"/>
  <c r="AL32" i="27"/>
  <c r="AU32" i="27"/>
  <c r="AY32" i="27"/>
  <c r="AP41" i="27"/>
  <c r="AP85" i="11"/>
  <c r="AT41" i="27"/>
  <c r="AT85" i="11"/>
  <c r="AX41" i="27"/>
  <c r="AX85" i="11"/>
  <c r="R42" i="27"/>
  <c r="R86" i="11"/>
  <c r="Z86" i="11"/>
  <c r="Z42" i="27"/>
  <c r="AD86" i="11"/>
  <c r="AD42" i="27"/>
  <c r="AH86" i="11"/>
  <c r="AH42" i="27"/>
  <c r="AL86" i="11"/>
  <c r="AL42" i="27"/>
  <c r="AP86" i="11"/>
  <c r="AP42" i="27"/>
  <c r="AT86" i="11"/>
  <c r="AT42" i="27"/>
  <c r="AX86" i="11"/>
  <c r="AX42" i="27"/>
  <c r="R87" i="11"/>
  <c r="R43" i="27"/>
  <c r="Z87" i="11"/>
  <c r="Z43" i="27"/>
  <c r="AD87" i="11"/>
  <c r="AD43" i="27"/>
  <c r="AH87" i="11"/>
  <c r="AH43" i="27"/>
  <c r="AL87" i="11"/>
  <c r="AL43" i="27"/>
  <c r="AP87" i="11"/>
  <c r="AP43" i="27"/>
  <c r="AT87" i="11"/>
  <c r="AT43" i="27"/>
  <c r="AX87" i="11"/>
  <c r="AX43" i="27"/>
  <c r="R88" i="11"/>
  <c r="R44" i="27"/>
  <c r="Z88" i="11"/>
  <c r="Z44" i="27"/>
  <c r="AD88" i="11"/>
  <c r="AD44" i="27"/>
  <c r="AH88" i="11"/>
  <c r="AH44" i="27"/>
  <c r="AL88" i="11"/>
  <c r="AL44" i="27"/>
  <c r="AP88" i="11"/>
  <c r="AP44" i="27"/>
  <c r="AT88" i="11"/>
  <c r="AT44" i="27"/>
  <c r="AX88" i="11"/>
  <c r="AX44" i="27"/>
  <c r="Q89" i="11"/>
  <c r="Q45" i="27"/>
  <c r="Y89" i="11"/>
  <c r="Y45" i="27"/>
  <c r="AC89" i="11"/>
  <c r="AC45" i="27"/>
  <c r="AG45" i="27"/>
  <c r="AG89" i="11"/>
  <c r="AK89" i="11"/>
  <c r="AK45" i="27"/>
  <c r="AO89" i="11"/>
  <c r="AO45" i="27"/>
  <c r="AS45" i="27"/>
  <c r="AS89" i="11"/>
  <c r="AW89" i="11"/>
  <c r="AW45" i="27"/>
  <c r="Q90" i="11"/>
  <c r="Q46" i="27"/>
  <c r="Y46" i="27"/>
  <c r="Y90" i="11"/>
  <c r="AC90" i="11"/>
  <c r="AC46" i="27"/>
  <c r="AG90" i="11"/>
  <c r="AG46" i="27"/>
  <c r="AK90" i="11"/>
  <c r="AK46" i="27"/>
  <c r="AO46" i="27"/>
  <c r="AO90" i="11"/>
  <c r="AS90" i="11"/>
  <c r="AS46" i="27"/>
  <c r="AW90" i="11"/>
  <c r="AW46" i="27"/>
  <c r="Q47" i="27"/>
  <c r="Q91" i="11"/>
  <c r="Y91" i="11"/>
  <c r="Y47" i="27"/>
  <c r="AC47" i="27"/>
  <c r="AC91" i="11"/>
  <c r="AG91" i="11"/>
  <c r="AG47" i="27"/>
  <c r="AK91" i="11"/>
  <c r="AK47" i="27"/>
  <c r="AO91" i="11"/>
  <c r="AO47" i="27"/>
  <c r="AS91" i="11"/>
  <c r="AS47" i="27"/>
  <c r="AW91" i="11"/>
  <c r="AW47" i="27"/>
  <c r="Q92" i="11"/>
  <c r="Q48" i="27"/>
  <c r="Y92" i="11"/>
  <c r="Y48" i="27"/>
  <c r="AC92" i="11"/>
  <c r="AC48" i="27"/>
  <c r="AG92" i="11"/>
  <c r="AG48" i="27"/>
  <c r="AK48" i="27"/>
  <c r="AK92" i="11"/>
  <c r="AO92" i="11"/>
  <c r="AO48" i="27"/>
  <c r="AS92" i="11"/>
  <c r="AS48" i="27"/>
  <c r="AW92" i="11"/>
  <c r="AW48" i="27"/>
  <c r="Q93" i="11"/>
  <c r="Q49" i="27"/>
  <c r="Y49" i="27"/>
  <c r="Y93" i="11"/>
  <c r="AC93" i="11"/>
  <c r="AC49" i="27"/>
  <c r="AG93" i="11"/>
  <c r="AG49" i="27"/>
  <c r="AK49" i="27"/>
  <c r="AK93" i="11"/>
  <c r="AO93" i="11"/>
  <c r="AO49" i="27"/>
  <c r="AS49" i="27"/>
  <c r="AS93" i="11"/>
  <c r="AW93" i="11"/>
  <c r="AW49" i="27"/>
  <c r="Q50" i="27"/>
  <c r="Q94" i="11"/>
  <c r="Y94" i="11"/>
  <c r="Y50" i="27"/>
  <c r="AC94" i="11"/>
  <c r="AC50" i="27"/>
  <c r="AG50" i="27"/>
  <c r="AG94" i="11"/>
  <c r="AK94" i="11"/>
  <c r="AK50" i="27"/>
  <c r="AO94" i="11"/>
  <c r="AO50" i="27"/>
  <c r="AS50" i="27"/>
  <c r="AS94" i="11"/>
  <c r="AW50" i="27"/>
  <c r="AW94" i="11"/>
  <c r="S123" i="27"/>
  <c r="W123" i="27"/>
  <c r="AA123" i="27"/>
  <c r="AF67" i="11"/>
  <c r="AF34" i="27"/>
  <c r="AI32" i="27"/>
  <c r="AM32" i="27"/>
  <c r="AV32" i="27"/>
  <c r="AS32" i="27"/>
  <c r="P86" i="11"/>
  <c r="P42" i="27"/>
  <c r="P90" i="11"/>
  <c r="P46" i="27"/>
  <c r="P94" i="11"/>
  <c r="P50" i="27"/>
  <c r="S85" i="11"/>
  <c r="S41" i="27"/>
  <c r="W85" i="11"/>
  <c r="W41" i="27"/>
  <c r="AA85" i="11"/>
  <c r="AA41" i="27"/>
  <c r="AE85" i="11"/>
  <c r="AE41" i="27"/>
  <c r="AI85" i="11"/>
  <c r="AI41" i="27"/>
  <c r="AM85" i="11"/>
  <c r="AM41" i="27"/>
  <c r="AQ41" i="27"/>
  <c r="AQ85" i="11"/>
  <c r="AU85" i="11"/>
  <c r="AU41" i="27"/>
  <c r="AY85" i="11"/>
  <c r="AY41" i="27"/>
  <c r="S86" i="11"/>
  <c r="S42" i="27"/>
  <c r="W86" i="11"/>
  <c r="W42" i="27"/>
  <c r="AA86" i="11"/>
  <c r="AA42" i="27"/>
  <c r="AE86" i="11"/>
  <c r="AE42" i="27"/>
  <c r="AI86" i="11"/>
  <c r="AI42" i="27"/>
  <c r="AM86" i="11"/>
  <c r="AM42" i="27"/>
  <c r="AQ86" i="11"/>
  <c r="AQ42" i="27"/>
  <c r="AU86" i="11"/>
  <c r="AU42" i="27"/>
  <c r="AY86" i="11"/>
  <c r="AY42" i="27"/>
  <c r="AY87" i="11"/>
  <c r="AY43" i="27"/>
  <c r="S44" i="27"/>
  <c r="S88" i="11"/>
  <c r="W88" i="11"/>
  <c r="W44" i="27"/>
  <c r="AA88" i="11"/>
  <c r="AA44" i="27"/>
  <c r="AE88" i="11"/>
  <c r="AE44" i="27"/>
  <c r="AI88" i="11"/>
  <c r="AI44" i="27"/>
  <c r="AM88" i="11"/>
  <c r="AM44" i="27"/>
  <c r="AQ88" i="11"/>
  <c r="AQ44" i="27"/>
  <c r="AU44" i="27"/>
  <c r="AU88" i="11"/>
  <c r="AY44" i="27"/>
  <c r="AY88" i="11"/>
  <c r="R89" i="11"/>
  <c r="R45" i="27"/>
  <c r="Z89" i="11"/>
  <c r="Z45" i="27"/>
  <c r="AD89" i="11"/>
  <c r="AD45" i="27"/>
  <c r="AH45" i="27"/>
  <c r="AH89" i="11"/>
  <c r="AL45" i="27"/>
  <c r="AL89" i="11"/>
  <c r="AP89" i="11"/>
  <c r="AP45" i="27"/>
  <c r="AT89" i="11"/>
  <c r="AT45" i="27"/>
  <c r="AX89" i="11"/>
  <c r="AX45" i="27"/>
  <c r="R46" i="27"/>
  <c r="R90" i="11"/>
  <c r="Z90" i="11"/>
  <c r="Z46" i="27"/>
  <c r="AD90" i="11"/>
  <c r="AD46" i="27"/>
  <c r="AH90" i="11"/>
  <c r="AH46" i="27"/>
  <c r="AL90" i="11"/>
  <c r="AL46" i="27"/>
  <c r="AP90" i="11"/>
  <c r="AP46" i="27"/>
  <c r="AT90" i="11"/>
  <c r="AT46" i="27"/>
  <c r="AX90" i="11"/>
  <c r="AX46" i="27"/>
  <c r="R91" i="11"/>
  <c r="R47" i="27"/>
  <c r="Z91" i="11"/>
  <c r="Z47" i="27"/>
  <c r="AD47" i="27"/>
  <c r="AD91" i="11"/>
  <c r="AH91" i="11"/>
  <c r="AH47" i="27"/>
  <c r="AL91" i="11"/>
  <c r="AL47" i="27"/>
  <c r="AP91" i="11"/>
  <c r="AP47" i="27"/>
  <c r="AT91" i="11"/>
  <c r="AT47" i="27"/>
  <c r="AX91" i="11"/>
  <c r="AX47" i="27"/>
  <c r="R92" i="11"/>
  <c r="R48" i="27"/>
  <c r="Z92" i="11"/>
  <c r="Z48" i="27"/>
  <c r="AD92" i="11"/>
  <c r="AD48" i="27"/>
  <c r="AH92" i="11"/>
  <c r="AH48" i="27"/>
  <c r="AL92" i="11"/>
  <c r="AL48" i="27"/>
  <c r="AP92" i="11"/>
  <c r="AP48" i="27"/>
  <c r="AT92" i="11"/>
  <c r="AT48" i="27"/>
  <c r="AX92" i="11"/>
  <c r="AX48" i="27"/>
  <c r="R93" i="11"/>
  <c r="R49" i="27"/>
  <c r="Z49" i="27"/>
  <c r="Z93" i="11"/>
  <c r="AD49" i="27"/>
  <c r="AD93" i="11"/>
  <c r="AH49" i="27"/>
  <c r="AH93" i="11"/>
  <c r="AL93" i="11"/>
  <c r="AL49" i="27"/>
  <c r="AP93" i="11"/>
  <c r="AP49" i="27"/>
  <c r="AT49" i="27"/>
  <c r="AT93" i="11"/>
  <c r="AX93" i="11"/>
  <c r="AX49" i="27"/>
  <c r="R94" i="11"/>
  <c r="R50" i="27"/>
  <c r="Z94" i="11"/>
  <c r="Z50" i="27"/>
  <c r="AD94" i="11"/>
  <c r="AD50" i="27"/>
  <c r="AH94" i="11"/>
  <c r="AH50" i="27"/>
  <c r="AL94" i="11"/>
  <c r="AL50" i="27"/>
  <c r="AP94" i="11"/>
  <c r="AP50" i="27"/>
  <c r="AT94" i="11"/>
  <c r="AT50" i="27"/>
  <c r="AX94" i="11"/>
  <c r="AX50" i="27"/>
  <c r="R123" i="27"/>
  <c r="V123" i="27"/>
  <c r="Z123" i="27"/>
  <c r="AF32" i="27"/>
  <c r="AJ32" i="27"/>
  <c r="AR32" i="27"/>
  <c r="AW32" i="27"/>
  <c r="S87" i="11"/>
  <c r="S43" i="27"/>
  <c r="W43" i="27"/>
  <c r="W87" i="11"/>
  <c r="AA87" i="11"/>
  <c r="AA43" i="27"/>
  <c r="AE43" i="27"/>
  <c r="AE87" i="11"/>
  <c r="AI87" i="11"/>
  <c r="AI43" i="27"/>
  <c r="AM43" i="27"/>
  <c r="AM87" i="11"/>
  <c r="AQ87" i="11"/>
  <c r="AQ43" i="27"/>
  <c r="AU43" i="27"/>
  <c r="AU87" i="11"/>
  <c r="AU67" i="11"/>
  <c r="AU34" i="27"/>
  <c r="AY67" i="11"/>
  <c r="AY34" i="27"/>
  <c r="AR71" i="11"/>
  <c r="AR56" i="27"/>
  <c r="AR79" i="11"/>
  <c r="AV79" i="11"/>
  <c r="P87" i="11"/>
  <c r="P43" i="27"/>
  <c r="P47" i="27"/>
  <c r="P91" i="11"/>
  <c r="T41" i="27"/>
  <c r="T85" i="11"/>
  <c r="X85" i="11"/>
  <c r="X41" i="27"/>
  <c r="AB85" i="11"/>
  <c r="AB41" i="27"/>
  <c r="AF85" i="11"/>
  <c r="AF41" i="27"/>
  <c r="AJ85" i="11"/>
  <c r="AJ41" i="27"/>
  <c r="AN85" i="11"/>
  <c r="AN41" i="27"/>
  <c r="AR85" i="11"/>
  <c r="AR41" i="27"/>
  <c r="AV85" i="11"/>
  <c r="AV41" i="27"/>
  <c r="T42" i="27"/>
  <c r="T86" i="11"/>
  <c r="X42" i="27"/>
  <c r="X86" i="11"/>
  <c r="AB86" i="11"/>
  <c r="AB42" i="27"/>
  <c r="AF42" i="27"/>
  <c r="AF86" i="11"/>
  <c r="AJ86" i="11"/>
  <c r="AJ42" i="27"/>
  <c r="AN42" i="27"/>
  <c r="AN86" i="11"/>
  <c r="AR86" i="11"/>
  <c r="AR42" i="27"/>
  <c r="AV42" i="27"/>
  <c r="AV86" i="11"/>
  <c r="T43" i="27"/>
  <c r="T87" i="11"/>
  <c r="X87" i="11"/>
  <c r="X43" i="27"/>
  <c r="AB87" i="11"/>
  <c r="AB43" i="27"/>
  <c r="AF87" i="11"/>
  <c r="AF43" i="27"/>
  <c r="AJ87" i="11"/>
  <c r="AJ43" i="27"/>
  <c r="AN87" i="11"/>
  <c r="AN43" i="27"/>
  <c r="AR87" i="11"/>
  <c r="AR43" i="27"/>
  <c r="AV87" i="11"/>
  <c r="AV43" i="27"/>
  <c r="T44" i="27"/>
  <c r="T88" i="11"/>
  <c r="X88" i="11"/>
  <c r="X44" i="27"/>
  <c r="AB88" i="11"/>
  <c r="AB44" i="27"/>
  <c r="AF88" i="11"/>
  <c r="AF44" i="27"/>
  <c r="AJ88" i="11"/>
  <c r="AJ44" i="27"/>
  <c r="AN88" i="11"/>
  <c r="AN44" i="27"/>
  <c r="AR88" i="11"/>
  <c r="AR44" i="27"/>
  <c r="AV88" i="11"/>
  <c r="AV44" i="27"/>
  <c r="S89" i="11"/>
  <c r="S45" i="27"/>
  <c r="W45" i="27"/>
  <c r="W89" i="11"/>
  <c r="AA89" i="11"/>
  <c r="AA45" i="27"/>
  <c r="AE89" i="11"/>
  <c r="AE45" i="27"/>
  <c r="AI89" i="11"/>
  <c r="AI45" i="27"/>
  <c r="AM89" i="11"/>
  <c r="AM45" i="27"/>
  <c r="AQ89" i="11"/>
  <c r="AQ45" i="27"/>
  <c r="AU89" i="11"/>
  <c r="AU45" i="27"/>
  <c r="AY89" i="11"/>
  <c r="AY45" i="27"/>
  <c r="S46" i="27"/>
  <c r="S90" i="11"/>
  <c r="W90" i="11"/>
  <c r="W46" i="27"/>
  <c r="AA90" i="11"/>
  <c r="AA46" i="27"/>
  <c r="AE90" i="11"/>
  <c r="AE46" i="27"/>
  <c r="AI90" i="11"/>
  <c r="AI46" i="27"/>
  <c r="AM90" i="11"/>
  <c r="AM46" i="27"/>
  <c r="AQ46" i="27"/>
  <c r="AQ90" i="11"/>
  <c r="AU90" i="11"/>
  <c r="AU46" i="27"/>
  <c r="AY90" i="11"/>
  <c r="AY46" i="27"/>
  <c r="S91" i="11"/>
  <c r="S47" i="27"/>
  <c r="W47" i="27"/>
  <c r="W91" i="11"/>
  <c r="AA91" i="11"/>
  <c r="AA47" i="27"/>
  <c r="AE91" i="11"/>
  <c r="AE47" i="27"/>
  <c r="AI47" i="27"/>
  <c r="AI91" i="11"/>
  <c r="AM91" i="11"/>
  <c r="AM47" i="27"/>
  <c r="AQ47" i="27"/>
  <c r="AQ91" i="11"/>
  <c r="AU91" i="11"/>
  <c r="AU47" i="27"/>
  <c r="AY91" i="11"/>
  <c r="AY47" i="27"/>
  <c r="S48" i="27"/>
  <c r="S92" i="11"/>
  <c r="W48" i="27"/>
  <c r="W92" i="11"/>
  <c r="AA92" i="11"/>
  <c r="AA48" i="27"/>
  <c r="AE48" i="27"/>
  <c r="AE92" i="11"/>
  <c r="AI92" i="11"/>
  <c r="AI48" i="27"/>
  <c r="AM48" i="27"/>
  <c r="AM92" i="11"/>
  <c r="AQ48" i="27"/>
  <c r="AQ92" i="11"/>
  <c r="AU48" i="27"/>
  <c r="AU92" i="11"/>
  <c r="AY92" i="11"/>
  <c r="AY48" i="27"/>
  <c r="S93" i="11"/>
  <c r="S49" i="27"/>
  <c r="W93" i="11"/>
  <c r="W49" i="27"/>
  <c r="AA93" i="11"/>
  <c r="AA49" i="27"/>
  <c r="AE93" i="11"/>
  <c r="AE49" i="27"/>
  <c r="AI93" i="11"/>
  <c r="AI49" i="27"/>
  <c r="AM93" i="11"/>
  <c r="AM49" i="27"/>
  <c r="AQ93" i="11"/>
  <c r="AQ49" i="27"/>
  <c r="AU93" i="11"/>
  <c r="AU49" i="27"/>
  <c r="AY93" i="11"/>
  <c r="AY49" i="27"/>
  <c r="S94" i="11"/>
  <c r="S50" i="27"/>
  <c r="W94" i="11"/>
  <c r="W50" i="27"/>
  <c r="AA50" i="27"/>
  <c r="AA94" i="11"/>
  <c r="AE94" i="11"/>
  <c r="AE50" i="27"/>
  <c r="AI94" i="11"/>
  <c r="AI50" i="27"/>
  <c r="AM94" i="11"/>
  <c r="AM50" i="27"/>
  <c r="AQ94" i="11"/>
  <c r="AQ50" i="27"/>
  <c r="AU94" i="11"/>
  <c r="AU50" i="27"/>
  <c r="AY94" i="11"/>
  <c r="AY50" i="27"/>
  <c r="U123" i="27"/>
  <c r="Y123" i="27"/>
  <c r="AG32" i="27"/>
  <c r="AK32" i="27"/>
  <c r="AT32" i="27"/>
  <c r="AX32" i="27"/>
  <c r="V41" i="27"/>
  <c r="V85" i="11"/>
  <c r="V42" i="27"/>
  <c r="V86" i="11"/>
  <c r="V44" i="27"/>
  <c r="V88" i="11"/>
  <c r="V47" i="27"/>
  <c r="V91" i="11"/>
  <c r="V49" i="27"/>
  <c r="V93" i="11"/>
  <c r="V50" i="27"/>
  <c r="V94" i="11"/>
  <c r="U85" i="11"/>
  <c r="U41" i="27"/>
  <c r="U86" i="11"/>
  <c r="U42" i="27"/>
  <c r="U87" i="11"/>
  <c r="U43" i="27"/>
  <c r="U88" i="11"/>
  <c r="U44" i="27"/>
  <c r="Q123" i="27"/>
  <c r="U89" i="11"/>
  <c r="U45" i="27"/>
  <c r="U47" i="27"/>
  <c r="U91" i="11"/>
  <c r="U48" i="27"/>
  <c r="U92" i="11"/>
  <c r="U94" i="11"/>
  <c r="U50" i="27"/>
  <c r="Q122" i="27" s="1"/>
  <c r="U90" i="11"/>
  <c r="U46" i="27"/>
  <c r="U93" i="11"/>
  <c r="U49" i="27"/>
  <c r="V45" i="27"/>
  <c r="V89" i="11"/>
  <c r="V48" i="27"/>
  <c r="V92" i="11"/>
  <c r="V46" i="27"/>
  <c r="V90" i="11"/>
  <c r="V43" i="27"/>
  <c r="V87" i="11"/>
  <c r="M87" i="27"/>
  <c r="M41" i="17" s="1"/>
  <c r="Q87" i="27"/>
  <c r="Q41" i="17" s="1"/>
  <c r="M94" i="27"/>
  <c r="M42" i="17" s="1"/>
  <c r="N87" i="27"/>
  <c r="N41" i="17" s="1"/>
  <c r="R87" i="27"/>
  <c r="R41" i="17" s="1"/>
  <c r="Y87" i="27"/>
  <c r="Y41" i="17" s="1"/>
  <c r="AD80" i="11"/>
  <c r="AD12" i="27"/>
  <c r="V87" i="27"/>
  <c r="V41" i="17" s="1"/>
  <c r="AT96" i="11"/>
  <c r="AT17" i="27"/>
  <c r="AX96" i="11"/>
  <c r="AX17" i="27"/>
  <c r="AV71" i="11"/>
  <c r="BJ136" i="4"/>
  <c r="AP12" i="27"/>
  <c r="U87" i="27"/>
  <c r="U41" i="17" s="1"/>
  <c r="AU71" i="11"/>
  <c r="AS71" i="11"/>
  <c r="AW71" i="11"/>
  <c r="O94" i="27"/>
  <c r="O42" i="17" s="1"/>
  <c r="L87" i="27"/>
  <c r="L41" i="17" s="1"/>
  <c r="P87" i="27"/>
  <c r="P41" i="17" s="1"/>
  <c r="T87" i="27"/>
  <c r="T41" i="17" s="1"/>
  <c r="X87" i="27"/>
  <c r="X41" i="17" s="1"/>
  <c r="AY71" i="11"/>
  <c r="AT71" i="11"/>
  <c r="AX71" i="11"/>
  <c r="AQ80" i="11"/>
  <c r="AQ12" i="27"/>
  <c r="AC12" i="22"/>
  <c r="AC12" i="27"/>
  <c r="N94" i="27"/>
  <c r="N42" i="17" s="1"/>
  <c r="O87" i="27"/>
  <c r="O41" i="17" s="1"/>
  <c r="S87" i="27"/>
  <c r="S41" i="17" s="1"/>
  <c r="W87" i="27"/>
  <c r="W41" i="17" s="1"/>
  <c r="AA87" i="27"/>
  <c r="AA41" i="17" s="1"/>
  <c r="S33" i="18"/>
  <c r="U65" i="4"/>
  <c r="AE82" i="4"/>
  <c r="AQ11" i="4"/>
  <c r="AT11" i="4"/>
  <c r="AR11" i="4"/>
  <c r="AU11" i="4"/>
  <c r="AS11" i="4"/>
  <c r="AS42" i="4"/>
  <c r="AE42" i="4"/>
  <c r="AE12" i="4"/>
  <c r="AQ21" i="4"/>
  <c r="AE51" i="4"/>
  <c r="AE21" i="4"/>
  <c r="AT32" i="4"/>
  <c r="AS32" i="4"/>
  <c r="AR32" i="4"/>
  <c r="AU32" i="4"/>
  <c r="AQ32" i="4"/>
  <c r="AT45" i="4"/>
  <c r="AE45" i="4"/>
  <c r="AE15" i="4"/>
  <c r="AF60" i="4"/>
  <c r="AE60" i="4"/>
  <c r="AE30" i="4"/>
  <c r="AQ30" i="4"/>
  <c r="U35" i="4"/>
  <c r="W35" i="4"/>
  <c r="W65" i="4"/>
  <c r="V35" i="4"/>
  <c r="AQ24" i="4"/>
  <c r="AE54" i="4"/>
  <c r="AE24" i="4"/>
  <c r="AQ54" i="4"/>
  <c r="AU48" i="4"/>
  <c r="AQ48" i="4"/>
  <c r="AQ18" i="4"/>
  <c r="AE48" i="4"/>
  <c r="AE18" i="4"/>
  <c r="AE27" i="4"/>
  <c r="AQ27" i="4"/>
  <c r="AQ57" i="4"/>
  <c r="BJ152" i="4"/>
  <c r="BH120" i="4"/>
  <c r="BJ120" i="4"/>
  <c r="BJ158" i="4"/>
  <c r="AY145" i="4"/>
  <c r="BJ151" i="4"/>
  <c r="AZ145" i="4"/>
  <c r="AZ132" i="4" s="1"/>
  <c r="BJ149" i="4"/>
  <c r="AQ12" i="22"/>
  <c r="G33" i="12"/>
  <c r="AS145" i="4"/>
  <c r="BJ154" i="4"/>
  <c r="BH148" i="4"/>
  <c r="BJ148" i="4"/>
  <c r="BF148" i="4"/>
  <c r="BJ146" i="4"/>
  <c r="BJ147" i="4"/>
  <c r="AU145" i="4"/>
  <c r="BJ153" i="4"/>
  <c r="BJ150" i="4"/>
  <c r="AT145" i="4"/>
  <c r="AX145" i="4"/>
  <c r="AR145" i="4"/>
  <c r="AV145" i="4"/>
  <c r="BJ155" i="4"/>
  <c r="AW145" i="4"/>
  <c r="BJ156" i="4"/>
  <c r="H102" i="12"/>
  <c r="F93" i="21"/>
  <c r="BB132" i="4"/>
  <c r="BA132" i="4"/>
  <c r="F98" i="21"/>
  <c r="H101" i="12"/>
  <c r="H31" i="12"/>
  <c r="G32" i="12"/>
  <c r="H32" i="12"/>
  <c r="H33" i="12"/>
  <c r="G102" i="12"/>
  <c r="AS54" i="7"/>
  <c r="AS41" i="7"/>
  <c r="AP80" i="11"/>
  <c r="AC80" i="11"/>
  <c r="AD12" i="22"/>
  <c r="AC10" i="18"/>
  <c r="F97" i="21"/>
  <c r="H95" i="12"/>
  <c r="F95" i="12"/>
  <c r="G95" i="12"/>
  <c r="F10" i="21"/>
  <c r="F11" i="21"/>
  <c r="F102" i="12"/>
  <c r="J66" i="22"/>
  <c r="F132" i="21"/>
  <c r="AP12" i="22"/>
  <c r="AT42" i="4"/>
  <c r="AN7" i="18"/>
  <c r="AN36" i="18" s="1"/>
  <c r="AN38" i="18" s="1"/>
  <c r="AT7" i="18"/>
  <c r="AT36" i="18" s="1"/>
  <c r="AT38" i="18" s="1"/>
  <c r="AT11" i="27" s="1"/>
  <c r="AX7" i="18"/>
  <c r="AX36" i="18" s="1"/>
  <c r="AX38" i="18" s="1"/>
  <c r="AX11" i="27" s="1"/>
  <c r="AU42" i="4"/>
  <c r="AU12" i="4"/>
  <c r="AI12" i="7" s="1"/>
  <c r="AU15" i="4"/>
  <c r="AI15" i="7" s="1"/>
  <c r="AU18" i="4"/>
  <c r="AI18" i="7" s="1"/>
  <c r="AU45" i="4"/>
  <c r="AS7" i="18"/>
  <c r="AS36" i="18" s="1"/>
  <c r="AW7" i="18"/>
  <c r="AW36" i="18" s="1"/>
  <c r="AR12" i="4"/>
  <c r="AF12" i="7" s="1"/>
  <c r="AR15" i="4"/>
  <c r="AF15" i="7" s="1"/>
  <c r="AR18" i="4"/>
  <c r="AF18" i="7" s="1"/>
  <c r="AR42" i="4"/>
  <c r="AR45" i="4"/>
  <c r="AR48" i="4"/>
  <c r="AS12" i="4"/>
  <c r="AG12" i="7" s="1"/>
  <c r="AS15" i="4"/>
  <c r="AG15" i="7" s="1"/>
  <c r="AS18" i="4"/>
  <c r="AG18" i="7" s="1"/>
  <c r="AS45" i="4"/>
  <c r="AS48" i="4"/>
  <c r="AT15" i="4"/>
  <c r="AH15" i="7" s="1"/>
  <c r="AT18" i="4"/>
  <c r="AH18" i="7" s="1"/>
  <c r="AT48" i="4"/>
  <c r="AU7" i="18"/>
  <c r="AU36" i="18" s="1"/>
  <c r="AY7" i="18"/>
  <c r="AY36" i="18" s="1"/>
  <c r="AQ7" i="18"/>
  <c r="AQ36" i="18" s="1"/>
  <c r="AQ38" i="18" s="1"/>
  <c r="AQ11" i="27" s="1"/>
  <c r="AV7" i="18"/>
  <c r="AV36" i="18" s="1"/>
  <c r="AP7" i="18"/>
  <c r="AP38" i="18" s="1"/>
  <c r="AP11" i="27" s="1"/>
  <c r="G101" i="12"/>
  <c r="F101" i="12"/>
  <c r="AW27" i="22"/>
  <c r="AZ27" i="22"/>
  <c r="H66" i="22"/>
  <c r="D66" i="22"/>
  <c r="F66" i="22"/>
  <c r="AF123" i="27" l="1"/>
  <c r="AQ12" i="4"/>
  <c r="AT108" i="4"/>
  <c r="AT51" i="11" s="1"/>
  <c r="AT12" i="4"/>
  <c r="AH12" i="7" s="1"/>
  <c r="AT13" i="17"/>
  <c r="AH57" i="24"/>
  <c r="AX11" i="17"/>
  <c r="AL55" i="24"/>
  <c r="AQ12" i="17"/>
  <c r="AE56" i="24"/>
  <c r="AQ11" i="17"/>
  <c r="AE55" i="24"/>
  <c r="AT11" i="17"/>
  <c r="AH55" i="24"/>
  <c r="AX13" i="17"/>
  <c r="AL57" i="24"/>
  <c r="AP11" i="17"/>
  <c r="AD55" i="24"/>
  <c r="AN11" i="22"/>
  <c r="AN11" i="27"/>
  <c r="T81" i="27"/>
  <c r="T40" i="17" s="1"/>
  <c r="AC12" i="17"/>
  <c r="Q56" i="24"/>
  <c r="AP12" i="17"/>
  <c r="AD56" i="24"/>
  <c r="AD12" i="17"/>
  <c r="R56" i="24"/>
  <c r="AR47" i="4"/>
  <c r="AT47" i="4"/>
  <c r="AQ47" i="4"/>
  <c r="AU47" i="4"/>
  <c r="AS47" i="4"/>
  <c r="AQ44" i="4"/>
  <c r="AS44" i="4"/>
  <c r="AT44" i="4"/>
  <c r="AR44" i="4"/>
  <c r="AU44" i="4"/>
  <c r="AR53" i="4"/>
  <c r="AQ53" i="4"/>
  <c r="AS53" i="4"/>
  <c r="AT53" i="4"/>
  <c r="AU53" i="4"/>
  <c r="AQ50" i="4"/>
  <c r="AU50" i="4"/>
  <c r="AS50" i="4"/>
  <c r="AT50" i="4"/>
  <c r="AR50" i="4"/>
  <c r="AQ59" i="4"/>
  <c r="AR59" i="4"/>
  <c r="AU59" i="4"/>
  <c r="AS59" i="4"/>
  <c r="AT59" i="4"/>
  <c r="AR56" i="4"/>
  <c r="AU56" i="4"/>
  <c r="AS56" i="4"/>
  <c r="AQ56" i="4"/>
  <c r="AT56" i="4"/>
  <c r="AS65" i="4"/>
  <c r="AT65" i="4"/>
  <c r="AU65" i="4"/>
  <c r="AR65" i="4"/>
  <c r="AQ65" i="4"/>
  <c r="AJ123" i="27"/>
  <c r="Q121" i="27"/>
  <c r="Q118" i="27"/>
  <c r="R122" i="27"/>
  <c r="AH123" i="27"/>
  <c r="Y103" i="27"/>
  <c r="R118" i="27"/>
  <c r="R117" i="27"/>
  <c r="Y115" i="27"/>
  <c r="Y113" i="27"/>
  <c r="AA121" i="27"/>
  <c r="AA119" i="27"/>
  <c r="S119" i="27"/>
  <c r="AA117" i="27"/>
  <c r="S117" i="27"/>
  <c r="V116" i="27"/>
  <c r="V114" i="27"/>
  <c r="V103" i="27"/>
  <c r="W113" i="27"/>
  <c r="Q119" i="27"/>
  <c r="Q115" i="27"/>
  <c r="Z103" i="27"/>
  <c r="Y122" i="27"/>
  <c r="U121" i="27"/>
  <c r="U119" i="27"/>
  <c r="U117" i="27"/>
  <c r="X116" i="27"/>
  <c r="X115" i="27"/>
  <c r="X113" i="27"/>
  <c r="AA103" i="27"/>
  <c r="Q117" i="27"/>
  <c r="Y120" i="27"/>
  <c r="Y118" i="27"/>
  <c r="X114" i="27"/>
  <c r="Z122" i="27"/>
  <c r="Z120" i="27"/>
  <c r="Z118" i="27"/>
  <c r="F80" i="21"/>
  <c r="U114" i="27"/>
  <c r="Q113" i="27"/>
  <c r="P118" i="27"/>
  <c r="X118" i="27"/>
  <c r="U116" i="27"/>
  <c r="W121" i="27"/>
  <c r="R116" i="27"/>
  <c r="R119" i="27"/>
  <c r="R114" i="27"/>
  <c r="U120" i="27"/>
  <c r="Y119" i="27"/>
  <c r="V121" i="27"/>
  <c r="V117" i="27"/>
  <c r="W122" i="27"/>
  <c r="W119" i="27"/>
  <c r="W118" i="27"/>
  <c r="W117" i="27"/>
  <c r="Z116" i="27"/>
  <c r="Z115" i="27"/>
  <c r="Z114" i="27"/>
  <c r="X121" i="27"/>
  <c r="X120" i="27"/>
  <c r="X119" i="27"/>
  <c r="X117" i="27"/>
  <c r="AA116" i="27"/>
  <c r="S116" i="27"/>
  <c r="AA115" i="27"/>
  <c r="S115" i="27"/>
  <c r="AA113" i="27"/>
  <c r="S113" i="27"/>
  <c r="P120" i="27"/>
  <c r="Z105" i="27"/>
  <c r="P121" i="27"/>
  <c r="P113" i="27"/>
  <c r="F79" i="21"/>
  <c r="Z113" i="27"/>
  <c r="X122" i="27"/>
  <c r="AA114" i="27"/>
  <c r="S114" i="27"/>
  <c r="V113" i="27"/>
  <c r="U115" i="27"/>
  <c r="Z119" i="27"/>
  <c r="Z117" i="27"/>
  <c r="W120" i="27"/>
  <c r="AH81" i="27"/>
  <c r="AH40" i="17" s="1"/>
  <c r="R121" i="27"/>
  <c r="R113" i="27"/>
  <c r="P119" i="27"/>
  <c r="H63" i="12"/>
  <c r="G63" i="12"/>
  <c r="F85" i="21"/>
  <c r="Z121" i="27"/>
  <c r="F84" i="21"/>
  <c r="F83" i="21"/>
  <c r="F82" i="21"/>
  <c r="F81" i="21"/>
  <c r="S122" i="27"/>
  <c r="AA120" i="27"/>
  <c r="S120" i="27"/>
  <c r="AA118" i="27"/>
  <c r="V115" i="27"/>
  <c r="T122" i="27"/>
  <c r="T121" i="27"/>
  <c r="T120" i="27"/>
  <c r="T119" i="27"/>
  <c r="T118" i="27"/>
  <c r="T117" i="27"/>
  <c r="W116" i="27"/>
  <c r="W115" i="27"/>
  <c r="W114" i="27"/>
  <c r="P116" i="27"/>
  <c r="P117" i="27"/>
  <c r="R115" i="27"/>
  <c r="R120" i="27"/>
  <c r="Q120" i="27"/>
  <c r="Q116" i="27"/>
  <c r="Q114" i="27"/>
  <c r="W103" i="27"/>
  <c r="U122" i="27"/>
  <c r="Y121" i="27"/>
  <c r="U118" i="27"/>
  <c r="Y117" i="27"/>
  <c r="T116" i="27"/>
  <c r="T115" i="27"/>
  <c r="T114" i="27"/>
  <c r="T113" i="27"/>
  <c r="P115" i="27"/>
  <c r="U103" i="27"/>
  <c r="V122" i="27"/>
  <c r="V120" i="27"/>
  <c r="V119" i="27"/>
  <c r="V118" i="27"/>
  <c r="Y116" i="27"/>
  <c r="Y114" i="27"/>
  <c r="U113" i="27"/>
  <c r="P122" i="27"/>
  <c r="P114" i="27"/>
  <c r="AA122" i="27"/>
  <c r="S121" i="27"/>
  <c r="S118" i="27"/>
  <c r="AA105" i="27"/>
  <c r="G81" i="12"/>
  <c r="AD87" i="27"/>
  <c r="AD41" i="17" s="1"/>
  <c r="H81" i="12"/>
  <c r="AR84" i="11"/>
  <c r="AR76" i="11" s="1"/>
  <c r="AR40" i="27"/>
  <c r="AS40" i="27"/>
  <c r="AW40" i="27"/>
  <c r="AX84" i="11"/>
  <c r="AX76" i="11" s="1"/>
  <c r="AX40" i="27"/>
  <c r="AU40" i="27"/>
  <c r="Y81" i="27"/>
  <c r="Y40" i="17" s="1"/>
  <c r="AH87" i="27"/>
  <c r="AH41" i="17" s="1"/>
  <c r="Z87" i="27"/>
  <c r="Z41" i="17" s="1"/>
  <c r="AT84" i="11"/>
  <c r="AT76" i="11" s="1"/>
  <c r="AT40" i="27"/>
  <c r="AY40" i="27"/>
  <c r="AV40" i="27"/>
  <c r="AF87" i="27"/>
  <c r="AF41" i="17" s="1"/>
  <c r="X81" i="27"/>
  <c r="X40" i="17" s="1"/>
  <c r="AW62" i="4"/>
  <c r="AW84" i="11"/>
  <c r="AW76" i="11" s="1"/>
  <c r="BB32" i="4"/>
  <c r="AY32" i="4"/>
  <c r="AV62" i="4"/>
  <c r="AU23" i="4"/>
  <c r="AQ23" i="4"/>
  <c r="AS23" i="4"/>
  <c r="AR23" i="4"/>
  <c r="AT23" i="4"/>
  <c r="AU29" i="4"/>
  <c r="AQ29" i="4"/>
  <c r="AS29" i="4"/>
  <c r="AR29" i="4"/>
  <c r="AT29" i="4"/>
  <c r="AS14" i="4"/>
  <c r="AQ14" i="4"/>
  <c r="AR14" i="4"/>
  <c r="AU14" i="4"/>
  <c r="AT14" i="4"/>
  <c r="BA62" i="4"/>
  <c r="AY62" i="4"/>
  <c r="AV32" i="4"/>
  <c r="AZ32" i="4"/>
  <c r="AX108" i="4"/>
  <c r="AX51" i="11" s="1"/>
  <c r="AR17" i="4"/>
  <c r="AT17" i="4"/>
  <c r="AS17" i="4"/>
  <c r="AU17" i="4"/>
  <c r="AQ17" i="4"/>
  <c r="AZ62" i="4"/>
  <c r="AX62" i="4"/>
  <c r="AX32" i="4"/>
  <c r="BA32" i="4"/>
  <c r="AU20" i="4"/>
  <c r="AT20" i="4"/>
  <c r="AQ20" i="4"/>
  <c r="AS20" i="4"/>
  <c r="AR20" i="4"/>
  <c r="AR26" i="4"/>
  <c r="AT26" i="4"/>
  <c r="AS26" i="4"/>
  <c r="AU26" i="4"/>
  <c r="AQ26" i="4"/>
  <c r="AS35" i="4"/>
  <c r="AU35" i="4"/>
  <c r="AQ35" i="4"/>
  <c r="AT35" i="4"/>
  <c r="AR35" i="4"/>
  <c r="AW32" i="4"/>
  <c r="BB62" i="4"/>
  <c r="AX132" i="4"/>
  <c r="AT132" i="4"/>
  <c r="AY84" i="11"/>
  <c r="AY76" i="11" s="1"/>
  <c r="AY132" i="4"/>
  <c r="AU84" i="11"/>
  <c r="AU76" i="11" s="1"/>
  <c r="AS84" i="11"/>
  <c r="AS76" i="11" s="1"/>
  <c r="AW132" i="4"/>
  <c r="AU132" i="4"/>
  <c r="AR132" i="4"/>
  <c r="AS132" i="4"/>
  <c r="AV84" i="11"/>
  <c r="AV76" i="11" s="1"/>
  <c r="AV132" i="4"/>
  <c r="AY38" i="18"/>
  <c r="AY11" i="27" s="1"/>
  <c r="AY108" i="4"/>
  <c r="AY51" i="11" s="1"/>
  <c r="AV38" i="18"/>
  <c r="AV11" i="27" s="1"/>
  <c r="AV108" i="4"/>
  <c r="AV51" i="11" s="1"/>
  <c r="AW38" i="18"/>
  <c r="AW11" i="27" s="1"/>
  <c r="AW108" i="4"/>
  <c r="AW51" i="11" s="1"/>
  <c r="AU38" i="18"/>
  <c r="AU108" i="4"/>
  <c r="AU51" i="11" s="1"/>
  <c r="AS38" i="18"/>
  <c r="AS11" i="27" s="1"/>
  <c r="AS108" i="4"/>
  <c r="AS51" i="11" s="1"/>
  <c r="BH186" i="4"/>
  <c r="BF186" i="4"/>
  <c r="BD186" i="4"/>
  <c r="BH185" i="4"/>
  <c r="BF185" i="4"/>
  <c r="BH184" i="4"/>
  <c r="BF184" i="4"/>
  <c r="BD184" i="4"/>
  <c r="BH183" i="4"/>
  <c r="BF183" i="4"/>
  <c r="BD183" i="4"/>
  <c r="BH181" i="4"/>
  <c r="BF181" i="4"/>
  <c r="BH180" i="4"/>
  <c r="BF180" i="4"/>
  <c r="BD180" i="4"/>
  <c r="BH179" i="4"/>
  <c r="BF179" i="4"/>
  <c r="BD179" i="4"/>
  <c r="BH178" i="4"/>
  <c r="BF178" i="4"/>
  <c r="BH174" i="4"/>
  <c r="BF174" i="4"/>
  <c r="BD174" i="4"/>
  <c r="BH173" i="4"/>
  <c r="BF173" i="4"/>
  <c r="BD173" i="4"/>
  <c r="BH172" i="4"/>
  <c r="BF172" i="4"/>
  <c r="BD172" i="4"/>
  <c r="BH171" i="4"/>
  <c r="BF171" i="4"/>
  <c r="BD171" i="4"/>
  <c r="BH170" i="4"/>
  <c r="BF170" i="4"/>
  <c r="BD170" i="4"/>
  <c r="BH169" i="4"/>
  <c r="BF169" i="4"/>
  <c r="BD169" i="4"/>
  <c r="BH168" i="4"/>
  <c r="BF168" i="4"/>
  <c r="BD168" i="4"/>
  <c r="BH167" i="4"/>
  <c r="BF167" i="4"/>
  <c r="BD167" i="4"/>
  <c r="BH166" i="4"/>
  <c r="BF166" i="4"/>
  <c r="BD166" i="4"/>
  <c r="BH161" i="4"/>
  <c r="BF161" i="4"/>
  <c r="BD161" i="4"/>
  <c r="BH160" i="4"/>
  <c r="BF160" i="4"/>
  <c r="BD160" i="4"/>
  <c r="BH159" i="4"/>
  <c r="BF159" i="4"/>
  <c r="BD159" i="4"/>
  <c r="BH156" i="4"/>
  <c r="BF156" i="4"/>
  <c r="BD156" i="4"/>
  <c r="BH155" i="4"/>
  <c r="BF155" i="4"/>
  <c r="BD155" i="4"/>
  <c r="BH154" i="4"/>
  <c r="BF154" i="4"/>
  <c r="BD154" i="4"/>
  <c r="BH153" i="4"/>
  <c r="BF153" i="4"/>
  <c r="BD153" i="4"/>
  <c r="BH152" i="4"/>
  <c r="BF152" i="4"/>
  <c r="BD152" i="4"/>
  <c r="BH151" i="4"/>
  <c r="BF151" i="4"/>
  <c r="BD151" i="4"/>
  <c r="BH150" i="4"/>
  <c r="BF150" i="4"/>
  <c r="BD150" i="4"/>
  <c r="BH149" i="4"/>
  <c r="BF149" i="4"/>
  <c r="BD149" i="4"/>
  <c r="BH147" i="4"/>
  <c r="BF147" i="4"/>
  <c r="BD147" i="4"/>
  <c r="BH146" i="4"/>
  <c r="BF146" i="4"/>
  <c r="BD146" i="4"/>
  <c r="BH143" i="4"/>
  <c r="BF143" i="4"/>
  <c r="BD143" i="4"/>
  <c r="BH142" i="4"/>
  <c r="BF142" i="4"/>
  <c r="BD142" i="4"/>
  <c r="BH141" i="4"/>
  <c r="BF141" i="4"/>
  <c r="BD141" i="4"/>
  <c r="BH140" i="4"/>
  <c r="BF140" i="4"/>
  <c r="BH139" i="4"/>
  <c r="BF139" i="4"/>
  <c r="BH138" i="4"/>
  <c r="BF138" i="4"/>
  <c r="BD138" i="4"/>
  <c r="BH137" i="4"/>
  <c r="BF137" i="4"/>
  <c r="BD137" i="4"/>
  <c r="BH136" i="4"/>
  <c r="BH133" i="4"/>
  <c r="BF133" i="4"/>
  <c r="BD133" i="4"/>
  <c r="BD128" i="4"/>
  <c r="BF125" i="4"/>
  <c r="BD125" i="4"/>
  <c r="BD124" i="4"/>
  <c r="BD109" i="4"/>
  <c r="BD108" i="4"/>
  <c r="BD105" i="4"/>
  <c r="BD104" i="4"/>
  <c r="BD102" i="4"/>
  <c r="BD101" i="4"/>
  <c r="BD98" i="4"/>
  <c r="BD92" i="4"/>
  <c r="BD89" i="4"/>
  <c r="BD83" i="4"/>
  <c r="BD80" i="4"/>
  <c r="BH165" i="4"/>
  <c r="BF165" i="4"/>
  <c r="BD72" i="4"/>
  <c r="BD70" i="4"/>
  <c r="BH72" i="4"/>
  <c r="BF72" i="4"/>
  <c r="BF70" i="4"/>
  <c r="AN108" i="4"/>
  <c r="AO108" i="4"/>
  <c r="AQ108" i="4"/>
  <c r="AN124" i="4"/>
  <c r="AO124" i="4"/>
  <c r="AP124" i="4"/>
  <c r="AQ124" i="4"/>
  <c r="AN128" i="4"/>
  <c r="AN56" i="27" s="1"/>
  <c r="AO128" i="4"/>
  <c r="AO56" i="27" s="1"/>
  <c r="AP128" i="4"/>
  <c r="AP56" i="27" s="1"/>
  <c r="AQ128" i="4"/>
  <c r="AQ56" i="27" s="1"/>
  <c r="Y129" i="27" s="1"/>
  <c r="AN135" i="4"/>
  <c r="AO135" i="4"/>
  <c r="AQ135" i="4"/>
  <c r="AN145" i="4"/>
  <c r="AN40" i="27" s="1"/>
  <c r="AO145" i="4"/>
  <c r="AO40" i="27" s="1"/>
  <c r="AP145" i="4"/>
  <c r="AP40" i="27" s="1"/>
  <c r="AQ145" i="4"/>
  <c r="AQ40" i="27" s="1"/>
  <c r="AO13" i="22"/>
  <c r="AP13" i="22"/>
  <c r="AQ13" i="22"/>
  <c r="BD13" i="4"/>
  <c r="BD19" i="4"/>
  <c r="BD22" i="4"/>
  <c r="BD25" i="4"/>
  <c r="BD28" i="4"/>
  <c r="BD31" i="4"/>
  <c r="BD34" i="4"/>
  <c r="BD40" i="4"/>
  <c r="BD43" i="4"/>
  <c r="BD46" i="4"/>
  <c r="BD49" i="4"/>
  <c r="BD52" i="4"/>
  <c r="BD55" i="4"/>
  <c r="BD58" i="4"/>
  <c r="BD61" i="4"/>
  <c r="BD64" i="4"/>
  <c r="E102" i="12"/>
  <c r="E101" i="12"/>
  <c r="E77" i="12"/>
  <c r="E51" i="12"/>
  <c r="E50" i="12"/>
  <c r="E34" i="12"/>
  <c r="E33" i="12"/>
  <c r="E31" i="12"/>
  <c r="E7" i="12"/>
  <c r="AJ103" i="27" l="1"/>
  <c r="AV18" i="17"/>
  <c r="AJ62" i="24"/>
  <c r="AX18" i="17"/>
  <c r="AL62" i="24"/>
  <c r="AR18" i="17"/>
  <c r="AF62" i="24"/>
  <c r="AP18" i="17"/>
  <c r="AD62" i="24"/>
  <c r="AU11" i="27"/>
  <c r="AY18" i="17"/>
  <c r="AM62" i="24"/>
  <c r="AO18" i="17"/>
  <c r="AC62" i="24"/>
  <c r="AT18" i="17"/>
  <c r="AH62" i="24"/>
  <c r="AW18" i="17"/>
  <c r="AK62" i="24"/>
  <c r="AQ18" i="17"/>
  <c r="AE62" i="24"/>
  <c r="AV11" i="17"/>
  <c r="AJ55" i="24"/>
  <c r="AN18" i="17"/>
  <c r="AB62" i="24"/>
  <c r="AS11" i="17"/>
  <c r="AG55" i="24"/>
  <c r="AW11" i="17"/>
  <c r="AK55" i="24"/>
  <c r="AA80" i="27"/>
  <c r="AA39" i="17" s="1"/>
  <c r="AY11" i="17"/>
  <c r="AM55" i="24"/>
  <c r="AU18" i="17"/>
  <c r="AI62" i="24"/>
  <c r="AS18" i="17"/>
  <c r="AG62" i="24"/>
  <c r="AN11" i="17"/>
  <c r="AB55" i="24"/>
  <c r="AH121" i="27"/>
  <c r="AF118" i="27"/>
  <c r="AF120" i="27"/>
  <c r="AJ115" i="27"/>
  <c r="AJ113" i="27"/>
  <c r="AF122" i="27"/>
  <c r="AJ118" i="27"/>
  <c r="AF113" i="27"/>
  <c r="AJ116" i="27"/>
  <c r="AH114" i="27"/>
  <c r="AF115" i="27"/>
  <c r="AJ122" i="27"/>
  <c r="AH103" i="27"/>
  <c r="AH115" i="27"/>
  <c r="AF116" i="27"/>
  <c r="AF117" i="27"/>
  <c r="AH120" i="27"/>
  <c r="AF119" i="27"/>
  <c r="AJ114" i="27"/>
  <c r="AP67" i="11"/>
  <c r="AP34" i="27"/>
  <c r="AF114" i="27"/>
  <c r="AO67" i="11"/>
  <c r="AO34" i="27"/>
  <c r="AH117" i="27"/>
  <c r="AF121" i="27"/>
  <c r="AJ119" i="27"/>
  <c r="BJ135" i="4"/>
  <c r="X129" i="27"/>
  <c r="AJ129" i="27" s="1"/>
  <c r="AN67" i="11"/>
  <c r="AN34" i="27"/>
  <c r="AH116" i="27"/>
  <c r="AH118" i="27"/>
  <c r="AH122" i="27"/>
  <c r="AJ120" i="27"/>
  <c r="AQ67" i="11"/>
  <c r="AQ34" i="27"/>
  <c r="Y105" i="27" s="1"/>
  <c r="AH113" i="27"/>
  <c r="AH119" i="27"/>
  <c r="AJ117" i="27"/>
  <c r="AJ121" i="27"/>
  <c r="AJ87" i="27"/>
  <c r="AJ41" i="17" s="1"/>
  <c r="Y112" i="27"/>
  <c r="Y46" i="17" s="1"/>
  <c r="X112" i="27"/>
  <c r="X46" i="17" s="1"/>
  <c r="AJ81" i="27"/>
  <c r="AJ40" i="17" s="1"/>
  <c r="Z112" i="27"/>
  <c r="Z46" i="17" s="1"/>
  <c r="AA112" i="27"/>
  <c r="AA46" i="17" s="1"/>
  <c r="AY23" i="4"/>
  <c r="AV53" i="4"/>
  <c r="AZ53" i="4"/>
  <c r="AY53" i="4"/>
  <c r="BA53" i="4"/>
  <c r="AX53" i="4"/>
  <c r="BB23" i="4"/>
  <c r="BA23" i="4"/>
  <c r="AW23" i="4"/>
  <c r="BB53" i="4"/>
  <c r="AV23" i="4"/>
  <c r="AZ23" i="4"/>
  <c r="AX23" i="4"/>
  <c r="AW53" i="4"/>
  <c r="AP16" i="22"/>
  <c r="AO16" i="22"/>
  <c r="AN16" i="22"/>
  <c r="AQ16" i="22"/>
  <c r="BJ128" i="4"/>
  <c r="BJ124" i="4"/>
  <c r="BJ108" i="4"/>
  <c r="BJ177" i="4"/>
  <c r="AN13" i="22"/>
  <c r="BJ145" i="4"/>
  <c r="AN132" i="4"/>
  <c r="AP132" i="4"/>
  <c r="AQ132" i="4"/>
  <c r="AO132" i="4"/>
  <c r="BD8" i="4"/>
  <c r="BD38" i="4"/>
  <c r="K20" i="20"/>
  <c r="K19" i="20"/>
  <c r="K18" i="20"/>
  <c r="L18" i="20" s="1"/>
  <c r="K17" i="20"/>
  <c r="K16" i="20"/>
  <c r="K15" i="20"/>
  <c r="K24" i="20" s="1"/>
  <c r="K13" i="20"/>
  <c r="L13" i="20" s="1"/>
  <c r="K12" i="20"/>
  <c r="K10" i="20"/>
  <c r="K11" i="20"/>
  <c r="K9" i="20"/>
  <c r="L9" i="20" s="1"/>
  <c r="K8" i="20"/>
  <c r="G24" i="20"/>
  <c r="J20" i="20"/>
  <c r="J19" i="20"/>
  <c r="J18" i="20"/>
  <c r="J17" i="20"/>
  <c r="J16" i="20"/>
  <c r="J15" i="20"/>
  <c r="J13" i="20"/>
  <c r="J12" i="20"/>
  <c r="J10" i="20"/>
  <c r="J9" i="20"/>
  <c r="J8" i="20"/>
  <c r="K23" i="20"/>
  <c r="G23" i="20"/>
  <c r="L10" i="20"/>
  <c r="L11" i="20"/>
  <c r="L12" i="20"/>
  <c r="L14" i="20"/>
  <c r="L15" i="20"/>
  <c r="L16" i="20"/>
  <c r="L17" i="20"/>
  <c r="L19" i="20"/>
  <c r="L20" i="20"/>
  <c r="L8" i="20"/>
  <c r="O33" i="11"/>
  <c r="N33" i="11"/>
  <c r="N36" i="11"/>
  <c r="AP51" i="11"/>
  <c r="AN82" i="11"/>
  <c r="AN79" i="11" s="1"/>
  <c r="AO82" i="11"/>
  <c r="AO79" i="11" s="1"/>
  <c r="AP82" i="11"/>
  <c r="AP79" i="11" s="1"/>
  <c r="AQ82" i="11"/>
  <c r="AQ79" i="11" s="1"/>
  <c r="AN106" i="11"/>
  <c r="G29" i="21" s="1"/>
  <c r="AO106" i="11"/>
  <c r="AP106" i="11"/>
  <c r="AQ106" i="11"/>
  <c r="AN110" i="11"/>
  <c r="G32" i="21" s="1"/>
  <c r="AO110" i="11"/>
  <c r="AP110" i="11"/>
  <c r="AQ110" i="11"/>
  <c r="D12" i="27"/>
  <c r="D12" i="17" s="1"/>
  <c r="N12" i="27"/>
  <c r="N12" i="17" s="1"/>
  <c r="AA12" i="27"/>
  <c r="Z12" i="27"/>
  <c r="Y12" i="27"/>
  <c r="X12" i="27"/>
  <c r="W12" i="27"/>
  <c r="V12" i="27"/>
  <c r="U12" i="27"/>
  <c r="S12" i="27"/>
  <c r="R12" i="27"/>
  <c r="Q12" i="27"/>
  <c r="O165" i="4"/>
  <c r="AM135" i="4"/>
  <c r="AL135" i="4"/>
  <c r="AK135" i="4"/>
  <c r="AJ135" i="4"/>
  <c r="AI135" i="4"/>
  <c r="AH135" i="4"/>
  <c r="AG135" i="4"/>
  <c r="AF135" i="4"/>
  <c r="AE135" i="4"/>
  <c r="AD135" i="4"/>
  <c r="AC135" i="4"/>
  <c r="AB135" i="4"/>
  <c r="H165" i="4"/>
  <c r="AN105" i="11"/>
  <c r="AN51" i="11"/>
  <c r="AO51" i="11"/>
  <c r="AQ51" i="11"/>
  <c r="AN71" i="11"/>
  <c r="AO71" i="11"/>
  <c r="AP71" i="11"/>
  <c r="AQ71" i="11"/>
  <c r="AN84" i="11"/>
  <c r="AO84" i="11"/>
  <c r="AP84" i="11"/>
  <c r="AQ84" i="11"/>
  <c r="AN96" i="11"/>
  <c r="AO96" i="11"/>
  <c r="M8" i="27"/>
  <c r="M8" i="17" s="1"/>
  <c r="L8" i="27"/>
  <c r="K8" i="27"/>
  <c r="J8" i="27"/>
  <c r="J8" i="17" s="1"/>
  <c r="I8" i="27"/>
  <c r="H8" i="27"/>
  <c r="G8" i="27"/>
  <c r="G8" i="17" s="1"/>
  <c r="F8" i="27"/>
  <c r="E8" i="27"/>
  <c r="D8" i="27"/>
  <c r="D8" i="17" s="1"/>
  <c r="O27" i="18"/>
  <c r="N27" i="18"/>
  <c r="M27" i="18"/>
  <c r="L27" i="18"/>
  <c r="K27" i="18"/>
  <c r="J27" i="18"/>
  <c r="I27" i="18"/>
  <c r="H27" i="18"/>
  <c r="G27" i="18"/>
  <c r="F27" i="18"/>
  <c r="E27" i="18"/>
  <c r="D27" i="18"/>
  <c r="O24" i="18"/>
  <c r="N24" i="18"/>
  <c r="N23" i="18"/>
  <c r="O21" i="18"/>
  <c r="N21" i="18"/>
  <c r="M21" i="18"/>
  <c r="L21" i="18"/>
  <c r="K21" i="18"/>
  <c r="J21" i="18"/>
  <c r="I21" i="18"/>
  <c r="H21" i="18"/>
  <c r="G21" i="18"/>
  <c r="F21" i="18"/>
  <c r="E21" i="18"/>
  <c r="D21" i="18"/>
  <c r="O18" i="18"/>
  <c r="N18" i="18"/>
  <c r="M18" i="18"/>
  <c r="L18" i="18"/>
  <c r="K18" i="18"/>
  <c r="J18" i="18"/>
  <c r="I18" i="18"/>
  <c r="H18" i="18"/>
  <c r="G18" i="18"/>
  <c r="F18" i="18"/>
  <c r="E18" i="18"/>
  <c r="O15" i="18"/>
  <c r="N15" i="18"/>
  <c r="N14" i="18"/>
  <c r="O12" i="18"/>
  <c r="N12" i="18"/>
  <c r="M12" i="18"/>
  <c r="L12" i="18"/>
  <c r="K12" i="18"/>
  <c r="J12" i="18"/>
  <c r="I12" i="18"/>
  <c r="H12" i="18"/>
  <c r="G12" i="18"/>
  <c r="F12" i="18"/>
  <c r="E12" i="18"/>
  <c r="D12" i="18"/>
  <c r="O9" i="18"/>
  <c r="N9" i="18"/>
  <c r="M9" i="18"/>
  <c r="L9" i="18"/>
  <c r="K9" i="18"/>
  <c r="J9" i="18"/>
  <c r="I9" i="18"/>
  <c r="H9" i="18"/>
  <c r="G9" i="18"/>
  <c r="F9" i="18"/>
  <c r="E9" i="18"/>
  <c r="D9" i="18"/>
  <c r="O224" i="18"/>
  <c r="O223" i="18"/>
  <c r="O221" i="18"/>
  <c r="O220" i="18"/>
  <c r="O219" i="18"/>
  <c r="O218" i="18"/>
  <c r="O217" i="18"/>
  <c r="O216" i="18"/>
  <c r="O214" i="18"/>
  <c r="O213" i="18"/>
  <c r="O211" i="18"/>
  <c r="O210" i="18"/>
  <c r="O208" i="18"/>
  <c r="O207" i="18"/>
  <c r="O203" i="18"/>
  <c r="O202" i="18"/>
  <c r="O200" i="18"/>
  <c r="O199" i="18"/>
  <c r="O197" i="18"/>
  <c r="O195" i="18"/>
  <c r="O193" i="18"/>
  <c r="O192" i="18"/>
  <c r="O191" i="18"/>
  <c r="O190" i="18"/>
  <c r="O189" i="18"/>
  <c r="O188" i="18"/>
  <c r="O186" i="18"/>
  <c r="O185" i="18"/>
  <c r="O184" i="18"/>
  <c r="O182" i="18"/>
  <c r="O181" i="18"/>
  <c r="O179" i="18"/>
  <c r="O178" i="18"/>
  <c r="O177" i="18"/>
  <c r="O176" i="18"/>
  <c r="O174" i="18"/>
  <c r="O173" i="18"/>
  <c r="O172" i="18"/>
  <c r="O171" i="18"/>
  <c r="O169" i="18"/>
  <c r="O168" i="18"/>
  <c r="O167" i="18"/>
  <c r="O166" i="18"/>
  <c r="O165" i="18"/>
  <c r="O164" i="18"/>
  <c r="O163" i="18"/>
  <c r="O162" i="18"/>
  <c r="O160" i="18"/>
  <c r="O159" i="18"/>
  <c r="O158" i="18"/>
  <c r="O157" i="18"/>
  <c r="O155" i="18"/>
  <c r="O154" i="18"/>
  <c r="O153" i="18"/>
  <c r="O152" i="18"/>
  <c r="O150" i="18"/>
  <c r="O149" i="18"/>
  <c r="O148" i="18"/>
  <c r="O147" i="18"/>
  <c r="O140" i="18"/>
  <c r="O139" i="18"/>
  <c r="O136" i="18"/>
  <c r="O135" i="18"/>
  <c r="O134" i="18"/>
  <c r="O133" i="18"/>
  <c r="O131" i="18"/>
  <c r="O130" i="18"/>
  <c r="O129" i="18"/>
  <c r="O127" i="18"/>
  <c r="O126" i="18"/>
  <c r="O125" i="18"/>
  <c r="O124" i="18"/>
  <c r="O121" i="18"/>
  <c r="O120" i="18"/>
  <c r="O118" i="18"/>
  <c r="O117" i="18"/>
  <c r="O116" i="18"/>
  <c r="O114" i="18"/>
  <c r="O113" i="18"/>
  <c r="O112" i="18"/>
  <c r="O111" i="18"/>
  <c r="O109" i="18"/>
  <c r="O108" i="18"/>
  <c r="O106" i="18"/>
  <c r="O105" i="18"/>
  <c r="O104" i="18"/>
  <c r="O103" i="18"/>
  <c r="O102" i="18"/>
  <c r="O101" i="18"/>
  <c r="O99" i="18"/>
  <c r="O98" i="18"/>
  <c r="O97" i="18"/>
  <c r="O96" i="18"/>
  <c r="O94" i="18"/>
  <c r="O93" i="18"/>
  <c r="O92" i="18"/>
  <c r="O90" i="18"/>
  <c r="O89" i="18"/>
  <c r="O88" i="18"/>
  <c r="O87" i="18"/>
  <c r="O85" i="18"/>
  <c r="O84" i="18"/>
  <c r="O83" i="18"/>
  <c r="O81" i="18"/>
  <c r="O80" i="18"/>
  <c r="O79" i="18"/>
  <c r="O78" i="18"/>
  <c r="O77" i="18"/>
  <c r="M144" i="18"/>
  <c r="M142" i="18"/>
  <c r="M224" i="18"/>
  <c r="M223" i="18"/>
  <c r="M221" i="18"/>
  <c r="M220" i="18"/>
  <c r="M219" i="18"/>
  <c r="M218" i="18"/>
  <c r="M217" i="18"/>
  <c r="M216" i="18"/>
  <c r="M214" i="18"/>
  <c r="M213" i="18"/>
  <c r="M211" i="18"/>
  <c r="M208" i="18"/>
  <c r="M207" i="18"/>
  <c r="M203" i="18"/>
  <c r="M202" i="18"/>
  <c r="M200" i="18"/>
  <c r="M199" i="18"/>
  <c r="M197" i="18"/>
  <c r="M195" i="18"/>
  <c r="M193" i="18"/>
  <c r="M192" i="18"/>
  <c r="M191" i="18"/>
  <c r="M190" i="18"/>
  <c r="M189" i="18"/>
  <c r="M188" i="18"/>
  <c r="M186" i="18"/>
  <c r="M185" i="18"/>
  <c r="M184" i="18"/>
  <c r="M182" i="18"/>
  <c r="M181" i="18"/>
  <c r="M179" i="18"/>
  <c r="M178" i="18"/>
  <c r="M177" i="18"/>
  <c r="M176" i="18"/>
  <c r="M174" i="18"/>
  <c r="M173" i="18"/>
  <c r="M172" i="18"/>
  <c r="M171" i="18"/>
  <c r="M169" i="18"/>
  <c r="M168" i="18"/>
  <c r="M167" i="18"/>
  <c r="M166" i="18"/>
  <c r="M165" i="18"/>
  <c r="M164" i="18"/>
  <c r="M163" i="18"/>
  <c r="M162" i="18"/>
  <c r="M160" i="18"/>
  <c r="M159" i="18"/>
  <c r="M158" i="18"/>
  <c r="M157" i="18"/>
  <c r="M155" i="18"/>
  <c r="M154" i="18"/>
  <c r="M153" i="18"/>
  <c r="M152" i="18"/>
  <c r="M150" i="18"/>
  <c r="M149" i="18"/>
  <c r="M148" i="18"/>
  <c r="M147" i="18"/>
  <c r="M140" i="18"/>
  <c r="M136" i="18"/>
  <c r="M135" i="18"/>
  <c r="M134" i="18"/>
  <c r="M133" i="18"/>
  <c r="M131" i="18"/>
  <c r="M130" i="18"/>
  <c r="M129" i="18"/>
  <c r="M127" i="18"/>
  <c r="M126" i="18"/>
  <c r="M125" i="18"/>
  <c r="M124" i="18"/>
  <c r="M121" i="18"/>
  <c r="M120" i="18"/>
  <c r="M118" i="18"/>
  <c r="M117" i="18"/>
  <c r="M116" i="18"/>
  <c r="M114" i="18"/>
  <c r="M113" i="18"/>
  <c r="M112" i="18"/>
  <c r="M111" i="18"/>
  <c r="M109" i="18"/>
  <c r="M108" i="18"/>
  <c r="M106" i="18"/>
  <c r="M105" i="18"/>
  <c r="M104" i="18"/>
  <c r="M103" i="18"/>
  <c r="M102" i="18"/>
  <c r="M101" i="18"/>
  <c r="M99" i="18"/>
  <c r="M98" i="18"/>
  <c r="M97" i="18"/>
  <c r="M96" i="18"/>
  <c r="M94" i="18"/>
  <c r="M93" i="18"/>
  <c r="M92" i="18"/>
  <c r="M90" i="18"/>
  <c r="M89" i="18"/>
  <c r="M88" i="18"/>
  <c r="M87" i="18"/>
  <c r="M85" i="18"/>
  <c r="M84" i="18"/>
  <c r="M83" i="18"/>
  <c r="M81" i="18"/>
  <c r="M79" i="18"/>
  <c r="M77" i="18"/>
  <c r="L144" i="18"/>
  <c r="O144" i="18" s="1"/>
  <c r="L142" i="18"/>
  <c r="O142" i="18" s="1"/>
  <c r="M76" i="18"/>
  <c r="F41" i="7"/>
  <c r="F54" i="7" s="1"/>
  <c r="AF31" i="18"/>
  <c r="U12" i="17" l="1"/>
  <c r="I56" i="24"/>
  <c r="Y12" i="17"/>
  <c r="M56" i="24"/>
  <c r="K7" i="27"/>
  <c r="K7" i="17" s="1"/>
  <c r="K8" i="17"/>
  <c r="Q12" i="17"/>
  <c r="E56" i="24"/>
  <c r="V12" i="17"/>
  <c r="J56" i="24"/>
  <c r="Z12" i="17"/>
  <c r="N56" i="24"/>
  <c r="J24" i="20"/>
  <c r="E7" i="27"/>
  <c r="E7" i="17" s="1"/>
  <c r="E8" i="17"/>
  <c r="I7" i="27"/>
  <c r="I7" i="17" s="1"/>
  <c r="I8" i="17"/>
  <c r="S12" i="17"/>
  <c r="G56" i="24"/>
  <c r="X12" i="17"/>
  <c r="L56" i="24"/>
  <c r="F7" i="27"/>
  <c r="F7" i="17" s="1"/>
  <c r="F8" i="17"/>
  <c r="H7" i="27"/>
  <c r="H7" i="17" s="1"/>
  <c r="H8" i="17"/>
  <c r="L7" i="27"/>
  <c r="L7" i="17" s="1"/>
  <c r="L8" i="17"/>
  <c r="R12" i="17"/>
  <c r="F56" i="24"/>
  <c r="W12" i="17"/>
  <c r="K56" i="24"/>
  <c r="AA12" i="17"/>
  <c r="O56" i="24"/>
  <c r="AU11" i="17"/>
  <c r="AI55" i="24"/>
  <c r="Z80" i="27"/>
  <c r="Z39" i="17" s="1"/>
  <c r="G17" i="21"/>
  <c r="G23" i="21"/>
  <c r="BH135" i="4"/>
  <c r="L77" i="27"/>
  <c r="L36" i="17" s="1"/>
  <c r="X105" i="27"/>
  <c r="AJ105" i="27" s="1"/>
  <c r="O60" i="27"/>
  <c r="AO76" i="11"/>
  <c r="P12" i="27"/>
  <c r="P135" i="4"/>
  <c r="H67" i="12"/>
  <c r="H60" i="27"/>
  <c r="AN76" i="11"/>
  <c r="BJ132" i="4"/>
  <c r="AJ112" i="27"/>
  <c r="AJ46" i="17" s="1"/>
  <c r="M7" i="27"/>
  <c r="M7" i="17" s="1"/>
  <c r="R81" i="27"/>
  <c r="R40" i="17" s="1"/>
  <c r="G135" i="4"/>
  <c r="G12" i="27"/>
  <c r="G12" i="17" s="1"/>
  <c r="S81" i="27"/>
  <c r="S40" i="17" s="1"/>
  <c r="N77" i="27"/>
  <c r="N36" i="17" s="1"/>
  <c r="J7" i="27"/>
  <c r="J7" i="17" s="1"/>
  <c r="G7" i="27"/>
  <c r="G7" i="17" s="1"/>
  <c r="M77" i="27"/>
  <c r="M36" i="17" s="1"/>
  <c r="D7" i="27"/>
  <c r="D7" i="17" s="1"/>
  <c r="T12" i="22"/>
  <c r="T12" i="27"/>
  <c r="H103" i="12"/>
  <c r="H99" i="12"/>
  <c r="H83" i="12"/>
  <c r="H50" i="12"/>
  <c r="H85" i="12"/>
  <c r="G24" i="21" s="1"/>
  <c r="H71" i="12"/>
  <c r="E32" i="12"/>
  <c r="AC16" i="18"/>
  <c r="D8" i="22"/>
  <c r="D7" i="22" s="1"/>
  <c r="H8" i="22"/>
  <c r="H7" i="22" s="1"/>
  <c r="L8" i="22"/>
  <c r="L7" i="22" s="1"/>
  <c r="N13" i="22"/>
  <c r="P13" i="22"/>
  <c r="S135" i="4"/>
  <c r="S12" i="22"/>
  <c r="W135" i="4"/>
  <c r="W12" i="22"/>
  <c r="AA135" i="4"/>
  <c r="AA12" i="22"/>
  <c r="E18" i="12"/>
  <c r="I8" i="22"/>
  <c r="I7" i="22" s="1"/>
  <c r="M8" i="22"/>
  <c r="M7" i="22" s="1"/>
  <c r="P12" i="22"/>
  <c r="BF136" i="4"/>
  <c r="X135" i="4"/>
  <c r="X12" i="22"/>
  <c r="N12" i="22"/>
  <c r="J8" i="22"/>
  <c r="J7" i="22" s="1"/>
  <c r="Q135" i="4"/>
  <c r="Q12" i="22"/>
  <c r="U135" i="4"/>
  <c r="U12" i="22"/>
  <c r="Y135" i="4"/>
  <c r="Y12" i="22"/>
  <c r="D12" i="22"/>
  <c r="E8" i="22"/>
  <c r="E7" i="22" s="1"/>
  <c r="F8" i="22"/>
  <c r="F7" i="22" s="1"/>
  <c r="G8" i="22"/>
  <c r="G7" i="22" s="1"/>
  <c r="K8" i="22"/>
  <c r="K7" i="22" s="1"/>
  <c r="O13" i="22"/>
  <c r="R135" i="4"/>
  <c r="R12" i="22"/>
  <c r="V135" i="4"/>
  <c r="V12" i="22"/>
  <c r="Z135" i="4"/>
  <c r="Z12" i="22"/>
  <c r="G12" i="22"/>
  <c r="BA9" i="18"/>
  <c r="BF177" i="4"/>
  <c r="BH177" i="4"/>
  <c r="BD39" i="4"/>
  <c r="BD9" i="4"/>
  <c r="T135" i="4"/>
  <c r="AP105" i="11"/>
  <c r="AP96" i="11"/>
  <c r="AP76" i="11" s="1"/>
  <c r="AQ105" i="11"/>
  <c r="AQ96" i="11"/>
  <c r="AQ76" i="11" s="1"/>
  <c r="AO105" i="11"/>
  <c r="M139" i="18"/>
  <c r="AC36" i="18" s="1"/>
  <c r="AO36" i="18" s="1"/>
  <c r="L24" i="20"/>
  <c r="L23" i="20"/>
  <c r="J23" i="20"/>
  <c r="W18" i="18"/>
  <c r="T108" i="4"/>
  <c r="BC36" i="18"/>
  <c r="Q40" i="17" l="1"/>
  <c r="T12" i="17"/>
  <c r="H56" i="24"/>
  <c r="P81" i="27"/>
  <c r="P12" i="17"/>
  <c r="D56" i="24"/>
  <c r="G33" i="21"/>
  <c r="G27" i="21"/>
  <c r="G25" i="21"/>
  <c r="P40" i="17"/>
  <c r="AF81" i="27"/>
  <c r="AF40" i="17" s="1"/>
  <c r="AF22" i="18"/>
  <c r="R108" i="4"/>
  <c r="R38" i="18"/>
  <c r="R11" i="27" s="1"/>
  <c r="S9" i="18"/>
  <c r="H104" i="12"/>
  <c r="H87" i="12"/>
  <c r="J64" i="22"/>
  <c r="H79" i="12"/>
  <c r="J60" i="22"/>
  <c r="J63" i="22"/>
  <c r="BF135" i="4"/>
  <c r="W33" i="18"/>
  <c r="BC33" i="18" s="1"/>
  <c r="F63" i="22"/>
  <c r="D63" i="22"/>
  <c r="H63" i="22"/>
  <c r="R11" i="17" l="1"/>
  <c r="F55" i="24"/>
  <c r="H97" i="12"/>
  <c r="J61" i="22"/>
  <c r="N178" i="4"/>
  <c r="N177" i="4" s="1"/>
  <c r="N185" i="4"/>
  <c r="N37" i="27" l="1"/>
  <c r="N15" i="17" s="1"/>
  <c r="O14" i="22"/>
  <c r="N14" i="22"/>
  <c r="BD81" i="4" l="1"/>
  <c r="AB124" i="4"/>
  <c r="AB67" i="11" l="1"/>
  <c r="AB34" i="27"/>
  <c r="AI103" i="4"/>
  <c r="AH103" i="4"/>
  <c r="AG103" i="4"/>
  <c r="AF103" i="4"/>
  <c r="AI63" i="4"/>
  <c r="AH63" i="4"/>
  <c r="AG63" i="4"/>
  <c r="AF63" i="4"/>
  <c r="AI33" i="4"/>
  <c r="W33" i="7" s="1"/>
  <c r="AH33" i="4"/>
  <c r="V33" i="7" s="1"/>
  <c r="AG33" i="4"/>
  <c r="U33" i="7" s="1"/>
  <c r="AF33" i="4"/>
  <c r="T33" i="7" s="1"/>
  <c r="AG15" i="4"/>
  <c r="U15" i="7" s="1"/>
  <c r="AF16" i="18"/>
  <c r="AF13" i="18"/>
  <c r="AF88" i="4"/>
  <c r="W24" i="18"/>
  <c r="W15" i="18"/>
  <c r="W12" i="18"/>
  <c r="W9" i="18"/>
  <c r="BC9" i="18" s="1"/>
  <c r="BC25" i="18"/>
  <c r="BE25" i="18" s="1"/>
  <c r="BG25" i="18" s="1"/>
  <c r="BC28" i="18"/>
  <c r="BC22" i="18"/>
  <c r="BE22" i="18" s="1"/>
  <c r="BG22" i="18" s="1"/>
  <c r="G223" i="18"/>
  <c r="BC16" i="18"/>
  <c r="BE16" i="18" s="1"/>
  <c r="BG16" i="18" s="1"/>
  <c r="W103" i="4"/>
  <c r="V103" i="4"/>
  <c r="U103" i="4"/>
  <c r="T103" i="4"/>
  <c r="AF108" i="4"/>
  <c r="AD108" i="4"/>
  <c r="AC108" i="4"/>
  <c r="AA108" i="4"/>
  <c r="Z108" i="4"/>
  <c r="Y108" i="4"/>
  <c r="X108" i="4"/>
  <c r="W108" i="4"/>
  <c r="V108" i="4"/>
  <c r="AM32" i="18"/>
  <c r="AL32" i="18"/>
  <c r="AK32" i="18"/>
  <c r="AJ32" i="18"/>
  <c r="AI32" i="18"/>
  <c r="AH32" i="18"/>
  <c r="AG32" i="18"/>
  <c r="AM29" i="18"/>
  <c r="AL29" i="18"/>
  <c r="AK29" i="18"/>
  <c r="AJ29" i="18"/>
  <c r="AI29" i="18"/>
  <c r="AH29" i="18"/>
  <c r="AG29" i="18"/>
  <c r="AM26" i="18"/>
  <c r="AL26" i="18"/>
  <c r="AK26" i="18"/>
  <c r="AJ26" i="18"/>
  <c r="AI26" i="18"/>
  <c r="AH26" i="18"/>
  <c r="AG26" i="18"/>
  <c r="AM23" i="18"/>
  <c r="AL23" i="18"/>
  <c r="AK23" i="18"/>
  <c r="AJ23" i="18"/>
  <c r="AI23" i="18"/>
  <c r="AH23" i="18"/>
  <c r="AG23" i="18"/>
  <c r="AM20" i="18"/>
  <c r="AL20" i="18"/>
  <c r="AK20" i="18"/>
  <c r="AJ20" i="18"/>
  <c r="AI20" i="18"/>
  <c r="AH20" i="18"/>
  <c r="AG20" i="18"/>
  <c r="AM17" i="18"/>
  <c r="AL17" i="18"/>
  <c r="AK17" i="18"/>
  <c r="AJ17" i="18"/>
  <c r="AI17" i="18"/>
  <c r="AH17" i="18"/>
  <c r="AG17" i="18"/>
  <c r="AM14" i="18"/>
  <c r="AL14" i="18"/>
  <c r="AK14" i="18"/>
  <c r="AJ14" i="18"/>
  <c r="AI14" i="18"/>
  <c r="AH14" i="18"/>
  <c r="AG14" i="18"/>
  <c r="AM11" i="18"/>
  <c r="AL11" i="18"/>
  <c r="AK11" i="18"/>
  <c r="AJ11" i="18"/>
  <c r="AI11" i="18"/>
  <c r="AH11" i="18"/>
  <c r="AG11" i="18"/>
  <c r="AM8" i="18"/>
  <c r="AL8" i="18"/>
  <c r="AK8" i="18"/>
  <c r="AJ8" i="18"/>
  <c r="AI8" i="18"/>
  <c r="AH8" i="18"/>
  <c r="AG8" i="18"/>
  <c r="AE32" i="18"/>
  <c r="AD32" i="18"/>
  <c r="AE29" i="18"/>
  <c r="AD29" i="18"/>
  <c r="AE26" i="18"/>
  <c r="AD26" i="18"/>
  <c r="AE23" i="18"/>
  <c r="AD23" i="18"/>
  <c r="AE20" i="18"/>
  <c r="AD20" i="18"/>
  <c r="AE17" i="18"/>
  <c r="AD17" i="18"/>
  <c r="AE14" i="18"/>
  <c r="AD14" i="18"/>
  <c r="AE11" i="18"/>
  <c r="AD11" i="18"/>
  <c r="AE8" i="18"/>
  <c r="AD8" i="18"/>
  <c r="AB32" i="18"/>
  <c r="AB29" i="18"/>
  <c r="AB26" i="18"/>
  <c r="AB23" i="18"/>
  <c r="AB20" i="18"/>
  <c r="AB17" i="18"/>
  <c r="AB14" i="18"/>
  <c r="AB11" i="18"/>
  <c r="AB8" i="18"/>
  <c r="U11" i="4"/>
  <c r="D12" i="7"/>
  <c r="G7" i="18"/>
  <c r="G38" i="18" s="1"/>
  <c r="G11" i="27" s="1"/>
  <c r="BC19" i="18"/>
  <c r="BE19" i="18" s="1"/>
  <c r="BG19" i="18" s="1"/>
  <c r="BC13" i="18"/>
  <c r="BE13" i="18" s="1"/>
  <c r="BG13" i="18" s="1"/>
  <c r="O8" i="27"/>
  <c r="W63" i="4"/>
  <c r="V63" i="4"/>
  <c r="U63" i="4"/>
  <c r="W33" i="4"/>
  <c r="K33" i="7" s="1"/>
  <c r="V33" i="4"/>
  <c r="J33" i="7" s="1"/>
  <c r="U33" i="4"/>
  <c r="I33" i="7" s="1"/>
  <c r="S31" i="18"/>
  <c r="S30" i="18"/>
  <c r="BC30" i="18" s="1"/>
  <c r="G144" i="18"/>
  <c r="G142" i="18"/>
  <c r="G135" i="18"/>
  <c r="G133" i="18"/>
  <c r="G130" i="18"/>
  <c r="G129" i="18"/>
  <c r="G210" i="18"/>
  <c r="G208" i="18"/>
  <c r="G203" i="18"/>
  <c r="G199" i="18"/>
  <c r="G197" i="18"/>
  <c r="G195" i="18"/>
  <c r="G105" i="18"/>
  <c r="G103" i="18"/>
  <c r="G101" i="18"/>
  <c r="G182" i="18"/>
  <c r="G179" i="18"/>
  <c r="G173" i="18"/>
  <c r="G78" i="18"/>
  <c r="BA36" i="18"/>
  <c r="BA34" i="18"/>
  <c r="BA33" i="18"/>
  <c r="Z32" i="18"/>
  <c r="Y32" i="18"/>
  <c r="X32" i="18"/>
  <c r="V32" i="18"/>
  <c r="U32" i="18"/>
  <c r="P32" i="18"/>
  <c r="BE31" i="18"/>
  <c r="BG31" i="18" s="1"/>
  <c r="BA30" i="18"/>
  <c r="Z29" i="18"/>
  <c r="Y29" i="18"/>
  <c r="X29" i="18"/>
  <c r="V29" i="18"/>
  <c r="U29" i="18"/>
  <c r="P29" i="18"/>
  <c r="BE28" i="18"/>
  <c r="BG28" i="18" s="1"/>
  <c r="Z26" i="18"/>
  <c r="Y26" i="18"/>
  <c r="X26" i="18"/>
  <c r="V26" i="18"/>
  <c r="U26" i="18"/>
  <c r="P26" i="18"/>
  <c r="BA24" i="18"/>
  <c r="Z23" i="18"/>
  <c r="Y23" i="18"/>
  <c r="X23" i="18"/>
  <c r="V23" i="18"/>
  <c r="U23" i="18"/>
  <c r="P23" i="18"/>
  <c r="Z20" i="18"/>
  <c r="Y20" i="18"/>
  <c r="X20" i="18"/>
  <c r="V20" i="18"/>
  <c r="U20" i="18"/>
  <c r="P20" i="18"/>
  <c r="Z17" i="18"/>
  <c r="Y17" i="18"/>
  <c r="X17" i="18"/>
  <c r="V17" i="18"/>
  <c r="U17" i="18"/>
  <c r="P17" i="18"/>
  <c r="BA15" i="18"/>
  <c r="Z14" i="18"/>
  <c r="Y14" i="18"/>
  <c r="X14" i="18"/>
  <c r="V14" i="18"/>
  <c r="U14" i="18"/>
  <c r="P14" i="18"/>
  <c r="Z11" i="18"/>
  <c r="Y11" i="18"/>
  <c r="X11" i="18"/>
  <c r="V11" i="18"/>
  <c r="U11" i="18"/>
  <c r="P11" i="18"/>
  <c r="Z8" i="18"/>
  <c r="Y8" i="18"/>
  <c r="X8" i="18"/>
  <c r="V8" i="18"/>
  <c r="U8" i="18"/>
  <c r="P8" i="18"/>
  <c r="M7" i="18"/>
  <c r="M38" i="18" s="1"/>
  <c r="M11" i="27" s="1"/>
  <c r="L7" i="18"/>
  <c r="L38" i="18" s="1"/>
  <c r="L11" i="27" s="1"/>
  <c r="L11" i="17" s="1"/>
  <c r="K7" i="18"/>
  <c r="K38" i="18" s="1"/>
  <c r="K11" i="27" s="1"/>
  <c r="K11" i="17" s="1"/>
  <c r="J7" i="18"/>
  <c r="J38" i="18" s="1"/>
  <c r="J11" i="27" s="1"/>
  <c r="I7" i="18"/>
  <c r="I38" i="18" s="1"/>
  <c r="I11" i="27" s="1"/>
  <c r="I11" i="17" s="1"/>
  <c r="H7" i="18"/>
  <c r="H38" i="18" s="1"/>
  <c r="H11" i="27" s="1"/>
  <c r="H11" i="17" s="1"/>
  <c r="F7" i="18"/>
  <c r="F38" i="18" s="1"/>
  <c r="F11" i="27" s="1"/>
  <c r="F11" i="17" s="1"/>
  <c r="E7" i="18"/>
  <c r="E38" i="18" s="1"/>
  <c r="E11" i="27" s="1"/>
  <c r="E11" i="17" s="1"/>
  <c r="D7" i="18"/>
  <c r="D38" i="18" s="1"/>
  <c r="D11" i="27" s="1"/>
  <c r="AA80" i="11"/>
  <c r="Z80" i="11"/>
  <c r="Y80" i="11"/>
  <c r="X80" i="11"/>
  <c r="W80" i="11"/>
  <c r="V80" i="11"/>
  <c r="U80" i="11"/>
  <c r="T80" i="11"/>
  <c r="S80" i="11"/>
  <c r="P80" i="11"/>
  <c r="Q80" i="11"/>
  <c r="O7" i="27" l="1"/>
  <c r="O7" i="17" s="1"/>
  <c r="O8" i="17"/>
  <c r="G11" i="17"/>
  <c r="M80" i="27"/>
  <c r="M39" i="17" s="1"/>
  <c r="M11" i="17"/>
  <c r="D11" i="17"/>
  <c r="L80" i="27"/>
  <c r="J11" i="17"/>
  <c r="N80" i="27"/>
  <c r="N39" i="17" s="1"/>
  <c r="J16" i="27"/>
  <c r="N85" i="27" s="1"/>
  <c r="W44" i="4"/>
  <c r="W14" i="4"/>
  <c r="V14" i="4"/>
  <c r="V44" i="4"/>
  <c r="U14" i="4"/>
  <c r="U44" i="4"/>
  <c r="U26" i="4"/>
  <c r="W56" i="4"/>
  <c r="V26" i="4"/>
  <c r="W26" i="4"/>
  <c r="U56" i="4"/>
  <c r="V56" i="4"/>
  <c r="Y29" i="4"/>
  <c r="V59" i="4"/>
  <c r="W59" i="4"/>
  <c r="AB29" i="4"/>
  <c r="W29" i="4"/>
  <c r="X29" i="4"/>
  <c r="AC29" i="4"/>
  <c r="V29" i="4"/>
  <c r="Z29" i="4"/>
  <c r="U29" i="4"/>
  <c r="U59" i="4"/>
  <c r="AD29" i="4"/>
  <c r="AA29" i="4"/>
  <c r="U20" i="4"/>
  <c r="U50" i="4"/>
  <c r="V20" i="4"/>
  <c r="V50" i="4"/>
  <c r="W20" i="4"/>
  <c r="W50" i="4"/>
  <c r="X32" i="4"/>
  <c r="U32" i="4"/>
  <c r="AD32" i="4"/>
  <c r="W32" i="4"/>
  <c r="AB32" i="4"/>
  <c r="Y32" i="4"/>
  <c r="AA32" i="4"/>
  <c r="Z32" i="4"/>
  <c r="AC32" i="4"/>
  <c r="V32" i="4"/>
  <c r="V17" i="4"/>
  <c r="W17" i="4"/>
  <c r="U47" i="4"/>
  <c r="V47" i="4"/>
  <c r="W47" i="4"/>
  <c r="U17" i="4"/>
  <c r="V41" i="4"/>
  <c r="W11" i="4"/>
  <c r="W41" i="4"/>
  <c r="V11" i="4"/>
  <c r="U41" i="4"/>
  <c r="U23" i="4"/>
  <c r="U53" i="4"/>
  <c r="V53" i="4"/>
  <c r="W53" i="4"/>
  <c r="V23" i="4"/>
  <c r="W23" i="4"/>
  <c r="D11" i="22"/>
  <c r="I11" i="22"/>
  <c r="G11" i="22"/>
  <c r="F11" i="22"/>
  <c r="H11" i="22"/>
  <c r="L11" i="22"/>
  <c r="M11" i="22"/>
  <c r="E11" i="22"/>
  <c r="J11" i="22"/>
  <c r="K11" i="22"/>
  <c r="O8" i="22"/>
  <c r="O7" i="22" s="1"/>
  <c r="AF85" i="4"/>
  <c r="AC13" i="18"/>
  <c r="AF97" i="4"/>
  <c r="AC25" i="18"/>
  <c r="S29" i="18"/>
  <c r="AC28" i="18"/>
  <c r="AF91" i="4"/>
  <c r="AC19" i="18"/>
  <c r="AI82" i="4"/>
  <c r="AC22" i="18"/>
  <c r="S27" i="18"/>
  <c r="BC27" i="18" s="1"/>
  <c r="H33" i="7"/>
  <c r="AF19" i="18"/>
  <c r="AF25" i="18"/>
  <c r="AF28" i="18"/>
  <c r="S28" i="18"/>
  <c r="T85" i="4"/>
  <c r="T91" i="4"/>
  <c r="T97" i="4"/>
  <c r="P106" i="4"/>
  <c r="W82" i="4"/>
  <c r="T94" i="4"/>
  <c r="T100" i="4"/>
  <c r="R80" i="11"/>
  <c r="S10" i="18"/>
  <c r="S22" i="18"/>
  <c r="AG94" i="4"/>
  <c r="AG85" i="4"/>
  <c r="AG97" i="4"/>
  <c r="AG88" i="4"/>
  <c r="AG100" i="4"/>
  <c r="AG91" i="4"/>
  <c r="AH85" i="4"/>
  <c r="AH88" i="4"/>
  <c r="AH91" i="4"/>
  <c r="AH94" i="4"/>
  <c r="AH97" i="4"/>
  <c r="AH100" i="4"/>
  <c r="AF45" i="4"/>
  <c r="AF82" i="4"/>
  <c r="AI85" i="4"/>
  <c r="AI88" i="4"/>
  <c r="AI91" i="4"/>
  <c r="AI94" i="4"/>
  <c r="AI97" i="4"/>
  <c r="AI100" i="4"/>
  <c r="AF94" i="4"/>
  <c r="AF100" i="4"/>
  <c r="AF48" i="4"/>
  <c r="T82" i="4"/>
  <c r="U82" i="4"/>
  <c r="AG45" i="4"/>
  <c r="AG82" i="4"/>
  <c r="V82" i="4"/>
  <c r="AH45" i="4"/>
  <c r="AH82" i="4"/>
  <c r="AI45" i="4"/>
  <c r="AH15" i="4"/>
  <c r="V15" i="7" s="1"/>
  <c r="AI15" i="4"/>
  <c r="W15" i="7" s="1"/>
  <c r="AF15" i="4"/>
  <c r="T15" i="7" s="1"/>
  <c r="S18" i="18"/>
  <c r="BC18" i="18" s="1"/>
  <c r="S24" i="18"/>
  <c r="BC24" i="18" s="1"/>
  <c r="W60" i="4"/>
  <c r="T88" i="4"/>
  <c r="S16" i="18"/>
  <c r="S13" i="18"/>
  <c r="S19" i="18"/>
  <c r="S25" i="18"/>
  <c r="S34" i="18"/>
  <c r="S32" i="18" s="1"/>
  <c r="U85" i="4"/>
  <c r="U88" i="4"/>
  <c r="U91" i="4"/>
  <c r="U94" i="4"/>
  <c r="U97" i="4"/>
  <c r="U100" i="4"/>
  <c r="U106" i="4"/>
  <c r="Q106" i="4"/>
  <c r="V85" i="4"/>
  <c r="V88" i="4"/>
  <c r="V91" i="4"/>
  <c r="V94" i="4"/>
  <c r="V97" i="4"/>
  <c r="V100" i="4"/>
  <c r="V106" i="4"/>
  <c r="R106" i="4"/>
  <c r="W85" i="4"/>
  <c r="W88" i="4"/>
  <c r="W91" i="4"/>
  <c r="W94" i="4"/>
  <c r="W97" i="4"/>
  <c r="W100" i="4"/>
  <c r="W106" i="4"/>
  <c r="S106" i="4"/>
  <c r="T106" i="4"/>
  <c r="W45" i="4"/>
  <c r="W15" i="4"/>
  <c r="K15" i="7" s="1"/>
  <c r="V45" i="4"/>
  <c r="V15" i="4"/>
  <c r="J15" i="7" s="1"/>
  <c r="U45" i="4"/>
  <c r="U15" i="4"/>
  <c r="I15" i="7" s="1"/>
  <c r="W66" i="4"/>
  <c r="W36" i="4"/>
  <c r="K36" i="7" s="1"/>
  <c r="V66" i="4"/>
  <c r="V36" i="4"/>
  <c r="J36" i="7" s="1"/>
  <c r="U66" i="4"/>
  <c r="U36" i="4"/>
  <c r="I36" i="7" s="1"/>
  <c r="S21" i="18"/>
  <c r="BC21" i="18" s="1"/>
  <c r="S15" i="18"/>
  <c r="BC15" i="18" s="1"/>
  <c r="S12" i="18"/>
  <c r="BC12" i="18" s="1"/>
  <c r="O7" i="18"/>
  <c r="O38" i="18" s="1"/>
  <c r="O11" i="27" s="1"/>
  <c r="O11" i="17" s="1"/>
  <c r="BA29" i="18"/>
  <c r="Z7" i="18"/>
  <c r="Z38" i="18" s="1"/>
  <c r="BA11" i="18"/>
  <c r="P7" i="18"/>
  <c r="P38" i="18" s="1"/>
  <c r="P11" i="27" s="1"/>
  <c r="AA11" i="22"/>
  <c r="BA20" i="18"/>
  <c r="BA8" i="18"/>
  <c r="BA23" i="18"/>
  <c r="BA32" i="18"/>
  <c r="Y7" i="18"/>
  <c r="Y38" i="18" s="1"/>
  <c r="N7" i="18"/>
  <c r="N38" i="18" s="1"/>
  <c r="N11" i="27" s="1"/>
  <c r="N11" i="17" s="1"/>
  <c r="BA14" i="18"/>
  <c r="BA12" i="18"/>
  <c r="BA21" i="18"/>
  <c r="BA27" i="18"/>
  <c r="BA26" i="18"/>
  <c r="BA17" i="18"/>
  <c r="U11" i="22" l="1"/>
  <c r="U11" i="27"/>
  <c r="X11" i="22"/>
  <c r="X11" i="27"/>
  <c r="L39" i="17"/>
  <c r="P11" i="17"/>
  <c r="D55" i="24"/>
  <c r="P80" i="27"/>
  <c r="P39" i="17" s="1"/>
  <c r="O80" i="27"/>
  <c r="O39" i="17" s="1"/>
  <c r="Y11" i="22"/>
  <c r="Y11" i="27"/>
  <c r="Z11" i="22"/>
  <c r="Z11" i="27"/>
  <c r="F81" i="12"/>
  <c r="BB109" i="4"/>
  <c r="AV109" i="4"/>
  <c r="AV55" i="27" s="1"/>
  <c r="AW109" i="4"/>
  <c r="AW55" i="27" s="1"/>
  <c r="AU57" i="4"/>
  <c r="AT57" i="4"/>
  <c r="AT27" i="4"/>
  <c r="AH27" i="7" s="1"/>
  <c r="AS57" i="4"/>
  <c r="AS27" i="4"/>
  <c r="AG27" i="7" s="1"/>
  <c r="AR57" i="4"/>
  <c r="AR27" i="4"/>
  <c r="AF27" i="7" s="1"/>
  <c r="AU27" i="4"/>
  <c r="AI27" i="7" s="1"/>
  <c r="AS109" i="4"/>
  <c r="AS55" i="27" s="1"/>
  <c r="AX109" i="4"/>
  <c r="AX55" i="27" s="1"/>
  <c r="AZ109" i="4"/>
  <c r="AU60" i="4"/>
  <c r="AT60" i="4"/>
  <c r="AT30" i="4"/>
  <c r="AH30" i="7" s="1"/>
  <c r="AS60" i="4"/>
  <c r="AS30" i="4"/>
  <c r="AG30" i="7" s="1"/>
  <c r="AR60" i="4"/>
  <c r="AR30" i="4"/>
  <c r="AF30" i="7" s="1"/>
  <c r="AU30" i="4"/>
  <c r="AI30" i="7" s="1"/>
  <c r="AU51" i="4"/>
  <c r="AT51" i="4"/>
  <c r="AT21" i="4"/>
  <c r="AH21" i="7" s="1"/>
  <c r="AS51" i="4"/>
  <c r="AS21" i="4"/>
  <c r="AG21" i="7" s="1"/>
  <c r="AR51" i="4"/>
  <c r="AR21" i="4"/>
  <c r="AF21" i="7" s="1"/>
  <c r="AU21" i="4"/>
  <c r="AI21" i="7" s="1"/>
  <c r="AU109" i="4"/>
  <c r="AU55" i="27" s="1"/>
  <c r="AT109" i="4"/>
  <c r="AT55" i="27" s="1"/>
  <c r="BA109" i="4"/>
  <c r="AU54" i="4"/>
  <c r="AT54" i="4"/>
  <c r="AT24" i="4"/>
  <c r="AH24" i="7" s="1"/>
  <c r="AS54" i="4"/>
  <c r="AS24" i="4"/>
  <c r="AG24" i="7" s="1"/>
  <c r="AR54" i="4"/>
  <c r="AR24" i="4"/>
  <c r="AF24" i="7" s="1"/>
  <c r="AU24" i="4"/>
  <c r="AI24" i="7" s="1"/>
  <c r="AY109" i="4"/>
  <c r="AY55" i="27" s="1"/>
  <c r="O11" i="22"/>
  <c r="N11" i="22"/>
  <c r="S26" i="18"/>
  <c r="S11" i="18"/>
  <c r="S14" i="18"/>
  <c r="S23" i="18"/>
  <c r="S8" i="18"/>
  <c r="BC29" i="18"/>
  <c r="S20" i="18"/>
  <c r="S17" i="18"/>
  <c r="AA109" i="4"/>
  <c r="AA55" i="27" s="1"/>
  <c r="AO109" i="4"/>
  <c r="U109" i="4"/>
  <c r="U55" i="27" s="1"/>
  <c r="Z109" i="4"/>
  <c r="Z55" i="27" s="1"/>
  <c r="X109" i="4"/>
  <c r="X55" i="27" s="1"/>
  <c r="AN109" i="4"/>
  <c r="Y109" i="4"/>
  <c r="Y55" i="27" s="1"/>
  <c r="AQ109" i="4"/>
  <c r="H60" i="22"/>
  <c r="H15" i="7"/>
  <c r="H36" i="7"/>
  <c r="AI48" i="4"/>
  <c r="AH48" i="4"/>
  <c r="AG48" i="4"/>
  <c r="AI57" i="4"/>
  <c r="AH57" i="4"/>
  <c r="AG57" i="4"/>
  <c r="AF57" i="4"/>
  <c r="AI60" i="4"/>
  <c r="AH60" i="4"/>
  <c r="AG60" i="4"/>
  <c r="U42" i="4"/>
  <c r="U12" i="4"/>
  <c r="I12" i="7" s="1"/>
  <c r="W42" i="4"/>
  <c r="W12" i="4"/>
  <c r="K12" i="7" s="1"/>
  <c r="V42" i="4"/>
  <c r="V12" i="4"/>
  <c r="J12" i="7" s="1"/>
  <c r="AG42" i="4"/>
  <c r="AG12" i="4"/>
  <c r="U12" i="7" s="1"/>
  <c r="AF42" i="4"/>
  <c r="AF12" i="4"/>
  <c r="T12" i="7" s="1"/>
  <c r="AI42" i="4"/>
  <c r="AI12" i="4"/>
  <c r="W12" i="7" s="1"/>
  <c r="AH42" i="4"/>
  <c r="AH12" i="4"/>
  <c r="V12" i="7" s="1"/>
  <c r="AI54" i="4"/>
  <c r="AH54" i="4"/>
  <c r="AG54" i="4"/>
  <c r="AF54" i="4"/>
  <c r="AI51" i="4"/>
  <c r="AH51" i="4"/>
  <c r="AG51" i="4"/>
  <c r="AF51" i="4"/>
  <c r="AG30" i="4"/>
  <c r="U30" i="7" s="1"/>
  <c r="AF30" i="4"/>
  <c r="T30" i="7" s="1"/>
  <c r="AI30" i="4"/>
  <c r="W30" i="7" s="1"/>
  <c r="AH30" i="4"/>
  <c r="V30" i="7" s="1"/>
  <c r="AG27" i="4"/>
  <c r="U27" i="7" s="1"/>
  <c r="AF27" i="4"/>
  <c r="T27" i="7" s="1"/>
  <c r="AI27" i="4"/>
  <c r="W27" i="7" s="1"/>
  <c r="AH27" i="4"/>
  <c r="V27" i="7" s="1"/>
  <c r="AG24" i="4"/>
  <c r="U24" i="7" s="1"/>
  <c r="AF24" i="4"/>
  <c r="T24" i="7" s="1"/>
  <c r="AI24" i="4"/>
  <c r="W24" i="7" s="1"/>
  <c r="AH24" i="4"/>
  <c r="V24" i="7" s="1"/>
  <c r="AG21" i="4"/>
  <c r="U21" i="7" s="1"/>
  <c r="AF21" i="4"/>
  <c r="T21" i="7" s="1"/>
  <c r="AI21" i="4"/>
  <c r="W21" i="7" s="1"/>
  <c r="AH21" i="4"/>
  <c r="V21" i="7" s="1"/>
  <c r="AG18" i="4"/>
  <c r="U18" i="7" s="1"/>
  <c r="AF18" i="4"/>
  <c r="T18" i="7" s="1"/>
  <c r="AI18" i="4"/>
  <c r="W18" i="7" s="1"/>
  <c r="AH18" i="4"/>
  <c r="V18" i="7" s="1"/>
  <c r="P11" i="22"/>
  <c r="W48" i="4"/>
  <c r="W18" i="4"/>
  <c r="K18" i="7" s="1"/>
  <c r="V48" i="4"/>
  <c r="V18" i="4"/>
  <c r="J18" i="7" s="1"/>
  <c r="U48" i="4"/>
  <c r="U18" i="4"/>
  <c r="I18" i="7" s="1"/>
  <c r="W54" i="4"/>
  <c r="W24" i="4"/>
  <c r="K24" i="7" s="1"/>
  <c r="V54" i="4"/>
  <c r="V24" i="4"/>
  <c r="J24" i="7" s="1"/>
  <c r="U54" i="4"/>
  <c r="U24" i="4"/>
  <c r="I24" i="7" s="1"/>
  <c r="W57" i="4"/>
  <c r="W27" i="4"/>
  <c r="K27" i="7" s="1"/>
  <c r="V57" i="4"/>
  <c r="V27" i="4"/>
  <c r="J27" i="7" s="1"/>
  <c r="U57" i="4"/>
  <c r="U27" i="4"/>
  <c r="I27" i="7" s="1"/>
  <c r="W30" i="4"/>
  <c r="K30" i="7" s="1"/>
  <c r="V60" i="4"/>
  <c r="V30" i="4"/>
  <c r="J30" i="7" s="1"/>
  <c r="U60" i="4"/>
  <c r="U30" i="4"/>
  <c r="I30" i="7" s="1"/>
  <c r="W51" i="4"/>
  <c r="W21" i="4"/>
  <c r="K21" i="7" s="1"/>
  <c r="V51" i="4"/>
  <c r="V21" i="4"/>
  <c r="J21" i="7" s="1"/>
  <c r="U51" i="4"/>
  <c r="U21" i="4"/>
  <c r="I21" i="7" s="1"/>
  <c r="BA38" i="18"/>
  <c r="AP109" i="4" s="1"/>
  <c r="BA18" i="18"/>
  <c r="BA7" i="18"/>
  <c r="BA42" i="18" s="1"/>
  <c r="AD80" i="27" l="1"/>
  <c r="AD39" i="17" s="1"/>
  <c r="D59" i="22" s="1"/>
  <c r="V11" i="22"/>
  <c r="V11" i="27"/>
  <c r="Z11" i="17"/>
  <c r="N55" i="24"/>
  <c r="X11" i="17"/>
  <c r="L55" i="24"/>
  <c r="Y11" i="17"/>
  <c r="M55" i="24"/>
  <c r="S80" i="27"/>
  <c r="S39" i="17" s="1"/>
  <c r="U11" i="17"/>
  <c r="I55" i="24"/>
  <c r="Z128" i="27"/>
  <c r="S128" i="27"/>
  <c r="AP52" i="27"/>
  <c r="AP10" i="27" s="1"/>
  <c r="AP55" i="27"/>
  <c r="AN52" i="27"/>
  <c r="AN10" i="27" s="1"/>
  <c r="AN55" i="27"/>
  <c r="AQ52" i="27"/>
  <c r="AQ10" i="27" s="1"/>
  <c r="AQ55" i="27"/>
  <c r="AO52" i="27"/>
  <c r="AO10" i="27" s="1"/>
  <c r="AO55" i="27"/>
  <c r="AA128" i="27"/>
  <c r="AT52" i="27"/>
  <c r="AT10" i="27" s="1"/>
  <c r="AS52" i="27"/>
  <c r="AS10" i="27" s="1"/>
  <c r="AU52" i="27"/>
  <c r="AU10" i="27" s="1"/>
  <c r="AW52" i="27"/>
  <c r="AW10" i="27" s="1"/>
  <c r="AY52" i="27"/>
  <c r="AY10" i="27" s="1"/>
  <c r="AV52" i="27"/>
  <c r="AV10" i="27" s="1"/>
  <c r="AX52" i="27"/>
  <c r="AX10" i="27" s="1"/>
  <c r="AO17" i="22"/>
  <c r="AN17" i="22"/>
  <c r="AP17" i="22"/>
  <c r="AQ17" i="22"/>
  <c r="AX52" i="11"/>
  <c r="AV52" i="11"/>
  <c r="AT52" i="11"/>
  <c r="AS52" i="11"/>
  <c r="AU52" i="11"/>
  <c r="AY52" i="11"/>
  <c r="AW52" i="11"/>
  <c r="BC20" i="18"/>
  <c r="BC8" i="18"/>
  <c r="BC14" i="18"/>
  <c r="BC26" i="18"/>
  <c r="BC17" i="18"/>
  <c r="BC32" i="18"/>
  <c r="BC23" i="18"/>
  <c r="BC11" i="18"/>
  <c r="AP52" i="11"/>
  <c r="V109" i="4"/>
  <c r="V55" i="27" s="1"/>
  <c r="AO52" i="11"/>
  <c r="BF108" i="4"/>
  <c r="AQ52" i="11"/>
  <c r="AN52" i="11"/>
  <c r="F60" i="22"/>
  <c r="P109" i="4"/>
  <c r="H27" i="7"/>
  <c r="H18" i="7"/>
  <c r="H30" i="7"/>
  <c r="H24" i="7"/>
  <c r="H21" i="7"/>
  <c r="H12" i="7"/>
  <c r="S7" i="18"/>
  <c r="AD7" i="18"/>
  <c r="AD38" i="18" s="1"/>
  <c r="AE7" i="18"/>
  <c r="AE36" i="18" s="1"/>
  <c r="AJ7" i="18"/>
  <c r="AJ36" i="18" s="1"/>
  <c r="AM7" i="18"/>
  <c r="AM36" i="18" s="1"/>
  <c r="AK7" i="18"/>
  <c r="AK36" i="18" s="1"/>
  <c r="AL7" i="18"/>
  <c r="AL36" i="18" s="1"/>
  <c r="AG7" i="18"/>
  <c r="AG36" i="18" s="1"/>
  <c r="AH7" i="18"/>
  <c r="AH36" i="18" s="1"/>
  <c r="AI7" i="18"/>
  <c r="AI36" i="18" s="1"/>
  <c r="AO42" i="7"/>
  <c r="G41" i="7"/>
  <c r="V145" i="4"/>
  <c r="U145" i="4"/>
  <c r="U40" i="27" s="1"/>
  <c r="T145" i="4"/>
  <c r="T40" i="27" s="1"/>
  <c r="AM110" i="11"/>
  <c r="AL110" i="11"/>
  <c r="AK110" i="11"/>
  <c r="AJ110" i="11"/>
  <c r="AI110" i="11"/>
  <c r="AH110" i="11"/>
  <c r="AG110" i="11"/>
  <c r="AF110" i="11"/>
  <c r="AE110" i="11"/>
  <c r="AD110" i="11"/>
  <c r="AC110" i="11"/>
  <c r="AB110" i="11"/>
  <c r="F32" i="21" s="1"/>
  <c r="AA110" i="11"/>
  <c r="Z110" i="11"/>
  <c r="Y110" i="11"/>
  <c r="X110" i="11"/>
  <c r="W110" i="11"/>
  <c r="V110" i="11"/>
  <c r="U110" i="11"/>
  <c r="T110" i="11"/>
  <c r="S110" i="11"/>
  <c r="R110" i="11"/>
  <c r="Q110" i="11"/>
  <c r="P110" i="11"/>
  <c r="E32" i="21" s="1"/>
  <c r="AM106" i="11"/>
  <c r="AL106" i="11"/>
  <c r="AK106" i="11"/>
  <c r="AJ106" i="11"/>
  <c r="AI106" i="11"/>
  <c r="AH106" i="11"/>
  <c r="AG106" i="11"/>
  <c r="AF106" i="11"/>
  <c r="AE106" i="11"/>
  <c r="AD106" i="11"/>
  <c r="AB106" i="11"/>
  <c r="AA106" i="11"/>
  <c r="Z106" i="11"/>
  <c r="Y106" i="11"/>
  <c r="X106" i="11"/>
  <c r="W106" i="11"/>
  <c r="V106" i="11"/>
  <c r="U106" i="11"/>
  <c r="T106" i="11"/>
  <c r="S106" i="11"/>
  <c r="R106" i="11"/>
  <c r="Q106" i="11"/>
  <c r="P106" i="11"/>
  <c r="AM82" i="11"/>
  <c r="AM79" i="11" s="1"/>
  <c r="AL82" i="11"/>
  <c r="AL79" i="11" s="1"/>
  <c r="AK82" i="11"/>
  <c r="AK79" i="11" s="1"/>
  <c r="AJ82" i="11"/>
  <c r="AJ79" i="11" s="1"/>
  <c r="AI82" i="11"/>
  <c r="AI79" i="11" s="1"/>
  <c r="AH82" i="11"/>
  <c r="AH79" i="11" s="1"/>
  <c r="AG82" i="11"/>
  <c r="AG79" i="11" s="1"/>
  <c r="AF82" i="11"/>
  <c r="AF79" i="11" s="1"/>
  <c r="AE82" i="11"/>
  <c r="AE79" i="11" s="1"/>
  <c r="AD82" i="11"/>
  <c r="AD79" i="11" s="1"/>
  <c r="AC82" i="11"/>
  <c r="AC79" i="11" s="1"/>
  <c r="AB82" i="11"/>
  <c r="AB79" i="11" s="1"/>
  <c r="AA82" i="11"/>
  <c r="AA79" i="11" s="1"/>
  <c r="Z82" i="11"/>
  <c r="Z79" i="11" s="1"/>
  <c r="Y82" i="11"/>
  <c r="Y79" i="11" s="1"/>
  <c r="X82" i="11"/>
  <c r="X79" i="11" s="1"/>
  <c r="W82" i="11"/>
  <c r="W79" i="11" s="1"/>
  <c r="V82" i="11"/>
  <c r="V79" i="11" s="1"/>
  <c r="U82" i="11"/>
  <c r="U79" i="11" s="1"/>
  <c r="T82" i="11"/>
  <c r="T79" i="11" s="1"/>
  <c r="S82" i="11"/>
  <c r="S79" i="11" s="1"/>
  <c r="R82" i="11"/>
  <c r="R79" i="11" s="1"/>
  <c r="Q82" i="11"/>
  <c r="Q79" i="11" s="1"/>
  <c r="P82" i="11"/>
  <c r="P79" i="11" s="1"/>
  <c r="M49" i="11"/>
  <c r="L49" i="11"/>
  <c r="K49" i="11"/>
  <c r="J49" i="11"/>
  <c r="I49" i="11"/>
  <c r="H49" i="11"/>
  <c r="G49" i="11"/>
  <c r="F49" i="11"/>
  <c r="E49" i="11"/>
  <c r="D49" i="11"/>
  <c r="M48" i="11"/>
  <c r="L48" i="11"/>
  <c r="K48" i="11"/>
  <c r="J48" i="11"/>
  <c r="I48" i="11"/>
  <c r="H48" i="11"/>
  <c r="G48" i="11"/>
  <c r="F48" i="11"/>
  <c r="E48" i="11"/>
  <c r="D48" i="11"/>
  <c r="M47" i="11"/>
  <c r="L47" i="11"/>
  <c r="K47" i="11"/>
  <c r="J47" i="11"/>
  <c r="I47" i="11"/>
  <c r="H47" i="11"/>
  <c r="G47" i="11"/>
  <c r="F47" i="11"/>
  <c r="E47" i="11"/>
  <c r="D47" i="11"/>
  <c r="M46" i="11"/>
  <c r="L46" i="11"/>
  <c r="K46" i="11"/>
  <c r="J46" i="11"/>
  <c r="I46" i="11"/>
  <c r="H46" i="11"/>
  <c r="G46" i="11"/>
  <c r="F46" i="11"/>
  <c r="E46" i="11"/>
  <c r="D46" i="11"/>
  <c r="M45" i="11"/>
  <c r="L45" i="11"/>
  <c r="K45" i="11"/>
  <c r="J45" i="11"/>
  <c r="I45" i="11"/>
  <c r="H45" i="11"/>
  <c r="G45" i="11"/>
  <c r="F45" i="11"/>
  <c r="E45" i="11"/>
  <c r="D45" i="11"/>
  <c r="M44" i="11"/>
  <c r="L44" i="11"/>
  <c r="K44" i="11"/>
  <c r="J44" i="11"/>
  <c r="I44" i="11"/>
  <c r="H44" i="11"/>
  <c r="G44" i="11"/>
  <c r="F44" i="11"/>
  <c r="E44" i="11"/>
  <c r="D44" i="11"/>
  <c r="M43" i="11"/>
  <c r="L43" i="11"/>
  <c r="K43" i="11"/>
  <c r="J43" i="11"/>
  <c r="I43" i="11"/>
  <c r="H43" i="11"/>
  <c r="G43" i="11"/>
  <c r="F43" i="11"/>
  <c r="E43" i="11"/>
  <c r="D43" i="11"/>
  <c r="M42" i="11"/>
  <c r="L42" i="11"/>
  <c r="K42" i="11"/>
  <c r="J42" i="11"/>
  <c r="I42" i="11"/>
  <c r="H42" i="11"/>
  <c r="G42" i="11"/>
  <c r="F42" i="11"/>
  <c r="E42" i="11"/>
  <c r="D42" i="11"/>
  <c r="M41" i="11"/>
  <c r="L41" i="11"/>
  <c r="K41" i="11"/>
  <c r="J41" i="11"/>
  <c r="I41" i="11"/>
  <c r="H41" i="11"/>
  <c r="G41" i="11"/>
  <c r="F41" i="11"/>
  <c r="E41" i="11"/>
  <c r="D41" i="11"/>
  <c r="D30" i="11"/>
  <c r="O99" i="11"/>
  <c r="N99" i="11"/>
  <c r="O98" i="11"/>
  <c r="N98" i="11"/>
  <c r="M30" i="11"/>
  <c r="L30" i="11"/>
  <c r="K30" i="11"/>
  <c r="J30" i="11"/>
  <c r="I30" i="11"/>
  <c r="H30" i="11"/>
  <c r="G30" i="11"/>
  <c r="F30" i="11"/>
  <c r="E30" i="11"/>
  <c r="O49" i="11"/>
  <c r="N49" i="11"/>
  <c r="O48" i="11"/>
  <c r="N48" i="11"/>
  <c r="O46" i="11"/>
  <c r="O45" i="11"/>
  <c r="N45" i="11"/>
  <c r="O43" i="11"/>
  <c r="O41" i="11"/>
  <c r="N41" i="11"/>
  <c r="N81" i="11"/>
  <c r="O81" i="11"/>
  <c r="AM13" i="22"/>
  <c r="AL13" i="22"/>
  <c r="AK13" i="22"/>
  <c r="AJ13" i="22"/>
  <c r="AI13" i="22"/>
  <c r="AH13" i="22"/>
  <c r="AG13" i="22"/>
  <c r="AF13" i="22"/>
  <c r="AE13" i="22"/>
  <c r="AD13" i="22"/>
  <c r="AC13" i="22"/>
  <c r="AA13" i="22"/>
  <c r="Z13" i="22"/>
  <c r="Y13" i="22"/>
  <c r="X13" i="22"/>
  <c r="W13" i="22"/>
  <c r="V13" i="22"/>
  <c r="U13" i="22"/>
  <c r="T13" i="22"/>
  <c r="S13" i="22"/>
  <c r="R13" i="22"/>
  <c r="M13" i="22"/>
  <c r="L13" i="22"/>
  <c r="K13" i="22"/>
  <c r="J13" i="22"/>
  <c r="I13" i="22"/>
  <c r="H13" i="22"/>
  <c r="G13" i="22"/>
  <c r="AM145" i="4"/>
  <c r="AM40" i="27" s="1"/>
  <c r="AL145" i="4"/>
  <c r="AL40" i="27" s="1"/>
  <c r="AK145" i="4"/>
  <c r="AK40" i="27" s="1"/>
  <c r="AJ145" i="4"/>
  <c r="AJ40" i="27" s="1"/>
  <c r="AI145" i="4"/>
  <c r="AI40" i="27" s="1"/>
  <c r="AH145" i="4"/>
  <c r="AH40" i="27" s="1"/>
  <c r="AG145" i="4"/>
  <c r="AG40" i="27" s="1"/>
  <c r="AF145" i="4"/>
  <c r="AF40" i="27" s="1"/>
  <c r="AE145" i="4"/>
  <c r="AE40" i="27" s="1"/>
  <c r="AD145" i="4"/>
  <c r="AD40" i="27" s="1"/>
  <c r="AC145" i="4"/>
  <c r="AC40" i="27" s="1"/>
  <c r="AB145" i="4"/>
  <c r="AB40" i="27" s="1"/>
  <c r="AA145" i="4"/>
  <c r="AA40" i="27" s="1"/>
  <c r="Z145" i="4"/>
  <c r="Z40" i="27" s="1"/>
  <c r="Y145" i="4"/>
  <c r="Y40" i="27" s="1"/>
  <c r="X145" i="4"/>
  <c r="X40" i="27" s="1"/>
  <c r="W145" i="4"/>
  <c r="W40" i="27" s="1"/>
  <c r="S145" i="4"/>
  <c r="S40" i="27" s="1"/>
  <c r="R145" i="4"/>
  <c r="R40" i="27" s="1"/>
  <c r="Q145" i="4"/>
  <c r="Q40" i="27" s="1"/>
  <c r="P145" i="4"/>
  <c r="P40" i="27" s="1"/>
  <c r="O145" i="4"/>
  <c r="O40" i="27" s="1"/>
  <c r="O18" i="17" s="1"/>
  <c r="N145" i="4"/>
  <c r="N40" i="27" s="1"/>
  <c r="N18" i="17" s="1"/>
  <c r="M145" i="4"/>
  <c r="M40" i="27" s="1"/>
  <c r="M18" i="17" s="1"/>
  <c r="L145" i="4"/>
  <c r="L40" i="27" s="1"/>
  <c r="L18" i="17" s="1"/>
  <c r="K145" i="4"/>
  <c r="K40" i="27" s="1"/>
  <c r="K18" i="17" s="1"/>
  <c r="J145" i="4"/>
  <c r="J40" i="27" s="1"/>
  <c r="J18" i="17" s="1"/>
  <c r="I145" i="4"/>
  <c r="I40" i="27" s="1"/>
  <c r="I18" i="17" s="1"/>
  <c r="H145" i="4"/>
  <c r="H40" i="27" s="1"/>
  <c r="H18" i="17" s="1"/>
  <c r="G145" i="4"/>
  <c r="G40" i="27" s="1"/>
  <c r="G18" i="17" s="1"/>
  <c r="F145" i="4"/>
  <c r="F40" i="27" s="1"/>
  <c r="F18" i="17" s="1"/>
  <c r="D145" i="4"/>
  <c r="D40" i="27" s="1"/>
  <c r="D18" i="17" s="1"/>
  <c r="E145" i="4"/>
  <c r="E40" i="27" s="1"/>
  <c r="E18" i="17" s="1"/>
  <c r="M165" i="4"/>
  <c r="L165" i="4"/>
  <c r="K165" i="4"/>
  <c r="J165" i="4"/>
  <c r="I165" i="4"/>
  <c r="H103" i="11"/>
  <c r="G165" i="4"/>
  <c r="F165" i="4"/>
  <c r="E165" i="4"/>
  <c r="D165" i="4"/>
  <c r="F13" i="22"/>
  <c r="E13" i="22"/>
  <c r="O71" i="11"/>
  <c r="E68" i="4"/>
  <c r="E29" i="21" l="1"/>
  <c r="F29" i="21"/>
  <c r="W18" i="17"/>
  <c r="K62" i="24"/>
  <c r="AA18" i="17"/>
  <c r="O62" i="24"/>
  <c r="AE18" i="17"/>
  <c r="S62" i="24"/>
  <c r="AI18" i="17"/>
  <c r="W62" i="24"/>
  <c r="AM18" i="17"/>
  <c r="AA62" i="24"/>
  <c r="AW19" i="17"/>
  <c r="AK63" i="24"/>
  <c r="AQ19" i="17"/>
  <c r="AE63" i="24"/>
  <c r="AP19" i="17"/>
  <c r="AD63" i="24"/>
  <c r="AJ18" i="17"/>
  <c r="X62" i="24"/>
  <c r="AX19" i="17"/>
  <c r="AL63" i="24"/>
  <c r="AU19" i="17"/>
  <c r="AI63" i="24"/>
  <c r="AB18" i="17"/>
  <c r="P62" i="24"/>
  <c r="R18" i="17"/>
  <c r="F62" i="24"/>
  <c r="AC18" i="17"/>
  <c r="Q62" i="24"/>
  <c r="AG18" i="17"/>
  <c r="U62" i="24"/>
  <c r="T18" i="17"/>
  <c r="H62" i="24"/>
  <c r="AV19" i="17"/>
  <c r="AJ63" i="24"/>
  <c r="AS19" i="17"/>
  <c r="AG63" i="24"/>
  <c r="AO19" i="17"/>
  <c r="AC63" i="24"/>
  <c r="AN19" i="17"/>
  <c r="AB63" i="24"/>
  <c r="V11" i="17"/>
  <c r="J55" i="24"/>
  <c r="P18" i="17"/>
  <c r="D62" i="24"/>
  <c r="Q18" i="17"/>
  <c r="E62" i="24"/>
  <c r="X18" i="17"/>
  <c r="L62" i="24"/>
  <c r="AF18" i="17"/>
  <c r="T62" i="24"/>
  <c r="Y18" i="17"/>
  <c r="M62" i="24"/>
  <c r="AK18" i="17"/>
  <c r="Y62" i="24"/>
  <c r="S18" i="17"/>
  <c r="G62" i="24"/>
  <c r="Z18" i="17"/>
  <c r="N62" i="24"/>
  <c r="AD18" i="17"/>
  <c r="R62" i="24"/>
  <c r="AH18" i="17"/>
  <c r="V62" i="24"/>
  <c r="AL18" i="17"/>
  <c r="Z62" i="24"/>
  <c r="U18" i="17"/>
  <c r="I62" i="24"/>
  <c r="AD11" i="22"/>
  <c r="AD11" i="27"/>
  <c r="AY19" i="17"/>
  <c r="AM63" i="24"/>
  <c r="AT19" i="17"/>
  <c r="AH63" i="24"/>
  <c r="E90" i="12"/>
  <c r="X125" i="27"/>
  <c r="K103" i="11"/>
  <c r="K60" i="27"/>
  <c r="E103" i="11"/>
  <c r="E60" i="27"/>
  <c r="I60" i="27"/>
  <c r="M103" i="11"/>
  <c r="M60" i="27"/>
  <c r="P52" i="27"/>
  <c r="P10" i="27" s="1"/>
  <c r="P55" i="27"/>
  <c r="G103" i="11"/>
  <c r="G60" i="27"/>
  <c r="D60" i="27"/>
  <c r="L103" i="11"/>
  <c r="L60" i="27"/>
  <c r="F103" i="11"/>
  <c r="F60" i="27"/>
  <c r="J103" i="11"/>
  <c r="J60" i="27"/>
  <c r="N133" i="27" s="1"/>
  <c r="X128" i="27"/>
  <c r="V40" i="27"/>
  <c r="BF145" i="4"/>
  <c r="E91" i="12"/>
  <c r="Q112" i="27"/>
  <c r="Q46" i="17" s="1"/>
  <c r="P112" i="27"/>
  <c r="P46" i="17" s="1"/>
  <c r="U112" i="27"/>
  <c r="U46" i="17" s="1"/>
  <c r="AA125" i="27"/>
  <c r="L112" i="27"/>
  <c r="L46" i="17" s="1"/>
  <c r="O112" i="27"/>
  <c r="O46" i="17" s="1"/>
  <c r="T112" i="27"/>
  <c r="T46" i="17" s="1"/>
  <c r="Z125" i="27"/>
  <c r="S112" i="27"/>
  <c r="S46" i="17" s="1"/>
  <c r="W112" i="27"/>
  <c r="W46" i="17" s="1"/>
  <c r="N112" i="27"/>
  <c r="N46" i="17" s="1"/>
  <c r="M112" i="27"/>
  <c r="M46" i="17" s="1"/>
  <c r="V112" i="27"/>
  <c r="V46" i="17" s="1"/>
  <c r="Q11" i="22"/>
  <c r="S11" i="27"/>
  <c r="P17" i="22"/>
  <c r="F96" i="21"/>
  <c r="D16" i="22"/>
  <c r="I84" i="11"/>
  <c r="I16" i="22"/>
  <c r="X16" i="22"/>
  <c r="AJ16" i="22"/>
  <c r="E84" i="11"/>
  <c r="E16" i="22"/>
  <c r="H16" i="22"/>
  <c r="L84" i="11"/>
  <c r="L16" i="22"/>
  <c r="P16" i="22"/>
  <c r="W16" i="22"/>
  <c r="AA16" i="22"/>
  <c r="AE16" i="22"/>
  <c r="AI16" i="22"/>
  <c r="AM16" i="22"/>
  <c r="T16" i="22"/>
  <c r="M84" i="11"/>
  <c r="M16" i="22"/>
  <c r="Q16" i="22"/>
  <c r="AB16" i="22"/>
  <c r="AF16" i="22"/>
  <c r="U16" i="22"/>
  <c r="F84" i="11"/>
  <c r="F16" i="22"/>
  <c r="J84" i="11"/>
  <c r="J16" i="22"/>
  <c r="N84" i="11"/>
  <c r="N16" i="22"/>
  <c r="R16" i="22"/>
  <c r="Y16" i="22"/>
  <c r="AC16" i="22"/>
  <c r="AG16" i="22"/>
  <c r="AK16" i="22"/>
  <c r="BD158" i="4"/>
  <c r="G16" i="22"/>
  <c r="K84" i="11"/>
  <c r="K16" i="22"/>
  <c r="O84" i="11"/>
  <c r="O16" i="22"/>
  <c r="S16" i="22"/>
  <c r="Z16" i="22"/>
  <c r="AD16" i="22"/>
  <c r="AH16" i="22"/>
  <c r="AL16" i="22"/>
  <c r="V16" i="22"/>
  <c r="F99" i="21"/>
  <c r="BG36" i="18"/>
  <c r="BD87" i="4"/>
  <c r="E82" i="12"/>
  <c r="BD96" i="4"/>
  <c r="F83" i="12"/>
  <c r="G83" i="12"/>
  <c r="F99" i="12"/>
  <c r="G99" i="12"/>
  <c r="D103" i="11"/>
  <c r="N43" i="11"/>
  <c r="E43" i="12" s="1"/>
  <c r="BD86" i="4"/>
  <c r="D13" i="22"/>
  <c r="AB13" i="22"/>
  <c r="BH158" i="4"/>
  <c r="N46" i="11"/>
  <c r="E46" i="12" s="1"/>
  <c r="BD95" i="4"/>
  <c r="Q13" i="22"/>
  <c r="BF158" i="4"/>
  <c r="F103" i="12"/>
  <c r="G103" i="12"/>
  <c r="P132" i="4"/>
  <c r="BD145" i="4"/>
  <c r="BH145" i="4"/>
  <c r="BC7" i="18"/>
  <c r="AD109" i="4"/>
  <c r="AD55" i="27" s="1"/>
  <c r="S132" i="4"/>
  <c r="W132" i="4"/>
  <c r="AA132" i="4"/>
  <c r="AE132" i="4"/>
  <c r="AI132" i="4"/>
  <c r="AM132" i="4"/>
  <c r="R132" i="4"/>
  <c r="Z132" i="4"/>
  <c r="AD132" i="4"/>
  <c r="AH132" i="4"/>
  <c r="AL132" i="4"/>
  <c r="Y132" i="4"/>
  <c r="AC132" i="4"/>
  <c r="AG132" i="4"/>
  <c r="AK132" i="4"/>
  <c r="H96" i="11"/>
  <c r="L96" i="11"/>
  <c r="E41" i="12"/>
  <c r="E45" i="12"/>
  <c r="E49" i="12"/>
  <c r="E96" i="11"/>
  <c r="D96" i="11"/>
  <c r="I103" i="11"/>
  <c r="G84" i="11"/>
  <c r="G132" i="4"/>
  <c r="I96" i="11"/>
  <c r="M96" i="11"/>
  <c r="T132" i="4"/>
  <c r="J96" i="11"/>
  <c r="E48" i="12"/>
  <c r="U132" i="4"/>
  <c r="H84" i="11"/>
  <c r="F96" i="11"/>
  <c r="D84" i="11"/>
  <c r="D132" i="4"/>
  <c r="Q132" i="4"/>
  <c r="X132" i="4"/>
  <c r="AB132" i="4"/>
  <c r="AF132" i="4"/>
  <c r="AJ132" i="4"/>
  <c r="G96" i="11"/>
  <c r="K96" i="11"/>
  <c r="V132" i="4"/>
  <c r="Q109" i="4"/>
  <c r="Q55" i="27" s="1"/>
  <c r="W84" i="11"/>
  <c r="AA84" i="11"/>
  <c r="AE84" i="11"/>
  <c r="AI84" i="11"/>
  <c r="AM84" i="11"/>
  <c r="P96" i="11"/>
  <c r="T96" i="11"/>
  <c r="X96" i="11"/>
  <c r="AB96" i="11"/>
  <c r="AF96" i="11"/>
  <c r="AJ96" i="11"/>
  <c r="T84" i="11"/>
  <c r="Q84" i="11"/>
  <c r="X84" i="11"/>
  <c r="AB84" i="11"/>
  <c r="AF84" i="11"/>
  <c r="AF76" i="11" s="1"/>
  <c r="AJ84" i="11"/>
  <c r="U96" i="11"/>
  <c r="Y96" i="11"/>
  <c r="AC96" i="11"/>
  <c r="AG96" i="11"/>
  <c r="AK96" i="11"/>
  <c r="U84" i="11"/>
  <c r="R84" i="11"/>
  <c r="Y84" i="11"/>
  <c r="AC84" i="11"/>
  <c r="AG84" i="11"/>
  <c r="AK84" i="11"/>
  <c r="R96" i="11"/>
  <c r="V96" i="11"/>
  <c r="Z96" i="11"/>
  <c r="AD96" i="11"/>
  <c r="AH96" i="11"/>
  <c r="AL96" i="11"/>
  <c r="S84" i="11"/>
  <c r="Z84" i="11"/>
  <c r="AD84" i="11"/>
  <c r="AH84" i="11"/>
  <c r="AL84" i="11"/>
  <c r="S96" i="11"/>
  <c r="W96" i="11"/>
  <c r="AA96" i="11"/>
  <c r="AE96" i="11"/>
  <c r="AI96" i="11"/>
  <c r="AM96" i="11"/>
  <c r="N71" i="11"/>
  <c r="AI38" i="18"/>
  <c r="AI108" i="4"/>
  <c r="AL38" i="18"/>
  <c r="AL108" i="4"/>
  <c r="AE38" i="18"/>
  <c r="AE108" i="4"/>
  <c r="AK38" i="18"/>
  <c r="AK108" i="4"/>
  <c r="AH38" i="18"/>
  <c r="AH108" i="4"/>
  <c r="AM38" i="18"/>
  <c r="AM108" i="4"/>
  <c r="AG38" i="18"/>
  <c r="AG108" i="4"/>
  <c r="AJ38" i="18"/>
  <c r="AJ108" i="4"/>
  <c r="P84" i="11"/>
  <c r="M40" i="11"/>
  <c r="M39" i="11" s="1"/>
  <c r="M73" i="11" s="1"/>
  <c r="Q96" i="11"/>
  <c r="J40" i="11"/>
  <c r="J39" i="11" s="1"/>
  <c r="J73" i="11" s="1"/>
  <c r="I40" i="11"/>
  <c r="I39" i="11" s="1"/>
  <c r="I73" i="11" s="1"/>
  <c r="K40" i="11"/>
  <c r="K39" i="11" s="1"/>
  <c r="K73" i="11" s="1"/>
  <c r="O42" i="11"/>
  <c r="N44" i="11"/>
  <c r="O44" i="11"/>
  <c r="N47" i="11"/>
  <c r="BD84" i="4"/>
  <c r="N42" i="11"/>
  <c r="O47" i="11"/>
  <c r="F40" i="11"/>
  <c r="F39" i="11" s="1"/>
  <c r="F73" i="11" s="1"/>
  <c r="E40" i="11"/>
  <c r="E39" i="11" s="1"/>
  <c r="E73" i="11" s="1"/>
  <c r="G40" i="11"/>
  <c r="D40" i="11"/>
  <c r="H40" i="11"/>
  <c r="L40" i="11"/>
  <c r="N30" i="11"/>
  <c r="O30" i="11"/>
  <c r="AH128" i="4"/>
  <c r="AH56" i="27" s="1"/>
  <c r="AG128" i="4"/>
  <c r="AG56" i="27" s="1"/>
  <c r="AB128" i="4"/>
  <c r="AB56" i="27" s="1"/>
  <c r="AA128" i="4"/>
  <c r="AA56" i="27" s="1"/>
  <c r="Z128" i="4"/>
  <c r="Z56" i="27" s="1"/>
  <c r="Y128" i="4"/>
  <c r="Y56" i="27" s="1"/>
  <c r="AJ128" i="4"/>
  <c r="AJ56" i="27" s="1"/>
  <c r="AI128" i="4"/>
  <c r="AI56" i="27" s="1"/>
  <c r="AM128" i="4"/>
  <c r="AM56" i="27" s="1"/>
  <c r="AE128" i="4"/>
  <c r="AE56" i="27" s="1"/>
  <c r="U129" i="27" s="1"/>
  <c r="W128" i="4"/>
  <c r="W56" i="27" s="1"/>
  <c r="AL128" i="4"/>
  <c r="AL56" i="27" s="1"/>
  <c r="AD128" i="4"/>
  <c r="AD56" i="27" s="1"/>
  <c r="V128" i="4"/>
  <c r="V56" i="27" s="1"/>
  <c r="AF71" i="11"/>
  <c r="X128" i="4"/>
  <c r="X56" i="27" s="1"/>
  <c r="AK128" i="4"/>
  <c r="AK56" i="27" s="1"/>
  <c r="AC128" i="4"/>
  <c r="S71" i="11"/>
  <c r="R71" i="11"/>
  <c r="Q71" i="11"/>
  <c r="X47" i="17" l="1"/>
  <c r="X79" i="27"/>
  <c r="Z47" i="17"/>
  <c r="Z79" i="27"/>
  <c r="AA47" i="17"/>
  <c r="AA79" i="27"/>
  <c r="AJ11" i="22"/>
  <c r="AJ11" i="27"/>
  <c r="AM11" i="22"/>
  <c r="AM11" i="27"/>
  <c r="AK11" i="22"/>
  <c r="AK11" i="27"/>
  <c r="AL11" i="22"/>
  <c r="AL11" i="27"/>
  <c r="S11" i="17"/>
  <c r="G55" i="24"/>
  <c r="R112" i="27"/>
  <c r="R46" i="17" s="1"/>
  <c r="V18" i="17"/>
  <c r="J62" i="24"/>
  <c r="P19" i="17"/>
  <c r="D63" i="24"/>
  <c r="P76" i="11"/>
  <c r="AG11" i="22"/>
  <c r="AG11" i="27"/>
  <c r="AH11" i="22"/>
  <c r="AH11" i="27"/>
  <c r="AE11" i="22"/>
  <c r="AE11" i="27"/>
  <c r="AI11" i="22"/>
  <c r="AI11" i="27"/>
  <c r="AG76" i="11"/>
  <c r="AD11" i="17"/>
  <c r="R55" i="24"/>
  <c r="AD76" i="11"/>
  <c r="AJ76" i="11"/>
  <c r="AH76" i="11"/>
  <c r="R76" i="11"/>
  <c r="AL76" i="11"/>
  <c r="U76" i="11"/>
  <c r="Y76" i="11"/>
  <c r="T76" i="11"/>
  <c r="AA76" i="11"/>
  <c r="Z76" i="11"/>
  <c r="AC76" i="11"/>
  <c r="AB76" i="11"/>
  <c r="AE76" i="11"/>
  <c r="AM76" i="11"/>
  <c r="W76" i="11"/>
  <c r="L133" i="27"/>
  <c r="Q76" i="11"/>
  <c r="S76" i="11"/>
  <c r="AK76" i="11"/>
  <c r="X76" i="11"/>
  <c r="AI76" i="11"/>
  <c r="AC71" i="11"/>
  <c r="AC56" i="27"/>
  <c r="T129" i="27" s="1"/>
  <c r="R129" i="27"/>
  <c r="S129" i="27"/>
  <c r="W129" i="27"/>
  <c r="V129" i="27"/>
  <c r="M133" i="27"/>
  <c r="AF112" i="27"/>
  <c r="AF46" i="17" s="1"/>
  <c r="AD52" i="27"/>
  <c r="AD10" i="27" s="1"/>
  <c r="Z17" i="22"/>
  <c r="Z52" i="27"/>
  <c r="Z10" i="27" s="1"/>
  <c r="V17" i="22"/>
  <c r="V52" i="27"/>
  <c r="V10" i="27" s="1"/>
  <c r="Y17" i="22"/>
  <c r="Y52" i="27"/>
  <c r="Y10" i="27" s="1"/>
  <c r="U17" i="22"/>
  <c r="U52" i="27"/>
  <c r="U10" i="27" s="1"/>
  <c r="AD112" i="27"/>
  <c r="AD46" i="17" s="1"/>
  <c r="Q52" i="27"/>
  <c r="Q10" i="27" s="1"/>
  <c r="X17" i="22"/>
  <c r="X52" i="27"/>
  <c r="X10" i="27" s="1"/>
  <c r="AA17" i="22"/>
  <c r="AA52" i="27"/>
  <c r="AA10" i="27" s="1"/>
  <c r="AH112" i="27"/>
  <c r="AH46" i="17" s="1"/>
  <c r="E42" i="12"/>
  <c r="BH132" i="4"/>
  <c r="F87" i="21"/>
  <c r="E85" i="12"/>
  <c r="G79" i="12"/>
  <c r="G85" i="12"/>
  <c r="F24" i="21" s="1"/>
  <c r="BF132" i="4"/>
  <c r="E29" i="12"/>
  <c r="BD90" i="4"/>
  <c r="BD99" i="4"/>
  <c r="BD93" i="4"/>
  <c r="BH128" i="4"/>
  <c r="E71" i="12"/>
  <c r="AD17" i="22"/>
  <c r="BF128" i="4"/>
  <c r="F25" i="21"/>
  <c r="G87" i="12"/>
  <c r="Q17" i="22"/>
  <c r="F87" i="12"/>
  <c r="E25" i="21"/>
  <c r="AG109" i="4"/>
  <c r="AH109" i="4"/>
  <c r="AE109" i="4"/>
  <c r="AJ109" i="4"/>
  <c r="AM109" i="4"/>
  <c r="AK109" i="4"/>
  <c r="AL109" i="4"/>
  <c r="AI109" i="4"/>
  <c r="E44" i="12"/>
  <c r="E47" i="12"/>
  <c r="AI71" i="11"/>
  <c r="T71" i="11"/>
  <c r="W71" i="11"/>
  <c r="AB71" i="11"/>
  <c r="V71" i="11"/>
  <c r="AE71" i="11"/>
  <c r="Y71" i="11"/>
  <c r="U71" i="11"/>
  <c r="D39" i="11"/>
  <c r="D73" i="11" s="1"/>
  <c r="AK71" i="11"/>
  <c r="AD71" i="11"/>
  <c r="AM71" i="11"/>
  <c r="Z71" i="11"/>
  <c r="X71" i="11"/>
  <c r="AL71" i="11"/>
  <c r="AA71" i="11"/>
  <c r="AH71" i="11"/>
  <c r="AG71" i="11"/>
  <c r="AJ71" i="11"/>
  <c r="N40" i="11"/>
  <c r="G39" i="11"/>
  <c r="O40" i="11"/>
  <c r="P71" i="11"/>
  <c r="H39" i="11"/>
  <c r="L39" i="11"/>
  <c r="L73" i="11" s="1"/>
  <c r="AI11" i="17" l="1"/>
  <c r="W55" i="24"/>
  <c r="AH11" i="17"/>
  <c r="V55" i="24"/>
  <c r="V80" i="27"/>
  <c r="V39" i="17" s="1"/>
  <c r="AL11" i="17"/>
  <c r="Z55" i="24"/>
  <c r="AA55" i="24"/>
  <c r="AM11" i="17"/>
  <c r="X19" i="17"/>
  <c r="L63" i="24"/>
  <c r="V19" i="17"/>
  <c r="J63" i="24"/>
  <c r="Z19" i="17"/>
  <c r="N63" i="24"/>
  <c r="U19" i="17"/>
  <c r="I63" i="24"/>
  <c r="AE11" i="17"/>
  <c r="S55" i="24"/>
  <c r="AG11" i="17"/>
  <c r="U55" i="24"/>
  <c r="AK11" i="17"/>
  <c r="Y55" i="24"/>
  <c r="W80" i="27"/>
  <c r="W39" i="17" s="1"/>
  <c r="AJ11" i="17"/>
  <c r="X55" i="24"/>
  <c r="AA19" i="17"/>
  <c r="O63" i="24"/>
  <c r="Q19" i="17"/>
  <c r="E63" i="24"/>
  <c r="Y19" i="17"/>
  <c r="M63" i="24"/>
  <c r="AD19" i="17"/>
  <c r="R63" i="24"/>
  <c r="AH129" i="27"/>
  <c r="AE55" i="27"/>
  <c r="AI55" i="27"/>
  <c r="AK55" i="27"/>
  <c r="AJ55" i="27"/>
  <c r="AH55" i="27"/>
  <c r="AL55" i="27"/>
  <c r="AM55" i="27"/>
  <c r="AG52" i="27"/>
  <c r="AG10" i="27" s="1"/>
  <c r="AG55" i="27"/>
  <c r="AF129" i="27"/>
  <c r="AH52" i="27"/>
  <c r="AH10" i="27" s="1"/>
  <c r="AI52" i="27"/>
  <c r="AI10" i="27" s="1"/>
  <c r="AE52" i="27"/>
  <c r="AE10" i="27" s="1"/>
  <c r="AJ52" i="27"/>
  <c r="AJ10" i="27" s="1"/>
  <c r="AL52" i="27"/>
  <c r="AL10" i="27" s="1"/>
  <c r="AK52" i="27"/>
  <c r="AK10" i="27" s="1"/>
  <c r="AM52" i="27"/>
  <c r="AM10" i="27" s="1"/>
  <c r="S125" i="27"/>
  <c r="AG17" i="22"/>
  <c r="G97" i="12"/>
  <c r="F23" i="21"/>
  <c r="F64" i="22"/>
  <c r="D64" i="22"/>
  <c r="H64" i="22"/>
  <c r="E17" i="21"/>
  <c r="F71" i="12"/>
  <c r="AI17" i="22"/>
  <c r="AL17" i="22"/>
  <c r="AM17" i="22"/>
  <c r="AJ17" i="22"/>
  <c r="F17" i="21"/>
  <c r="G71" i="12"/>
  <c r="AK17" i="22"/>
  <c r="D61" i="22"/>
  <c r="AH17" i="22"/>
  <c r="AE17" i="22"/>
  <c r="F61" i="22"/>
  <c r="H61" i="22"/>
  <c r="E40" i="12"/>
  <c r="H73" i="11"/>
  <c r="G73" i="11"/>
  <c r="E9" i="4"/>
  <c r="M68" i="4"/>
  <c r="M39" i="4" s="1"/>
  <c r="L68" i="4"/>
  <c r="L9" i="4" s="1"/>
  <c r="K68" i="4"/>
  <c r="K9" i="4" s="1"/>
  <c r="J68" i="4"/>
  <c r="J9" i="4" s="1"/>
  <c r="I68" i="4"/>
  <c r="H68" i="4"/>
  <c r="G68" i="4"/>
  <c r="G39" i="4" s="1"/>
  <c r="F68" i="4"/>
  <c r="F39" i="4" s="1"/>
  <c r="E39" i="4"/>
  <c r="D68" i="4"/>
  <c r="D9" i="4" s="1"/>
  <c r="G54" i="7"/>
  <c r="E41" i="7"/>
  <c r="E54" i="7" s="1"/>
  <c r="D41" i="7"/>
  <c r="D54" i="7" s="1"/>
  <c r="F123" i="4"/>
  <c r="AM124" i="4"/>
  <c r="AL124" i="4"/>
  <c r="AK124" i="4"/>
  <c r="AJ124" i="4"/>
  <c r="AI124" i="4"/>
  <c r="AH124" i="4"/>
  <c r="AG124" i="4"/>
  <c r="AE124" i="4"/>
  <c r="AD124" i="4"/>
  <c r="AC124" i="4"/>
  <c r="AA124" i="4"/>
  <c r="Z124" i="4"/>
  <c r="Y124" i="4"/>
  <c r="X124" i="4"/>
  <c r="W124" i="4"/>
  <c r="V124" i="4"/>
  <c r="U124" i="4"/>
  <c r="T124" i="4"/>
  <c r="M12" i="27"/>
  <c r="M12" i="17" s="1"/>
  <c r="L12" i="27"/>
  <c r="L12" i="17" s="1"/>
  <c r="K12" i="27"/>
  <c r="K12" i="17" s="1"/>
  <c r="F12" i="27"/>
  <c r="F12" i="17" s="1"/>
  <c r="E12" i="27"/>
  <c r="E12" i="17" s="1"/>
  <c r="J136" i="4"/>
  <c r="O136" i="4"/>
  <c r="D178" i="4"/>
  <c r="E178" i="4"/>
  <c r="F178" i="4"/>
  <c r="G178" i="4"/>
  <c r="H178" i="4"/>
  <c r="I178" i="4"/>
  <c r="K178" i="4"/>
  <c r="L178" i="4"/>
  <c r="M178" i="4"/>
  <c r="BD181" i="4"/>
  <c r="AQ51" i="7"/>
  <c r="AQ50" i="7"/>
  <c r="AQ49" i="7"/>
  <c r="AQ48" i="7"/>
  <c r="AQ47" i="7"/>
  <c r="AQ46" i="7"/>
  <c r="AQ45" i="7"/>
  <c r="AQ43" i="7"/>
  <c r="AQ42" i="7"/>
  <c r="AO51" i="7"/>
  <c r="AO50" i="7"/>
  <c r="AO49" i="7"/>
  <c r="AO48" i="7"/>
  <c r="AO47" i="7"/>
  <c r="AO46" i="7"/>
  <c r="AO45" i="7"/>
  <c r="AO43" i="7"/>
  <c r="N82" i="11"/>
  <c r="O82" i="11"/>
  <c r="G36" i="7"/>
  <c r="F36" i="7"/>
  <c r="E36" i="7"/>
  <c r="D36" i="7"/>
  <c r="AO36" i="7" s="1"/>
  <c r="G33" i="7"/>
  <c r="F33" i="7"/>
  <c r="E33" i="7"/>
  <c r="D33" i="7"/>
  <c r="AO33" i="7" s="1"/>
  <c r="G30" i="7"/>
  <c r="F30" i="7"/>
  <c r="E30" i="7"/>
  <c r="D30" i="7"/>
  <c r="AO30" i="7" s="1"/>
  <c r="G27" i="7"/>
  <c r="F27" i="7"/>
  <c r="E27" i="7"/>
  <c r="D27" i="7"/>
  <c r="AO27" i="7" s="1"/>
  <c r="G24" i="7"/>
  <c r="F24" i="7"/>
  <c r="E24" i="7"/>
  <c r="D24" i="7"/>
  <c r="AO24" i="7" s="1"/>
  <c r="G21" i="7"/>
  <c r="F21" i="7"/>
  <c r="E21" i="7"/>
  <c r="D21" i="7"/>
  <c r="AO21" i="7" s="1"/>
  <c r="G18" i="7"/>
  <c r="F18" i="7"/>
  <c r="E18" i="7"/>
  <c r="D18" i="7"/>
  <c r="AO18" i="7" s="1"/>
  <c r="G15" i="7"/>
  <c r="F15" i="7"/>
  <c r="E15" i="7"/>
  <c r="D15" i="7"/>
  <c r="AO15" i="7" s="1"/>
  <c r="G12" i="7"/>
  <c r="F12" i="7"/>
  <c r="E12" i="7"/>
  <c r="AO12" i="7"/>
  <c r="S9" i="4"/>
  <c r="R9" i="4"/>
  <c r="Q9" i="4"/>
  <c r="P9" i="4"/>
  <c r="M185" i="4"/>
  <c r="M52" i="27" s="1"/>
  <c r="M19" i="17" s="1"/>
  <c r="L185" i="4"/>
  <c r="L52" i="27" s="1"/>
  <c r="L19" i="17" s="1"/>
  <c r="K185" i="4"/>
  <c r="K52" i="27" s="1"/>
  <c r="K19" i="17" s="1"/>
  <c r="J185" i="4"/>
  <c r="J52" i="27" s="1"/>
  <c r="J19" i="17" s="1"/>
  <c r="I185" i="4"/>
  <c r="I52" i="27" s="1"/>
  <c r="I19" i="17" s="1"/>
  <c r="H185" i="4"/>
  <c r="H52" i="27" s="1"/>
  <c r="H19" i="17" s="1"/>
  <c r="G185" i="4"/>
  <c r="G52" i="27" s="1"/>
  <c r="G19" i="17" s="1"/>
  <c r="F185" i="4"/>
  <c r="F52" i="27" s="1"/>
  <c r="F19" i="17" s="1"/>
  <c r="E185" i="4"/>
  <c r="E52" i="27" s="1"/>
  <c r="E19" i="17" s="1"/>
  <c r="D185" i="4"/>
  <c r="D52" i="27" s="1"/>
  <c r="D19" i="17" s="1"/>
  <c r="M14" i="22"/>
  <c r="L14" i="22"/>
  <c r="K14" i="22"/>
  <c r="J14" i="22"/>
  <c r="I14" i="22"/>
  <c r="H14" i="22"/>
  <c r="G14" i="22"/>
  <c r="E14" i="22"/>
  <c r="K177" i="4" l="1"/>
  <c r="M177" i="4"/>
  <c r="H177" i="4"/>
  <c r="L177" i="4"/>
  <c r="G177" i="4"/>
  <c r="F177" i="4"/>
  <c r="S47" i="17"/>
  <c r="S79" i="27"/>
  <c r="I177" i="4"/>
  <c r="E177" i="4"/>
  <c r="D37" i="27"/>
  <c r="D15" i="17" s="1"/>
  <c r="D177" i="4"/>
  <c r="D105" i="11" s="1"/>
  <c r="AL19" i="17"/>
  <c r="Z63" i="24"/>
  <c r="AH19" i="17"/>
  <c r="V63" i="24"/>
  <c r="AM19" i="17"/>
  <c r="AA63" i="24"/>
  <c r="AJ19" i="17"/>
  <c r="X63" i="24"/>
  <c r="AB123" i="4"/>
  <c r="AC123" i="4"/>
  <c r="AD123" i="4"/>
  <c r="AK19" i="17"/>
  <c r="Y63" i="24"/>
  <c r="AE19" i="17"/>
  <c r="S63" i="24"/>
  <c r="AI19" i="17"/>
  <c r="W63" i="24"/>
  <c r="AG19" i="17"/>
  <c r="U63" i="24"/>
  <c r="D10" i="27"/>
  <c r="D10" i="17" s="1"/>
  <c r="V67" i="11"/>
  <c r="V34" i="27"/>
  <c r="AE67" i="11"/>
  <c r="AE34" i="27"/>
  <c r="F111" i="4"/>
  <c r="F33" i="27"/>
  <c r="L104" i="27" s="1"/>
  <c r="AD104" i="27" s="1"/>
  <c r="W67" i="11"/>
  <c r="W34" i="27"/>
  <c r="AK34" i="27"/>
  <c r="AK67" i="11"/>
  <c r="N74" i="4"/>
  <c r="BD140" i="4"/>
  <c r="O16" i="27"/>
  <c r="O85" i="27" s="1"/>
  <c r="AD85" i="27" s="1"/>
  <c r="T67" i="11"/>
  <c r="T34" i="27"/>
  <c r="X67" i="11"/>
  <c r="X34" i="27"/>
  <c r="AC67" i="11"/>
  <c r="AC34" i="27"/>
  <c r="AH67" i="11"/>
  <c r="AH34" i="27"/>
  <c r="AL67" i="11"/>
  <c r="AL34" i="27"/>
  <c r="V128" i="27"/>
  <c r="W128" i="27"/>
  <c r="Z67" i="11"/>
  <c r="Z34" i="27"/>
  <c r="AJ67" i="11"/>
  <c r="AJ34" i="27"/>
  <c r="AA67" i="11"/>
  <c r="AA34" i="27"/>
  <c r="AG67" i="11"/>
  <c r="AG34" i="27"/>
  <c r="BD139" i="4"/>
  <c r="J15" i="27"/>
  <c r="N84" i="27" s="1"/>
  <c r="AD84" i="27" s="1"/>
  <c r="U34" i="27"/>
  <c r="U67" i="11"/>
  <c r="Y67" i="11"/>
  <c r="Y34" i="27"/>
  <c r="S105" i="27" s="1"/>
  <c r="AD67" i="11"/>
  <c r="AD34" i="27"/>
  <c r="AI67" i="11"/>
  <c r="AI34" i="27"/>
  <c r="AM67" i="11"/>
  <c r="AM34" i="27"/>
  <c r="W125" i="27"/>
  <c r="L81" i="27"/>
  <c r="L40" i="17" s="1"/>
  <c r="M37" i="27"/>
  <c r="I37" i="27"/>
  <c r="I15" i="17" s="1"/>
  <c r="H37" i="27"/>
  <c r="H15" i="17" s="1"/>
  <c r="L37" i="27"/>
  <c r="G37" i="27"/>
  <c r="H12" i="22"/>
  <c r="H12" i="27"/>
  <c r="H12" i="17" s="1"/>
  <c r="E37" i="27"/>
  <c r="K37" i="27"/>
  <c r="F37" i="27"/>
  <c r="F15" i="17" s="1"/>
  <c r="V125" i="27"/>
  <c r="BH124" i="4"/>
  <c r="F27" i="21"/>
  <c r="BD123" i="4"/>
  <c r="BB123" i="4"/>
  <c r="BB111" i="4" s="1"/>
  <c r="BA123" i="4"/>
  <c r="BA111" i="4" s="1"/>
  <c r="AZ123" i="4"/>
  <c r="AZ111" i="4" s="1"/>
  <c r="BF124" i="4"/>
  <c r="F12" i="22"/>
  <c r="M12" i="22"/>
  <c r="K12" i="22"/>
  <c r="D14" i="22"/>
  <c r="E12" i="22"/>
  <c r="L12" i="22"/>
  <c r="H9" i="4"/>
  <c r="E83" i="12"/>
  <c r="G106" i="11"/>
  <c r="AE105" i="11"/>
  <c r="AI105" i="11"/>
  <c r="AB105" i="11"/>
  <c r="AF105" i="11"/>
  <c r="AJ105" i="11"/>
  <c r="AC105" i="11"/>
  <c r="AG105" i="11"/>
  <c r="AK105" i="11"/>
  <c r="AD105" i="11"/>
  <c r="AH105" i="11"/>
  <c r="AL105" i="11"/>
  <c r="AM105" i="11"/>
  <c r="I106" i="11"/>
  <c r="M135" i="4"/>
  <c r="M132" i="4" s="1"/>
  <c r="M80" i="11"/>
  <c r="M79" i="11" s="1"/>
  <c r="M76" i="11" s="1"/>
  <c r="E110" i="11"/>
  <c r="M110" i="11"/>
  <c r="H106" i="11"/>
  <c r="D80" i="11"/>
  <c r="G110" i="11"/>
  <c r="F106" i="11"/>
  <c r="F135" i="4"/>
  <c r="F132" i="4" s="1"/>
  <c r="F80" i="11"/>
  <c r="F79" i="11" s="1"/>
  <c r="F76" i="11" s="1"/>
  <c r="F110" i="11"/>
  <c r="H110" i="11"/>
  <c r="E106" i="11"/>
  <c r="G80" i="11"/>
  <c r="G79" i="11" s="1"/>
  <c r="G76" i="11" s="1"/>
  <c r="D110" i="11"/>
  <c r="I110" i="11"/>
  <c r="M106" i="11"/>
  <c r="D106" i="11"/>
  <c r="H135" i="4"/>
  <c r="H80" i="11"/>
  <c r="J110" i="11"/>
  <c r="L106" i="11"/>
  <c r="K135" i="4"/>
  <c r="K132" i="4" s="1"/>
  <c r="K80" i="11"/>
  <c r="K79" i="11" s="1"/>
  <c r="K76" i="11" s="1"/>
  <c r="O39" i="11"/>
  <c r="L110" i="11"/>
  <c r="E135" i="4"/>
  <c r="E80" i="11"/>
  <c r="E79" i="11" s="1"/>
  <c r="E76" i="11" s="1"/>
  <c r="K110" i="11"/>
  <c r="K106" i="11"/>
  <c r="L135" i="4"/>
  <c r="L132" i="4" s="1"/>
  <c r="L80" i="11"/>
  <c r="L79" i="11" s="1"/>
  <c r="L76" i="11" s="1"/>
  <c r="J130" i="4"/>
  <c r="K130" i="4"/>
  <c r="G130" i="4"/>
  <c r="H130" i="4"/>
  <c r="I130" i="4"/>
  <c r="L130" i="4"/>
  <c r="D130" i="4"/>
  <c r="E130" i="4"/>
  <c r="M130" i="4"/>
  <c r="V123" i="4"/>
  <c r="N96" i="11"/>
  <c r="N165" i="4"/>
  <c r="O68" i="4"/>
  <c r="O9" i="4" s="1"/>
  <c r="F9" i="4"/>
  <c r="D39" i="4"/>
  <c r="H39" i="4"/>
  <c r="L39" i="4"/>
  <c r="M9" i="4"/>
  <c r="U123" i="4"/>
  <c r="Z123" i="4"/>
  <c r="R123" i="4"/>
  <c r="T123" i="4"/>
  <c r="AA123" i="4"/>
  <c r="S123" i="4"/>
  <c r="Y123" i="4"/>
  <c r="Q123" i="4"/>
  <c r="X123" i="4"/>
  <c r="P123" i="4"/>
  <c r="W123" i="4"/>
  <c r="I9" i="4"/>
  <c r="I39" i="4"/>
  <c r="N68" i="4"/>
  <c r="N9" i="4" s="1"/>
  <c r="J39" i="4"/>
  <c r="G9" i="4"/>
  <c r="K39" i="4"/>
  <c r="AQ41" i="7"/>
  <c r="AQ54" i="7"/>
  <c r="AO41" i="7"/>
  <c r="AO54" i="7"/>
  <c r="J12" i="27"/>
  <c r="J12" i="17" s="1"/>
  <c r="I12" i="27"/>
  <c r="I12" i="17" s="1"/>
  <c r="J178" i="4"/>
  <c r="J177" i="4" s="1"/>
  <c r="O178" i="4"/>
  <c r="O185" i="4"/>
  <c r="V47" i="17" l="1"/>
  <c r="V79" i="27"/>
  <c r="W47" i="17"/>
  <c r="W79" i="27"/>
  <c r="O37" i="27"/>
  <c r="O15" i="17" s="1"/>
  <c r="O177" i="4"/>
  <c r="K10" i="27"/>
  <c r="K10" i="17" s="1"/>
  <c r="K15" i="17"/>
  <c r="G10" i="27"/>
  <c r="G10" i="17" s="1"/>
  <c r="G15" i="17"/>
  <c r="M10" i="27"/>
  <c r="M10" i="17" s="1"/>
  <c r="M15" i="17"/>
  <c r="E10" i="27"/>
  <c r="E10" i="17" s="1"/>
  <c r="E15" i="17"/>
  <c r="L10" i="27"/>
  <c r="L10" i="17" s="1"/>
  <c r="L15" i="17"/>
  <c r="AP123" i="4"/>
  <c r="AN123" i="4"/>
  <c r="AO123" i="4"/>
  <c r="T105" i="27"/>
  <c r="U105" i="27"/>
  <c r="Q105" i="27"/>
  <c r="Y66" i="11"/>
  <c r="Y54" i="11" s="1"/>
  <c r="Y33" i="27"/>
  <c r="Y111" i="4"/>
  <c r="Y23" i="27" s="1"/>
  <c r="BD185" i="4"/>
  <c r="O52" i="27"/>
  <c r="O19" i="17" s="1"/>
  <c r="P111" i="4"/>
  <c r="P23" i="27" s="1"/>
  <c r="P66" i="11"/>
  <c r="P33" i="27"/>
  <c r="R111" i="4"/>
  <c r="R23" i="27" s="1"/>
  <c r="R66" i="11"/>
  <c r="R54" i="11" s="1"/>
  <c r="R33" i="27"/>
  <c r="BD74" i="4"/>
  <c r="M75" i="4" s="1"/>
  <c r="G67" i="12"/>
  <c r="N8" i="27"/>
  <c r="N8" i="17" s="1"/>
  <c r="X66" i="11"/>
  <c r="X54" i="11" s="1"/>
  <c r="X33" i="27"/>
  <c r="X111" i="4"/>
  <c r="X23" i="27" s="1"/>
  <c r="AJ123" i="4"/>
  <c r="AF123" i="4"/>
  <c r="AM123" i="4"/>
  <c r="AI123" i="4"/>
  <c r="AE123" i="4"/>
  <c r="AG123" i="4"/>
  <c r="AH123" i="4"/>
  <c r="AL123" i="4"/>
  <c r="AK123" i="4"/>
  <c r="AA111" i="4"/>
  <c r="AA23" i="27" s="1"/>
  <c r="AA66" i="11"/>
  <c r="AA54" i="11" s="1"/>
  <c r="AA33" i="27"/>
  <c r="Z66" i="11"/>
  <c r="Z54" i="11" s="1"/>
  <c r="Z33" i="27"/>
  <c r="Z111" i="4"/>
  <c r="Z23" i="27" s="1"/>
  <c r="N60" i="27"/>
  <c r="O133" i="27" s="1"/>
  <c r="AD133" i="27" s="1"/>
  <c r="N52" i="27"/>
  <c r="N8" i="22"/>
  <c r="N7" i="22" s="1"/>
  <c r="V105" i="27"/>
  <c r="R105" i="27"/>
  <c r="W66" i="11"/>
  <c r="W54" i="11" s="1"/>
  <c r="W33" i="27"/>
  <c r="W111" i="4"/>
  <c r="W23" i="27" s="1"/>
  <c r="T33" i="27"/>
  <c r="T66" i="11"/>
  <c r="T54" i="11" s="1"/>
  <c r="T111" i="4"/>
  <c r="T14" i="22" s="1"/>
  <c r="V66" i="11"/>
  <c r="V54" i="11" s="1"/>
  <c r="V33" i="27"/>
  <c r="V111" i="4"/>
  <c r="V14" i="22" s="1"/>
  <c r="V10" i="22" s="1"/>
  <c r="S66" i="11"/>
  <c r="S54" i="11" s="1"/>
  <c r="S33" i="27"/>
  <c r="S111" i="4"/>
  <c r="S23" i="27" s="1"/>
  <c r="F67" i="12"/>
  <c r="Q66" i="11"/>
  <c r="Q54" i="11" s="1"/>
  <c r="Q33" i="27"/>
  <c r="Q111" i="4"/>
  <c r="Q23" i="27" s="1"/>
  <c r="U66" i="11"/>
  <c r="U54" i="11" s="1"/>
  <c r="U33" i="27"/>
  <c r="U111" i="4"/>
  <c r="U23" i="27" s="1"/>
  <c r="W105" i="27"/>
  <c r="I10" i="27"/>
  <c r="I10" i="17" s="1"/>
  <c r="H10" i="27"/>
  <c r="H10" i="17" s="1"/>
  <c r="L109" i="27"/>
  <c r="L43" i="17" s="1"/>
  <c r="N81" i="27"/>
  <c r="N40" i="17" s="1"/>
  <c r="G105" i="11"/>
  <c r="G112" i="11" s="1"/>
  <c r="G114" i="11" s="1"/>
  <c r="G116" i="11" s="1"/>
  <c r="M105" i="11"/>
  <c r="M112" i="11" s="1"/>
  <c r="M114" i="11" s="1"/>
  <c r="M116" i="11" s="1"/>
  <c r="E105" i="11"/>
  <c r="E112" i="11" s="1"/>
  <c r="E114" i="11" s="1"/>
  <c r="E116" i="11" s="1"/>
  <c r="K105" i="11"/>
  <c r="K112" i="11" s="1"/>
  <c r="K114" i="11" s="1"/>
  <c r="K116" i="11" s="1"/>
  <c r="O12" i="22"/>
  <c r="O12" i="27"/>
  <c r="O12" i="17" s="1"/>
  <c r="I105" i="11"/>
  <c r="M109" i="27"/>
  <c r="M43" i="17" s="1"/>
  <c r="J37" i="27"/>
  <c r="L105" i="11"/>
  <c r="L112" i="11" s="1"/>
  <c r="L114" i="11" s="1"/>
  <c r="L116" i="11" s="1"/>
  <c r="H17" i="22"/>
  <c r="H10" i="22" s="1"/>
  <c r="H21" i="22" s="1"/>
  <c r="F105" i="11"/>
  <c r="F112" i="11" s="1"/>
  <c r="F114" i="11" s="1"/>
  <c r="F116" i="11" s="1"/>
  <c r="F14" i="22"/>
  <c r="F23" i="27"/>
  <c r="M81" i="27"/>
  <c r="M40" i="17" s="1"/>
  <c r="O109" i="27"/>
  <c r="O43" i="17" s="1"/>
  <c r="F95" i="21"/>
  <c r="BD78" i="4"/>
  <c r="H105" i="11"/>
  <c r="F33" i="21"/>
  <c r="F17" i="22"/>
  <c r="I12" i="22"/>
  <c r="J12" i="22"/>
  <c r="G17" i="22"/>
  <c r="G10" i="22" s="1"/>
  <c r="G21" i="22" s="1"/>
  <c r="M17" i="22"/>
  <c r="M10" i="22" s="1"/>
  <c r="M21" i="22" s="1"/>
  <c r="E17" i="22"/>
  <c r="E10" i="22" s="1"/>
  <c r="E21" i="22" s="1"/>
  <c r="K17" i="22"/>
  <c r="K10" i="22" s="1"/>
  <c r="K21" i="22" s="1"/>
  <c r="BD68" i="4"/>
  <c r="N17" i="22"/>
  <c r="N10" i="22" s="1"/>
  <c r="BD165" i="4"/>
  <c r="E132" i="4"/>
  <c r="E188" i="4" s="1"/>
  <c r="I17" i="22"/>
  <c r="BD111" i="4"/>
  <c r="BD178" i="4"/>
  <c r="BF123" i="4"/>
  <c r="L17" i="22"/>
  <c r="L10" i="22" s="1"/>
  <c r="L21" i="22" s="1"/>
  <c r="D17" i="22"/>
  <c r="BD136" i="4"/>
  <c r="G104" i="12"/>
  <c r="BH70" i="4"/>
  <c r="AB32" i="11"/>
  <c r="H132" i="4"/>
  <c r="H188" i="4" s="1"/>
  <c r="O135" i="4"/>
  <c r="O132" i="4" s="1"/>
  <c r="H79" i="11"/>
  <c r="H76" i="11" s="1"/>
  <c r="AA105" i="11"/>
  <c r="Z105" i="11"/>
  <c r="V105" i="11"/>
  <c r="R105" i="11"/>
  <c r="W105" i="11"/>
  <c r="P105" i="11"/>
  <c r="Y105" i="11"/>
  <c r="U105" i="11"/>
  <c r="Q105" i="11"/>
  <c r="X105" i="11"/>
  <c r="T105" i="11"/>
  <c r="S105" i="11"/>
  <c r="F130" i="4"/>
  <c r="F188" i="4" s="1"/>
  <c r="Q14" i="22"/>
  <c r="Q10" i="22" s="1"/>
  <c r="O106" i="11"/>
  <c r="N135" i="4"/>
  <c r="N132" i="4" s="1"/>
  <c r="N80" i="11"/>
  <c r="N79" i="11" s="1"/>
  <c r="D79" i="11"/>
  <c r="N103" i="11"/>
  <c r="O80" i="11"/>
  <c r="O79" i="11" s="1"/>
  <c r="J135" i="4"/>
  <c r="J132" i="4" s="1"/>
  <c r="J80" i="11"/>
  <c r="J79" i="11" s="1"/>
  <c r="J76" i="11" s="1"/>
  <c r="O96" i="11"/>
  <c r="E87" i="12" s="1"/>
  <c r="O73" i="11"/>
  <c r="N110" i="11"/>
  <c r="O110" i="11"/>
  <c r="J106" i="11"/>
  <c r="I135" i="4"/>
  <c r="I80" i="11"/>
  <c r="I79" i="11" s="1"/>
  <c r="N39" i="11"/>
  <c r="N106" i="11"/>
  <c r="N130" i="4"/>
  <c r="G188" i="4"/>
  <c r="L188" i="4"/>
  <c r="M188" i="4"/>
  <c r="D188" i="4"/>
  <c r="D191" i="4" s="1"/>
  <c r="K188" i="4"/>
  <c r="O39" i="4"/>
  <c r="N39" i="4"/>
  <c r="N105" i="11"/>
  <c r="H75" i="4" l="1"/>
  <c r="O75" i="4"/>
  <c r="G75" i="4"/>
  <c r="D75" i="4"/>
  <c r="I75" i="4"/>
  <c r="F10" i="27"/>
  <c r="F10" i="17" s="1"/>
  <c r="F14" i="17"/>
  <c r="U14" i="17"/>
  <c r="I58" i="24"/>
  <c r="W14" i="17"/>
  <c r="K58" i="24"/>
  <c r="Z10" i="17"/>
  <c r="Z14" i="17"/>
  <c r="N58" i="24"/>
  <c r="Y14" i="17"/>
  <c r="M58" i="24"/>
  <c r="N109" i="27"/>
  <c r="N43" i="17" s="1"/>
  <c r="J15" i="17"/>
  <c r="N10" i="27"/>
  <c r="N10" i="17" s="1"/>
  <c r="N19" i="17"/>
  <c r="P14" i="17"/>
  <c r="D58" i="24"/>
  <c r="Y14" i="22"/>
  <c r="Y10" i="22" s="1"/>
  <c r="L75" i="4"/>
  <c r="Q14" i="17"/>
  <c r="E58" i="24"/>
  <c r="S14" i="17"/>
  <c r="G58" i="24"/>
  <c r="AF105" i="27"/>
  <c r="X14" i="17"/>
  <c r="L58" i="24"/>
  <c r="R14" i="17"/>
  <c r="F58" i="24"/>
  <c r="O58" i="24"/>
  <c r="AA14" i="17"/>
  <c r="AA14" i="22"/>
  <c r="AA10" i="22" s="1"/>
  <c r="W14" i="22"/>
  <c r="U14" i="22"/>
  <c r="U10" i="22" s="1"/>
  <c r="S14" i="22"/>
  <c r="V23" i="27"/>
  <c r="T23" i="27"/>
  <c r="N75" i="4"/>
  <c r="E75" i="4"/>
  <c r="F75" i="4"/>
  <c r="J75" i="4"/>
  <c r="K75" i="4"/>
  <c r="R104" i="27"/>
  <c r="Z14" i="22"/>
  <c r="Z10" i="22" s="1"/>
  <c r="BH123" i="4"/>
  <c r="O10" i="27"/>
  <c r="N21" i="22"/>
  <c r="Q104" i="27"/>
  <c r="AH105" i="27"/>
  <c r="P94" i="27"/>
  <c r="S94" i="27"/>
  <c r="AC33" i="27"/>
  <c r="AC111" i="4"/>
  <c r="AC23" i="27" s="1"/>
  <c r="AG66" i="11"/>
  <c r="AG54" i="11" s="1"/>
  <c r="AG33" i="27"/>
  <c r="AG111" i="4"/>
  <c r="AG23" i="27" s="1"/>
  <c r="O77" i="27"/>
  <c r="N7" i="27"/>
  <c r="F66" i="12"/>
  <c r="P54" i="11"/>
  <c r="AL66" i="11"/>
  <c r="AL54" i="11" s="1"/>
  <c r="AL111" i="4"/>
  <c r="AL23" i="27" s="1"/>
  <c r="AL33" i="27"/>
  <c r="AF66" i="11"/>
  <c r="AF54" i="11" s="1"/>
  <c r="AF33" i="27"/>
  <c r="AF111" i="4"/>
  <c r="AF23" i="27" s="1"/>
  <c r="R14" i="22"/>
  <c r="AD33" i="27"/>
  <c r="AD111" i="4"/>
  <c r="AD23" i="27" s="1"/>
  <c r="AD66" i="11"/>
  <c r="AD54" i="11" s="1"/>
  <c r="AI66" i="11"/>
  <c r="AI54" i="11" s="1"/>
  <c r="AI111" i="4"/>
  <c r="AI23" i="27" s="1"/>
  <c r="AI33" i="27"/>
  <c r="AJ66" i="11"/>
  <c r="AJ54" i="11" s="1"/>
  <c r="AJ33" i="27"/>
  <c r="AJ111" i="4"/>
  <c r="AJ23" i="27" s="1"/>
  <c r="AC66" i="11"/>
  <c r="AC54" i="11" s="1"/>
  <c r="AB111" i="4"/>
  <c r="AB23" i="27" s="1"/>
  <c r="AB33" i="27"/>
  <c r="AB66" i="11"/>
  <c r="S104" i="27"/>
  <c r="AE66" i="11"/>
  <c r="AE54" i="11" s="1"/>
  <c r="AE111" i="4"/>
  <c r="AE23" i="27" s="1"/>
  <c r="AE33" i="27"/>
  <c r="X14" i="22"/>
  <c r="X10" i="22" s="1"/>
  <c r="Q94" i="27"/>
  <c r="Q42" i="17" s="1"/>
  <c r="AK66" i="11"/>
  <c r="AK54" i="11" s="1"/>
  <c r="AK111" i="4"/>
  <c r="AK23" i="27" s="1"/>
  <c r="AK33" i="27"/>
  <c r="AH66" i="11"/>
  <c r="AH54" i="11" s="1"/>
  <c r="AH33" i="27"/>
  <c r="AH111" i="4"/>
  <c r="AH23" i="27" s="1"/>
  <c r="AV123" i="4"/>
  <c r="AR123" i="4"/>
  <c r="AY123" i="4"/>
  <c r="AU123" i="4"/>
  <c r="AQ123" i="4"/>
  <c r="AW123" i="4"/>
  <c r="AS123" i="4"/>
  <c r="AX123" i="4"/>
  <c r="AT123" i="4"/>
  <c r="AM66" i="11"/>
  <c r="AM54" i="11" s="1"/>
  <c r="AM111" i="4"/>
  <c r="AM23" i="27" s="1"/>
  <c r="AM33" i="27"/>
  <c r="P104" i="27"/>
  <c r="F10" i="22"/>
  <c r="F21" i="22" s="1"/>
  <c r="J10" i="27"/>
  <c r="J10" i="17" s="1"/>
  <c r="K64" i="27"/>
  <c r="I64" i="27"/>
  <c r="E64" i="27"/>
  <c r="G64" i="27"/>
  <c r="H64" i="27"/>
  <c r="L64" i="27"/>
  <c r="L125" i="27"/>
  <c r="L47" i="17" s="1"/>
  <c r="D64" i="27"/>
  <c r="D23" i="17" s="1"/>
  <c r="O81" i="27"/>
  <c r="O40" i="17" s="1"/>
  <c r="O125" i="27"/>
  <c r="O47" i="17" s="1"/>
  <c r="M64" i="27"/>
  <c r="M125" i="27"/>
  <c r="L94" i="27"/>
  <c r="BD177" i="4"/>
  <c r="J17" i="22"/>
  <c r="J10" i="22" s="1"/>
  <c r="J21" i="22" s="1"/>
  <c r="D10" i="22"/>
  <c r="D21" i="22" s="1"/>
  <c r="O105" i="11"/>
  <c r="AR43" i="4"/>
  <c r="AR21" i="11" s="1"/>
  <c r="AR52" i="4"/>
  <c r="AR24" i="11" s="1"/>
  <c r="AR49" i="4"/>
  <c r="AR23" i="11" s="1"/>
  <c r="AR55" i="4"/>
  <c r="AR25" i="11" s="1"/>
  <c r="AR46" i="4"/>
  <c r="AR22" i="11" s="1"/>
  <c r="AR58" i="4"/>
  <c r="AR26" i="11" s="1"/>
  <c r="AR40" i="4"/>
  <c r="AR20" i="11" s="1"/>
  <c r="AS52" i="4"/>
  <c r="AS24" i="11" s="1"/>
  <c r="AS55" i="4"/>
  <c r="AS25" i="11" s="1"/>
  <c r="AS46" i="4"/>
  <c r="AS22" i="11" s="1"/>
  <c r="AS58" i="4"/>
  <c r="AS26" i="11" s="1"/>
  <c r="AS61" i="4"/>
  <c r="AS27" i="11" s="1"/>
  <c r="AS43" i="4"/>
  <c r="AS21" i="11" s="1"/>
  <c r="AS49" i="4"/>
  <c r="AS23" i="11" s="1"/>
  <c r="AS40" i="4"/>
  <c r="AS20" i="11" s="1"/>
  <c r="AT55" i="4"/>
  <c r="AT25" i="11" s="1"/>
  <c r="AT46" i="4"/>
  <c r="AT22" i="11" s="1"/>
  <c r="AT61" i="4"/>
  <c r="AT27" i="11" s="1"/>
  <c r="AT43" i="4"/>
  <c r="AT21" i="11" s="1"/>
  <c r="AT40" i="4"/>
  <c r="AT20" i="11" s="1"/>
  <c r="AT52" i="4"/>
  <c r="AT24" i="11" s="1"/>
  <c r="AU61" i="4"/>
  <c r="AU27" i="11" s="1"/>
  <c r="AU40" i="4"/>
  <c r="AU20" i="11" s="1"/>
  <c r="AU43" i="4"/>
  <c r="AU21" i="11" s="1"/>
  <c r="AU55" i="4"/>
  <c r="AU25" i="11" s="1"/>
  <c r="AU46" i="4"/>
  <c r="AU22" i="11" s="1"/>
  <c r="AU49" i="4"/>
  <c r="AU23" i="11" s="1"/>
  <c r="AU52" i="4"/>
  <c r="AU24" i="11" s="1"/>
  <c r="AU58" i="4"/>
  <c r="AU26" i="11" s="1"/>
  <c r="AR61" i="4"/>
  <c r="AR27" i="11" s="1"/>
  <c r="H112" i="11"/>
  <c r="H114" i="11" s="1"/>
  <c r="BD135" i="4"/>
  <c r="BD132" i="4" s="1"/>
  <c r="F9" i="21"/>
  <c r="G31" i="12"/>
  <c r="E79" i="12"/>
  <c r="E33" i="21"/>
  <c r="P14" i="22"/>
  <c r="P10" i="22" s="1"/>
  <c r="BF111" i="4"/>
  <c r="E38" i="12"/>
  <c r="E35" i="12"/>
  <c r="O17" i="22"/>
  <c r="O10" i="22" s="1"/>
  <c r="O21" i="22" s="1"/>
  <c r="I10" i="22"/>
  <c r="I21" i="22" s="1"/>
  <c r="F104" i="12"/>
  <c r="I132" i="4"/>
  <c r="E81" i="12"/>
  <c r="E103" i="12"/>
  <c r="E99" i="12"/>
  <c r="O130" i="4"/>
  <c r="N76" i="11"/>
  <c r="D76" i="11"/>
  <c r="I76" i="11"/>
  <c r="I112" i="11" s="1"/>
  <c r="I114" i="11" s="1"/>
  <c r="I116" i="11" s="1"/>
  <c r="V62" i="4"/>
  <c r="V61" i="4" s="1"/>
  <c r="U62" i="4"/>
  <c r="O103" i="11"/>
  <c r="O76" i="11" s="1"/>
  <c r="J188" i="4"/>
  <c r="J191" i="4" s="1"/>
  <c r="J105" i="11"/>
  <c r="D194" i="4"/>
  <c r="D192" i="4"/>
  <c r="M189" i="4"/>
  <c r="M191" i="4"/>
  <c r="H189" i="4"/>
  <c r="H191" i="4"/>
  <c r="L189" i="4"/>
  <c r="L191" i="4"/>
  <c r="K189" i="4"/>
  <c r="K191" i="4"/>
  <c r="F189" i="4"/>
  <c r="F191" i="4"/>
  <c r="E189" i="4"/>
  <c r="E191" i="4"/>
  <c r="G189" i="4"/>
  <c r="G191" i="4"/>
  <c r="N188" i="4"/>
  <c r="N191" i="4" s="1"/>
  <c r="N194" i="4" s="1"/>
  <c r="D189" i="4"/>
  <c r="F64" i="27" l="1"/>
  <c r="F23" i="17" s="1"/>
  <c r="AD109" i="27"/>
  <c r="AD43" i="17" s="1"/>
  <c r="I54" i="24"/>
  <c r="N54" i="24"/>
  <c r="U61" i="4"/>
  <c r="U27" i="11" s="1"/>
  <c r="M67" i="27"/>
  <c r="M26" i="17" s="1"/>
  <c r="M23" i="17"/>
  <c r="G67" i="27"/>
  <c r="G26" i="17" s="1"/>
  <c r="G23" i="17"/>
  <c r="F67" i="27"/>
  <c r="F26" i="17" s="1"/>
  <c r="U10" i="17"/>
  <c r="E67" i="27"/>
  <c r="E26" i="17" s="1"/>
  <c r="E23" i="17"/>
  <c r="D54" i="24"/>
  <c r="P10" i="17"/>
  <c r="O64" i="27"/>
  <c r="O10" i="17"/>
  <c r="L67" i="27"/>
  <c r="L26" i="17" s="1"/>
  <c r="L23" i="17"/>
  <c r="I67" i="27"/>
  <c r="I26" i="17" s="1"/>
  <c r="I23" i="17"/>
  <c r="N64" i="27"/>
  <c r="N7" i="17"/>
  <c r="T14" i="17"/>
  <c r="H58" i="24"/>
  <c r="Q10" i="17"/>
  <c r="E54" i="24"/>
  <c r="H67" i="27"/>
  <c r="H26" i="17" s="1"/>
  <c r="H23" i="17"/>
  <c r="K67" i="27"/>
  <c r="K26" i="17" s="1"/>
  <c r="K23" i="17"/>
  <c r="V10" i="17"/>
  <c r="V14" i="17"/>
  <c r="J58" i="24"/>
  <c r="Y10" i="17"/>
  <c r="M54" i="24"/>
  <c r="L54" i="24"/>
  <c r="X10" i="17"/>
  <c r="AD14" i="17"/>
  <c r="R58" i="24"/>
  <c r="AC14" i="17"/>
  <c r="Q58" i="24"/>
  <c r="AH14" i="17"/>
  <c r="V58" i="24"/>
  <c r="AK14" i="17"/>
  <c r="Y58" i="24"/>
  <c r="X58" i="24"/>
  <c r="AJ14" i="17"/>
  <c r="W58" i="24"/>
  <c r="AI14" i="17"/>
  <c r="AG14" i="17"/>
  <c r="U58" i="24"/>
  <c r="S58" i="24"/>
  <c r="AE14" i="17"/>
  <c r="AA58" i="24"/>
  <c r="AM14" i="17"/>
  <c r="P58" i="24"/>
  <c r="AB14" i="17"/>
  <c r="T58" i="24"/>
  <c r="AF14" i="17"/>
  <c r="AL14" i="17"/>
  <c r="Z58" i="24"/>
  <c r="AA10" i="17"/>
  <c r="O54" i="24"/>
  <c r="AB14" i="22"/>
  <c r="R94" i="27"/>
  <c r="AF94" i="27" s="1"/>
  <c r="AF42" i="17" s="1"/>
  <c r="U94" i="27"/>
  <c r="U42" i="17" s="1"/>
  <c r="T104" i="27"/>
  <c r="AU66" i="11"/>
  <c r="AU54" i="11" s="1"/>
  <c r="AU33" i="27"/>
  <c r="AU111" i="4"/>
  <c r="AO66" i="11"/>
  <c r="AO54" i="11" s="1"/>
  <c r="AO33" i="27"/>
  <c r="AO111" i="4"/>
  <c r="AB54" i="11"/>
  <c r="G66" i="12"/>
  <c r="L79" i="27"/>
  <c r="L38" i="17" s="1"/>
  <c r="L42" i="17"/>
  <c r="M79" i="27"/>
  <c r="M38" i="17" s="1"/>
  <c r="M47" i="17"/>
  <c r="W104" i="27"/>
  <c r="AX111" i="4"/>
  <c r="AX66" i="11"/>
  <c r="AX54" i="11" s="1"/>
  <c r="AX33" i="27"/>
  <c r="AW66" i="11"/>
  <c r="AW54" i="11" s="1"/>
  <c r="AW33" i="27"/>
  <c r="AW111" i="4"/>
  <c r="AN66" i="11"/>
  <c r="AN33" i="27"/>
  <c r="AN111" i="4"/>
  <c r="BJ123" i="4"/>
  <c r="V104" i="27"/>
  <c r="U104" i="27"/>
  <c r="S38" i="17"/>
  <c r="S42" i="17"/>
  <c r="P42" i="17"/>
  <c r="AS66" i="11"/>
  <c r="AS54" i="11" s="1"/>
  <c r="AS33" i="27"/>
  <c r="AS111" i="4"/>
  <c r="AV33" i="27"/>
  <c r="AV66" i="11"/>
  <c r="AV54" i="11" s="1"/>
  <c r="AV111" i="4"/>
  <c r="AD77" i="27"/>
  <c r="AD36" i="17" s="1"/>
  <c r="D56" i="22" s="1"/>
  <c r="O36" i="17"/>
  <c r="R42" i="17"/>
  <c r="AF104" i="27"/>
  <c r="AT111" i="4"/>
  <c r="AT66" i="11"/>
  <c r="AT54" i="11" s="1"/>
  <c r="AT33" i="27"/>
  <c r="AY33" i="27"/>
  <c r="AY66" i="11"/>
  <c r="AY54" i="11" s="1"/>
  <c r="AY111" i="4"/>
  <c r="W94" i="27"/>
  <c r="W38" i="17" s="1"/>
  <c r="V94" i="27"/>
  <c r="V38" i="17" s="1"/>
  <c r="AP111" i="4"/>
  <c r="AP66" i="11"/>
  <c r="AP54" i="11" s="1"/>
  <c r="AP33" i="27"/>
  <c r="AQ66" i="11"/>
  <c r="AQ54" i="11" s="1"/>
  <c r="AQ33" i="27"/>
  <c r="AQ111" i="4"/>
  <c r="AR33" i="27"/>
  <c r="AR66" i="11"/>
  <c r="AR54" i="11" s="1"/>
  <c r="AR111" i="4"/>
  <c r="O79" i="27"/>
  <c r="O38" i="17" s="1"/>
  <c r="N125" i="27"/>
  <c r="N47" i="17" s="1"/>
  <c r="J64" i="27"/>
  <c r="T94" i="27"/>
  <c r="AD94" i="27"/>
  <c r="AD42" i="17" s="1"/>
  <c r="D65" i="27"/>
  <c r="D24" i="17" s="1"/>
  <c r="D67" i="27"/>
  <c r="D26" i="17" s="1"/>
  <c r="AD81" i="27"/>
  <c r="AD40" i="17" s="1"/>
  <c r="D60" i="22" s="1"/>
  <c r="AT49" i="4"/>
  <c r="AT23" i="11" s="1"/>
  <c r="AT58" i="4"/>
  <c r="AT26" i="11" s="1"/>
  <c r="AS81" i="4"/>
  <c r="AS80" i="4" s="1"/>
  <c r="AS41" i="11" s="1"/>
  <c r="AS10" i="4"/>
  <c r="AS93" i="4"/>
  <c r="AS92" i="4" s="1"/>
  <c r="AS45" i="11" s="1"/>
  <c r="AS22" i="4"/>
  <c r="AR105" i="4"/>
  <c r="AU81" i="4"/>
  <c r="AU80" i="4" s="1"/>
  <c r="AU41" i="11" s="1"/>
  <c r="AU10" i="4"/>
  <c r="AU90" i="4"/>
  <c r="AU89" i="4" s="1"/>
  <c r="AU44" i="11" s="1"/>
  <c r="AU19" i="4"/>
  <c r="AT84" i="4"/>
  <c r="AT83" i="4" s="1"/>
  <c r="AT42" i="11" s="1"/>
  <c r="AT13" i="4"/>
  <c r="AT90" i="4"/>
  <c r="AT89" i="4" s="1"/>
  <c r="AT44" i="11" s="1"/>
  <c r="AT19" i="4"/>
  <c r="AS90" i="4"/>
  <c r="AS89" i="4" s="1"/>
  <c r="AS44" i="11" s="1"/>
  <c r="AS19" i="4"/>
  <c r="AS84" i="4"/>
  <c r="AS83" i="4" s="1"/>
  <c r="AS42" i="11" s="1"/>
  <c r="AS13" i="4"/>
  <c r="AS105" i="4"/>
  <c r="AR87" i="4"/>
  <c r="AR16" i="4"/>
  <c r="AR99" i="4"/>
  <c r="AR28" i="4"/>
  <c r="AU99" i="4"/>
  <c r="AU98" i="4" s="1"/>
  <c r="AU47" i="11" s="1"/>
  <c r="AU28" i="4"/>
  <c r="AU93" i="4"/>
  <c r="AU92" i="4" s="1"/>
  <c r="AU45" i="11" s="1"/>
  <c r="AU22" i="4"/>
  <c r="AT99" i="4"/>
  <c r="AT98" i="4" s="1"/>
  <c r="AT47" i="11" s="1"/>
  <c r="AT28" i="4"/>
  <c r="AT102" i="4"/>
  <c r="AT101" i="4" s="1"/>
  <c r="AT48" i="11" s="1"/>
  <c r="AT31" i="4"/>
  <c r="AT93" i="4"/>
  <c r="AT92" i="4" s="1"/>
  <c r="AT45" i="11" s="1"/>
  <c r="AT22" i="4"/>
  <c r="AS87" i="4"/>
  <c r="AS86" i="4" s="1"/>
  <c r="AS43" i="11" s="1"/>
  <c r="AS16" i="4"/>
  <c r="AS96" i="4"/>
  <c r="AS95" i="4" s="1"/>
  <c r="AS46" i="11" s="1"/>
  <c r="AS25" i="4"/>
  <c r="AS99" i="4"/>
  <c r="AS98" i="4" s="1"/>
  <c r="AS47" i="11" s="1"/>
  <c r="AS28" i="4"/>
  <c r="AS102" i="4"/>
  <c r="AS101" i="4" s="1"/>
  <c r="AS48" i="11" s="1"/>
  <c r="AS31" i="4"/>
  <c r="AR84" i="4"/>
  <c r="AR13" i="4"/>
  <c r="AR90" i="4"/>
  <c r="AR19" i="4"/>
  <c r="AU87" i="4"/>
  <c r="AU86" i="4" s="1"/>
  <c r="AU43" i="11" s="1"/>
  <c r="AU16" i="4"/>
  <c r="AU84" i="4"/>
  <c r="AU83" i="4" s="1"/>
  <c r="AU42" i="11" s="1"/>
  <c r="AU13" i="4"/>
  <c r="AU96" i="4"/>
  <c r="AU95" i="4" s="1"/>
  <c r="AU46" i="11" s="1"/>
  <c r="AU25" i="4"/>
  <c r="AT96" i="4"/>
  <c r="AT95" i="4" s="1"/>
  <c r="AT46" i="11" s="1"/>
  <c r="AT25" i="4"/>
  <c r="AR102" i="4"/>
  <c r="AR31" i="4"/>
  <c r="AR93" i="4"/>
  <c r="AR22" i="4"/>
  <c r="AR96" i="4"/>
  <c r="AR25" i="4"/>
  <c r="AR81" i="4"/>
  <c r="AR10" i="4"/>
  <c r="AU102" i="4"/>
  <c r="AU101" i="4" s="1"/>
  <c r="AU48" i="11" s="1"/>
  <c r="AU31" i="4"/>
  <c r="AU105" i="4"/>
  <c r="AT105" i="4"/>
  <c r="AT81" i="4"/>
  <c r="AT80" i="4" s="1"/>
  <c r="AT41" i="11" s="1"/>
  <c r="AT10" i="4"/>
  <c r="AT87" i="4"/>
  <c r="AT86" i="4" s="1"/>
  <c r="AT43" i="11" s="1"/>
  <c r="AT16" i="4"/>
  <c r="E53" i="12"/>
  <c r="E73" i="12" s="1"/>
  <c r="E97" i="12"/>
  <c r="E95" i="12"/>
  <c r="E104" i="12"/>
  <c r="E16" i="21"/>
  <c r="F53" i="12"/>
  <c r="D62" i="22"/>
  <c r="I188" i="4"/>
  <c r="D112" i="11"/>
  <c r="D114" i="11" s="1"/>
  <c r="H116" i="11"/>
  <c r="O188" i="4"/>
  <c r="O191" i="4" s="1"/>
  <c r="O194" i="4" s="1"/>
  <c r="J189" i="4"/>
  <c r="N73" i="11"/>
  <c r="J112" i="11"/>
  <c r="V27" i="11"/>
  <c r="K194" i="4"/>
  <c r="K192" i="4"/>
  <c r="H194" i="4"/>
  <c r="H192" i="4"/>
  <c r="G194" i="4"/>
  <c r="G192" i="4"/>
  <c r="L194" i="4"/>
  <c r="L192" i="4"/>
  <c r="M194" i="4"/>
  <c r="M192" i="4"/>
  <c r="E194" i="4"/>
  <c r="E192" i="4"/>
  <c r="J194" i="4"/>
  <c r="J192" i="4"/>
  <c r="F194" i="4"/>
  <c r="F192" i="4"/>
  <c r="J54" i="24" l="1"/>
  <c r="O67" i="27"/>
  <c r="O26" i="17" s="1"/>
  <c r="O23" i="17"/>
  <c r="N67" i="27"/>
  <c r="N26" i="17" s="1"/>
  <c r="N23" i="17"/>
  <c r="J67" i="27"/>
  <c r="J26" i="17" s="1"/>
  <c r="J23" i="17"/>
  <c r="AM10" i="17"/>
  <c r="AA54" i="24"/>
  <c r="AJ10" i="17"/>
  <c r="X54" i="24"/>
  <c r="Z54" i="24"/>
  <c r="AL10" i="17"/>
  <c r="AI10" i="17"/>
  <c r="W54" i="24"/>
  <c r="U54" i="24"/>
  <c r="AG10" i="17"/>
  <c r="V54" i="24"/>
  <c r="AH10" i="17"/>
  <c r="AE10" i="17"/>
  <c r="S54" i="24"/>
  <c r="Y54" i="24"/>
  <c r="AK10" i="17"/>
  <c r="R54" i="24"/>
  <c r="AD10" i="17"/>
  <c r="O137" i="27"/>
  <c r="O50" i="17" s="1"/>
  <c r="V42" i="17"/>
  <c r="M137" i="27"/>
  <c r="M50" i="17" s="1"/>
  <c r="W42" i="17"/>
  <c r="Z104" i="27"/>
  <c r="AS23" i="27"/>
  <c r="AN54" i="11"/>
  <c r="H66" i="12"/>
  <c r="AY23" i="27"/>
  <c r="AU23" i="27"/>
  <c r="AR23" i="27"/>
  <c r="Y104" i="27"/>
  <c r="AP23" i="27"/>
  <c r="AP14" i="22"/>
  <c r="AP10" i="22" s="1"/>
  <c r="AT23" i="27"/>
  <c r="AN23" i="27"/>
  <c r="AN14" i="22"/>
  <c r="AN10" i="22" s="1"/>
  <c r="BJ111" i="4"/>
  <c r="AA104" i="27"/>
  <c r="AX23" i="27"/>
  <c r="AO14" i="22"/>
  <c r="AO10" i="22" s="1"/>
  <c r="AO23" i="27"/>
  <c r="AQ14" i="22"/>
  <c r="AQ10" i="22" s="1"/>
  <c r="AQ23" i="27"/>
  <c r="AV23" i="27"/>
  <c r="AW23" i="27"/>
  <c r="X104" i="27"/>
  <c r="AH104" i="27"/>
  <c r="AH94" i="27"/>
  <c r="AH42" i="17" s="1"/>
  <c r="T42" i="17"/>
  <c r="N79" i="27"/>
  <c r="AD125" i="27"/>
  <c r="AD47" i="17" s="1"/>
  <c r="D65" i="22" s="1"/>
  <c r="D68" i="27"/>
  <c r="E65" i="27"/>
  <c r="L137" i="27"/>
  <c r="L50" i="17" s="1"/>
  <c r="AZ102" i="4"/>
  <c r="AT11" i="11"/>
  <c r="AR9" i="11"/>
  <c r="AR13" i="11"/>
  <c r="AT14" i="11"/>
  <c r="AU10" i="11"/>
  <c r="AR12" i="11"/>
  <c r="AS16" i="11"/>
  <c r="AS14" i="11"/>
  <c r="AT13" i="11"/>
  <c r="AT15" i="11"/>
  <c r="AU15" i="11"/>
  <c r="AR11" i="11"/>
  <c r="AS13" i="11"/>
  <c r="AS12" i="11"/>
  <c r="AT10" i="11"/>
  <c r="AU9" i="11"/>
  <c r="AT9" i="11"/>
  <c r="AU16" i="11"/>
  <c r="AR14" i="11"/>
  <c r="AR16" i="11"/>
  <c r="AU14" i="11"/>
  <c r="AU11" i="11"/>
  <c r="AR10" i="11"/>
  <c r="AS15" i="11"/>
  <c r="AS11" i="11"/>
  <c r="AT16" i="11"/>
  <c r="AU13" i="11"/>
  <c r="AR15" i="11"/>
  <c r="AS9" i="11"/>
  <c r="AS10" i="11"/>
  <c r="AT12" i="11"/>
  <c r="AU12" i="11"/>
  <c r="AR101" i="4"/>
  <c r="AR48" i="11" s="1"/>
  <c r="AR98" i="4"/>
  <c r="AR47" i="11" s="1"/>
  <c r="AR80" i="4"/>
  <c r="AR41" i="11" s="1"/>
  <c r="AR92" i="4"/>
  <c r="AR45" i="11" s="1"/>
  <c r="AR89" i="4"/>
  <c r="AR44" i="11" s="1"/>
  <c r="AR95" i="4"/>
  <c r="AR46" i="11" s="1"/>
  <c r="AR83" i="4"/>
  <c r="AR42" i="11" s="1"/>
  <c r="AR86" i="4"/>
  <c r="AR43" i="11" s="1"/>
  <c r="BA102" i="4"/>
  <c r="AX102" i="4"/>
  <c r="AW102" i="4"/>
  <c r="AY102" i="4"/>
  <c r="AV102" i="4"/>
  <c r="BB102" i="4"/>
  <c r="E75" i="12"/>
  <c r="F62" i="22"/>
  <c r="I189" i="4"/>
  <c r="R189" i="4" s="1"/>
  <c r="I191" i="4"/>
  <c r="BD191" i="4" s="1"/>
  <c r="D116" i="11"/>
  <c r="J114" i="11"/>
  <c r="O112" i="11"/>
  <c r="O114" i="11" s="1"/>
  <c r="O116" i="11" s="1"/>
  <c r="N112" i="11"/>
  <c r="N114" i="11" s="1"/>
  <c r="N116" i="11" s="1"/>
  <c r="O140" i="27" l="1"/>
  <c r="O53" i="17" s="1"/>
  <c r="F65" i="27"/>
  <c r="E24" i="17"/>
  <c r="E68" i="27"/>
  <c r="F68" i="27" s="1"/>
  <c r="D27" i="17"/>
  <c r="AE58" i="24"/>
  <c r="AQ14" i="17"/>
  <c r="AI58" i="24"/>
  <c r="AU14" i="17"/>
  <c r="AS14" i="17"/>
  <c r="AG58" i="24"/>
  <c r="AM58" i="24"/>
  <c r="AY14" i="17"/>
  <c r="AW14" i="17"/>
  <c r="AK58" i="24"/>
  <c r="AL58" i="24"/>
  <c r="AX14" i="17"/>
  <c r="AV14" i="17"/>
  <c r="AJ58" i="24"/>
  <c r="AH58" i="24"/>
  <c r="AT14" i="17"/>
  <c r="AR14" i="17"/>
  <c r="AF58" i="24"/>
  <c r="AB58" i="24"/>
  <c r="AN14" i="17"/>
  <c r="AO14" i="17"/>
  <c r="AC58" i="24"/>
  <c r="AD58" i="24"/>
  <c r="AP14" i="17"/>
  <c r="M140" i="27"/>
  <c r="M53" i="17" s="1"/>
  <c r="H53" i="12"/>
  <c r="G16" i="21"/>
  <c r="AA94" i="27"/>
  <c r="AD79" i="27"/>
  <c r="AD38" i="17" s="1"/>
  <c r="D58" i="22" s="1"/>
  <c r="N38" i="17"/>
  <c r="AJ104" i="27"/>
  <c r="Z94" i="27"/>
  <c r="Y94" i="27"/>
  <c r="Y42" i="17" s="1"/>
  <c r="X94" i="27"/>
  <c r="N137" i="27"/>
  <c r="L140" i="27"/>
  <c r="L53" i="17" s="1"/>
  <c r="L138" i="27"/>
  <c r="E108" i="12"/>
  <c r="E106" i="12"/>
  <c r="S189" i="4"/>
  <c r="P189" i="4"/>
  <c r="I194" i="4"/>
  <c r="BD194" i="4" s="1"/>
  <c r="I192" i="4"/>
  <c r="N189" i="4"/>
  <c r="O189" i="4"/>
  <c r="Q189" i="4"/>
  <c r="J116" i="11"/>
  <c r="E110" i="12" s="1"/>
  <c r="E27" i="17" l="1"/>
  <c r="G65" i="27"/>
  <c r="F24" i="17"/>
  <c r="AK54" i="24"/>
  <c r="AW10" i="17"/>
  <c r="AQ10" i="17"/>
  <c r="AE54" i="24"/>
  <c r="AV10" i="17"/>
  <c r="AJ54" i="24"/>
  <c r="AU10" i="17"/>
  <c r="AI54" i="24"/>
  <c r="AL54" i="24"/>
  <c r="AX10" i="17"/>
  <c r="AG54" i="24"/>
  <c r="AS10" i="17"/>
  <c r="AH54" i="24"/>
  <c r="AT10" i="17"/>
  <c r="G68" i="27"/>
  <c r="F27" i="17"/>
  <c r="AY10" i="17"/>
  <c r="AM54" i="24"/>
  <c r="AN10" i="17"/>
  <c r="AB54" i="24"/>
  <c r="AP10" i="17"/>
  <c r="AD54" i="24"/>
  <c r="X42" i="17"/>
  <c r="AJ94" i="27"/>
  <c r="AJ42" i="17" s="1"/>
  <c r="J62" i="22" s="1"/>
  <c r="Z42" i="17"/>
  <c r="Z38" i="17"/>
  <c r="AA38" i="17"/>
  <c r="AA42" i="17"/>
  <c r="N140" i="27"/>
  <c r="N53" i="17" s="1"/>
  <c r="N50" i="17"/>
  <c r="M138" i="27"/>
  <c r="M51" i="17" s="1"/>
  <c r="L51" i="17"/>
  <c r="AD137" i="27"/>
  <c r="L141" i="27"/>
  <c r="W189" i="4"/>
  <c r="X189" i="4"/>
  <c r="Y189" i="4"/>
  <c r="V189" i="4"/>
  <c r="T189" i="4"/>
  <c r="U189" i="4"/>
  <c r="Q192" i="4"/>
  <c r="P192" i="4"/>
  <c r="N192" i="4"/>
  <c r="R192" i="4"/>
  <c r="O192" i="4"/>
  <c r="S192" i="4"/>
  <c r="H65" i="27" l="1"/>
  <c r="G24" i="17"/>
  <c r="H68" i="27"/>
  <c r="G27" i="17"/>
  <c r="N138" i="27"/>
  <c r="N51" i="17" s="1"/>
  <c r="AD140" i="27"/>
  <c r="AD138" i="27"/>
  <c r="AD51" i="17" s="1"/>
  <c r="D69" i="22" s="1"/>
  <c r="D73" i="22" s="1"/>
  <c r="AD50" i="17"/>
  <c r="M141" i="27"/>
  <c r="M54" i="17" s="1"/>
  <c r="L54" i="17"/>
  <c r="AC189" i="4"/>
  <c r="AE189" i="4"/>
  <c r="AD189" i="4"/>
  <c r="AB189" i="4"/>
  <c r="T192" i="4"/>
  <c r="U192" i="4"/>
  <c r="Y192" i="4"/>
  <c r="W192" i="4"/>
  <c r="V192" i="4"/>
  <c r="X192" i="4"/>
  <c r="Z189" i="4"/>
  <c r="AA189" i="4"/>
  <c r="O138" i="27" l="1"/>
  <c r="O51" i="17" s="1"/>
  <c r="I65" i="27"/>
  <c r="H24" i="17"/>
  <c r="I68" i="27"/>
  <c r="H27" i="17"/>
  <c r="AD141" i="27"/>
  <c r="AD54" i="17" s="1"/>
  <c r="AD53" i="17"/>
  <c r="N141" i="27"/>
  <c r="N54" i="17" s="1"/>
  <c r="AK189" i="4"/>
  <c r="AG189" i="4"/>
  <c r="AH189" i="4"/>
  <c r="AF189" i="4"/>
  <c r="AI189" i="4"/>
  <c r="AA192" i="4"/>
  <c r="AD192" i="4"/>
  <c r="AE192" i="4"/>
  <c r="AC192" i="4"/>
  <c r="AB192" i="4"/>
  <c r="AJ189" i="4"/>
  <c r="Z192" i="4"/>
  <c r="J65" i="27" l="1"/>
  <c r="I24" i="17"/>
  <c r="J68" i="27"/>
  <c r="I27" i="17"/>
  <c r="O141" i="27"/>
  <c r="O54" i="17" s="1"/>
  <c r="AQ189" i="4"/>
  <c r="AN189" i="4"/>
  <c r="AP189" i="4"/>
  <c r="AO189" i="4"/>
  <c r="AK192" i="4"/>
  <c r="AF192" i="4"/>
  <c r="AH192" i="4"/>
  <c r="AG192" i="4"/>
  <c r="AI192" i="4"/>
  <c r="AL189" i="4"/>
  <c r="AM189" i="4"/>
  <c r="AJ192" i="4"/>
  <c r="K65" i="27" l="1"/>
  <c r="J24" i="17"/>
  <c r="K68" i="27"/>
  <c r="J27" i="17"/>
  <c r="AU189" i="4"/>
  <c r="AR189" i="4"/>
  <c r="AW189" i="4"/>
  <c r="AS189" i="4"/>
  <c r="AV189" i="4"/>
  <c r="AT189" i="4"/>
  <c r="AO192" i="4"/>
  <c r="AN192" i="4"/>
  <c r="AL192" i="4"/>
  <c r="AQ192" i="4"/>
  <c r="AP192" i="4"/>
  <c r="AM192" i="4"/>
  <c r="L65" i="27" l="1"/>
  <c r="K24" i="17"/>
  <c r="L68" i="27"/>
  <c r="K27" i="17"/>
  <c r="AY189" i="4"/>
  <c r="AS192" i="4"/>
  <c r="BB189" i="4"/>
  <c r="AV192" i="4"/>
  <c r="AR192" i="4"/>
  <c r="AU192" i="4"/>
  <c r="BA189" i="4"/>
  <c r="AW192" i="4"/>
  <c r="AZ189" i="4"/>
  <c r="AT192" i="4"/>
  <c r="AX189" i="4"/>
  <c r="Y51" i="11"/>
  <c r="V51" i="11"/>
  <c r="Z51" i="11"/>
  <c r="Q51" i="11"/>
  <c r="U51" i="11"/>
  <c r="P51" i="11"/>
  <c r="T51" i="11"/>
  <c r="AA51" i="11"/>
  <c r="W51" i="11"/>
  <c r="X51" i="11"/>
  <c r="R51" i="11"/>
  <c r="M65" i="27" l="1"/>
  <c r="L24" i="17"/>
  <c r="M68" i="27"/>
  <c r="L27" i="17"/>
  <c r="AZ192" i="4"/>
  <c r="AY192" i="4"/>
  <c r="AX192" i="4"/>
  <c r="BA192" i="4"/>
  <c r="BB192" i="4"/>
  <c r="S51" i="11"/>
  <c r="F50" i="12" s="1"/>
  <c r="N65" i="27" l="1"/>
  <c r="M24" i="17"/>
  <c r="N68" i="27"/>
  <c r="M27" i="17"/>
  <c r="AH51" i="11"/>
  <c r="AK51" i="11"/>
  <c r="AF51" i="11"/>
  <c r="O65" i="27" l="1"/>
  <c r="O24" i="17" s="1"/>
  <c r="N24" i="17"/>
  <c r="O68" i="27"/>
  <c r="O27" i="17" s="1"/>
  <c r="N27" i="17"/>
  <c r="AE51" i="11"/>
  <c r="AI51" i="11"/>
  <c r="AG51" i="11"/>
  <c r="AD51" i="11"/>
  <c r="AL51" i="11"/>
  <c r="AJ51" i="11"/>
  <c r="AC51" i="11"/>
  <c r="AM51" i="11" l="1"/>
  <c r="V84" i="11" l="1"/>
  <c r="F85" i="12" l="1"/>
  <c r="E24" i="21" s="1"/>
  <c r="V76" i="11"/>
  <c r="E23" i="21"/>
  <c r="F79" i="12"/>
  <c r="E27" i="21" l="1"/>
  <c r="F97" i="12"/>
  <c r="U58" i="4" l="1"/>
  <c r="U52" i="4"/>
  <c r="V58" i="4"/>
  <c r="V52" i="4"/>
  <c r="U46" i="4"/>
  <c r="U40" i="4"/>
  <c r="V40" i="4"/>
  <c r="W55" i="4"/>
  <c r="W62" i="4"/>
  <c r="V55" i="4"/>
  <c r="V43" i="4"/>
  <c r="V64" i="4"/>
  <c r="V46" i="4"/>
  <c r="V49" i="4"/>
  <c r="U49" i="4"/>
  <c r="U64" i="4"/>
  <c r="U43" i="4"/>
  <c r="U55" i="4"/>
  <c r="U87" i="4" l="1"/>
  <c r="V38" i="4"/>
  <c r="U38" i="4"/>
  <c r="U24" i="11"/>
  <c r="V26" i="11"/>
  <c r="U26" i="11"/>
  <c r="V24" i="11"/>
  <c r="W96" i="4"/>
  <c r="W95" i="4" s="1"/>
  <c r="V96" i="4"/>
  <c r="U96" i="4"/>
  <c r="U21" i="11"/>
  <c r="U22" i="11"/>
  <c r="V16" i="4"/>
  <c r="V87" i="4"/>
  <c r="U28" i="4"/>
  <c r="U99" i="4"/>
  <c r="V28" i="11"/>
  <c r="U19" i="4"/>
  <c r="U90" i="4"/>
  <c r="V25" i="11"/>
  <c r="U28" i="11"/>
  <c r="U23" i="11"/>
  <c r="V34" i="4"/>
  <c r="V105" i="4"/>
  <c r="U13" i="4"/>
  <c r="U84" i="4"/>
  <c r="V22" i="4"/>
  <c r="V93" i="4"/>
  <c r="U16" i="4"/>
  <c r="U20" i="11"/>
  <c r="V28" i="4"/>
  <c r="V99" i="4"/>
  <c r="U25" i="4"/>
  <c r="V19" i="4"/>
  <c r="V90" i="4"/>
  <c r="U31" i="4"/>
  <c r="U102" i="4"/>
  <c r="V13" i="4"/>
  <c r="V84" i="4"/>
  <c r="U22" i="4"/>
  <c r="U93" i="4"/>
  <c r="V25" i="4"/>
  <c r="V31" i="4"/>
  <c r="V102" i="4"/>
  <c r="U25" i="11"/>
  <c r="V20" i="11"/>
  <c r="U34" i="4"/>
  <c r="U105" i="4"/>
  <c r="V23" i="11"/>
  <c r="V22" i="11"/>
  <c r="V21" i="11"/>
  <c r="W43" i="4"/>
  <c r="W19" i="4"/>
  <c r="W31" i="4"/>
  <c r="W46" i="4"/>
  <c r="W22" i="11" s="1"/>
  <c r="W61" i="4"/>
  <c r="W22" i="4"/>
  <c r="W34" i="4"/>
  <c r="W52" i="4"/>
  <c r="W24" i="11" s="1"/>
  <c r="W64" i="4"/>
  <c r="W25" i="4"/>
  <c r="W49" i="4"/>
  <c r="W23" i="11" s="1"/>
  <c r="W13" i="4"/>
  <c r="W16" i="4"/>
  <c r="W28" i="4"/>
  <c r="W40" i="4"/>
  <c r="W90" i="4"/>
  <c r="W89" i="4" s="1"/>
  <c r="W105" i="4"/>
  <c r="W104" i="4" s="1"/>
  <c r="W93" i="4"/>
  <c r="W92" i="4" s="1"/>
  <c r="W87" i="4"/>
  <c r="W86" i="4" s="1"/>
  <c r="W84" i="4"/>
  <c r="W83" i="4" s="1"/>
  <c r="W102" i="4"/>
  <c r="W101" i="4" s="1"/>
  <c r="W15" i="11" l="1"/>
  <c r="W14" i="11"/>
  <c r="W12" i="11"/>
  <c r="W17" i="11"/>
  <c r="W16" i="11"/>
  <c r="V101" i="4"/>
  <c r="V48" i="11" s="1"/>
  <c r="V83" i="4"/>
  <c r="V42" i="11" s="1"/>
  <c r="V92" i="4"/>
  <c r="V45" i="11" s="1"/>
  <c r="V104" i="4"/>
  <c r="V49" i="11" s="1"/>
  <c r="U98" i="4"/>
  <c r="U47" i="11" s="1"/>
  <c r="V86" i="4"/>
  <c r="V43" i="11" s="1"/>
  <c r="V95" i="4"/>
  <c r="V46" i="11" s="1"/>
  <c r="U86" i="4"/>
  <c r="U43" i="11" s="1"/>
  <c r="V98" i="4"/>
  <c r="V47" i="11" s="1"/>
  <c r="U104" i="4"/>
  <c r="U49" i="11" s="1"/>
  <c r="U92" i="4"/>
  <c r="U45" i="11" s="1"/>
  <c r="U101" i="4"/>
  <c r="U48" i="11" s="1"/>
  <c r="V89" i="4"/>
  <c r="V44" i="11" s="1"/>
  <c r="U83" i="4"/>
  <c r="U42" i="11" s="1"/>
  <c r="U89" i="4"/>
  <c r="U44" i="11" s="1"/>
  <c r="U95" i="4"/>
  <c r="U46" i="11" s="1"/>
  <c r="W27" i="11"/>
  <c r="U19" i="11"/>
  <c r="V15" i="11"/>
  <c r="U12" i="11"/>
  <c r="U15" i="11"/>
  <c r="V16" i="11"/>
  <c r="U13" i="11"/>
  <c r="U16" i="11"/>
  <c r="V12" i="11"/>
  <c r="U11" i="11"/>
  <c r="U10" i="11"/>
  <c r="V17" i="11"/>
  <c r="V11" i="11"/>
  <c r="V19" i="11"/>
  <c r="U17" i="11"/>
  <c r="V14" i="11"/>
  <c r="V10" i="11"/>
  <c r="U14" i="11"/>
  <c r="V13" i="11"/>
  <c r="W21" i="11"/>
  <c r="W25" i="11"/>
  <c r="W20" i="11"/>
  <c r="W10" i="11"/>
  <c r="W28" i="11"/>
  <c r="W13" i="11"/>
  <c r="W11" i="11"/>
  <c r="W49" i="11" l="1"/>
  <c r="W43" i="11"/>
  <c r="W48" i="11"/>
  <c r="W46" i="11"/>
  <c r="W44" i="11"/>
  <c r="W42" i="11"/>
  <c r="W45" i="11"/>
  <c r="AF17" i="18" l="1"/>
  <c r="BB93" i="4" l="1"/>
  <c r="AZ93" i="4"/>
  <c r="BA93" i="4"/>
  <c r="AQ106" i="4"/>
  <c r="AZ106" i="4"/>
  <c r="AV106" i="4"/>
  <c r="AY106" i="4"/>
  <c r="BA106" i="4"/>
  <c r="AW106" i="4"/>
  <c r="BB106" i="4"/>
  <c r="AX106" i="4"/>
  <c r="AV93" i="4"/>
  <c r="AW93" i="4"/>
  <c r="AY93" i="4"/>
  <c r="AX93" i="4"/>
  <c r="AP106" i="4"/>
  <c r="AM106" i="4"/>
  <c r="AN106" i="4"/>
  <c r="AL106" i="4"/>
  <c r="AK106" i="4"/>
  <c r="AJ106" i="4"/>
  <c r="AO106" i="4"/>
  <c r="U81" i="4" l="1"/>
  <c r="W81" i="4"/>
  <c r="W80" i="4" s="1"/>
  <c r="V81" i="4"/>
  <c r="U10" i="4"/>
  <c r="V10" i="4"/>
  <c r="W10" i="4"/>
  <c r="U80" i="4" l="1"/>
  <c r="U79" i="4" s="1"/>
  <c r="V80" i="4"/>
  <c r="V41" i="11" s="1"/>
  <c r="V40" i="11" s="1"/>
  <c r="W8" i="4"/>
  <c r="V8" i="4"/>
  <c r="U9" i="11"/>
  <c r="U8" i="11" s="1"/>
  <c r="U36" i="11" s="1"/>
  <c r="V9" i="11"/>
  <c r="V8" i="11" s="1"/>
  <c r="V36" i="11" s="1"/>
  <c r="W9" i="11"/>
  <c r="W8" i="11" s="1"/>
  <c r="U8" i="4"/>
  <c r="U74" i="4" s="1"/>
  <c r="W41" i="11"/>
  <c r="V74" i="4" l="1"/>
  <c r="J20" i="7" s="1"/>
  <c r="U41" i="11"/>
  <c r="U40" i="11" s="1"/>
  <c r="V79" i="4"/>
  <c r="U8" i="27"/>
  <c r="U30" i="11"/>
  <c r="U68" i="4"/>
  <c r="V30" i="11"/>
  <c r="V68" i="4"/>
  <c r="U8" i="17" l="1"/>
  <c r="I52" i="24"/>
  <c r="J13" i="7"/>
  <c r="J31" i="7"/>
  <c r="J28" i="7"/>
  <c r="J29" i="7"/>
  <c r="J32" i="7"/>
  <c r="J17" i="7"/>
  <c r="J22" i="7"/>
  <c r="J23" i="7"/>
  <c r="J10" i="7"/>
  <c r="J19" i="7"/>
  <c r="J16" i="7"/>
  <c r="J11" i="7"/>
  <c r="J26" i="7"/>
  <c r="V8" i="22"/>
  <c r="V7" i="22" s="1"/>
  <c r="V21" i="22" s="1"/>
  <c r="V8" i="27"/>
  <c r="J25" i="7"/>
  <c r="J34" i="7"/>
  <c r="J14" i="7"/>
  <c r="J35" i="7"/>
  <c r="U7" i="27"/>
  <c r="I10" i="7"/>
  <c r="U8" i="22"/>
  <c r="U7" i="22" s="1"/>
  <c r="U21" i="22" s="1"/>
  <c r="I28" i="7"/>
  <c r="I25" i="7"/>
  <c r="I26" i="7"/>
  <c r="I35" i="7"/>
  <c r="I20" i="7"/>
  <c r="I22" i="7"/>
  <c r="I31" i="7"/>
  <c r="I32" i="7"/>
  <c r="I23" i="7"/>
  <c r="I34" i="7"/>
  <c r="I13" i="7"/>
  <c r="I17" i="7"/>
  <c r="I16" i="7"/>
  <c r="I19" i="7"/>
  <c r="I29" i="7"/>
  <c r="I11" i="7"/>
  <c r="I14" i="7"/>
  <c r="U9" i="4"/>
  <c r="V9" i="4"/>
  <c r="V39" i="4"/>
  <c r="U39" i="4"/>
  <c r="U64" i="27" l="1"/>
  <c r="U67" i="27" s="1"/>
  <c r="U7" i="17"/>
  <c r="I51" i="24"/>
  <c r="V7" i="27"/>
  <c r="V8" i="17"/>
  <c r="J52" i="24"/>
  <c r="J37" i="7"/>
  <c r="J56" i="7" s="1"/>
  <c r="J9" i="7"/>
  <c r="I37" i="7"/>
  <c r="I56" i="7" s="1"/>
  <c r="I9" i="7"/>
  <c r="U23" i="17" l="1"/>
  <c r="I66" i="24"/>
  <c r="V64" i="27"/>
  <c r="J51" i="24"/>
  <c r="V7" i="17"/>
  <c r="U26" i="17"/>
  <c r="I70" i="24"/>
  <c r="Z52" i="11"/>
  <c r="P52" i="11"/>
  <c r="Q52" i="11"/>
  <c r="X52" i="11"/>
  <c r="Y52" i="11"/>
  <c r="U52" i="11"/>
  <c r="U39" i="11" s="1"/>
  <c r="U73" i="11" s="1"/>
  <c r="U112" i="11" s="1"/>
  <c r="U114" i="11" s="1"/>
  <c r="U116" i="11" s="1"/>
  <c r="U78" i="4"/>
  <c r="AA52" i="11"/>
  <c r="V52" i="11"/>
  <c r="V39" i="11" s="1"/>
  <c r="V73" i="11" s="1"/>
  <c r="V78" i="4"/>
  <c r="V130" i="4" s="1"/>
  <c r="V188" i="4" s="1"/>
  <c r="V191" i="4" s="1"/>
  <c r="V194" i="4" s="1"/>
  <c r="V67" i="27" l="1"/>
  <c r="V23" i="17"/>
  <c r="J66" i="24"/>
  <c r="V112" i="11"/>
  <c r="U130" i="4"/>
  <c r="U188" i="4" s="1"/>
  <c r="U191" i="4" s="1"/>
  <c r="U194" i="4" s="1"/>
  <c r="AI52" i="11"/>
  <c r="AE52" i="11"/>
  <c r="AH52" i="11"/>
  <c r="AL52" i="11"/>
  <c r="AD52" i="11"/>
  <c r="AK52" i="11"/>
  <c r="AG52" i="11"/>
  <c r="AJ52" i="11"/>
  <c r="AM52" i="11"/>
  <c r="V26" i="17" l="1"/>
  <c r="J70" i="24"/>
  <c r="V114" i="11"/>
  <c r="V116" i="11" l="1"/>
  <c r="AB7" i="18" l="1"/>
  <c r="AB36" i="18" s="1"/>
  <c r="BE36" i="18" s="1"/>
  <c r="AB38" i="18" l="1"/>
  <c r="AB108" i="4"/>
  <c r="BH108" i="4" s="1"/>
  <c r="AB11" i="22" l="1"/>
  <c r="AB11" i="27"/>
  <c r="AB109" i="4"/>
  <c r="AB55" i="27" s="1"/>
  <c r="AB51" i="11"/>
  <c r="G50" i="12" s="1"/>
  <c r="AB11" i="17" l="1"/>
  <c r="P55" i="24"/>
  <c r="AB52" i="27"/>
  <c r="AB10" i="27" s="1"/>
  <c r="AB17" i="22"/>
  <c r="AB10" i="22" s="1"/>
  <c r="AB52" i="11"/>
  <c r="AB19" i="17" l="1"/>
  <c r="P63" i="24"/>
  <c r="AL14" i="22"/>
  <c r="AL10" i="22" s="1"/>
  <c r="AJ14" i="22"/>
  <c r="AJ10" i="22" s="1"/>
  <c r="AC14" i="22"/>
  <c r="AG14" i="22"/>
  <c r="AG10" i="22" s="1"/>
  <c r="AE14" i="22"/>
  <c r="AE10" i="22" s="1"/>
  <c r="AI14" i="22"/>
  <c r="AI10" i="22" s="1"/>
  <c r="P54" i="24" l="1"/>
  <c r="AB10" i="17"/>
  <c r="AM14" i="22"/>
  <c r="AM10" i="22" s="1"/>
  <c r="AD14" i="22"/>
  <c r="AD10" i="22" s="1"/>
  <c r="AK14" i="22"/>
  <c r="AK10" i="22" s="1"/>
  <c r="AH14" i="22"/>
  <c r="AH10" i="22" s="1"/>
  <c r="AF14" i="22"/>
  <c r="BH111" i="4"/>
  <c r="F16" i="21" l="1"/>
  <c r="G53" i="12"/>
  <c r="H62" i="22" l="1"/>
  <c r="W99" i="4" l="1"/>
  <c r="W58" i="4"/>
  <c r="W98" i="4" l="1"/>
  <c r="W38" i="4"/>
  <c r="W74" i="4" s="1"/>
  <c r="K11" i="7" s="1"/>
  <c r="W26" i="11"/>
  <c r="W47" i="11" l="1"/>
  <c r="W40" i="11" s="1"/>
  <c r="W68" i="4"/>
  <c r="W79" i="4"/>
  <c r="W19" i="11"/>
  <c r="W36" i="11" s="1"/>
  <c r="W8" i="27" l="1"/>
  <c r="W8" i="22"/>
  <c r="W7" i="22" s="1"/>
  <c r="K32" i="7"/>
  <c r="K17" i="7"/>
  <c r="K35" i="7"/>
  <c r="K29" i="7"/>
  <c r="K26" i="7"/>
  <c r="K14" i="7"/>
  <c r="K20" i="7"/>
  <c r="K23" i="7"/>
  <c r="K16" i="7"/>
  <c r="K19" i="7"/>
  <c r="K13" i="7"/>
  <c r="K34" i="7"/>
  <c r="K25" i="7"/>
  <c r="K22" i="7"/>
  <c r="K31" i="7"/>
  <c r="K10" i="7"/>
  <c r="K28" i="7"/>
  <c r="W9" i="4"/>
  <c r="W39" i="4"/>
  <c r="W30" i="11"/>
  <c r="W8" i="17" l="1"/>
  <c r="K52" i="24"/>
  <c r="W7" i="27"/>
  <c r="K37" i="7"/>
  <c r="K56" i="7" s="1"/>
  <c r="K9" i="7"/>
  <c r="W7" i="17" l="1"/>
  <c r="K51" i="24"/>
  <c r="H56" i="4" l="1"/>
  <c r="H55" i="4" s="1"/>
  <c r="J59" i="4"/>
  <c r="J58" i="4" s="1"/>
  <c r="E65" i="4"/>
  <c r="E64" i="4" s="1"/>
  <c r="K59" i="4"/>
  <c r="K58" i="4" s="1"/>
  <c r="G56" i="4"/>
  <c r="G55" i="4" s="1"/>
  <c r="M65" i="4"/>
  <c r="M64" i="4" s="1"/>
  <c r="J65" i="4"/>
  <c r="J64" i="4" s="1"/>
  <c r="M62" i="4"/>
  <c r="M61" i="4" s="1"/>
  <c r="J53" i="4"/>
  <c r="J52" i="4" s="1"/>
  <c r="O62" i="4"/>
  <c r="O61" i="4" s="1"/>
  <c r="F53" i="4"/>
  <c r="F52" i="4" s="1"/>
  <c r="J50" i="4"/>
  <c r="J49" i="4" s="1"/>
  <c r="E50" i="4"/>
  <c r="E49" i="4" s="1"/>
  <c r="H44" i="4"/>
  <c r="H43" i="4" s="1"/>
  <c r="L41" i="4"/>
  <c r="L40" i="4" s="1"/>
  <c r="E56" i="4"/>
  <c r="E55" i="4" s="1"/>
  <c r="E53" i="4"/>
  <c r="E52" i="4" s="1"/>
  <c r="I53" i="4"/>
  <c r="I52" i="4" s="1"/>
  <c r="K47" i="4"/>
  <c r="K46" i="4" s="1"/>
  <c r="K50" i="4"/>
  <c r="K49" i="4" s="1"/>
  <c r="H62" i="4"/>
  <c r="H61" i="4" s="1"/>
  <c r="H27" i="11" s="1"/>
  <c r="K53" i="4"/>
  <c r="K52" i="4" s="1"/>
  <c r="N44" i="4"/>
  <c r="N43" i="4" s="1"/>
  <c r="F65" i="4"/>
  <c r="F64" i="4" s="1"/>
  <c r="J56" i="4"/>
  <c r="J55" i="4" s="1"/>
  <c r="J25" i="11" s="1"/>
  <c r="N41" i="4"/>
  <c r="N40" i="4" s="1"/>
  <c r="N20" i="11" s="1"/>
  <c r="N56" i="4"/>
  <c r="N55" i="4" s="1"/>
  <c r="N25" i="11" s="1"/>
  <c r="I62" i="4"/>
  <c r="I61" i="4" s="1"/>
  <c r="F44" i="4"/>
  <c r="F43" i="4" s="1"/>
  <c r="I47" i="4"/>
  <c r="I46" i="4" s="1"/>
  <c r="G50" i="4"/>
  <c r="G49" i="4" s="1"/>
  <c r="F47" i="4"/>
  <c r="F46" i="4" s="1"/>
  <c r="G62" i="4"/>
  <c r="G61" i="4" s="1"/>
  <c r="F59" i="4"/>
  <c r="F58" i="4" s="1"/>
  <c r="K41" i="4"/>
  <c r="K40" i="4" s="1"/>
  <c r="K20" i="11" s="1"/>
  <c r="O47" i="4"/>
  <c r="O46" i="4" s="1"/>
  <c r="O44" i="4"/>
  <c r="O43" i="4" s="1"/>
  <c r="M44" i="4"/>
  <c r="M43" i="4" s="1"/>
  <c r="H53" i="4"/>
  <c r="H52" i="4" s="1"/>
  <c r="H24" i="11" s="1"/>
  <c r="I59" i="4"/>
  <c r="I58" i="4" s="1"/>
  <c r="G59" i="4"/>
  <c r="G58" i="4" s="1"/>
  <c r="G26" i="11" s="1"/>
  <c r="H41" i="4"/>
  <c r="H40" i="4" s="1"/>
  <c r="H20" i="11" s="1"/>
  <c r="N59" i="4"/>
  <c r="N58" i="4" s="1"/>
  <c r="K65" i="4"/>
  <c r="K64" i="4" s="1"/>
  <c r="O65" i="4"/>
  <c r="O64" i="4" s="1"/>
  <c r="O28" i="11" s="1"/>
  <c r="L56" i="4"/>
  <c r="L55" i="4" s="1"/>
  <c r="E62" i="4"/>
  <c r="E61" i="4" s="1"/>
  <c r="L53" i="4"/>
  <c r="L52" i="4" s="1"/>
  <c r="M47" i="4"/>
  <c r="M46" i="4" s="1"/>
  <c r="E41" i="4"/>
  <c r="E40" i="4" s="1"/>
  <c r="G41" i="4"/>
  <c r="G40" i="4" s="1"/>
  <c r="I65" i="4"/>
  <c r="I64" i="4" s="1"/>
  <c r="J41" i="4"/>
  <c r="J40" i="4" s="1"/>
  <c r="K56" i="4"/>
  <c r="K55" i="4" s="1"/>
  <c r="I41" i="4"/>
  <c r="I40" i="4" s="1"/>
  <c r="L44" i="4"/>
  <c r="L43" i="4" s="1"/>
  <c r="O53" i="4"/>
  <c r="O52" i="4" s="1"/>
  <c r="L62" i="4"/>
  <c r="L61" i="4" s="1"/>
  <c r="J62" i="4"/>
  <c r="J61" i="4" s="1"/>
  <c r="I50" i="4"/>
  <c r="I49" i="4" s="1"/>
  <c r="J44" i="4"/>
  <c r="J43" i="4" s="1"/>
  <c r="G53" i="4"/>
  <c r="G52" i="4" s="1"/>
  <c r="F41" i="4"/>
  <c r="F40" i="4" s="1"/>
  <c r="N65" i="4"/>
  <c r="N64" i="4" s="1"/>
  <c r="G44" i="4"/>
  <c r="G43" i="4" s="1"/>
  <c r="I44" i="4"/>
  <c r="I43" i="4" s="1"/>
  <c r="N50" i="4"/>
  <c r="N49" i="4" s="1"/>
  <c r="N53" i="4"/>
  <c r="N52" i="4" s="1"/>
  <c r="G47" i="4"/>
  <c r="G46" i="4" s="1"/>
  <c r="L50" i="4"/>
  <c r="L49" i="4" s="1"/>
  <c r="J47" i="4"/>
  <c r="J46" i="4" s="1"/>
  <c r="G65" i="4"/>
  <c r="G64" i="4" s="1"/>
  <c r="H59" i="4"/>
  <c r="H58" i="4" s="1"/>
  <c r="H26" i="11" s="1"/>
  <c r="E44" i="4"/>
  <c r="E43" i="4" s="1"/>
  <c r="O50" i="4"/>
  <c r="O49" i="4" s="1"/>
  <c r="O23" i="11" s="1"/>
  <c r="H50" i="4"/>
  <c r="H49" i="4" s="1"/>
  <c r="K62" i="4"/>
  <c r="K61" i="4" s="1"/>
  <c r="M50" i="4"/>
  <c r="M49" i="4" s="1"/>
  <c r="L47" i="4"/>
  <c r="L46" i="4" s="1"/>
  <c r="N62" i="4"/>
  <c r="N61" i="4" s="1"/>
  <c r="H65" i="4"/>
  <c r="H64" i="4" s="1"/>
  <c r="H28" i="11" s="1"/>
  <c r="M59" i="4"/>
  <c r="M58" i="4" s="1"/>
  <c r="M26" i="11" s="1"/>
  <c r="I56" i="4"/>
  <c r="I55" i="4" s="1"/>
  <c r="K44" i="4"/>
  <c r="K43" i="4" s="1"/>
  <c r="N47" i="4"/>
  <c r="N46" i="4" s="1"/>
  <c r="E47" i="4"/>
  <c r="E46" i="4" s="1"/>
  <c r="H47" i="4"/>
  <c r="H46" i="4" s="1"/>
  <c r="M53" i="4"/>
  <c r="M52" i="4" s="1"/>
  <c r="F62" i="4"/>
  <c r="F61" i="4" s="1"/>
  <c r="F50" i="4"/>
  <c r="F49" i="4" s="1"/>
  <c r="L65" i="4"/>
  <c r="L64" i="4" s="1"/>
  <c r="O41" i="4"/>
  <c r="O40" i="4" s="1"/>
  <c r="L59" i="4"/>
  <c r="L58" i="4" s="1"/>
  <c r="O59" i="4"/>
  <c r="O58" i="4" s="1"/>
  <c r="F56" i="4"/>
  <c r="F55" i="4" s="1"/>
  <c r="M41" i="4"/>
  <c r="M40" i="4" s="1"/>
  <c r="O56" i="4"/>
  <c r="O55" i="4" s="1"/>
  <c r="E59" i="4"/>
  <c r="E58" i="4" s="1"/>
  <c r="M56" i="4"/>
  <c r="M55" i="4" s="1"/>
  <c r="G20" i="4"/>
  <c r="G19" i="4" s="1"/>
  <c r="E29" i="4"/>
  <c r="E28" i="4" s="1"/>
  <c r="E32" i="4"/>
  <c r="E31" i="4" s="1"/>
  <c r="G35" i="4"/>
  <c r="G34" i="4" s="1"/>
  <c r="M11" i="4"/>
  <c r="M10" i="4" s="1"/>
  <c r="O32" i="4"/>
  <c r="O31" i="4" s="1"/>
  <c r="L29" i="4"/>
  <c r="L28" i="4" s="1"/>
  <c r="H35" i="4"/>
  <c r="H34" i="4" s="1"/>
  <c r="M20" i="4"/>
  <c r="M19" i="4" s="1"/>
  <c r="M23" i="4"/>
  <c r="M22" i="4" s="1"/>
  <c r="G14" i="4"/>
  <c r="G13" i="4" s="1"/>
  <c r="I23" i="4"/>
  <c r="I22" i="4" s="1"/>
  <c r="J11" i="4"/>
  <c r="J10" i="4" s="1"/>
  <c r="M26" i="4"/>
  <c r="M25" i="4" s="1"/>
  <c r="H29" i="4"/>
  <c r="H28" i="4" s="1"/>
  <c r="H15" i="11" s="1"/>
  <c r="G17" i="4"/>
  <c r="G16" i="4" s="1"/>
  <c r="G11" i="11" s="1"/>
  <c r="E17" i="4"/>
  <c r="E16" i="4" s="1"/>
  <c r="L23" i="4"/>
  <c r="L22" i="4" s="1"/>
  <c r="L13" i="11" s="1"/>
  <c r="K32" i="4"/>
  <c r="K31" i="4" s="1"/>
  <c r="K16" i="11" s="1"/>
  <c r="G29" i="4"/>
  <c r="G28" i="4" s="1"/>
  <c r="F11" i="4"/>
  <c r="F10" i="4" s="1"/>
  <c r="I20" i="4"/>
  <c r="I19" i="4" s="1"/>
  <c r="I12" i="11" s="1"/>
  <c r="E35" i="4"/>
  <c r="E34" i="4" s="1"/>
  <c r="L32" i="4"/>
  <c r="L31" i="4" s="1"/>
  <c r="L16" i="11" s="1"/>
  <c r="K20" i="4"/>
  <c r="K19" i="4" s="1"/>
  <c r="K12" i="11" s="1"/>
  <c r="F20" i="4"/>
  <c r="F19" i="4" s="1"/>
  <c r="F32" i="4"/>
  <c r="F31" i="4" s="1"/>
  <c r="F16" i="11" s="1"/>
  <c r="J29" i="4"/>
  <c r="J28" i="4" s="1"/>
  <c r="J15" i="11" s="1"/>
  <c r="L14" i="4"/>
  <c r="L13" i="4" s="1"/>
  <c r="L10" i="11" s="1"/>
  <c r="F29" i="4"/>
  <c r="F28" i="4" s="1"/>
  <c r="F15" i="11" s="1"/>
  <c r="H14" i="4"/>
  <c r="H13" i="4" s="1"/>
  <c r="J17" i="4"/>
  <c r="J16" i="4" s="1"/>
  <c r="L20" i="4"/>
  <c r="L19" i="4" s="1"/>
  <c r="N23" i="4"/>
  <c r="N22" i="4" s="1"/>
  <c r="F14" i="4"/>
  <c r="F13" i="4" s="1"/>
  <c r="I14" i="4"/>
  <c r="I13" i="4" s="1"/>
  <c r="H17" i="4"/>
  <c r="H16" i="4" s="1"/>
  <c r="H11" i="11" s="1"/>
  <c r="I35" i="4"/>
  <c r="I34" i="4" s="1"/>
  <c r="I32" i="4"/>
  <c r="I31" i="4" s="1"/>
  <c r="I16" i="11" s="1"/>
  <c r="G32" i="4"/>
  <c r="G31" i="4" s="1"/>
  <c r="O23" i="4"/>
  <c r="O22" i="4" s="1"/>
  <c r="M17" i="4"/>
  <c r="M16" i="4" s="1"/>
  <c r="E11" i="4"/>
  <c r="E10" i="4" s="1"/>
  <c r="E9" i="11" s="1"/>
  <c r="L11" i="4"/>
  <c r="L10" i="4" s="1"/>
  <c r="O20" i="4"/>
  <c r="O19" i="4" s="1"/>
  <c r="O12" i="11" s="1"/>
  <c r="G26" i="4"/>
  <c r="G25" i="4" s="1"/>
  <c r="O26" i="4"/>
  <c r="O25" i="4" s="1"/>
  <c r="I11" i="4"/>
  <c r="I10" i="4" s="1"/>
  <c r="H11" i="4"/>
  <c r="H10" i="4" s="1"/>
  <c r="E26" i="4"/>
  <c r="E25" i="4" s="1"/>
  <c r="N26" i="4"/>
  <c r="N25" i="4" s="1"/>
  <c r="I26" i="4"/>
  <c r="I25" i="4" s="1"/>
  <c r="F26" i="4"/>
  <c r="F25" i="4" s="1"/>
  <c r="F35" i="4"/>
  <c r="F34" i="4" s="1"/>
  <c r="O11" i="4"/>
  <c r="O10" i="4" s="1"/>
  <c r="J32" i="4"/>
  <c r="J31" i="4" s="1"/>
  <c r="H23" i="4"/>
  <c r="H22" i="4" s="1"/>
  <c r="N14" i="4"/>
  <c r="N13" i="4" s="1"/>
  <c r="K29" i="4"/>
  <c r="K28" i="4" s="1"/>
  <c r="O17" i="4"/>
  <c r="O16" i="4" s="1"/>
  <c r="H32" i="4"/>
  <c r="H31" i="4" s="1"/>
  <c r="H16" i="11" s="1"/>
  <c r="I17" i="4"/>
  <c r="I16" i="4" s="1"/>
  <c r="I11" i="11" s="1"/>
  <c r="N20" i="4"/>
  <c r="N19" i="4" s="1"/>
  <c r="J26" i="4"/>
  <c r="J25" i="4" s="1"/>
  <c r="E23" i="4"/>
  <c r="E22" i="4" s="1"/>
  <c r="E13" i="11" s="1"/>
  <c r="K23" i="4"/>
  <c r="K22" i="4" s="1"/>
  <c r="K13" i="11" s="1"/>
  <c r="L17" i="4"/>
  <c r="L16" i="4" s="1"/>
  <c r="L11" i="11" s="1"/>
  <c r="H26" i="4"/>
  <c r="H25" i="4" s="1"/>
  <c r="N17" i="4"/>
  <c r="N16" i="4" s="1"/>
  <c r="E14" i="4"/>
  <c r="E13" i="4" s="1"/>
  <c r="O14" i="4"/>
  <c r="O13" i="4" s="1"/>
  <c r="K17" i="4"/>
  <c r="K16" i="4" s="1"/>
  <c r="I29" i="4"/>
  <c r="I28" i="4" s="1"/>
  <c r="J20" i="4"/>
  <c r="J19" i="4" s="1"/>
  <c r="J23" i="4"/>
  <c r="J22" i="4" s="1"/>
  <c r="K11" i="4"/>
  <c r="K10" i="4" s="1"/>
  <c r="F17" i="4"/>
  <c r="F16" i="4" s="1"/>
  <c r="J35" i="4"/>
  <c r="J34" i="4" s="1"/>
  <c r="N32" i="4"/>
  <c r="N31" i="4" s="1"/>
  <c r="N16" i="11" s="1"/>
  <c r="M29" i="4"/>
  <c r="M28" i="4" s="1"/>
  <c r="M15" i="11" s="1"/>
  <c r="K14" i="4"/>
  <c r="K13" i="4" s="1"/>
  <c r="K10" i="11" s="1"/>
  <c r="G23" i="4"/>
  <c r="G22" i="4" s="1"/>
  <c r="G13" i="11" s="1"/>
  <c r="E20" i="4"/>
  <c r="E19" i="4" s="1"/>
  <c r="O29" i="4"/>
  <c r="O28" i="4" s="1"/>
  <c r="O15" i="11" s="1"/>
  <c r="N35" i="4"/>
  <c r="N34" i="4" s="1"/>
  <c r="N29" i="4"/>
  <c r="N28" i="4" s="1"/>
  <c r="N15" i="11" s="1"/>
  <c r="M14" i="4"/>
  <c r="M13" i="4" s="1"/>
  <c r="M32" i="4"/>
  <c r="M31" i="4" s="1"/>
  <c r="M16" i="11" s="1"/>
  <c r="M35" i="4"/>
  <c r="M34" i="4" s="1"/>
  <c r="M17" i="11" s="1"/>
  <c r="L35" i="4"/>
  <c r="L34" i="4" s="1"/>
  <c r="G11" i="4"/>
  <c r="G10" i="4" s="1"/>
  <c r="K26" i="4"/>
  <c r="K25" i="4" s="1"/>
  <c r="K35" i="4"/>
  <c r="K34" i="4" s="1"/>
  <c r="K17" i="11" s="1"/>
  <c r="N11" i="4"/>
  <c r="N10" i="4" s="1"/>
  <c r="H20" i="4"/>
  <c r="H19" i="4" s="1"/>
  <c r="O35" i="4"/>
  <c r="O34" i="4" s="1"/>
  <c r="L26" i="4"/>
  <c r="L25" i="4" s="1"/>
  <c r="L14" i="11" s="1"/>
  <c r="F23" i="4"/>
  <c r="F22" i="4" s="1"/>
  <c r="F13" i="11" s="1"/>
  <c r="J14" i="4"/>
  <c r="J13" i="4" s="1"/>
  <c r="D65" i="4"/>
  <c r="D50" i="4"/>
  <c r="D53" i="4"/>
  <c r="D44" i="4"/>
  <c r="D56" i="4"/>
  <c r="D14" i="4"/>
  <c r="D20" i="4"/>
  <c r="D32" i="4"/>
  <c r="D26" i="4"/>
  <c r="D47" i="4"/>
  <c r="D59" i="4"/>
  <c r="D41" i="4"/>
  <c r="D62" i="4"/>
  <c r="D17" i="4"/>
  <c r="D23" i="4"/>
  <c r="D29" i="4"/>
  <c r="D35" i="4"/>
  <c r="D11" i="4"/>
  <c r="T65" i="4" l="1"/>
  <c r="T64" i="4" s="1"/>
  <c r="T41" i="4"/>
  <c r="T50" i="4"/>
  <c r="T32" i="4"/>
  <c r="T31" i="4" s="1"/>
  <c r="D43" i="4"/>
  <c r="D21" i="11" s="1"/>
  <c r="T44" i="4"/>
  <c r="T23" i="4"/>
  <c r="D58" i="4"/>
  <c r="D26" i="11" s="1"/>
  <c r="T59" i="4"/>
  <c r="D19" i="4"/>
  <c r="D12" i="11" s="1"/>
  <c r="T20" i="4"/>
  <c r="X50" i="4" s="1"/>
  <c r="D52" i="4"/>
  <c r="D24" i="11" s="1"/>
  <c r="T53" i="4"/>
  <c r="D10" i="4"/>
  <c r="T11" i="4"/>
  <c r="P11" i="4"/>
  <c r="P10" i="4" s="1"/>
  <c r="D16" i="4"/>
  <c r="D11" i="11" s="1"/>
  <c r="T17" i="4"/>
  <c r="D46" i="4"/>
  <c r="D22" i="11" s="1"/>
  <c r="T47" i="4"/>
  <c r="T14" i="4"/>
  <c r="T49" i="4"/>
  <c r="AB50" i="4"/>
  <c r="D34" i="4"/>
  <c r="D17" i="11" s="1"/>
  <c r="T35" i="4"/>
  <c r="D61" i="4"/>
  <c r="D27" i="11" s="1"/>
  <c r="T62" i="4"/>
  <c r="D25" i="4"/>
  <c r="T26" i="4"/>
  <c r="D55" i="4"/>
  <c r="D25" i="11" s="1"/>
  <c r="T56" i="4"/>
  <c r="D28" i="4"/>
  <c r="D15" i="11" s="1"/>
  <c r="T29" i="4"/>
  <c r="P41" i="4"/>
  <c r="P40" i="4" s="1"/>
  <c r="P20" i="11" s="1"/>
  <c r="P32" i="4"/>
  <c r="P31" i="4" s="1"/>
  <c r="N17" i="11"/>
  <c r="P29" i="4"/>
  <c r="P28" i="4" s="1"/>
  <c r="E12" i="11"/>
  <c r="K28" i="11"/>
  <c r="O13" i="11"/>
  <c r="P14" i="4"/>
  <c r="P13" i="4" s="1"/>
  <c r="J17" i="11"/>
  <c r="L25" i="11"/>
  <c r="G9" i="11"/>
  <c r="G14" i="11"/>
  <c r="E21" i="11"/>
  <c r="L9" i="11"/>
  <c r="I9" i="11"/>
  <c r="I26" i="11"/>
  <c r="O14" i="11"/>
  <c r="M11" i="11"/>
  <c r="G16" i="11"/>
  <c r="P26" i="4"/>
  <c r="P25" i="4" s="1"/>
  <c r="P17" i="4"/>
  <c r="P16" i="4" s="1"/>
  <c r="L17" i="11"/>
  <c r="M10" i="11"/>
  <c r="P20" i="4"/>
  <c r="N9" i="11"/>
  <c r="D14" i="11"/>
  <c r="J10" i="11"/>
  <c r="S65" i="4"/>
  <c r="S64" i="4" s="1"/>
  <c r="P65" i="4"/>
  <c r="Q65" i="4"/>
  <c r="Q64" i="4" s="1"/>
  <c r="R65" i="4"/>
  <c r="R64" i="4" s="1"/>
  <c r="Q23" i="4"/>
  <c r="S23" i="4"/>
  <c r="R23" i="4"/>
  <c r="Q50" i="4"/>
  <c r="Q49" i="4" s="1"/>
  <c r="P50" i="4"/>
  <c r="S50" i="4"/>
  <c r="S49" i="4" s="1"/>
  <c r="R50" i="4"/>
  <c r="R49" i="4" s="1"/>
  <c r="H12" i="11"/>
  <c r="N11" i="11"/>
  <c r="I14" i="11"/>
  <c r="N13" i="11"/>
  <c r="M14" i="11"/>
  <c r="M13" i="11"/>
  <c r="O16" i="11"/>
  <c r="R11" i="4"/>
  <c r="S11" i="4"/>
  <c r="Q11" i="4"/>
  <c r="P35" i="4"/>
  <c r="R29" i="4"/>
  <c r="S29" i="4"/>
  <c r="Q29" i="4"/>
  <c r="D22" i="4"/>
  <c r="P53" i="4"/>
  <c r="Q53" i="4"/>
  <c r="Q52" i="4" s="1"/>
  <c r="R53" i="4"/>
  <c r="R52" i="4" s="1"/>
  <c r="S53" i="4"/>
  <c r="S52" i="4" s="1"/>
  <c r="K14" i="11"/>
  <c r="K9" i="11"/>
  <c r="K11" i="11"/>
  <c r="H14" i="11"/>
  <c r="K15" i="11"/>
  <c r="O9" i="11"/>
  <c r="N14" i="11"/>
  <c r="L12" i="11"/>
  <c r="J9" i="11"/>
  <c r="M12" i="11"/>
  <c r="M9" i="11"/>
  <c r="J16" i="11"/>
  <c r="R26" i="4"/>
  <c r="Q26" i="4"/>
  <c r="S26" i="4"/>
  <c r="S32" i="4"/>
  <c r="R32" i="4"/>
  <c r="Q32" i="4"/>
  <c r="S14" i="4"/>
  <c r="Q14" i="4"/>
  <c r="R14" i="4"/>
  <c r="D31" i="4"/>
  <c r="J13" i="11"/>
  <c r="O10" i="11"/>
  <c r="N10" i="11"/>
  <c r="F17" i="11"/>
  <c r="E14" i="11"/>
  <c r="I10" i="11"/>
  <c r="J11" i="11"/>
  <c r="I13" i="11"/>
  <c r="H17" i="11"/>
  <c r="G17" i="11"/>
  <c r="F11" i="11"/>
  <c r="I15" i="11"/>
  <c r="O11" i="11"/>
  <c r="Q35" i="4"/>
  <c r="S35" i="4"/>
  <c r="R35" i="4"/>
  <c r="P23" i="4"/>
  <c r="S17" i="4"/>
  <c r="R17" i="4"/>
  <c r="Q17" i="4"/>
  <c r="P62" i="4"/>
  <c r="S62" i="4"/>
  <c r="S61" i="4" s="1"/>
  <c r="R62" i="4"/>
  <c r="R61" i="4" s="1"/>
  <c r="Q62" i="4"/>
  <c r="Q61" i="4" s="1"/>
  <c r="R41" i="4"/>
  <c r="R40" i="4" s="1"/>
  <c r="Q41" i="4"/>
  <c r="Q40" i="4" s="1"/>
  <c r="S41" i="4"/>
  <c r="S40" i="4" s="1"/>
  <c r="Q59" i="4"/>
  <c r="Q58" i="4" s="1"/>
  <c r="P59" i="4"/>
  <c r="S59" i="4"/>
  <c r="S58" i="4" s="1"/>
  <c r="R59" i="4"/>
  <c r="R58" i="4" s="1"/>
  <c r="S47" i="4"/>
  <c r="S46" i="4" s="1"/>
  <c r="R47" i="4"/>
  <c r="R46" i="4" s="1"/>
  <c r="P47" i="4"/>
  <c r="Q47" i="4"/>
  <c r="Q46" i="4" s="1"/>
  <c r="D9" i="11"/>
  <c r="D40" i="4"/>
  <c r="Q20" i="4"/>
  <c r="R20" i="4"/>
  <c r="S20" i="4"/>
  <c r="R56" i="4"/>
  <c r="R55" i="4" s="1"/>
  <c r="S56" i="4"/>
  <c r="S55" i="4" s="1"/>
  <c r="P56" i="4"/>
  <c r="Q56" i="4"/>
  <c r="Q55" i="4" s="1"/>
  <c r="Q44" i="4"/>
  <c r="Q43" i="4" s="1"/>
  <c r="S44" i="4"/>
  <c r="S43" i="4" s="1"/>
  <c r="R44" i="4"/>
  <c r="R43" i="4" s="1"/>
  <c r="P44" i="4"/>
  <c r="D49" i="4"/>
  <c r="D13" i="4"/>
  <c r="D64" i="4"/>
  <c r="O17" i="11"/>
  <c r="J12" i="11"/>
  <c r="E10" i="11"/>
  <c r="H13" i="11"/>
  <c r="F14" i="11"/>
  <c r="H9" i="11"/>
  <c r="F10" i="11"/>
  <c r="H10" i="11"/>
  <c r="G10" i="11"/>
  <c r="L15" i="11"/>
  <c r="J14" i="11"/>
  <c r="N12" i="11"/>
  <c r="I17" i="11"/>
  <c r="E15" i="11"/>
  <c r="M25" i="11"/>
  <c r="F25" i="11"/>
  <c r="L28" i="11"/>
  <c r="H22" i="11"/>
  <c r="K27" i="11"/>
  <c r="L23" i="11"/>
  <c r="I21" i="11"/>
  <c r="G24" i="11"/>
  <c r="L27" i="11"/>
  <c r="K25" i="11"/>
  <c r="E20" i="11"/>
  <c r="E26" i="11"/>
  <c r="O26" i="11"/>
  <c r="F23" i="11"/>
  <c r="N27" i="11"/>
  <c r="H23" i="11"/>
  <c r="G22" i="11"/>
  <c r="G21" i="11"/>
  <c r="J21" i="11"/>
  <c r="O24" i="11"/>
  <c r="J20" i="11"/>
  <c r="M22" i="11"/>
  <c r="F12" i="11"/>
  <c r="E17" i="11"/>
  <c r="F9" i="11"/>
  <c r="G15" i="11"/>
  <c r="E11" i="11"/>
  <c r="E16" i="11"/>
  <c r="O25" i="11"/>
  <c r="L26" i="11"/>
  <c r="F27" i="11"/>
  <c r="L22" i="11"/>
  <c r="G28" i="11"/>
  <c r="N24" i="11"/>
  <c r="N28" i="11"/>
  <c r="I23" i="11"/>
  <c r="L21" i="11"/>
  <c r="I28" i="11"/>
  <c r="L24" i="11"/>
  <c r="G12" i="11"/>
  <c r="M20" i="11"/>
  <c r="O20" i="11"/>
  <c r="M24" i="11"/>
  <c r="M23" i="11"/>
  <c r="J22" i="11"/>
  <c r="N23" i="11"/>
  <c r="F20" i="11"/>
  <c r="J27" i="11"/>
  <c r="I20" i="11"/>
  <c r="G20" i="11"/>
  <c r="E27" i="11"/>
  <c r="J23" i="11"/>
  <c r="M27" i="11"/>
  <c r="K26" i="11"/>
  <c r="N26" i="11"/>
  <c r="M21" i="11"/>
  <c r="O22" i="11"/>
  <c r="F26" i="11"/>
  <c r="F22" i="11"/>
  <c r="I22" i="11"/>
  <c r="I27" i="11"/>
  <c r="F28" i="11"/>
  <c r="K24" i="11"/>
  <c r="K23" i="11"/>
  <c r="I24" i="11"/>
  <c r="E25" i="11"/>
  <c r="H21" i="11"/>
  <c r="F24" i="11"/>
  <c r="J28" i="11"/>
  <c r="E28" i="11"/>
  <c r="E22" i="11"/>
  <c r="N22" i="11"/>
  <c r="K21" i="11"/>
  <c r="I25" i="11"/>
  <c r="O27" i="11"/>
  <c r="M28" i="11"/>
  <c r="J26" i="11"/>
  <c r="O21" i="11"/>
  <c r="G27" i="11"/>
  <c r="G23" i="11"/>
  <c r="F21" i="11"/>
  <c r="N21" i="11"/>
  <c r="K22" i="11"/>
  <c r="E24" i="11"/>
  <c r="L20" i="11"/>
  <c r="E23" i="11"/>
  <c r="J24" i="11"/>
  <c r="G25" i="11"/>
  <c r="H25" i="11"/>
  <c r="O65" i="18" l="1"/>
  <c r="BC65" i="18"/>
  <c r="AZ65" i="18"/>
  <c r="L65" i="18"/>
  <c r="AF65" i="18"/>
  <c r="T55" i="4"/>
  <c r="O61" i="18"/>
  <c r="L61" i="18"/>
  <c r="O63" i="18"/>
  <c r="X33" i="4" s="1"/>
  <c r="L33" i="7" s="1"/>
  <c r="L63" i="18"/>
  <c r="O59" i="18"/>
  <c r="L59" i="18"/>
  <c r="O58" i="18"/>
  <c r="L58" i="18"/>
  <c r="O57" i="18"/>
  <c r="L57" i="18"/>
  <c r="T40" i="4"/>
  <c r="T20" i="11" s="1"/>
  <c r="O56" i="18"/>
  <c r="L56" i="18"/>
  <c r="O60" i="18"/>
  <c r="L60" i="18"/>
  <c r="O62" i="18"/>
  <c r="L62" i="18"/>
  <c r="AF64" i="18"/>
  <c r="O64" i="18"/>
  <c r="L64" i="18"/>
  <c r="BC64" i="18"/>
  <c r="AZ64" i="18"/>
  <c r="AC50" i="4"/>
  <c r="Y103" i="4"/>
  <c r="P81" i="4"/>
  <c r="AD50" i="4"/>
  <c r="T81" i="4"/>
  <c r="T80" i="4" s="1"/>
  <c r="AD41" i="4"/>
  <c r="AD65" i="4"/>
  <c r="Z65" i="4"/>
  <c r="AC65" i="4"/>
  <c r="Y65" i="4"/>
  <c r="AB65" i="4"/>
  <c r="X65" i="4"/>
  <c r="AA65" i="4"/>
  <c r="AB53" i="4"/>
  <c r="X53" i="4"/>
  <c r="AA53" i="4"/>
  <c r="AD53" i="4"/>
  <c r="Z53" i="4"/>
  <c r="AC53" i="4"/>
  <c r="Y53" i="4"/>
  <c r="AC59" i="4"/>
  <c r="Y59" i="4"/>
  <c r="AB59" i="4"/>
  <c r="X59" i="4"/>
  <c r="AA59" i="4"/>
  <c r="AD59" i="4"/>
  <c r="Z59" i="4"/>
  <c r="T102" i="4"/>
  <c r="T101" i="4" s="1"/>
  <c r="T48" i="11" s="1"/>
  <c r="T23" i="11"/>
  <c r="T16" i="4"/>
  <c r="AB47" i="4"/>
  <c r="X47" i="4"/>
  <c r="AA47" i="4"/>
  <c r="AD47" i="4"/>
  <c r="Z47" i="4"/>
  <c r="AC47" i="4"/>
  <c r="Y47" i="4"/>
  <c r="Y17" i="4"/>
  <c r="AD17" i="4"/>
  <c r="AB17" i="4"/>
  <c r="Z17" i="4"/>
  <c r="AC17" i="4"/>
  <c r="X17" i="4"/>
  <c r="AA17" i="4"/>
  <c r="T87" i="4"/>
  <c r="T43" i="4"/>
  <c r="AA56" i="4"/>
  <c r="T25" i="4"/>
  <c r="Y26" i="4"/>
  <c r="AD56" i="4"/>
  <c r="Z56" i="4"/>
  <c r="AC56" i="4"/>
  <c r="Y56" i="4"/>
  <c r="AC26" i="4"/>
  <c r="AB56" i="4"/>
  <c r="X56" i="4"/>
  <c r="Z26" i="4"/>
  <c r="AD26" i="4"/>
  <c r="AB26" i="4"/>
  <c r="AA26" i="4"/>
  <c r="X26" i="4"/>
  <c r="T96" i="4"/>
  <c r="T95" i="4" s="1"/>
  <c r="T46" i="11" s="1"/>
  <c r="T34" i="4"/>
  <c r="Y35" i="4"/>
  <c r="AD35" i="4"/>
  <c r="X35" i="4"/>
  <c r="AA35" i="4"/>
  <c r="Z35" i="4"/>
  <c r="AB35" i="4"/>
  <c r="AC35" i="4"/>
  <c r="T105" i="4"/>
  <c r="AD44" i="4"/>
  <c r="Z44" i="4"/>
  <c r="AC44" i="4"/>
  <c r="Y44" i="4"/>
  <c r="AB44" i="4"/>
  <c r="X44" i="4"/>
  <c r="T13" i="4"/>
  <c r="AA44" i="4"/>
  <c r="X14" i="4"/>
  <c r="AB14" i="4"/>
  <c r="AD14" i="4"/>
  <c r="AA14" i="4"/>
  <c r="Z14" i="4"/>
  <c r="Y14" i="4"/>
  <c r="T84" i="4"/>
  <c r="AC14" i="4"/>
  <c r="T52" i="4"/>
  <c r="T58" i="4"/>
  <c r="T28" i="11"/>
  <c r="T46" i="4"/>
  <c r="T28" i="4"/>
  <c r="T99" i="4"/>
  <c r="T25" i="11"/>
  <c r="AC62" i="4"/>
  <c r="Y62" i="4"/>
  <c r="T61" i="4"/>
  <c r="AB62" i="4"/>
  <c r="X62" i="4"/>
  <c r="AA62" i="4"/>
  <c r="AA102" i="4" s="1"/>
  <c r="AD62" i="4"/>
  <c r="Z62" i="4"/>
  <c r="Z102" i="4" s="1"/>
  <c r="T16" i="11"/>
  <c r="T10" i="4"/>
  <c r="AD11" i="4"/>
  <c r="AC11" i="4"/>
  <c r="X41" i="4"/>
  <c r="AA11" i="4"/>
  <c r="AB41" i="4"/>
  <c r="Y41" i="4"/>
  <c r="X11" i="4"/>
  <c r="AB11" i="4"/>
  <c r="AC41" i="4"/>
  <c r="Z11" i="4"/>
  <c r="AA41" i="4"/>
  <c r="Y11" i="4"/>
  <c r="Z41" i="4"/>
  <c r="AB20" i="4"/>
  <c r="Z20" i="4"/>
  <c r="T19" i="4"/>
  <c r="X20" i="4"/>
  <c r="AC20" i="4"/>
  <c r="AA20" i="4"/>
  <c r="AD20" i="4"/>
  <c r="Y20" i="4"/>
  <c r="Z50" i="4"/>
  <c r="Y50" i="4"/>
  <c r="AA50" i="4"/>
  <c r="T90" i="4"/>
  <c r="T22" i="4"/>
  <c r="AD23" i="4"/>
  <c r="X23" i="4"/>
  <c r="AB23" i="4"/>
  <c r="Y23" i="4"/>
  <c r="AA23" i="4"/>
  <c r="AC23" i="4"/>
  <c r="Z23" i="4"/>
  <c r="T93" i="4"/>
  <c r="BF32" i="4"/>
  <c r="P55" i="4"/>
  <c r="P80" i="4"/>
  <c r="P49" i="4"/>
  <c r="P46" i="4"/>
  <c r="P52" i="4"/>
  <c r="P58" i="4"/>
  <c r="P61" i="4"/>
  <c r="P27" i="11" s="1"/>
  <c r="P43" i="4"/>
  <c r="P64" i="4"/>
  <c r="BF29" i="4"/>
  <c r="P90" i="4"/>
  <c r="P89" i="4" s="1"/>
  <c r="P19" i="4"/>
  <c r="D10" i="11"/>
  <c r="E9" i="12" s="1"/>
  <c r="Q25" i="11"/>
  <c r="S90" i="4"/>
  <c r="S19" i="4"/>
  <c r="D20" i="11"/>
  <c r="E19" i="12" s="1"/>
  <c r="R22" i="11"/>
  <c r="R20" i="11"/>
  <c r="R38" i="4"/>
  <c r="P22" i="4"/>
  <c r="P93" i="4"/>
  <c r="P92" i="4" s="1"/>
  <c r="S34" i="4"/>
  <c r="S105" i="4"/>
  <c r="P15" i="11"/>
  <c r="S31" i="4"/>
  <c r="S102" i="4"/>
  <c r="Q24" i="11"/>
  <c r="D13" i="11"/>
  <c r="E12" i="12" s="1"/>
  <c r="Q99" i="4"/>
  <c r="Q28" i="4"/>
  <c r="Q81" i="4"/>
  <c r="Q80" i="4" s="1"/>
  <c r="Q10" i="4"/>
  <c r="Q23" i="11"/>
  <c r="S22" i="4"/>
  <c r="S93" i="4"/>
  <c r="E10" i="12"/>
  <c r="E16" i="12"/>
  <c r="D23" i="11"/>
  <c r="E22" i="12" s="1"/>
  <c r="R21" i="11"/>
  <c r="R90" i="4"/>
  <c r="R19" i="4"/>
  <c r="E8" i="12"/>
  <c r="S22" i="11"/>
  <c r="Q26" i="11"/>
  <c r="Q27" i="11"/>
  <c r="Q16" i="4"/>
  <c r="Q87" i="4"/>
  <c r="P99" i="4"/>
  <c r="P98" i="4" s="1"/>
  <c r="P11" i="11"/>
  <c r="Q105" i="4"/>
  <c r="Q34" i="4"/>
  <c r="R13" i="4"/>
  <c r="R84" i="4"/>
  <c r="S25" i="4"/>
  <c r="S96" i="4"/>
  <c r="P14" i="11"/>
  <c r="E21" i="12"/>
  <c r="S28" i="4"/>
  <c r="S99" i="4"/>
  <c r="S10" i="4"/>
  <c r="S81" i="4"/>
  <c r="S80" i="4" s="1"/>
  <c r="R23" i="11"/>
  <c r="Q22" i="4"/>
  <c r="Q93" i="4"/>
  <c r="S28" i="11"/>
  <c r="P87" i="4"/>
  <c r="P86" i="4" s="1"/>
  <c r="E14" i="12"/>
  <c r="S21" i="11"/>
  <c r="S25" i="11"/>
  <c r="Q19" i="4"/>
  <c r="Q90" i="4"/>
  <c r="Q22" i="11"/>
  <c r="R26" i="11"/>
  <c r="S20" i="11"/>
  <c r="S38" i="4"/>
  <c r="R27" i="11"/>
  <c r="R16" i="4"/>
  <c r="R87" i="4"/>
  <c r="P9" i="11"/>
  <c r="D16" i="11"/>
  <c r="E15" i="12" s="1"/>
  <c r="Q13" i="4"/>
  <c r="Q84" i="4"/>
  <c r="Q31" i="4"/>
  <c r="Q102" i="4"/>
  <c r="Q25" i="4"/>
  <c r="Q96" i="4"/>
  <c r="S24" i="11"/>
  <c r="E20" i="12"/>
  <c r="E25" i="12"/>
  <c r="R99" i="4"/>
  <c r="R28" i="4"/>
  <c r="R10" i="4"/>
  <c r="R81" i="4"/>
  <c r="R80" i="4" s="1"/>
  <c r="S23" i="11"/>
  <c r="R28" i="11"/>
  <c r="P102" i="4"/>
  <c r="P101" i="4" s="1"/>
  <c r="E13" i="12"/>
  <c r="P84" i="4"/>
  <c r="P83" i="4" s="1"/>
  <c r="E11" i="12"/>
  <c r="D28" i="11"/>
  <c r="E27" i="12" s="1"/>
  <c r="E23" i="12"/>
  <c r="Q21" i="11"/>
  <c r="R25" i="11"/>
  <c r="P96" i="4"/>
  <c r="P95" i="4" s="1"/>
  <c r="S26" i="11"/>
  <c r="Q20" i="11"/>
  <c r="Q38" i="4"/>
  <c r="S27" i="11"/>
  <c r="S16" i="4"/>
  <c r="S87" i="4"/>
  <c r="R34" i="4"/>
  <c r="R105" i="4"/>
  <c r="S84" i="4"/>
  <c r="S13" i="4"/>
  <c r="R102" i="4"/>
  <c r="R31" i="4"/>
  <c r="R25" i="4"/>
  <c r="R96" i="4"/>
  <c r="R24" i="11"/>
  <c r="E24" i="12"/>
  <c r="E26" i="12"/>
  <c r="P34" i="4"/>
  <c r="P105" i="4"/>
  <c r="P104" i="4" s="1"/>
  <c r="R93" i="4"/>
  <c r="R22" i="4"/>
  <c r="Q28" i="11"/>
  <c r="P16" i="11"/>
  <c r="P10" i="11"/>
  <c r="W31" i="18" l="1"/>
  <c r="W29" i="18" s="1"/>
  <c r="AE103" i="4"/>
  <c r="AD103" i="4"/>
  <c r="Z103" i="4"/>
  <c r="Z101" i="4" s="1"/>
  <c r="Z48" i="11" s="1"/>
  <c r="AA103" i="4"/>
  <c r="AA101" i="4" s="1"/>
  <c r="AA48" i="11" s="1"/>
  <c r="AC103" i="4"/>
  <c r="AB103" i="4"/>
  <c r="X103" i="4"/>
  <c r="BF26" i="4"/>
  <c r="AC63" i="4"/>
  <c r="AC61" i="4" s="1"/>
  <c r="AC27" i="11" s="1"/>
  <c r="X63" i="4"/>
  <c r="X61" i="4" s="1"/>
  <c r="X27" i="11" s="1"/>
  <c r="AB33" i="4"/>
  <c r="P33" i="7" s="1"/>
  <c r="AQ33" i="7" s="1"/>
  <c r="BF59" i="4"/>
  <c r="BF44" i="4"/>
  <c r="AA33" i="4"/>
  <c r="AA31" i="4" s="1"/>
  <c r="Y33" i="4"/>
  <c r="M33" i="7" s="1"/>
  <c r="AD63" i="4"/>
  <c r="AD61" i="4" s="1"/>
  <c r="AD27" i="11" s="1"/>
  <c r="Z33" i="4"/>
  <c r="N33" i="7" s="1"/>
  <c r="AA63" i="4"/>
  <c r="AA61" i="4" s="1"/>
  <c r="AA27" i="11" s="1"/>
  <c r="Y63" i="4"/>
  <c r="Y61" i="4" s="1"/>
  <c r="Y27" i="11" s="1"/>
  <c r="AC33" i="4"/>
  <c r="Q33" i="7" s="1"/>
  <c r="AB63" i="4"/>
  <c r="AB61" i="4" s="1"/>
  <c r="AD33" i="4"/>
  <c r="R33" i="7" s="1"/>
  <c r="Z63" i="4"/>
  <c r="Z61" i="4" s="1"/>
  <c r="Z27" i="11" s="1"/>
  <c r="BF65" i="4"/>
  <c r="BF53" i="4"/>
  <c r="BF56" i="4"/>
  <c r="BF20" i="4"/>
  <c r="BF35" i="4"/>
  <c r="BF14" i="4"/>
  <c r="BF62" i="4"/>
  <c r="BF17" i="4"/>
  <c r="BF47" i="4"/>
  <c r="BF11" i="4"/>
  <c r="Y93" i="4"/>
  <c r="T13" i="11"/>
  <c r="W19" i="18"/>
  <c r="W17" i="18" s="1"/>
  <c r="Y91" i="4"/>
  <c r="AA91" i="4"/>
  <c r="AB91" i="4"/>
  <c r="AD91" i="4"/>
  <c r="X91" i="4"/>
  <c r="Z91" i="4"/>
  <c r="AC91" i="4"/>
  <c r="AE91" i="4"/>
  <c r="AA90" i="4"/>
  <c r="Z90" i="4"/>
  <c r="W10" i="18"/>
  <c r="W8" i="18" s="1"/>
  <c r="AC82" i="4"/>
  <c r="Y82" i="4"/>
  <c r="AA82" i="4"/>
  <c r="AD82" i="4"/>
  <c r="AB82" i="4"/>
  <c r="X82" i="4"/>
  <c r="Z82" i="4"/>
  <c r="X81" i="4"/>
  <c r="X102" i="4"/>
  <c r="AC102" i="4"/>
  <c r="AE100" i="4"/>
  <c r="AA100" i="4"/>
  <c r="X100" i="4"/>
  <c r="W28" i="18"/>
  <c r="W26" i="18" s="1"/>
  <c r="Y100" i="4"/>
  <c r="AC100" i="4"/>
  <c r="Z100" i="4"/>
  <c r="AB100" i="4"/>
  <c r="AD100" i="4"/>
  <c r="Z99" i="4"/>
  <c r="AB99" i="4"/>
  <c r="AC84" i="4"/>
  <c r="Z84" i="4"/>
  <c r="AB84" i="4"/>
  <c r="T10" i="11"/>
  <c r="AD36" i="4"/>
  <c r="R36" i="7" s="1"/>
  <c r="AB36" i="4"/>
  <c r="P36" i="7" s="1"/>
  <c r="AQ36" i="7" s="1"/>
  <c r="AB66" i="4"/>
  <c r="AB64" i="4" s="1"/>
  <c r="AB28" i="11" s="1"/>
  <c r="Y36" i="4"/>
  <c r="M36" i="7" s="1"/>
  <c r="X36" i="4"/>
  <c r="L36" i="7" s="1"/>
  <c r="AD66" i="4"/>
  <c r="AD64" i="4" s="1"/>
  <c r="AD28" i="11" s="1"/>
  <c r="Z36" i="4"/>
  <c r="N36" i="7" s="1"/>
  <c r="AC36" i="4"/>
  <c r="Q36" i="7" s="1"/>
  <c r="X66" i="4"/>
  <c r="X64" i="4" s="1"/>
  <c r="X28" i="11" s="1"/>
  <c r="Y66" i="4"/>
  <c r="Y64" i="4" s="1"/>
  <c r="Y28" i="11" s="1"/>
  <c r="AA36" i="4"/>
  <c r="O36" i="7" s="1"/>
  <c r="Z66" i="4"/>
  <c r="Z64" i="4" s="1"/>
  <c r="Z28" i="11" s="1"/>
  <c r="AA66" i="4"/>
  <c r="AA64" i="4" s="1"/>
  <c r="AA28" i="11" s="1"/>
  <c r="AC66" i="4"/>
  <c r="AC64" i="4" s="1"/>
  <c r="AC28" i="11" s="1"/>
  <c r="W34" i="18"/>
  <c r="W32" i="18" s="1"/>
  <c r="AC106" i="4"/>
  <c r="AE106" i="4"/>
  <c r="AB106" i="4"/>
  <c r="Y106" i="4"/>
  <c r="AA106" i="4"/>
  <c r="AD106" i="4"/>
  <c r="X106" i="4"/>
  <c r="Z106" i="4"/>
  <c r="Z105" i="4"/>
  <c r="T17" i="11"/>
  <c r="S27" i="7"/>
  <c r="AA27" i="4"/>
  <c r="O27" i="7" s="1"/>
  <c r="Y57" i="4"/>
  <c r="Y55" i="4" s="1"/>
  <c r="Y25" i="11" s="1"/>
  <c r="AB27" i="4"/>
  <c r="AC57" i="4"/>
  <c r="AD27" i="4"/>
  <c r="R27" i="7" s="1"/>
  <c r="X27" i="4"/>
  <c r="L27" i="7" s="1"/>
  <c r="AB57" i="4"/>
  <c r="AB55" i="4" s="1"/>
  <c r="AE57" i="4"/>
  <c r="AD57" i="4"/>
  <c r="AD55" i="4" s="1"/>
  <c r="AD25" i="11" s="1"/>
  <c r="AA57" i="4"/>
  <c r="AA55" i="4" s="1"/>
  <c r="AA25" i="11" s="1"/>
  <c r="Z27" i="4"/>
  <c r="N27" i="7" s="1"/>
  <c r="Z57" i="4"/>
  <c r="Z55" i="4" s="1"/>
  <c r="Z25" i="11" s="1"/>
  <c r="Y27" i="4"/>
  <c r="X57" i="4"/>
  <c r="X55" i="4" s="1"/>
  <c r="X25" i="11" s="1"/>
  <c r="AC27" i="4"/>
  <c r="Q27" i="7" s="1"/>
  <c r="AB96" i="4"/>
  <c r="AC48" i="4"/>
  <c r="AC46" i="4" s="1"/>
  <c r="AC22" i="11" s="1"/>
  <c r="AD18" i="4"/>
  <c r="R18" i="7" s="1"/>
  <c r="AA18" i="4"/>
  <c r="O18" i="7" s="1"/>
  <c r="Y18" i="4"/>
  <c r="M18" i="7" s="1"/>
  <c r="Z18" i="4"/>
  <c r="N18" i="7" s="1"/>
  <c r="AB48" i="4"/>
  <c r="AB46" i="4" s="1"/>
  <c r="AC18" i="4"/>
  <c r="Q18" i="7" s="1"/>
  <c r="Z48" i="4"/>
  <c r="Z46" i="4" s="1"/>
  <c r="Z22" i="11" s="1"/>
  <c r="X48" i="4"/>
  <c r="X46" i="4" s="1"/>
  <c r="AB18" i="4"/>
  <c r="P18" i="7" s="1"/>
  <c r="AQ18" i="7" s="1"/>
  <c r="S18" i="7"/>
  <c r="X18" i="4"/>
  <c r="L18" i="7" s="1"/>
  <c r="AD48" i="4"/>
  <c r="AD46" i="4" s="1"/>
  <c r="AD22" i="11" s="1"/>
  <c r="AA48" i="4"/>
  <c r="AA46" i="4" s="1"/>
  <c r="AA22" i="11" s="1"/>
  <c r="Y48" i="4"/>
  <c r="Y46" i="4" s="1"/>
  <c r="Y22" i="11" s="1"/>
  <c r="AA87" i="4"/>
  <c r="AB87" i="4"/>
  <c r="AD24" i="4"/>
  <c r="R24" i="7" s="1"/>
  <c r="Z54" i="4"/>
  <c r="Z52" i="4" s="1"/>
  <c r="Z24" i="11" s="1"/>
  <c r="AB24" i="4"/>
  <c r="Z24" i="4"/>
  <c r="AB54" i="4"/>
  <c r="AB52" i="4" s="1"/>
  <c r="AD54" i="4"/>
  <c r="AD52" i="4" s="1"/>
  <c r="AD24" i="11" s="1"/>
  <c r="AA24" i="4"/>
  <c r="O24" i="7" s="1"/>
  <c r="X24" i="4"/>
  <c r="L24" i="7" s="1"/>
  <c r="AA54" i="4"/>
  <c r="AA52" i="4" s="1"/>
  <c r="AA24" i="11" s="1"/>
  <c r="X54" i="4"/>
  <c r="X52" i="4" s="1"/>
  <c r="Y54" i="4"/>
  <c r="Y52" i="4" s="1"/>
  <c r="Y24" i="11" s="1"/>
  <c r="AC24" i="4"/>
  <c r="Y24" i="4"/>
  <c r="AC54" i="4"/>
  <c r="AC52" i="4" s="1"/>
  <c r="AC24" i="11" s="1"/>
  <c r="BF50" i="4"/>
  <c r="Z93" i="4"/>
  <c r="AB93" i="4"/>
  <c r="AC90" i="4"/>
  <c r="AB90" i="4"/>
  <c r="T41" i="11"/>
  <c r="Z81" i="4"/>
  <c r="AC81" i="4"/>
  <c r="AB102" i="4"/>
  <c r="AD99" i="4"/>
  <c r="T26" i="11"/>
  <c r="T83" i="4"/>
  <c r="T42" i="11" s="1"/>
  <c r="AA84" i="4"/>
  <c r="AC45" i="4"/>
  <c r="AC43" i="4" s="1"/>
  <c r="AC21" i="11" s="1"/>
  <c r="AD15" i="4"/>
  <c r="R15" i="7" s="1"/>
  <c r="Z45" i="4"/>
  <c r="Z43" i="4" s="1"/>
  <c r="Z21" i="11" s="1"/>
  <c r="X45" i="4"/>
  <c r="X43" i="4" s="1"/>
  <c r="Y45" i="4"/>
  <c r="Y43" i="4" s="1"/>
  <c r="Y21" i="11" s="1"/>
  <c r="AD45" i="4"/>
  <c r="AD43" i="4" s="1"/>
  <c r="AD21" i="11" s="1"/>
  <c r="Y15" i="4"/>
  <c r="AB45" i="4"/>
  <c r="AB43" i="4" s="1"/>
  <c r="AC15" i="4"/>
  <c r="Q15" i="7" s="1"/>
  <c r="Z15" i="4"/>
  <c r="N15" i="7" s="1"/>
  <c r="X15" i="4"/>
  <c r="L15" i="7" s="1"/>
  <c r="S15" i="7"/>
  <c r="AA15" i="4"/>
  <c r="O15" i="7" s="1"/>
  <c r="AB15" i="4"/>
  <c r="P15" i="7" s="1"/>
  <c r="AQ15" i="7" s="1"/>
  <c r="AA45" i="4"/>
  <c r="AA43" i="4" s="1"/>
  <c r="AA21" i="11" s="1"/>
  <c r="X105" i="4"/>
  <c r="Y105" i="4"/>
  <c r="W25" i="18"/>
  <c r="W23" i="18" s="1"/>
  <c r="Y97" i="4"/>
  <c r="AA97" i="4"/>
  <c r="AB97" i="4"/>
  <c r="AD97" i="4"/>
  <c r="X97" i="4"/>
  <c r="Z97" i="4"/>
  <c r="AC97" i="4"/>
  <c r="AE97" i="4"/>
  <c r="AD96" i="4"/>
  <c r="AC96" i="4"/>
  <c r="W16" i="18"/>
  <c r="W14" i="18" s="1"/>
  <c r="AC88" i="4"/>
  <c r="AE88" i="4"/>
  <c r="Y88" i="4"/>
  <c r="AA88" i="4"/>
  <c r="AB88" i="4"/>
  <c r="AD88" i="4"/>
  <c r="X88" i="4"/>
  <c r="Z88" i="4"/>
  <c r="X87" i="4"/>
  <c r="AD87" i="4"/>
  <c r="BF41" i="4"/>
  <c r="W22" i="18"/>
  <c r="W20" i="18" s="1"/>
  <c r="Y94" i="4"/>
  <c r="AA94" i="4"/>
  <c r="AB94" i="4"/>
  <c r="AD94" i="4"/>
  <c r="X94" i="4"/>
  <c r="Z94" i="4"/>
  <c r="AC94" i="4"/>
  <c r="AE94" i="4"/>
  <c r="AC93" i="4"/>
  <c r="X93" i="4"/>
  <c r="T89" i="4"/>
  <c r="Y90" i="4"/>
  <c r="X90" i="4"/>
  <c r="T8" i="4"/>
  <c r="T9" i="11"/>
  <c r="AD102" i="4"/>
  <c r="T27" i="11"/>
  <c r="T98" i="4"/>
  <c r="T47" i="11" s="1"/>
  <c r="T22" i="11"/>
  <c r="Y99" i="4"/>
  <c r="AA99" i="4"/>
  <c r="T24" i="11"/>
  <c r="Y84" i="4"/>
  <c r="W13" i="18"/>
  <c r="W11" i="18" s="1"/>
  <c r="AC85" i="4"/>
  <c r="AE85" i="4"/>
  <c r="Y85" i="4"/>
  <c r="AA85" i="4"/>
  <c r="AB85" i="4"/>
  <c r="AD85" i="4"/>
  <c r="X85" i="4"/>
  <c r="Z85" i="4"/>
  <c r="X84" i="4"/>
  <c r="X31" i="4"/>
  <c r="AC105" i="4"/>
  <c r="AA105" i="4"/>
  <c r="AD105" i="4"/>
  <c r="X96" i="4"/>
  <c r="Z96" i="4"/>
  <c r="Y96" i="4"/>
  <c r="T21" i="11"/>
  <c r="T38" i="4"/>
  <c r="T86" i="4"/>
  <c r="T43" i="11" s="1"/>
  <c r="AC87" i="4"/>
  <c r="Y87" i="4"/>
  <c r="T11" i="11"/>
  <c r="BF23" i="4"/>
  <c r="T92" i="4"/>
  <c r="T45" i="11" s="1"/>
  <c r="AA93" i="4"/>
  <c r="AD93" i="4"/>
  <c r="AC21" i="4"/>
  <c r="Q21" i="7" s="1"/>
  <c r="Y51" i="4"/>
  <c r="Y49" i="4" s="1"/>
  <c r="Y23" i="11" s="1"/>
  <c r="Z21" i="4"/>
  <c r="N21" i="7" s="1"/>
  <c r="Y21" i="4"/>
  <c r="M21" i="7" s="1"/>
  <c r="AC51" i="4"/>
  <c r="AC49" i="4" s="1"/>
  <c r="AC23" i="11" s="1"/>
  <c r="S21" i="7"/>
  <c r="X21" i="4"/>
  <c r="L21" i="7" s="1"/>
  <c r="Z51" i="4"/>
  <c r="Z49" i="4" s="1"/>
  <c r="Z23" i="11" s="1"/>
  <c r="AA21" i="4"/>
  <c r="O21" i="7" s="1"/>
  <c r="AD51" i="4"/>
  <c r="AD49" i="4" s="1"/>
  <c r="AD23" i="11" s="1"/>
  <c r="AB21" i="4"/>
  <c r="P21" i="7" s="1"/>
  <c r="AQ21" i="7" s="1"/>
  <c r="X51" i="4"/>
  <c r="AA51" i="4"/>
  <c r="AA49" i="4" s="1"/>
  <c r="AA23" i="11" s="1"/>
  <c r="AB51" i="4"/>
  <c r="AB49" i="4" s="1"/>
  <c r="AD21" i="4"/>
  <c r="R21" i="7" s="1"/>
  <c r="AD90" i="4"/>
  <c r="T12" i="11"/>
  <c r="AD42" i="4"/>
  <c r="AD40" i="4" s="1"/>
  <c r="AC42" i="4"/>
  <c r="AC40" i="4" s="1"/>
  <c r="X12" i="4"/>
  <c r="L12" i="7" s="1"/>
  <c r="AD12" i="4"/>
  <c r="R12" i="7" s="1"/>
  <c r="X42" i="4"/>
  <c r="X40" i="4" s="1"/>
  <c r="AB12" i="4"/>
  <c r="P12" i="7" s="1"/>
  <c r="AQ12" i="7" s="1"/>
  <c r="AA42" i="4"/>
  <c r="AA40" i="4" s="1"/>
  <c r="AA20" i="11" s="1"/>
  <c r="Z42" i="4"/>
  <c r="Z40" i="4" s="1"/>
  <c r="Z20" i="11" s="1"/>
  <c r="Y42" i="4"/>
  <c r="Y40" i="4" s="1"/>
  <c r="Y20" i="11" s="1"/>
  <c r="AB42" i="4"/>
  <c r="AB40" i="4" s="1"/>
  <c r="S12" i="7"/>
  <c r="AC12" i="4"/>
  <c r="AA12" i="4"/>
  <c r="O12" i="7" s="1"/>
  <c r="Z12" i="4"/>
  <c r="N12" i="7" s="1"/>
  <c r="Y12" i="4"/>
  <c r="M12" i="7" s="1"/>
  <c r="Y81" i="4"/>
  <c r="AB81" i="4"/>
  <c r="AA81" i="4"/>
  <c r="AD81" i="4"/>
  <c r="Y102" i="4"/>
  <c r="Y101" i="4" s="1"/>
  <c r="Y48" i="11" s="1"/>
  <c r="AB60" i="4"/>
  <c r="AB58" i="4" s="1"/>
  <c r="Y30" i="4"/>
  <c r="AC30" i="4"/>
  <c r="X30" i="4"/>
  <c r="L30" i="7" s="1"/>
  <c r="AC60" i="4"/>
  <c r="AC58" i="4" s="1"/>
  <c r="AC26" i="11" s="1"/>
  <c r="AA30" i="4"/>
  <c r="Y60" i="4"/>
  <c r="Y58" i="4" s="1"/>
  <c r="AA60" i="4"/>
  <c r="AA58" i="4" s="1"/>
  <c r="AD30" i="4"/>
  <c r="R30" i="7" s="1"/>
  <c r="Z60" i="4"/>
  <c r="Z58" i="4" s="1"/>
  <c r="AD60" i="4"/>
  <c r="AD58" i="4" s="1"/>
  <c r="X60" i="4"/>
  <c r="X58" i="4" s="1"/>
  <c r="X26" i="11" s="1"/>
  <c r="AB30" i="4"/>
  <c r="Z30" i="4"/>
  <c r="T15" i="11"/>
  <c r="AC99" i="4"/>
  <c r="X99" i="4"/>
  <c r="AE13" i="4"/>
  <c r="AE10" i="11" s="1"/>
  <c r="AD84" i="4"/>
  <c r="O33" i="7"/>
  <c r="S33" i="7"/>
  <c r="T104" i="4"/>
  <c r="T49" i="11" s="1"/>
  <c r="AB105" i="4"/>
  <c r="AA96" i="4"/>
  <c r="AC55" i="4"/>
  <c r="AC25" i="11" s="1"/>
  <c r="T14" i="11"/>
  <c r="Z87" i="4"/>
  <c r="P23" i="11"/>
  <c r="P24" i="11"/>
  <c r="P28" i="11"/>
  <c r="P38" i="4"/>
  <c r="P22" i="11"/>
  <c r="P25" i="11"/>
  <c r="P26" i="11"/>
  <c r="P8" i="4"/>
  <c r="P74" i="4" s="1"/>
  <c r="P21" i="11"/>
  <c r="P12" i="11"/>
  <c r="R104" i="4"/>
  <c r="R49" i="11" s="1"/>
  <c r="S95" i="4"/>
  <c r="S46" i="11" s="1"/>
  <c r="S104" i="4"/>
  <c r="S49" i="11" s="1"/>
  <c r="S89" i="4"/>
  <c r="S44" i="11" s="1"/>
  <c r="R98" i="4"/>
  <c r="R47" i="11" s="1"/>
  <c r="R92" i="4"/>
  <c r="R45" i="11" s="1"/>
  <c r="R101" i="4"/>
  <c r="R48" i="11" s="1"/>
  <c r="Q95" i="4"/>
  <c r="Q46" i="11" s="1"/>
  <c r="Q83" i="4"/>
  <c r="Q42" i="11" s="1"/>
  <c r="S98" i="4"/>
  <c r="S47" i="11" s="1"/>
  <c r="Q104" i="4"/>
  <c r="Q49" i="11" s="1"/>
  <c r="Q86" i="4"/>
  <c r="Q43" i="11" s="1"/>
  <c r="Q98" i="4"/>
  <c r="Q47" i="11" s="1"/>
  <c r="S86" i="4"/>
  <c r="S43" i="11" s="1"/>
  <c r="R83" i="4"/>
  <c r="R42" i="11" s="1"/>
  <c r="S92" i="4"/>
  <c r="S45" i="11" s="1"/>
  <c r="S101" i="4"/>
  <c r="R95" i="4"/>
  <c r="R46" i="11" s="1"/>
  <c r="Q89" i="4"/>
  <c r="S83" i="4"/>
  <c r="S42" i="11" s="1"/>
  <c r="Q101" i="4"/>
  <c r="Q48" i="11" s="1"/>
  <c r="R86" i="4"/>
  <c r="R43" i="11" s="1"/>
  <c r="Q92" i="4"/>
  <c r="Q45" i="11" s="1"/>
  <c r="R89" i="4"/>
  <c r="R44" i="11" s="1"/>
  <c r="Q19" i="11"/>
  <c r="P41" i="11"/>
  <c r="R15" i="11"/>
  <c r="S41" i="11"/>
  <c r="S15" i="11"/>
  <c r="R10" i="11"/>
  <c r="Q11" i="11"/>
  <c r="R12" i="11"/>
  <c r="Q15" i="11"/>
  <c r="P13" i="11"/>
  <c r="S14" i="11"/>
  <c r="S13" i="11"/>
  <c r="S16" i="11"/>
  <c r="R19" i="11"/>
  <c r="R13" i="11"/>
  <c r="Q12" i="11"/>
  <c r="P17" i="11"/>
  <c r="R14" i="11"/>
  <c r="R9" i="11"/>
  <c r="R8" i="4"/>
  <c r="R74" i="4" s="1"/>
  <c r="P44" i="11"/>
  <c r="Q9" i="11"/>
  <c r="Q8" i="4"/>
  <c r="Q74" i="4" s="1"/>
  <c r="S17" i="11"/>
  <c r="S12" i="11"/>
  <c r="S11" i="11"/>
  <c r="R41" i="11"/>
  <c r="Q14" i="11"/>
  <c r="Q16" i="11"/>
  <c r="R11" i="11"/>
  <c r="S9" i="11"/>
  <c r="S8" i="4"/>
  <c r="S74" i="4" s="1"/>
  <c r="R16" i="11"/>
  <c r="S10" i="11"/>
  <c r="R17" i="11"/>
  <c r="Q10" i="11"/>
  <c r="S19" i="11"/>
  <c r="Q13" i="11"/>
  <c r="Q17" i="11"/>
  <c r="Q41" i="11"/>
  <c r="Z31" i="4" l="1"/>
  <c r="AR62" i="18"/>
  <c r="AS62" i="18" s="1"/>
  <c r="X61" i="18"/>
  <c r="Y61" i="18" s="1"/>
  <c r="AR64" i="18"/>
  <c r="AS64" i="18" s="1"/>
  <c r="X64" i="18"/>
  <c r="Y64" i="18" s="1"/>
  <c r="X63" i="18"/>
  <c r="X60" i="18"/>
  <c r="Y60" i="18" s="1"/>
  <c r="X56" i="18"/>
  <c r="X62" i="18"/>
  <c r="Y62" i="18" s="1"/>
  <c r="X57" i="18"/>
  <c r="Y57" i="18" s="1"/>
  <c r="X59" i="18"/>
  <c r="Y59" i="18" s="1"/>
  <c r="X58" i="18"/>
  <c r="Y58" i="18" s="1"/>
  <c r="AR60" i="18"/>
  <c r="AS60" i="18" s="1"/>
  <c r="W7" i="18"/>
  <c r="W38" i="18" s="1"/>
  <c r="AD25" i="4"/>
  <c r="T74" i="4"/>
  <c r="Y80" i="4"/>
  <c r="AC31" i="4"/>
  <c r="AD101" i="4"/>
  <c r="AD48" i="11" s="1"/>
  <c r="AC101" i="4"/>
  <c r="AC48" i="11" s="1"/>
  <c r="AD104" i="4"/>
  <c r="AD49" i="11" s="1"/>
  <c r="Y98" i="4"/>
  <c r="Y47" i="11" s="1"/>
  <c r="AA25" i="4"/>
  <c r="AA34" i="4"/>
  <c r="AA17" i="11" s="1"/>
  <c r="Y34" i="4"/>
  <c r="Y17" i="11" s="1"/>
  <c r="AB31" i="4"/>
  <c r="AB16" i="11" s="1"/>
  <c r="AD31" i="4"/>
  <c r="AD16" i="11" s="1"/>
  <c r="AD98" i="4"/>
  <c r="AD47" i="11" s="1"/>
  <c r="Y31" i="4"/>
  <c r="BF31" i="4" s="1"/>
  <c r="F26" i="12"/>
  <c r="Z80" i="4"/>
  <c r="Z41" i="11" s="1"/>
  <c r="AB104" i="4"/>
  <c r="AB49" i="11" s="1"/>
  <c r="Z16" i="4"/>
  <c r="Z11" i="11" s="1"/>
  <c r="AC16" i="4"/>
  <c r="AC11" i="11" s="1"/>
  <c r="BF93" i="4"/>
  <c r="AA95" i="4"/>
  <c r="AA46" i="11" s="1"/>
  <c r="BF99" i="4"/>
  <c r="AB34" i="4"/>
  <c r="AB17" i="11" s="1"/>
  <c r="AA22" i="4"/>
  <c r="AA13" i="11" s="1"/>
  <c r="Z25" i="4"/>
  <c r="Z14" i="11" s="1"/>
  <c r="AD34" i="4"/>
  <c r="AD17" i="11" s="1"/>
  <c r="AC34" i="4"/>
  <c r="AC17" i="11" s="1"/>
  <c r="AD16" i="4"/>
  <c r="AD11" i="11" s="1"/>
  <c r="BF96" i="4"/>
  <c r="BF84" i="4"/>
  <c r="Z86" i="4"/>
  <c r="Z43" i="11" s="1"/>
  <c r="AD22" i="4"/>
  <c r="AD13" i="11" s="1"/>
  <c r="AC104" i="4"/>
  <c r="AC49" i="11" s="1"/>
  <c r="Y95" i="4"/>
  <c r="Y46" i="11" s="1"/>
  <c r="AA104" i="4"/>
  <c r="AD13" i="4"/>
  <c r="AD92" i="4"/>
  <c r="AD45" i="11" s="1"/>
  <c r="AC86" i="4"/>
  <c r="AC43" i="11" s="1"/>
  <c r="AA49" i="11"/>
  <c r="AD83" i="4"/>
  <c r="AD42" i="11" s="1"/>
  <c r="AD86" i="4"/>
  <c r="AD43" i="11" s="1"/>
  <c r="T19" i="11"/>
  <c r="BF90" i="4"/>
  <c r="AC89" i="4"/>
  <c r="AC44" i="11" s="1"/>
  <c r="AA80" i="4"/>
  <c r="AA41" i="11" s="1"/>
  <c r="AD80" i="4"/>
  <c r="AD41" i="11" s="1"/>
  <c r="AA10" i="4"/>
  <c r="AA9" i="11" s="1"/>
  <c r="AD10" i="4"/>
  <c r="Y89" i="4"/>
  <c r="Y44" i="11" s="1"/>
  <c r="AD89" i="4"/>
  <c r="AD44" i="11" s="1"/>
  <c r="T44" i="11"/>
  <c r="T40" i="11" s="1"/>
  <c r="T79" i="4"/>
  <c r="Y16" i="4"/>
  <c r="Y11" i="11" s="1"/>
  <c r="BF87" i="4"/>
  <c r="Y86" i="4"/>
  <c r="Y43" i="11" s="1"/>
  <c r="BF105" i="4"/>
  <c r="X34" i="4"/>
  <c r="AC33" i="18"/>
  <c r="Y104" i="4"/>
  <c r="Y49" i="11" s="1"/>
  <c r="AB80" i="4"/>
  <c r="AB41" i="11" s="1"/>
  <c r="AA92" i="4"/>
  <c r="AA45" i="11" s="1"/>
  <c r="X22" i="4"/>
  <c r="X83" i="4"/>
  <c r="X42" i="11" s="1"/>
  <c r="X86" i="4"/>
  <c r="X43" i="11" s="1"/>
  <c r="X80" i="4"/>
  <c r="X41" i="11" s="1"/>
  <c r="AD19" i="4"/>
  <c r="AD95" i="4"/>
  <c r="AD46" i="11" s="1"/>
  <c r="X95" i="4"/>
  <c r="X46" i="11" s="1"/>
  <c r="X19" i="4"/>
  <c r="X98" i="4"/>
  <c r="X47" i="11" s="1"/>
  <c r="X89" i="4"/>
  <c r="X44" i="11" s="1"/>
  <c r="X22" i="11"/>
  <c r="F21" i="12" s="1"/>
  <c r="AB16" i="4"/>
  <c r="AB11" i="11" s="1"/>
  <c r="BF81" i="4"/>
  <c r="F24" i="12"/>
  <c r="AC92" i="4"/>
  <c r="AC45" i="11" s="1"/>
  <c r="Z34" i="4"/>
  <c r="F27" i="12"/>
  <c r="Y83" i="4"/>
  <c r="Y42" i="11" s="1"/>
  <c r="X16" i="4"/>
  <c r="AC25" i="4"/>
  <c r="AC14" i="11" s="1"/>
  <c r="X104" i="4"/>
  <c r="X49" i="11" s="1"/>
  <c r="AC80" i="4"/>
  <c r="AC41" i="11" s="1"/>
  <c r="Z98" i="4"/>
  <c r="Z47" i="11" s="1"/>
  <c r="AA89" i="4"/>
  <c r="AA44" i="11" s="1"/>
  <c r="AD20" i="11"/>
  <c r="AB20" i="11"/>
  <c r="AB38" i="4"/>
  <c r="X24" i="11"/>
  <c r="F23" i="12" s="1"/>
  <c r="BF52" i="4"/>
  <c r="X20" i="11"/>
  <c r="BF40" i="4"/>
  <c r="AB26" i="11"/>
  <c r="X21" i="11"/>
  <c r="F20" i="12" s="1"/>
  <c r="BF43" i="4"/>
  <c r="AA14" i="11"/>
  <c r="Z28" i="4"/>
  <c r="N30" i="7"/>
  <c r="AD38" i="4"/>
  <c r="AD26" i="11"/>
  <c r="AA38" i="4"/>
  <c r="AA26" i="11"/>
  <c r="AA19" i="11" s="1"/>
  <c r="X28" i="4"/>
  <c r="X16" i="11"/>
  <c r="BF61" i="4"/>
  <c r="AD14" i="11"/>
  <c r="AB21" i="11"/>
  <c r="AB89" i="4"/>
  <c r="AC19" i="4"/>
  <c r="Z22" i="4"/>
  <c r="N24" i="7"/>
  <c r="AB95" i="4"/>
  <c r="AC83" i="4"/>
  <c r="AC42" i="11" s="1"/>
  <c r="AC98" i="4"/>
  <c r="AA98" i="4"/>
  <c r="AA47" i="11" s="1"/>
  <c r="X10" i="4"/>
  <c r="AA16" i="11"/>
  <c r="AD10" i="11"/>
  <c r="Y38" i="4"/>
  <c r="Y26" i="11"/>
  <c r="Y19" i="11" s="1"/>
  <c r="AC20" i="11"/>
  <c r="AC19" i="11" s="1"/>
  <c r="AC38" i="4"/>
  <c r="Z16" i="11"/>
  <c r="Y13" i="4"/>
  <c r="M15" i="7"/>
  <c r="AB19" i="4"/>
  <c r="AB92" i="4"/>
  <c r="BF55" i="4"/>
  <c r="Y22" i="4"/>
  <c r="M24" i="7"/>
  <c r="AB22" i="4"/>
  <c r="P24" i="7"/>
  <c r="AQ24" i="7" s="1"/>
  <c r="AB25" i="11"/>
  <c r="AB25" i="4"/>
  <c r="P27" i="7"/>
  <c r="AQ27" i="7" s="1"/>
  <c r="Z83" i="4"/>
  <c r="Z42" i="11" s="1"/>
  <c r="AC13" i="4"/>
  <c r="S11" i="22"/>
  <c r="S109" i="4"/>
  <c r="S55" i="27" s="1"/>
  <c r="Y92" i="4"/>
  <c r="Y45" i="11" s="1"/>
  <c r="S30" i="7"/>
  <c r="Z38" i="4"/>
  <c r="Z26" i="11"/>
  <c r="Z19" i="11" s="1"/>
  <c r="AC28" i="4"/>
  <c r="Q30" i="7"/>
  <c r="BF102" i="4"/>
  <c r="P30" i="7"/>
  <c r="AQ30" i="7" s="1"/>
  <c r="AB28" i="4"/>
  <c r="O30" i="7"/>
  <c r="AA28" i="4"/>
  <c r="M30" i="7"/>
  <c r="Y28" i="4"/>
  <c r="Y10" i="4"/>
  <c r="Z95" i="4"/>
  <c r="Z46" i="11" s="1"/>
  <c r="X13" i="4"/>
  <c r="T8" i="11"/>
  <c r="X92" i="4"/>
  <c r="X45" i="11" s="1"/>
  <c r="BF64" i="4"/>
  <c r="AC95" i="4"/>
  <c r="AC46" i="11" s="1"/>
  <c r="AA13" i="4"/>
  <c r="AB101" i="4"/>
  <c r="Z10" i="4"/>
  <c r="X49" i="4"/>
  <c r="AC22" i="4"/>
  <c r="Q24" i="7"/>
  <c r="S24" i="7"/>
  <c r="AA16" i="4"/>
  <c r="AB22" i="11"/>
  <c r="X25" i="4"/>
  <c r="Z104" i="4"/>
  <c r="Z49" i="11" s="1"/>
  <c r="AB83" i="4"/>
  <c r="Z13" i="4"/>
  <c r="AB98" i="4"/>
  <c r="X101" i="4"/>
  <c r="X48" i="11" s="1"/>
  <c r="Z89" i="4"/>
  <c r="Z44" i="11" s="1"/>
  <c r="AA19" i="4"/>
  <c r="BF46" i="4"/>
  <c r="AD28" i="4"/>
  <c r="AB10" i="4"/>
  <c r="Y41" i="11"/>
  <c r="AC10" i="4"/>
  <c r="Q12" i="7"/>
  <c r="AB23" i="11"/>
  <c r="T8" i="27"/>
  <c r="T68" i="4"/>
  <c r="Y19" i="4"/>
  <c r="AC16" i="11"/>
  <c r="AA83" i="4"/>
  <c r="AA42" i="11" s="1"/>
  <c r="AB27" i="11"/>
  <c r="Z92" i="4"/>
  <c r="Z45" i="11" s="1"/>
  <c r="AB24" i="11"/>
  <c r="AB86" i="4"/>
  <c r="AA86" i="4"/>
  <c r="AA43" i="11" s="1"/>
  <c r="Y25" i="4"/>
  <c r="M27" i="7"/>
  <c r="AB13" i="4"/>
  <c r="Z19" i="4"/>
  <c r="BF58" i="4"/>
  <c r="P68" i="4"/>
  <c r="P19" i="11"/>
  <c r="Q79" i="4"/>
  <c r="Q78" i="4" s="1"/>
  <c r="S79" i="4"/>
  <c r="R79" i="4"/>
  <c r="S48" i="11"/>
  <c r="S40" i="11" s="1"/>
  <c r="Q44" i="11"/>
  <c r="Q40" i="11" s="1"/>
  <c r="Q39" i="11" s="1"/>
  <c r="R40" i="11"/>
  <c r="P42" i="11"/>
  <c r="S8" i="11"/>
  <c r="S36" i="11" s="1"/>
  <c r="Q68" i="4"/>
  <c r="P46" i="11"/>
  <c r="Q8" i="11"/>
  <c r="Q36" i="11" s="1"/>
  <c r="P43" i="11"/>
  <c r="P47" i="11"/>
  <c r="P49" i="11"/>
  <c r="D29" i="7"/>
  <c r="R68" i="4"/>
  <c r="P45" i="11"/>
  <c r="P8" i="11"/>
  <c r="P48" i="11"/>
  <c r="S68" i="4"/>
  <c r="R8" i="11"/>
  <c r="R36" i="11" s="1"/>
  <c r="P79" i="4"/>
  <c r="P78" i="4" s="1"/>
  <c r="X11" i="11" l="1"/>
  <c r="X13" i="11"/>
  <c r="X12" i="11"/>
  <c r="X17" i="11"/>
  <c r="Z63" i="18"/>
  <c r="Y63" i="18"/>
  <c r="X67" i="18"/>
  <c r="Y56" i="18"/>
  <c r="W11" i="22"/>
  <c r="W11" i="27"/>
  <c r="W109" i="4"/>
  <c r="T7" i="27"/>
  <c r="H52" i="24"/>
  <c r="T8" i="17"/>
  <c r="Y16" i="11"/>
  <c r="F15" i="12" s="1"/>
  <c r="T36" i="11"/>
  <c r="P36" i="11"/>
  <c r="T11" i="27"/>
  <c r="BC38" i="18"/>
  <c r="BC42" i="18" s="1"/>
  <c r="BF34" i="4"/>
  <c r="AF21" i="18"/>
  <c r="AF20" i="18" s="1"/>
  <c r="F46" i="12"/>
  <c r="P8" i="22"/>
  <c r="P7" i="22" s="1"/>
  <c r="P21" i="22" s="1"/>
  <c r="P8" i="27"/>
  <c r="D13" i="7"/>
  <c r="D16" i="7"/>
  <c r="D32" i="7"/>
  <c r="D26" i="7"/>
  <c r="Q8" i="22"/>
  <c r="Q7" i="22" s="1"/>
  <c r="Q21" i="22" s="1"/>
  <c r="Q8" i="27"/>
  <c r="S8" i="22"/>
  <c r="S7" i="22" s="1"/>
  <c r="S8" i="27"/>
  <c r="R8" i="22"/>
  <c r="R7" i="22" s="1"/>
  <c r="R8" i="27"/>
  <c r="D10" i="7"/>
  <c r="D11" i="7"/>
  <c r="AD40" i="11"/>
  <c r="AD39" i="11" s="1"/>
  <c r="BF95" i="4"/>
  <c r="S52" i="27"/>
  <c r="S10" i="27" s="1"/>
  <c r="Z17" i="11"/>
  <c r="F16" i="12" s="1"/>
  <c r="T11" i="22"/>
  <c r="T109" i="4"/>
  <c r="D25" i="7"/>
  <c r="D31" i="7"/>
  <c r="D19" i="7"/>
  <c r="D28" i="7"/>
  <c r="D20" i="7"/>
  <c r="D23" i="7"/>
  <c r="D14" i="7"/>
  <c r="D35" i="7"/>
  <c r="F42" i="12"/>
  <c r="D34" i="7"/>
  <c r="AD12" i="11"/>
  <c r="AD9" i="11"/>
  <c r="BF98" i="4"/>
  <c r="BF101" i="4"/>
  <c r="AD79" i="4"/>
  <c r="AD78" i="4" s="1"/>
  <c r="AD8" i="4"/>
  <c r="AD74" i="4" s="1"/>
  <c r="AE53" i="4"/>
  <c r="AE52" i="4" s="1"/>
  <c r="F49" i="12"/>
  <c r="BF104" i="4"/>
  <c r="Y79" i="4"/>
  <c r="Y78" i="4" s="1"/>
  <c r="F41" i="12"/>
  <c r="S78" i="4"/>
  <c r="S130" i="4" s="1"/>
  <c r="S188" i="4" s="1"/>
  <c r="S191" i="4" s="1"/>
  <c r="S194" i="4" s="1"/>
  <c r="BF80" i="4"/>
  <c r="F47" i="12"/>
  <c r="Y40" i="11"/>
  <c r="Y39" i="11" s="1"/>
  <c r="AD19" i="11"/>
  <c r="BF15" i="4"/>
  <c r="BF89" i="4"/>
  <c r="BF92" i="4"/>
  <c r="AH53" i="4"/>
  <c r="AH52" i="4" s="1"/>
  <c r="AH24" i="11" s="1"/>
  <c r="AI23" i="4"/>
  <c r="AE23" i="4"/>
  <c r="AG53" i="4"/>
  <c r="AH23" i="4"/>
  <c r="AF53" i="4"/>
  <c r="AG23" i="4"/>
  <c r="AI53" i="4"/>
  <c r="AI52" i="4" s="1"/>
  <c r="AI24" i="11" s="1"/>
  <c r="AF23" i="4"/>
  <c r="F45" i="12"/>
  <c r="X40" i="11"/>
  <c r="X39" i="11" s="1"/>
  <c r="BF83" i="4"/>
  <c r="AB79" i="4"/>
  <c r="AB78" i="4" s="1"/>
  <c r="AB43" i="11"/>
  <c r="AA12" i="11"/>
  <c r="R11" i="22"/>
  <c r="R109" i="4"/>
  <c r="R55" i="27" s="1"/>
  <c r="P128" i="27" s="1"/>
  <c r="X14" i="11"/>
  <c r="BF25" i="4"/>
  <c r="AA11" i="11"/>
  <c r="F10" i="12" s="1"/>
  <c r="BF16" i="4"/>
  <c r="AC13" i="11"/>
  <c r="AB48" i="11"/>
  <c r="Y15" i="11"/>
  <c r="AB15" i="11"/>
  <c r="X79" i="4"/>
  <c r="AB45" i="11"/>
  <c r="Y10" i="11"/>
  <c r="Z40" i="11"/>
  <c r="Z39" i="11" s="1"/>
  <c r="AB44" i="11"/>
  <c r="Z15" i="11"/>
  <c r="F25" i="12"/>
  <c r="F43" i="12"/>
  <c r="Y14" i="11"/>
  <c r="Y12" i="11"/>
  <c r="BF19" i="4"/>
  <c r="AB9" i="11"/>
  <c r="AB8" i="4"/>
  <c r="AB74" i="4" s="1"/>
  <c r="AB42" i="11"/>
  <c r="X23" i="11"/>
  <c r="F22" i="12" s="1"/>
  <c r="BF49" i="4"/>
  <c r="T30" i="11"/>
  <c r="Y9" i="11"/>
  <c r="Y8" i="4"/>
  <c r="Y74" i="4" s="1"/>
  <c r="AC15" i="11"/>
  <c r="Y13" i="11"/>
  <c r="BF22" i="4"/>
  <c r="AB12" i="11"/>
  <c r="X9" i="11"/>
  <c r="X8" i="4"/>
  <c r="BF10" i="4"/>
  <c r="Z79" i="4"/>
  <c r="Z78" i="4" s="1"/>
  <c r="Z13" i="11"/>
  <c r="X15" i="11"/>
  <c r="BF28" i="4"/>
  <c r="X38" i="4"/>
  <c r="Z12" i="11"/>
  <c r="AC9" i="11"/>
  <c r="AC8" i="4"/>
  <c r="AC74" i="4" s="1"/>
  <c r="AB47" i="11"/>
  <c r="Z9" i="11"/>
  <c r="Z8" i="4"/>
  <c r="Z74" i="4" s="1"/>
  <c r="AA10" i="11"/>
  <c r="AA15" i="11"/>
  <c r="S17" i="22"/>
  <c r="S10" i="22" s="1"/>
  <c r="S52" i="11"/>
  <c r="S39" i="11" s="1"/>
  <c r="AC10" i="11"/>
  <c r="AA79" i="4"/>
  <c r="AA78" i="4" s="1"/>
  <c r="AA40" i="11"/>
  <c r="AA39" i="11" s="1"/>
  <c r="AC12" i="11"/>
  <c r="F19" i="12"/>
  <c r="BF86" i="4"/>
  <c r="AB10" i="11"/>
  <c r="T8" i="22"/>
  <c r="T7" i="22" s="1"/>
  <c r="H17" i="7"/>
  <c r="H35" i="7"/>
  <c r="H14" i="7"/>
  <c r="H32" i="7"/>
  <c r="H11" i="7"/>
  <c r="H23" i="7"/>
  <c r="H26" i="7"/>
  <c r="H29" i="7"/>
  <c r="H20" i="7"/>
  <c r="H31" i="7"/>
  <c r="H28" i="7"/>
  <c r="H25" i="7"/>
  <c r="H22" i="7"/>
  <c r="H13" i="7"/>
  <c r="H34" i="7"/>
  <c r="H10" i="7"/>
  <c r="H16" i="7"/>
  <c r="H19" i="7"/>
  <c r="AD15" i="11"/>
  <c r="Z10" i="11"/>
  <c r="X10" i="11"/>
  <c r="BF13" i="4"/>
  <c r="AB14" i="11"/>
  <c r="AB13" i="11"/>
  <c r="AC79" i="4"/>
  <c r="AC47" i="11"/>
  <c r="AC40" i="11" s="1"/>
  <c r="AB46" i="11"/>
  <c r="AA8" i="4"/>
  <c r="AA74" i="4" s="1"/>
  <c r="AB19" i="11"/>
  <c r="D22" i="7"/>
  <c r="D17" i="7"/>
  <c r="F48" i="12"/>
  <c r="F44" i="12"/>
  <c r="BD130" i="4"/>
  <c r="BD188" i="4" s="1"/>
  <c r="BD79" i="4"/>
  <c r="BA43" i="18" s="1"/>
  <c r="BA45" i="18" s="1"/>
  <c r="BA47" i="18" s="1"/>
  <c r="Q130" i="4"/>
  <c r="Q188" i="4" s="1"/>
  <c r="Q191" i="4" s="1"/>
  <c r="Q194" i="4" s="1"/>
  <c r="E17" i="7"/>
  <c r="E29" i="7"/>
  <c r="E20" i="7"/>
  <c r="E26" i="7"/>
  <c r="E11" i="7"/>
  <c r="E35" i="7"/>
  <c r="E23" i="7"/>
  <c r="E14" i="7"/>
  <c r="E32" i="7"/>
  <c r="E10" i="7"/>
  <c r="E13" i="7"/>
  <c r="E25" i="7"/>
  <c r="E34" i="7"/>
  <c r="E28" i="7"/>
  <c r="E19" i="7"/>
  <c r="E31" i="7"/>
  <c r="E22" i="7"/>
  <c r="E16" i="7"/>
  <c r="R30" i="11"/>
  <c r="S30" i="11"/>
  <c r="G32" i="7"/>
  <c r="G26" i="7"/>
  <c r="G11" i="7"/>
  <c r="G17" i="7"/>
  <c r="G29" i="7"/>
  <c r="G14" i="7"/>
  <c r="G20" i="7"/>
  <c r="G35" i="7"/>
  <c r="G23" i="7"/>
  <c r="G25" i="7"/>
  <c r="G31" i="7"/>
  <c r="G34" i="7"/>
  <c r="G19" i="7"/>
  <c r="G13" i="7"/>
  <c r="G10" i="7"/>
  <c r="G28" i="7"/>
  <c r="G16" i="7"/>
  <c r="G22" i="7"/>
  <c r="F14" i="7"/>
  <c r="F29" i="7"/>
  <c r="F20" i="7"/>
  <c r="F17" i="7"/>
  <c r="F35" i="7"/>
  <c r="F26" i="7"/>
  <c r="F32" i="7"/>
  <c r="F23" i="7"/>
  <c r="F11" i="7"/>
  <c r="F34" i="7"/>
  <c r="F31" i="7"/>
  <c r="F13" i="7"/>
  <c r="F22" i="7"/>
  <c r="F25" i="7"/>
  <c r="F16" i="7"/>
  <c r="F28" i="7"/>
  <c r="F19" i="7"/>
  <c r="F10" i="7"/>
  <c r="P130" i="4"/>
  <c r="P188" i="4" s="1"/>
  <c r="P191" i="4" s="1"/>
  <c r="P30" i="11"/>
  <c r="Q73" i="11"/>
  <c r="Q112" i="11" s="1"/>
  <c r="Q114" i="11" s="1"/>
  <c r="Q116" i="11" s="1"/>
  <c r="Q30" i="11"/>
  <c r="P40" i="11"/>
  <c r="Y67" i="18" l="1"/>
  <c r="W55" i="27"/>
  <c r="R128" i="27" s="1"/>
  <c r="W52" i="27"/>
  <c r="W10" i="27" s="1"/>
  <c r="W17" i="22"/>
  <c r="W10" i="22" s="1"/>
  <c r="W21" i="22" s="1"/>
  <c r="W52" i="11"/>
  <c r="W39" i="11" s="1"/>
  <c r="W73" i="11" s="1"/>
  <c r="W112" i="11" s="1"/>
  <c r="W114" i="11" s="1"/>
  <c r="W116" i="11" s="1"/>
  <c r="W78" i="4"/>
  <c r="W130" i="4" s="1"/>
  <c r="W188" i="4" s="1"/>
  <c r="W191" i="4" s="1"/>
  <c r="W194" i="4" s="1"/>
  <c r="K55" i="24"/>
  <c r="W11" i="17"/>
  <c r="R80" i="27"/>
  <c r="R7" i="27"/>
  <c r="R8" i="17"/>
  <c r="F52" i="24"/>
  <c r="Q7" i="27"/>
  <c r="Q8" i="17"/>
  <c r="E52" i="24"/>
  <c r="Q80" i="27"/>
  <c r="Q39" i="17" s="1"/>
  <c r="T11" i="17"/>
  <c r="H55" i="24"/>
  <c r="S8" i="17"/>
  <c r="G52" i="24"/>
  <c r="P8" i="17"/>
  <c r="D52" i="24"/>
  <c r="S19" i="17"/>
  <c r="G63" i="24"/>
  <c r="T7" i="17"/>
  <c r="H51" i="24"/>
  <c r="AC21" i="18"/>
  <c r="AC20" i="18" s="1"/>
  <c r="AE11" i="4"/>
  <c r="AE10" i="4" s="1"/>
  <c r="AZ54" i="4"/>
  <c r="AZ52" i="4" s="1"/>
  <c r="R78" i="4"/>
  <c r="T52" i="27"/>
  <c r="T10" i="27" s="1"/>
  <c r="T55" i="27"/>
  <c r="Q128" i="27" s="1"/>
  <c r="X74" i="4"/>
  <c r="S21" i="22"/>
  <c r="D37" i="7"/>
  <c r="D56" i="7" s="1"/>
  <c r="D9" i="7"/>
  <c r="S7" i="27"/>
  <c r="Q77" i="27"/>
  <c r="Q36" i="17" s="1"/>
  <c r="P7" i="27"/>
  <c r="P77" i="27"/>
  <c r="P36" i="17" s="1"/>
  <c r="AD8" i="11"/>
  <c r="R52" i="27"/>
  <c r="R10" i="27" s="1"/>
  <c r="R19" i="7"/>
  <c r="AD8" i="27"/>
  <c r="T17" i="22"/>
  <c r="T10" i="22" s="1"/>
  <c r="T21" i="22" s="1"/>
  <c r="T52" i="11"/>
  <c r="T39" i="11" s="1"/>
  <c r="T73" i="11" s="1"/>
  <c r="T112" i="11" s="1"/>
  <c r="T114" i="11" s="1"/>
  <c r="T116" i="11" s="1"/>
  <c r="T78" i="4"/>
  <c r="T130" i="4" s="1"/>
  <c r="T188" i="4" s="1"/>
  <c r="T191" i="4" s="1"/>
  <c r="T194" i="4" s="1"/>
  <c r="R28" i="7"/>
  <c r="R35" i="7"/>
  <c r="R23" i="7"/>
  <c r="R11" i="7"/>
  <c r="R26" i="7"/>
  <c r="R14" i="7"/>
  <c r="R32" i="7"/>
  <c r="R20" i="7"/>
  <c r="R29" i="7"/>
  <c r="R17" i="7"/>
  <c r="R13" i="7"/>
  <c r="R34" i="7"/>
  <c r="R25" i="7"/>
  <c r="R16" i="7"/>
  <c r="R22" i="7"/>
  <c r="R31" i="7"/>
  <c r="R10" i="7"/>
  <c r="AF56" i="4"/>
  <c r="AI56" i="4"/>
  <c r="AI55" i="4" s="1"/>
  <c r="AI25" i="11" s="1"/>
  <c r="AE56" i="4"/>
  <c r="AE55" i="4" s="1"/>
  <c r="AH56" i="4"/>
  <c r="AH55" i="4" s="1"/>
  <c r="AH25" i="11" s="1"/>
  <c r="AG56" i="4"/>
  <c r="AG55" i="4" s="1"/>
  <c r="AG25" i="11" s="1"/>
  <c r="AE26" i="4"/>
  <c r="AD68" i="4"/>
  <c r="AD39" i="4" s="1"/>
  <c r="AC12" i="18"/>
  <c r="AF12" i="18"/>
  <c r="AF11" i="18" s="1"/>
  <c r="AC9" i="18"/>
  <c r="AC8" i="18" s="1"/>
  <c r="AE47" i="4"/>
  <c r="AE46" i="4" s="1"/>
  <c r="AE17" i="4"/>
  <c r="X78" i="4"/>
  <c r="BC43" i="18"/>
  <c r="BC45" i="18" s="1"/>
  <c r="AJ53" i="4"/>
  <c r="AM23" i="4"/>
  <c r="AL23" i="4"/>
  <c r="AP23" i="4"/>
  <c r="X19" i="11"/>
  <c r="F18" i="12" s="1"/>
  <c r="BF79" i="4"/>
  <c r="F40" i="12"/>
  <c r="AE65" i="4"/>
  <c r="AG65" i="4"/>
  <c r="AI35" i="4"/>
  <c r="AE35" i="4"/>
  <c r="AH65" i="4"/>
  <c r="AH35" i="4"/>
  <c r="AF35" i="4"/>
  <c r="AI65" i="4"/>
  <c r="AF65" i="4"/>
  <c r="AG35" i="4"/>
  <c r="AK23" i="4"/>
  <c r="AO23" i="4"/>
  <c r="AN23" i="4"/>
  <c r="AJ23" i="4"/>
  <c r="AB40" i="11"/>
  <c r="AB39" i="11" s="1"/>
  <c r="AA8" i="11"/>
  <c r="S73" i="11"/>
  <c r="S112" i="11" s="1"/>
  <c r="S114" i="11" s="1"/>
  <c r="S116" i="11" s="1"/>
  <c r="AI41" i="4"/>
  <c r="AG11" i="4"/>
  <c r="AH11" i="4"/>
  <c r="AE41" i="4"/>
  <c r="AF11" i="4"/>
  <c r="AF41" i="4"/>
  <c r="AI11" i="4"/>
  <c r="AH41" i="4"/>
  <c r="AG41" i="4"/>
  <c r="F9" i="12"/>
  <c r="AF33" i="18"/>
  <c r="AF32" i="18" s="1"/>
  <c r="AF44" i="4"/>
  <c r="AI44" i="4"/>
  <c r="AI43" i="4" s="1"/>
  <c r="AI21" i="11" s="1"/>
  <c r="AE44" i="4"/>
  <c r="AH44" i="4"/>
  <c r="AH43" i="4" s="1"/>
  <c r="AH21" i="11" s="1"/>
  <c r="AG44" i="4"/>
  <c r="AI62" i="4"/>
  <c r="AI61" i="4" s="1"/>
  <c r="AI27" i="11" s="1"/>
  <c r="AE62" i="4"/>
  <c r="AE61" i="4" s="1"/>
  <c r="AF32" i="4"/>
  <c r="AH62" i="4"/>
  <c r="AH61" i="4" s="1"/>
  <c r="AH27" i="11" s="1"/>
  <c r="AI32" i="4"/>
  <c r="AE32" i="4"/>
  <c r="AG62" i="4"/>
  <c r="AG61" i="4" s="1"/>
  <c r="AG27" i="11" s="1"/>
  <c r="AH32" i="4"/>
  <c r="AF62" i="4"/>
  <c r="AG32" i="4"/>
  <c r="AV26" i="4"/>
  <c r="AY26" i="4"/>
  <c r="BB26" i="4"/>
  <c r="AX26" i="4"/>
  <c r="BA26" i="4"/>
  <c r="AW26" i="4"/>
  <c r="AZ26" i="4"/>
  <c r="AZ56" i="4"/>
  <c r="BB56" i="4"/>
  <c r="AW56" i="4"/>
  <c r="AX56" i="4"/>
  <c r="BA56" i="4"/>
  <c r="AY56" i="4"/>
  <c r="AV56" i="4"/>
  <c r="AF47" i="4"/>
  <c r="AF17" i="4"/>
  <c r="AI47" i="4"/>
  <c r="AI46" i="4" s="1"/>
  <c r="AI22" i="11" s="1"/>
  <c r="AI17" i="4"/>
  <c r="AH47" i="4"/>
  <c r="AH46" i="4" s="1"/>
  <c r="AH22" i="11" s="1"/>
  <c r="AH17" i="4"/>
  <c r="AG47" i="4"/>
  <c r="AG46" i="4" s="1"/>
  <c r="AG22" i="11" s="1"/>
  <c r="AG17" i="4"/>
  <c r="AI59" i="4"/>
  <c r="AI58" i="4" s="1"/>
  <c r="AI26" i="11" s="1"/>
  <c r="AH29" i="4"/>
  <c r="AH59" i="4"/>
  <c r="AH58" i="4" s="1"/>
  <c r="AH26" i="11" s="1"/>
  <c r="AG29" i="4"/>
  <c r="AG59" i="4"/>
  <c r="AG58" i="4" s="1"/>
  <c r="AG26" i="11" s="1"/>
  <c r="AF29" i="4"/>
  <c r="AF59" i="4"/>
  <c r="AE59" i="4"/>
  <c r="AE58" i="4" s="1"/>
  <c r="AI29" i="4"/>
  <c r="AE29" i="4"/>
  <c r="AF26" i="4"/>
  <c r="AI26" i="4"/>
  <c r="AH26" i="4"/>
  <c r="AG26" i="4"/>
  <c r="AV44" i="4"/>
  <c r="AY44" i="4"/>
  <c r="AX44" i="4"/>
  <c r="AW44" i="4"/>
  <c r="AZ14" i="4"/>
  <c r="AW14" i="4"/>
  <c r="AX14" i="4"/>
  <c r="BB14" i="4"/>
  <c r="BB44" i="4"/>
  <c r="AY14" i="4"/>
  <c r="BA14" i="4"/>
  <c r="AV14" i="4"/>
  <c r="AZ44" i="4"/>
  <c r="BA44" i="4"/>
  <c r="AZ47" i="4"/>
  <c r="AY47" i="4"/>
  <c r="BB47" i="4"/>
  <c r="AX47" i="4"/>
  <c r="AV47" i="4"/>
  <c r="BA47" i="4"/>
  <c r="AW47" i="4"/>
  <c r="BB17" i="4"/>
  <c r="AX17" i="4"/>
  <c r="AY17" i="4"/>
  <c r="BA17" i="4"/>
  <c r="AV17" i="4"/>
  <c r="AZ17" i="4"/>
  <c r="AW17" i="4"/>
  <c r="AC18" i="18"/>
  <c r="AC17" i="18" s="1"/>
  <c r="AG50" i="4"/>
  <c r="AG49" i="4" s="1"/>
  <c r="AG23" i="11" s="1"/>
  <c r="AF20" i="4"/>
  <c r="AF50" i="4"/>
  <c r="AI20" i="4"/>
  <c r="AE20" i="4"/>
  <c r="AI50" i="4"/>
  <c r="AI49" i="4" s="1"/>
  <c r="AI23" i="11" s="1"/>
  <c r="AE50" i="4"/>
  <c r="AE49" i="4" s="1"/>
  <c r="AH20" i="4"/>
  <c r="AH50" i="4"/>
  <c r="AH49" i="4" s="1"/>
  <c r="AH23" i="11" s="1"/>
  <c r="AG20" i="4"/>
  <c r="AG52" i="4"/>
  <c r="AG24" i="11" s="1"/>
  <c r="AM53" i="4"/>
  <c r="AN53" i="4"/>
  <c r="AO53" i="4"/>
  <c r="AL53" i="4"/>
  <c r="AE22" i="4"/>
  <c r="AE93" i="4"/>
  <c r="AP53" i="4"/>
  <c r="AE24" i="11"/>
  <c r="BF54" i="4"/>
  <c r="AK53" i="4"/>
  <c r="AN94" i="4"/>
  <c r="AE24" i="7"/>
  <c r="AQ22" i="4"/>
  <c r="AQ13" i="11" s="1"/>
  <c r="AG22" i="4"/>
  <c r="AG93" i="4"/>
  <c r="AG92" i="4" s="1"/>
  <c r="AG45" i="11" s="1"/>
  <c r="BF38" i="4"/>
  <c r="F14" i="12"/>
  <c r="X68" i="4"/>
  <c r="BF8" i="4"/>
  <c r="AB8" i="11"/>
  <c r="AB36" i="11" s="1"/>
  <c r="F11" i="12"/>
  <c r="AF24" i="18"/>
  <c r="AF23" i="18" s="1"/>
  <c r="AC24" i="18"/>
  <c r="H9" i="7"/>
  <c r="H37" i="7"/>
  <c r="H56" i="7" s="1"/>
  <c r="AI22" i="4"/>
  <c r="AI93" i="4"/>
  <c r="AI92" i="4" s="1"/>
  <c r="AI45" i="11" s="1"/>
  <c r="AH22" i="4"/>
  <c r="AH13" i="11" s="1"/>
  <c r="AH93" i="4"/>
  <c r="AH92" i="4" s="1"/>
  <c r="AH45" i="11" s="1"/>
  <c r="X8" i="11"/>
  <c r="F8" i="12"/>
  <c r="Y8" i="27"/>
  <c r="Y68" i="4"/>
  <c r="Y39" i="4" s="1"/>
  <c r="F13" i="12"/>
  <c r="AD130" i="4"/>
  <c r="AD188" i="4" s="1"/>
  <c r="AD191" i="4" s="1"/>
  <c r="AD194" i="4" s="1"/>
  <c r="AD8" i="22"/>
  <c r="AD7" i="22" s="1"/>
  <c r="AD21" i="22" s="1"/>
  <c r="AQ93" i="4"/>
  <c r="AF52" i="4"/>
  <c r="AC8" i="27"/>
  <c r="AC68" i="4"/>
  <c r="AC39" i="4" s="1"/>
  <c r="F12" i="12"/>
  <c r="Z8" i="11"/>
  <c r="Z36" i="11" s="1"/>
  <c r="Y8" i="11"/>
  <c r="Y36" i="11" s="1"/>
  <c r="R17" i="22"/>
  <c r="R10" i="22" s="1"/>
  <c r="BF109" i="4"/>
  <c r="R52" i="11"/>
  <c r="AA68" i="4"/>
  <c r="AA39" i="4" s="1"/>
  <c r="AA8" i="27"/>
  <c r="AF93" i="4"/>
  <c r="AF22" i="4"/>
  <c r="AF27" i="18"/>
  <c r="AF26" i="18" s="1"/>
  <c r="AC27" i="18"/>
  <c r="Z68" i="4"/>
  <c r="Z39" i="4" s="1"/>
  <c r="Z8" i="27"/>
  <c r="AC30" i="18"/>
  <c r="AF30" i="18"/>
  <c r="AF29" i="18" s="1"/>
  <c r="AC8" i="11"/>
  <c r="AC36" i="11" s="1"/>
  <c r="AB68" i="4"/>
  <c r="AB39" i="4" s="1"/>
  <c r="AB8" i="27"/>
  <c r="AC15" i="18"/>
  <c r="AF15" i="18"/>
  <c r="AF14" i="18" s="1"/>
  <c r="G37" i="7"/>
  <c r="G56" i="7" s="1"/>
  <c r="G9" i="7"/>
  <c r="E37" i="7"/>
  <c r="E56" i="7" s="1"/>
  <c r="E9" i="7"/>
  <c r="P39" i="11"/>
  <c r="F37" i="7"/>
  <c r="F9" i="7"/>
  <c r="P194" i="4"/>
  <c r="BC40" i="18"/>
  <c r="BE21" i="18" l="1"/>
  <c r="BE20" i="18" s="1"/>
  <c r="BF74" i="4"/>
  <c r="L23" i="7"/>
  <c r="L32" i="7"/>
  <c r="L26" i="7"/>
  <c r="L14" i="7"/>
  <c r="L17" i="7"/>
  <c r="L29" i="7"/>
  <c r="L35" i="7"/>
  <c r="L11" i="7"/>
  <c r="L20" i="7"/>
  <c r="L31" i="7"/>
  <c r="L13" i="7"/>
  <c r="L25" i="7"/>
  <c r="L19" i="7"/>
  <c r="L16" i="7"/>
  <c r="L22" i="7"/>
  <c r="L28" i="7"/>
  <c r="L10" i="7"/>
  <c r="L34" i="7"/>
  <c r="AZ63" i="18"/>
  <c r="AF128" i="27"/>
  <c r="AI58" i="18"/>
  <c r="AF58" i="18"/>
  <c r="AZ58" i="18"/>
  <c r="BC58" i="18"/>
  <c r="AF59" i="18"/>
  <c r="AI59" i="18"/>
  <c r="BC59" i="18"/>
  <c r="AZ59" i="18"/>
  <c r="AI57" i="18"/>
  <c r="AF57" i="18"/>
  <c r="BC57" i="18"/>
  <c r="AZ57" i="18"/>
  <c r="AI61" i="18"/>
  <c r="AF61" i="18"/>
  <c r="AZ61" i="18"/>
  <c r="BC61" i="18"/>
  <c r="AI56" i="18"/>
  <c r="AF56" i="18"/>
  <c r="BC56" i="18"/>
  <c r="AZ56" i="18"/>
  <c r="BC63" i="18"/>
  <c r="AI63" i="18"/>
  <c r="AF63" i="18"/>
  <c r="R39" i="17"/>
  <c r="W19" i="17"/>
  <c r="R125" i="27"/>
  <c r="K63" i="24"/>
  <c r="K54" i="24"/>
  <c r="W10" i="17"/>
  <c r="W64" i="27"/>
  <c r="AF80" i="27"/>
  <c r="AF39" i="17" s="1"/>
  <c r="F59" i="22" s="1"/>
  <c r="Y8" i="17"/>
  <c r="M52" i="24"/>
  <c r="R19" i="17"/>
  <c r="F63" i="24"/>
  <c r="Q64" i="27"/>
  <c r="Q7" i="17"/>
  <c r="E51" i="24"/>
  <c r="P52" i="24"/>
  <c r="AB8" i="17"/>
  <c r="AC7" i="27"/>
  <c r="AC8" i="17"/>
  <c r="Q52" i="24"/>
  <c r="S64" i="27"/>
  <c r="S23" i="17" s="1"/>
  <c r="S7" i="17"/>
  <c r="G51" i="24"/>
  <c r="AD7" i="27"/>
  <c r="AD8" i="17"/>
  <c r="R52" i="24"/>
  <c r="Z7" i="27"/>
  <c r="Z8" i="17"/>
  <c r="N52" i="24"/>
  <c r="AA7" i="27"/>
  <c r="AA8" i="17"/>
  <c r="O52" i="24"/>
  <c r="P64" i="27"/>
  <c r="P7" i="17"/>
  <c r="D51" i="24"/>
  <c r="Q125" i="27"/>
  <c r="T19" i="17"/>
  <c r="H63" i="24"/>
  <c r="F51" i="24"/>
  <c r="R7" i="17"/>
  <c r="G54" i="24"/>
  <c r="S10" i="17"/>
  <c r="AY94" i="4"/>
  <c r="AV94" i="4"/>
  <c r="BB94" i="4"/>
  <c r="AX94" i="4"/>
  <c r="AZ94" i="4"/>
  <c r="BA94" i="4"/>
  <c r="AW94" i="4"/>
  <c r="AD9" i="4"/>
  <c r="AV15" i="4"/>
  <c r="AV13" i="4" s="1"/>
  <c r="AV10" i="11" s="1"/>
  <c r="X8" i="27"/>
  <c r="X36" i="11"/>
  <c r="AA30" i="11"/>
  <c r="AA36" i="11"/>
  <c r="AA73" i="11" s="1"/>
  <c r="AA112" i="11" s="1"/>
  <c r="AA114" i="11" s="1"/>
  <c r="AA116" i="11" s="1"/>
  <c r="AD36" i="11"/>
  <c r="AD73" i="11" s="1"/>
  <c r="AD112" i="11" s="1"/>
  <c r="AD114" i="11" s="1"/>
  <c r="AD116" i="11" s="1"/>
  <c r="AD30" i="11"/>
  <c r="AO24" i="4"/>
  <c r="AC24" i="7" s="1"/>
  <c r="BE18" i="18"/>
  <c r="BE17" i="18" s="1"/>
  <c r="P125" i="27"/>
  <c r="P79" i="27" s="1"/>
  <c r="AB7" i="27"/>
  <c r="T77" i="27"/>
  <c r="T36" i="17" s="1"/>
  <c r="Y7" i="27"/>
  <c r="S77" i="27"/>
  <c r="BB96" i="4"/>
  <c r="AM26" i="4"/>
  <c r="AI13" i="11"/>
  <c r="AG13" i="11"/>
  <c r="AV54" i="4"/>
  <c r="AV52" i="4" s="1"/>
  <c r="AV24" i="11" s="1"/>
  <c r="AG43" i="4"/>
  <c r="AG21" i="11" s="1"/>
  <c r="AN26" i="4"/>
  <c r="AX54" i="4"/>
  <c r="AX52" i="4" s="1"/>
  <c r="AX24" i="11" s="1"/>
  <c r="AJ26" i="4"/>
  <c r="AO56" i="4"/>
  <c r="AP56" i="4"/>
  <c r="AO26" i="4"/>
  <c r="AL26" i="4"/>
  <c r="AE25" i="11"/>
  <c r="BF57" i="4"/>
  <c r="AK26" i="4"/>
  <c r="AP54" i="4"/>
  <c r="AP52" i="4" s="1"/>
  <c r="AP24" i="11" s="1"/>
  <c r="AW24" i="4"/>
  <c r="AW22" i="4" s="1"/>
  <c r="AW13" i="11" s="1"/>
  <c r="BA96" i="4"/>
  <c r="AP26" i="4"/>
  <c r="AJ56" i="4"/>
  <c r="AK54" i="4"/>
  <c r="AK52" i="4" s="1"/>
  <c r="AK24" i="11" s="1"/>
  <c r="AW54" i="4"/>
  <c r="AW52" i="4" s="1"/>
  <c r="AW24" i="11" s="1"/>
  <c r="AK56" i="4"/>
  <c r="AL56" i="4"/>
  <c r="AM56" i="4"/>
  <c r="AN56" i="4"/>
  <c r="BC47" i="18"/>
  <c r="BE40" i="18" s="1"/>
  <c r="AO32" i="4"/>
  <c r="AN32" i="4"/>
  <c r="AM32" i="4"/>
  <c r="AL32" i="4"/>
  <c r="AP32" i="4"/>
  <c r="AK32" i="4"/>
  <c r="AJ32" i="4"/>
  <c r="AI105" i="4"/>
  <c r="E8" i="21"/>
  <c r="AJ47" i="4"/>
  <c r="AK17" i="4"/>
  <c r="AM17" i="4"/>
  <c r="AL17" i="4"/>
  <c r="AO17" i="4"/>
  <c r="AP17" i="4"/>
  <c r="AJ17" i="4"/>
  <c r="AN17" i="4"/>
  <c r="AN24" i="4"/>
  <c r="AB24" i="7" s="1"/>
  <c r="BA24" i="4"/>
  <c r="BA22" i="4" s="1"/>
  <c r="AZ24" i="4"/>
  <c r="AZ22" i="4" s="1"/>
  <c r="BB24" i="4"/>
  <c r="BB22" i="4" s="1"/>
  <c r="AM24" i="4"/>
  <c r="AA24" i="7" s="1"/>
  <c r="AY24" i="4"/>
  <c r="AY22" i="4" s="1"/>
  <c r="AY13" i="11" s="1"/>
  <c r="BB54" i="4"/>
  <c r="BB52" i="4" s="1"/>
  <c r="AM54" i="4"/>
  <c r="AM52" i="4" s="1"/>
  <c r="AM24" i="11" s="1"/>
  <c r="AK44" i="4"/>
  <c r="AN62" i="4"/>
  <c r="BB84" i="4"/>
  <c r="AJ62" i="4"/>
  <c r="AP47" i="4"/>
  <c r="AO62" i="4"/>
  <c r="AJ24" i="4"/>
  <c r="X24" i="7" s="1"/>
  <c r="AY54" i="4"/>
  <c r="AY52" i="4" s="1"/>
  <c r="AY24" i="11" s="1"/>
  <c r="AO54" i="4"/>
  <c r="AO52" i="4" s="1"/>
  <c r="AO24" i="11" s="1"/>
  <c r="AN54" i="4"/>
  <c r="AN52" i="4" s="1"/>
  <c r="AN24" i="11" s="1"/>
  <c r="AX24" i="4"/>
  <c r="AX22" i="4" s="1"/>
  <c r="AX13" i="11" s="1"/>
  <c r="AP24" i="4"/>
  <c r="AD24" i="7" s="1"/>
  <c r="AV24" i="4"/>
  <c r="AJ24" i="7" s="1"/>
  <c r="AM29" i="4"/>
  <c r="AN44" i="4"/>
  <c r="BA54" i="4"/>
  <c r="BA52" i="4" s="1"/>
  <c r="AJ54" i="4"/>
  <c r="AJ52" i="4" s="1"/>
  <c r="AJ24" i="11" s="1"/>
  <c r="AL54" i="4"/>
  <c r="AL52" i="4" s="1"/>
  <c r="AL24" i="11" s="1"/>
  <c r="AL24" i="4"/>
  <c r="Z24" i="7" s="1"/>
  <c r="AK24" i="4"/>
  <c r="Y24" i="7" s="1"/>
  <c r="AN59" i="4"/>
  <c r="AE26" i="11"/>
  <c r="BF60" i="4"/>
  <c r="AP29" i="4"/>
  <c r="AP59" i="4"/>
  <c r="AJ29" i="4"/>
  <c r="AO47" i="4"/>
  <c r="AE16" i="4"/>
  <c r="AE87" i="4"/>
  <c r="AM47" i="4"/>
  <c r="AE102" i="4"/>
  <c r="AE31" i="4"/>
  <c r="AP62" i="4"/>
  <c r="AM62" i="4"/>
  <c r="AL14" i="4"/>
  <c r="AP44" i="4"/>
  <c r="AM44" i="4"/>
  <c r="AJ44" i="4"/>
  <c r="AE105" i="4"/>
  <c r="AZ35" i="4"/>
  <c r="AV35" i="4"/>
  <c r="AY35" i="4"/>
  <c r="BB35" i="4"/>
  <c r="AX35" i="4"/>
  <c r="BA35" i="4"/>
  <c r="AW35" i="4"/>
  <c r="AV65" i="4"/>
  <c r="AO29" i="4"/>
  <c r="AK59" i="4"/>
  <c r="AM59" i="4"/>
  <c r="AL47" i="4"/>
  <c r="AK62" i="4"/>
  <c r="AP14" i="4"/>
  <c r="AM14" i="4"/>
  <c r="AJ14" i="4"/>
  <c r="AE99" i="4"/>
  <c r="AE28" i="4"/>
  <c r="AO59" i="4"/>
  <c r="AJ59" i="4"/>
  <c r="AE22" i="11"/>
  <c r="BF48" i="4"/>
  <c r="AN47" i="4"/>
  <c r="AE27" i="11"/>
  <c r="BF63" i="4"/>
  <c r="AE43" i="4"/>
  <c r="AE84" i="4"/>
  <c r="AN14" i="4"/>
  <c r="AK14" i="4"/>
  <c r="AE25" i="4"/>
  <c r="AE96" i="4"/>
  <c r="AL29" i="4"/>
  <c r="AL59" i="4"/>
  <c r="AN29" i="4"/>
  <c r="AK29" i="4"/>
  <c r="AK47" i="4"/>
  <c r="AL62" i="4"/>
  <c r="AO44" i="4"/>
  <c r="AL44" i="4"/>
  <c r="AO14" i="4"/>
  <c r="AL50" i="4"/>
  <c r="AK20" i="4"/>
  <c r="AN20" i="4"/>
  <c r="AP20" i="4"/>
  <c r="AJ50" i="4"/>
  <c r="AK50" i="4"/>
  <c r="AC9" i="4"/>
  <c r="AE23" i="11"/>
  <c r="BF51" i="4"/>
  <c r="AE90" i="4"/>
  <c r="AE19" i="4"/>
  <c r="AN50" i="4"/>
  <c r="AO50" i="4"/>
  <c r="AJ20" i="4"/>
  <c r="AL20" i="4"/>
  <c r="AO20" i="4"/>
  <c r="AP50" i="4"/>
  <c r="AM50" i="4"/>
  <c r="AM20" i="4"/>
  <c r="AE92" i="4"/>
  <c r="AE45" i="11" s="1"/>
  <c r="AE13" i="11"/>
  <c r="BF24" i="4"/>
  <c r="AQ94" i="4"/>
  <c r="AQ92" i="4" s="1"/>
  <c r="AQ45" i="11" s="1"/>
  <c r="AL94" i="4"/>
  <c r="AK94" i="4"/>
  <c r="AW92" i="4"/>
  <c r="AW45" i="11" s="1"/>
  <c r="AP94" i="4"/>
  <c r="AZ92" i="4"/>
  <c r="AO94" i="4"/>
  <c r="AX92" i="4"/>
  <c r="AX45" i="11" s="1"/>
  <c r="BB92" i="4"/>
  <c r="AJ94" i="4"/>
  <c r="AM94" i="4"/>
  <c r="AY92" i="4"/>
  <c r="AY45" i="11" s="1"/>
  <c r="AV92" i="4"/>
  <c r="AV45" i="11" s="1"/>
  <c r="BH23" i="4"/>
  <c r="BA92" i="4"/>
  <c r="Y9" i="4"/>
  <c r="BH53" i="4"/>
  <c r="AF105" i="4"/>
  <c r="AA9" i="4"/>
  <c r="AG105" i="4"/>
  <c r="AH90" i="4"/>
  <c r="AH89" i="4" s="1"/>
  <c r="AH44" i="11" s="1"/>
  <c r="AH19" i="4"/>
  <c r="AH12" i="11" s="1"/>
  <c r="AH25" i="4"/>
  <c r="AH14" i="11" s="1"/>
  <c r="AH96" i="4"/>
  <c r="AH95" i="4" s="1"/>
  <c r="AH46" i="11" s="1"/>
  <c r="AF13" i="11"/>
  <c r="AA8" i="22"/>
  <c r="AA7" i="22" s="1"/>
  <c r="AA21" i="22" s="1"/>
  <c r="AA130" i="4"/>
  <c r="AA188" i="4" s="1"/>
  <c r="AA191" i="4" s="1"/>
  <c r="AA194" i="4" s="1"/>
  <c r="O11" i="7"/>
  <c r="O26" i="7"/>
  <c r="O23" i="7"/>
  <c r="O32" i="7"/>
  <c r="O17" i="7"/>
  <c r="O14" i="7"/>
  <c r="O35" i="7"/>
  <c r="O20" i="7"/>
  <c r="O29" i="7"/>
  <c r="O31" i="7"/>
  <c r="O25" i="7"/>
  <c r="O10" i="7"/>
  <c r="O34" i="7"/>
  <c r="O22" i="7"/>
  <c r="O19" i="7"/>
  <c r="O16" i="7"/>
  <c r="O13" i="7"/>
  <c r="O28" i="7"/>
  <c r="AH16" i="4"/>
  <c r="AH11" i="11" s="1"/>
  <c r="AH87" i="4"/>
  <c r="AH86" i="4" s="1"/>
  <c r="AH43" i="11" s="1"/>
  <c r="AY96" i="4"/>
  <c r="AF99" i="4"/>
  <c r="AF58" i="4"/>
  <c r="AI28" i="4"/>
  <c r="AI99" i="4"/>
  <c r="AI98" i="4" s="1"/>
  <c r="AI47" i="11" s="1"/>
  <c r="AF24" i="11"/>
  <c r="AL93" i="4"/>
  <c r="AZ84" i="4"/>
  <c r="AV87" i="4"/>
  <c r="BB87" i="4"/>
  <c r="AZ87" i="4"/>
  <c r="AB30" i="11"/>
  <c r="AB73" i="11"/>
  <c r="AB112" i="11" s="1"/>
  <c r="AB114" i="11" s="1"/>
  <c r="AB116" i="11" s="1"/>
  <c r="AF61" i="4"/>
  <c r="AG31" i="4"/>
  <c r="AG102" i="4"/>
  <c r="AG101" i="4" s="1"/>
  <c r="AG48" i="11" s="1"/>
  <c r="AH13" i="4"/>
  <c r="AH10" i="11" s="1"/>
  <c r="AH84" i="4"/>
  <c r="AH83" i="4" s="1"/>
  <c r="AH42" i="11" s="1"/>
  <c r="R130" i="4"/>
  <c r="R188" i="4" s="1"/>
  <c r="R191" i="4" s="1"/>
  <c r="BF78" i="4"/>
  <c r="AG90" i="4"/>
  <c r="AG89" i="4" s="1"/>
  <c r="AG44" i="11" s="1"/>
  <c r="AG19" i="4"/>
  <c r="AF90" i="4"/>
  <c r="AF19" i="4"/>
  <c r="AC14" i="18"/>
  <c r="BE15" i="18"/>
  <c r="BE14" i="18" s="1"/>
  <c r="AF25" i="4"/>
  <c r="AF96" i="4"/>
  <c r="AI96" i="4"/>
  <c r="AI95" i="4" s="1"/>
  <c r="AI46" i="11" s="1"/>
  <c r="AI25" i="4"/>
  <c r="AC30" i="11"/>
  <c r="AC29" i="18"/>
  <c r="BE30" i="18"/>
  <c r="BE29" i="18" s="1"/>
  <c r="AC26" i="18"/>
  <c r="BE27" i="18"/>
  <c r="BE26" i="18" s="1"/>
  <c r="AF92" i="4"/>
  <c r="T9" i="22"/>
  <c r="R21" i="22"/>
  <c r="AF16" i="4"/>
  <c r="AF87" i="4"/>
  <c r="AZ96" i="4"/>
  <c r="Z73" i="11"/>
  <c r="Z112" i="11" s="1"/>
  <c r="Z114" i="11" s="1"/>
  <c r="Z116" i="11" s="1"/>
  <c r="Z30" i="11"/>
  <c r="AH105" i="4"/>
  <c r="AH28" i="4"/>
  <c r="AH15" i="11" s="1"/>
  <c r="AH99" i="4"/>
  <c r="AH98" i="4" s="1"/>
  <c r="AH47" i="11" s="1"/>
  <c r="AK93" i="4"/>
  <c r="BJ53" i="4"/>
  <c r="AY84" i="4"/>
  <c r="BA84" i="4"/>
  <c r="AC23" i="18"/>
  <c r="BE24" i="18"/>
  <c r="BE23" i="18" s="1"/>
  <c r="AF31" i="4"/>
  <c r="AF102" i="4"/>
  <c r="AM93" i="4"/>
  <c r="AG13" i="4"/>
  <c r="AG84" i="4"/>
  <c r="AG83" i="4" s="1"/>
  <c r="AG42" i="11" s="1"/>
  <c r="AF13" i="4"/>
  <c r="AF84" i="4"/>
  <c r="AF49" i="4"/>
  <c r="AI19" i="4"/>
  <c r="AI90" i="4"/>
  <c r="AI89" i="4" s="1"/>
  <c r="AI44" i="11" s="1"/>
  <c r="AB9" i="4"/>
  <c r="Z9" i="4"/>
  <c r="AO93" i="4"/>
  <c r="F51" i="12"/>
  <c r="R39" i="11"/>
  <c r="R73" i="11" s="1"/>
  <c r="R112" i="11" s="1"/>
  <c r="R114" i="11" s="1"/>
  <c r="R116" i="11" s="1"/>
  <c r="Y73" i="11"/>
  <c r="Y112" i="11" s="1"/>
  <c r="Y114" i="11" s="1"/>
  <c r="Y116" i="11" s="1"/>
  <c r="Y30" i="11"/>
  <c r="AF46" i="4"/>
  <c r="AG87" i="4"/>
  <c r="AG86" i="4" s="1"/>
  <c r="AG43" i="11" s="1"/>
  <c r="AG16" i="4"/>
  <c r="AX96" i="4"/>
  <c r="AW96" i="4"/>
  <c r="AC8" i="22"/>
  <c r="AC7" i="22" s="1"/>
  <c r="Q14" i="7"/>
  <c r="Q23" i="7"/>
  <c r="Q29" i="7"/>
  <c r="Q32" i="7"/>
  <c r="Q20" i="7"/>
  <c r="Q11" i="7"/>
  <c r="Q17" i="7"/>
  <c r="Q26" i="7"/>
  <c r="Q35" i="7"/>
  <c r="Q25" i="7"/>
  <c r="Q31" i="7"/>
  <c r="Q16" i="7"/>
  <c r="Q34" i="7"/>
  <c r="Q13" i="7"/>
  <c r="Q19" i="7"/>
  <c r="Q28" i="7"/>
  <c r="Q10" i="7"/>
  <c r="Q22" i="7"/>
  <c r="AF28" i="4"/>
  <c r="BE12" i="18"/>
  <c r="BE11" i="18" s="1"/>
  <c r="AC11" i="18"/>
  <c r="R37" i="7"/>
  <c r="R56" i="7" s="1"/>
  <c r="R9" i="7"/>
  <c r="Y8" i="22"/>
  <c r="Y7" i="22" s="1"/>
  <c r="Y21" i="22" s="1"/>
  <c r="Y130" i="4"/>
  <c r="Y188" i="4" s="1"/>
  <c r="Y191" i="4" s="1"/>
  <c r="Y194" i="4" s="1"/>
  <c r="M35" i="7"/>
  <c r="M17" i="7"/>
  <c r="M29" i="7"/>
  <c r="M26" i="7"/>
  <c r="M20" i="7"/>
  <c r="M11" i="7"/>
  <c r="M23" i="7"/>
  <c r="M14" i="7"/>
  <c r="M32" i="7"/>
  <c r="M31" i="7"/>
  <c r="M16" i="7"/>
  <c r="M34" i="7"/>
  <c r="M19" i="7"/>
  <c r="M25" i="7"/>
  <c r="M28" i="7"/>
  <c r="M13" i="7"/>
  <c r="M22" i="7"/>
  <c r="M10" i="7"/>
  <c r="X30" i="11"/>
  <c r="E7" i="21"/>
  <c r="F7" i="12"/>
  <c r="AW84" i="4"/>
  <c r="AV84" i="4"/>
  <c r="BA87" i="4"/>
  <c r="AX87" i="4"/>
  <c r="X9" i="4"/>
  <c r="BF68" i="4"/>
  <c r="BF209" i="4" s="1"/>
  <c r="X39" i="4"/>
  <c r="AI31" i="4"/>
  <c r="AI102" i="4"/>
  <c r="AI101" i="4" s="1"/>
  <c r="AI48" i="11" s="1"/>
  <c r="AQ52" i="4"/>
  <c r="AQ24" i="11" s="1"/>
  <c r="AI84" i="4"/>
  <c r="AI83" i="4" s="1"/>
  <c r="AI42" i="11" s="1"/>
  <c r="AI13" i="4"/>
  <c r="AF43" i="4"/>
  <c r="AG96" i="4"/>
  <c r="AG95" i="4" s="1"/>
  <c r="AG46" i="11" s="1"/>
  <c r="AG25" i="4"/>
  <c r="AF55" i="4"/>
  <c r="AB8" i="22"/>
  <c r="AB7" i="22" s="1"/>
  <c r="AB21" i="22" s="1"/>
  <c r="AB130" i="4"/>
  <c r="AB188" i="4" s="1"/>
  <c r="AB191" i="4" s="1"/>
  <c r="AB194" i="4" s="1"/>
  <c r="P23" i="7"/>
  <c r="P35" i="7"/>
  <c r="P26" i="7"/>
  <c r="P20" i="7"/>
  <c r="P11" i="7"/>
  <c r="P17" i="7"/>
  <c r="P29" i="7"/>
  <c r="P14" i="7"/>
  <c r="P32" i="7"/>
  <c r="P31" i="7"/>
  <c r="P34" i="7"/>
  <c r="P16" i="7"/>
  <c r="P28" i="7"/>
  <c r="P25" i="7"/>
  <c r="P10" i="7"/>
  <c r="P19" i="7"/>
  <c r="P22" i="7"/>
  <c r="P13" i="7"/>
  <c r="Z8" i="22"/>
  <c r="Z7" i="22" s="1"/>
  <c r="Z21" i="22" s="1"/>
  <c r="Z130" i="4"/>
  <c r="Z188" i="4" s="1"/>
  <c r="Z191" i="4" s="1"/>
  <c r="Z194" i="4" s="1"/>
  <c r="N29" i="7"/>
  <c r="N23" i="7"/>
  <c r="N20" i="7"/>
  <c r="N11" i="7"/>
  <c r="N17" i="7"/>
  <c r="N14" i="7"/>
  <c r="N35" i="7"/>
  <c r="N32" i="7"/>
  <c r="N26" i="7"/>
  <c r="N16" i="7"/>
  <c r="N25" i="7"/>
  <c r="N31" i="7"/>
  <c r="N34" i="7"/>
  <c r="N22" i="7"/>
  <c r="N10" i="7"/>
  <c r="N13" i="7"/>
  <c r="N28" i="7"/>
  <c r="N19" i="7"/>
  <c r="AP93" i="4"/>
  <c r="AI87" i="4"/>
  <c r="AI86" i="4" s="1"/>
  <c r="AI43" i="11" s="1"/>
  <c r="AI16" i="4"/>
  <c r="AV96" i="4"/>
  <c r="AW65" i="4"/>
  <c r="AZ65" i="4"/>
  <c r="AX65" i="4"/>
  <c r="BB65" i="4"/>
  <c r="AY65" i="4"/>
  <c r="BA65" i="4"/>
  <c r="AG99" i="4"/>
  <c r="AG98" i="4" s="1"/>
  <c r="AG47" i="11" s="1"/>
  <c r="AG28" i="4"/>
  <c r="BJ23" i="4"/>
  <c r="AN93" i="4"/>
  <c r="AX84" i="4"/>
  <c r="AW87" i="4"/>
  <c r="AY87" i="4"/>
  <c r="X130" i="4"/>
  <c r="X188" i="4" s="1"/>
  <c r="X191" i="4" s="1"/>
  <c r="X194" i="4" s="1"/>
  <c r="X8" i="22"/>
  <c r="X7" i="22" s="1"/>
  <c r="X21" i="22" s="1"/>
  <c r="AH102" i="4"/>
  <c r="AH101" i="4" s="1"/>
  <c r="AH48" i="11" s="1"/>
  <c r="AH31" i="4"/>
  <c r="AH16" i="11" s="1"/>
  <c r="AJ93" i="4"/>
  <c r="AK24" i="7"/>
  <c r="AQ84" i="4"/>
  <c r="F56" i="7"/>
  <c r="P73" i="11"/>
  <c r="R47" i="17" l="1"/>
  <c r="R79" i="27"/>
  <c r="R38" i="17" s="1"/>
  <c r="Q79" i="27"/>
  <c r="Q137" i="27" s="1"/>
  <c r="Q140" i="27" s="1"/>
  <c r="Q53" i="17" s="1"/>
  <c r="L9" i="7"/>
  <c r="K66" i="24"/>
  <c r="W67" i="27"/>
  <c r="W23" i="17"/>
  <c r="S67" i="27"/>
  <c r="G70" i="24" s="1"/>
  <c r="Q47" i="17"/>
  <c r="G66" i="24"/>
  <c r="X7" i="27"/>
  <c r="L52" i="24"/>
  <c r="X8" i="17"/>
  <c r="Z64" i="27"/>
  <c r="N51" i="24"/>
  <c r="Z7" i="17"/>
  <c r="AB64" i="27"/>
  <c r="AB67" i="27" s="1"/>
  <c r="AB7" i="17"/>
  <c r="P51" i="24"/>
  <c r="AA64" i="27"/>
  <c r="AA7" i="17"/>
  <c r="O51" i="24"/>
  <c r="AC7" i="17"/>
  <c r="Q51" i="24"/>
  <c r="R10" i="17"/>
  <c r="F54" i="24"/>
  <c r="AY103" i="4"/>
  <c r="BB103" i="4"/>
  <c r="AX103" i="4"/>
  <c r="BA103" i="4"/>
  <c r="BA101" i="4" s="1"/>
  <c r="AW103" i="4"/>
  <c r="AW101" i="4" s="1"/>
  <c r="AW48" i="11" s="1"/>
  <c r="AZ103" i="4"/>
  <c r="AZ101" i="4" s="1"/>
  <c r="AV103" i="4"/>
  <c r="AV101" i="4" s="1"/>
  <c r="AV48" i="11" s="1"/>
  <c r="P65" i="27"/>
  <c r="P23" i="17"/>
  <c r="D66" i="24"/>
  <c r="Q67" i="27"/>
  <c r="Q23" i="17"/>
  <c r="E66" i="24"/>
  <c r="Y64" i="27"/>
  <c r="M66" i="24" s="1"/>
  <c r="Y7" i="17"/>
  <c r="M51" i="24"/>
  <c r="P67" i="27"/>
  <c r="AD64" i="27"/>
  <c r="R51" i="24"/>
  <c r="AD7" i="17"/>
  <c r="T64" i="27"/>
  <c r="H54" i="24"/>
  <c r="T10" i="17"/>
  <c r="BB100" i="4"/>
  <c r="AX100" i="4"/>
  <c r="BA100" i="4"/>
  <c r="AW100" i="4"/>
  <c r="AZ100" i="4"/>
  <c r="AV100" i="4"/>
  <c r="AY100" i="4"/>
  <c r="BA91" i="4"/>
  <c r="AW91" i="4"/>
  <c r="AZ91" i="4"/>
  <c r="AV91" i="4"/>
  <c r="AY91" i="4"/>
  <c r="BB91" i="4"/>
  <c r="AX91" i="4"/>
  <c r="AQ97" i="4"/>
  <c r="AZ97" i="4"/>
  <c r="AZ95" i="4" s="1"/>
  <c r="AV97" i="4"/>
  <c r="AV95" i="4" s="1"/>
  <c r="AV46" i="11" s="1"/>
  <c r="AY97" i="4"/>
  <c r="AY95" i="4" s="1"/>
  <c r="AY46" i="11" s="1"/>
  <c r="BB97" i="4"/>
  <c r="AX97" i="4"/>
  <c r="BA97" i="4"/>
  <c r="AW97" i="4"/>
  <c r="AW95" i="4" s="1"/>
  <c r="AW46" i="11" s="1"/>
  <c r="AZ88" i="4"/>
  <c r="AV88" i="4"/>
  <c r="AY88" i="4"/>
  <c r="BB88" i="4"/>
  <c r="BB86" i="4" s="1"/>
  <c r="AX88" i="4"/>
  <c r="BA88" i="4"/>
  <c r="AW88" i="4"/>
  <c r="BB85" i="4"/>
  <c r="BB83" i="4" s="1"/>
  <c r="AX85" i="4"/>
  <c r="BA85" i="4"/>
  <c r="BA83" i="4" s="1"/>
  <c r="AW85" i="4"/>
  <c r="AW83" i="4" s="1"/>
  <c r="AW42" i="11" s="1"/>
  <c r="AZ85" i="4"/>
  <c r="AV85" i="4"/>
  <c r="AY85" i="4"/>
  <c r="AY83" i="4" s="1"/>
  <c r="AY42" i="11" s="1"/>
  <c r="R36" i="17"/>
  <c r="Q50" i="17"/>
  <c r="AP22" i="4"/>
  <c r="AP13" i="11" s="1"/>
  <c r="BB105" i="4"/>
  <c r="BB104" i="4" s="1"/>
  <c r="AP92" i="4"/>
  <c r="AP45" i="11" s="1"/>
  <c r="AJ22" i="4"/>
  <c r="AJ13" i="11" s="1"/>
  <c r="AL24" i="7"/>
  <c r="AO22" i="4"/>
  <c r="AO13" i="11" s="1"/>
  <c r="Q38" i="17"/>
  <c r="S137" i="27"/>
  <c r="S140" i="27" s="1"/>
  <c r="S53" i="17" s="1"/>
  <c r="S36" i="17"/>
  <c r="P47" i="17"/>
  <c r="P38" i="17"/>
  <c r="AM24" i="7"/>
  <c r="AN22" i="4"/>
  <c r="AN13" i="11" s="1"/>
  <c r="AK92" i="4"/>
  <c r="AK45" i="11" s="1"/>
  <c r="AV22" i="4"/>
  <c r="AV13" i="11" s="1"/>
  <c r="R64" i="27"/>
  <c r="R67" i="27" s="1"/>
  <c r="AF125" i="27"/>
  <c r="AF47" i="17" s="1"/>
  <c r="F65" i="22" s="1"/>
  <c r="AK84" i="4"/>
  <c r="AO99" i="4"/>
  <c r="BH44" i="4"/>
  <c r="AG14" i="11"/>
  <c r="AG16" i="11"/>
  <c r="AI11" i="11"/>
  <c r="AG11" i="11"/>
  <c r="AI15" i="11"/>
  <c r="AI10" i="11"/>
  <c r="AI14" i="11"/>
  <c r="AI16" i="11"/>
  <c r="AG10" i="11"/>
  <c r="AG15" i="11"/>
  <c r="AI12" i="11"/>
  <c r="AG12" i="11"/>
  <c r="BH29" i="4"/>
  <c r="AM85" i="4"/>
  <c r="AQ15" i="4"/>
  <c r="AE15" i="7" s="1"/>
  <c r="AX83" i="4"/>
  <c r="AX42" i="11" s="1"/>
  <c r="AV45" i="4"/>
  <c r="AV43" i="4" s="1"/>
  <c r="AV21" i="11" s="1"/>
  <c r="AO15" i="4"/>
  <c r="AC15" i="7" s="1"/>
  <c r="AK45" i="4"/>
  <c r="AN84" i="4"/>
  <c r="AM15" i="4"/>
  <c r="AA15" i="7" s="1"/>
  <c r="AO45" i="4"/>
  <c r="AO43" i="4" s="1"/>
  <c r="AO21" i="11" s="1"/>
  <c r="AN45" i="4"/>
  <c r="AN43" i="4" s="1"/>
  <c r="AN15" i="4"/>
  <c r="AB15" i="7" s="1"/>
  <c r="BB15" i="4"/>
  <c r="BB13" i="4" s="1"/>
  <c r="AP45" i="4"/>
  <c r="AP43" i="4" s="1"/>
  <c r="AP21" i="11" s="1"/>
  <c r="AQ45" i="4"/>
  <c r="AQ43" i="4" s="1"/>
  <c r="AQ21" i="11" s="1"/>
  <c r="AM45" i="4"/>
  <c r="AM43" i="4" s="1"/>
  <c r="AM21" i="11" s="1"/>
  <c r="AX45" i="4"/>
  <c r="AX43" i="4" s="1"/>
  <c r="AX21" i="11" s="1"/>
  <c r="BJ14" i="4"/>
  <c r="AO28" i="7"/>
  <c r="AN87" i="4"/>
  <c r="AO14" i="7"/>
  <c r="AP99" i="4"/>
  <c r="AL99" i="4"/>
  <c r="AK22" i="4"/>
  <c r="AK13" i="11" s="1"/>
  <c r="AM22" i="4"/>
  <c r="AM13" i="11" s="1"/>
  <c r="AW105" i="4"/>
  <c r="AW104" i="4" s="1"/>
  <c r="AW49" i="11" s="1"/>
  <c r="BJ47" i="4"/>
  <c r="AJ87" i="4"/>
  <c r="AM92" i="4"/>
  <c r="AM45" i="11" s="1"/>
  <c r="AL92" i="4"/>
  <c r="AL45" i="11" s="1"/>
  <c r="AO97" i="4"/>
  <c r="AJ97" i="4"/>
  <c r="AL15" i="4"/>
  <c r="Z15" i="7" s="1"/>
  <c r="AX15" i="4"/>
  <c r="AK15" i="4"/>
  <c r="Y15" i="7" s="1"/>
  <c r="AY45" i="4"/>
  <c r="AY43" i="4" s="1"/>
  <c r="AY21" i="11" s="1"/>
  <c r="AZ15" i="4"/>
  <c r="AZ13" i="4" s="1"/>
  <c r="AZ45" i="4"/>
  <c r="AZ43" i="4" s="1"/>
  <c r="AL45" i="4"/>
  <c r="AL43" i="4" s="1"/>
  <c r="AL21" i="11" s="1"/>
  <c r="AJ15" i="4"/>
  <c r="X15" i="7" s="1"/>
  <c r="AJ45" i="4"/>
  <c r="AJ43" i="4" s="1"/>
  <c r="AJ21" i="11" s="1"/>
  <c r="BA15" i="4"/>
  <c r="BA13" i="4" s="1"/>
  <c r="AY15" i="4"/>
  <c r="AM15" i="7" s="1"/>
  <c r="AP15" i="4"/>
  <c r="AD15" i="7" s="1"/>
  <c r="BA45" i="4"/>
  <c r="BA43" i="4" s="1"/>
  <c r="BB45" i="4"/>
  <c r="BB43" i="4" s="1"/>
  <c r="AW45" i="4"/>
  <c r="AW43" i="4" s="1"/>
  <c r="AW21" i="11" s="1"/>
  <c r="AW15" i="4"/>
  <c r="AL87" i="4"/>
  <c r="AP97" i="4"/>
  <c r="AJ96" i="4"/>
  <c r="AK97" i="4"/>
  <c r="BA95" i="4"/>
  <c r="AL97" i="4"/>
  <c r="AM97" i="4"/>
  <c r="AJ85" i="4"/>
  <c r="AO85" i="4"/>
  <c r="AO22" i="7"/>
  <c r="E15" i="21"/>
  <c r="E18" i="21" s="1"/>
  <c r="AK85" i="4"/>
  <c r="AZ105" i="4"/>
  <c r="AZ104" i="4" s="1"/>
  <c r="AN97" i="4"/>
  <c r="BB95" i="4"/>
  <c r="AX95" i="4"/>
  <c r="AX46" i="11" s="1"/>
  <c r="AL22" i="4"/>
  <c r="AL13" i="11" s="1"/>
  <c r="AJ102" i="4"/>
  <c r="AZ83" i="4"/>
  <c r="AN85" i="4"/>
  <c r="AL85" i="4"/>
  <c r="F38" i="12"/>
  <c r="F73" i="12" s="1"/>
  <c r="AQ85" i="4"/>
  <c r="AQ83" i="4" s="1"/>
  <c r="AQ42" i="11" s="1"/>
  <c r="AP85" i="4"/>
  <c r="BF130" i="4"/>
  <c r="BF188" i="4" s="1"/>
  <c r="AE16" i="11"/>
  <c r="BF33" i="4"/>
  <c r="AE86" i="4"/>
  <c r="AE43" i="11" s="1"/>
  <c r="AE95" i="4"/>
  <c r="AE46" i="11" s="1"/>
  <c r="AE15" i="11"/>
  <c r="BF30" i="4"/>
  <c r="AE101" i="4"/>
  <c r="AE11" i="11"/>
  <c r="BF18" i="4"/>
  <c r="AP90" i="4"/>
  <c r="AE14" i="11"/>
  <c r="BF27" i="4"/>
  <c r="AE83" i="4"/>
  <c r="AE42" i="11" s="1"/>
  <c r="BA29" i="4"/>
  <c r="AW29" i="4"/>
  <c r="AZ29" i="4"/>
  <c r="AV29" i="4"/>
  <c r="AY29" i="4"/>
  <c r="BB29" i="4"/>
  <c r="AX29" i="4"/>
  <c r="AW59" i="4"/>
  <c r="BB59" i="4"/>
  <c r="AY59" i="4"/>
  <c r="BA59" i="4"/>
  <c r="AV59" i="4"/>
  <c r="AZ59" i="4"/>
  <c r="AX59" i="4"/>
  <c r="AE98" i="4"/>
  <c r="AE47" i="11" s="1"/>
  <c r="BH56" i="4"/>
  <c r="AE21" i="11"/>
  <c r="BF45" i="4"/>
  <c r="AE104" i="4"/>
  <c r="AE49" i="11" s="1"/>
  <c r="AO11" i="7"/>
  <c r="F29" i="12"/>
  <c r="AO32" i="7"/>
  <c r="AO20" i="7"/>
  <c r="AE89" i="4"/>
  <c r="AE44" i="11" s="1"/>
  <c r="BB50" i="4"/>
  <c r="AX50" i="4"/>
  <c r="AV20" i="4"/>
  <c r="AW20" i="4"/>
  <c r="BA50" i="4"/>
  <c r="AW50" i="4"/>
  <c r="BB20" i="4"/>
  <c r="AZ50" i="4"/>
  <c r="AV50" i="4"/>
  <c r="AY20" i="4"/>
  <c r="AY50" i="4"/>
  <c r="AX20" i="4"/>
  <c r="BA20" i="4"/>
  <c r="AZ20" i="4"/>
  <c r="AO35" i="7"/>
  <c r="AE12" i="11"/>
  <c r="BF21" i="4"/>
  <c r="AJ92" i="4"/>
  <c r="AJ45" i="11" s="1"/>
  <c r="G23" i="12"/>
  <c r="AO13" i="7"/>
  <c r="AO31" i="7"/>
  <c r="AO29" i="7"/>
  <c r="AO92" i="4"/>
  <c r="AO45" i="11" s="1"/>
  <c r="AL102" i="4"/>
  <c r="AP103" i="4"/>
  <c r="BJ62" i="4"/>
  <c r="BH52" i="4"/>
  <c r="BH47" i="4"/>
  <c r="AO103" i="4"/>
  <c r="AL103" i="4"/>
  <c r="AQ103" i="4"/>
  <c r="AN103" i="4"/>
  <c r="BB101" i="4"/>
  <c r="AM103" i="4"/>
  <c r="AX101" i="4"/>
  <c r="AX48" i="11" s="1"/>
  <c r="AK103" i="4"/>
  <c r="AJ103" i="4"/>
  <c r="AY101" i="4"/>
  <c r="AY48" i="11" s="1"/>
  <c r="H23" i="12"/>
  <c r="BJ52" i="4"/>
  <c r="AQ96" i="4"/>
  <c r="AQ95" i="4" s="1"/>
  <c r="AQ46" i="11" s="1"/>
  <c r="BH59" i="4"/>
  <c r="AO19" i="7"/>
  <c r="AO34" i="7"/>
  <c r="AO17" i="7"/>
  <c r="BJ44" i="4"/>
  <c r="N37" i="7"/>
  <c r="N56" i="7" s="1"/>
  <c r="N9" i="7"/>
  <c r="AF25" i="11"/>
  <c r="AP84" i="4"/>
  <c r="AK102" i="4"/>
  <c r="Y209" i="4"/>
  <c r="Y207" i="4" s="1"/>
  <c r="Y208" i="4" s="1"/>
  <c r="Z209" i="4"/>
  <c r="Z207" i="4" s="1"/>
  <c r="Z208" i="4" s="1"/>
  <c r="U209" i="4"/>
  <c r="U207" i="4" s="1"/>
  <c r="W209" i="4"/>
  <c r="W207" i="4" s="1"/>
  <c r="W208" i="4" s="1"/>
  <c r="T209" i="4"/>
  <c r="AC209" i="4"/>
  <c r="AC207" i="4" s="1"/>
  <c r="AC208" i="4" s="1"/>
  <c r="X209" i="4"/>
  <c r="X207" i="4" s="1"/>
  <c r="X208" i="4" s="1"/>
  <c r="V209" i="4"/>
  <c r="V207" i="4" s="1"/>
  <c r="V208" i="4" s="1"/>
  <c r="AB209" i="4"/>
  <c r="AB207" i="4" s="1"/>
  <c r="AD209" i="4"/>
  <c r="AD207" i="4" s="1"/>
  <c r="AD208" i="4" s="1"/>
  <c r="AA209" i="4"/>
  <c r="AA207" i="4" s="1"/>
  <c r="AA208" i="4" s="1"/>
  <c r="AV83" i="4"/>
  <c r="AV42" i="11" s="1"/>
  <c r="AN99" i="4"/>
  <c r="Q37" i="7"/>
  <c r="Q56" i="7" s="1"/>
  <c r="Q9" i="7"/>
  <c r="AX48" i="4"/>
  <c r="AX46" i="4" s="1"/>
  <c r="AX22" i="11" s="1"/>
  <c r="AY48" i="4"/>
  <c r="AY46" i="4" s="1"/>
  <c r="AY22" i="11" s="1"/>
  <c r="AZ18" i="4"/>
  <c r="AZ16" i="4" s="1"/>
  <c r="AW48" i="4"/>
  <c r="AW46" i="4" s="1"/>
  <c r="AW22" i="11" s="1"/>
  <c r="AK48" i="4"/>
  <c r="AK46" i="4" s="1"/>
  <c r="AK22" i="11" s="1"/>
  <c r="AK18" i="4"/>
  <c r="Y18" i="7" s="1"/>
  <c r="AO48" i="4"/>
  <c r="AO46" i="4" s="1"/>
  <c r="AO22" i="11" s="1"/>
  <c r="AP18" i="4"/>
  <c r="AD18" i="7" s="1"/>
  <c r="AW18" i="4"/>
  <c r="BB18" i="4"/>
  <c r="BB16" i="4" s="1"/>
  <c r="AZ48" i="4"/>
  <c r="AZ46" i="4" s="1"/>
  <c r="BA18" i="4"/>
  <c r="BA16" i="4" s="1"/>
  <c r="AN48" i="4"/>
  <c r="AN46" i="4" s="1"/>
  <c r="AJ18" i="4"/>
  <c r="AM48" i="4"/>
  <c r="AM46" i="4" s="1"/>
  <c r="AM22" i="11" s="1"/>
  <c r="AQ46" i="4"/>
  <c r="AQ22" i="11" s="1"/>
  <c r="AX18" i="4"/>
  <c r="AV18" i="4"/>
  <c r="AY18" i="4"/>
  <c r="AO18" i="4"/>
  <c r="AC18" i="7" s="1"/>
  <c r="AJ48" i="4"/>
  <c r="AJ46" i="4" s="1"/>
  <c r="AM18" i="4"/>
  <c r="AA18" i="7" s="1"/>
  <c r="AL48" i="4"/>
  <c r="AL46" i="4" s="1"/>
  <c r="AL22" i="11" s="1"/>
  <c r="BB48" i="4"/>
  <c r="BB46" i="4" s="1"/>
  <c r="AE18" i="7"/>
  <c r="AN18" i="4"/>
  <c r="AB18" i="7" s="1"/>
  <c r="BA48" i="4"/>
  <c r="BA46" i="4" s="1"/>
  <c r="AP48" i="4"/>
  <c r="AP46" i="4" s="1"/>
  <c r="AP22" i="11" s="1"/>
  <c r="AV48" i="4"/>
  <c r="AL18" i="4"/>
  <c r="BH32" i="4"/>
  <c r="AF86" i="4"/>
  <c r="AF45" i="11"/>
  <c r="AF14" i="11"/>
  <c r="AF89" i="4"/>
  <c r="AO90" i="4"/>
  <c r="AJ15" i="7"/>
  <c r="AF27" i="11"/>
  <c r="AF26" i="11"/>
  <c r="AJ99" i="4"/>
  <c r="AN92" i="4"/>
  <c r="BJ93" i="4"/>
  <c r="P37" i="7"/>
  <c r="P56" i="7" s="1"/>
  <c r="P9" i="7"/>
  <c r="AJ84" i="4"/>
  <c r="AM84" i="4"/>
  <c r="AQ102" i="4"/>
  <c r="AZ60" i="4"/>
  <c r="AJ60" i="4"/>
  <c r="AJ58" i="4" s="1"/>
  <c r="AJ26" i="11" s="1"/>
  <c r="AK30" i="4"/>
  <c r="Y30" i="7" s="1"/>
  <c r="AW30" i="4"/>
  <c r="AL30" i="4"/>
  <c r="BA30" i="4"/>
  <c r="AE30" i="7"/>
  <c r="BB60" i="4"/>
  <c r="BA60" i="4"/>
  <c r="AX30" i="4"/>
  <c r="AP60" i="4"/>
  <c r="AP58" i="4" s="1"/>
  <c r="AP26" i="11" s="1"/>
  <c r="AK60" i="4"/>
  <c r="AK58" i="4" s="1"/>
  <c r="AK26" i="11" s="1"/>
  <c r="AY30" i="4"/>
  <c r="AL60" i="4"/>
  <c r="AL58" i="4" s="1"/>
  <c r="AL26" i="11" s="1"/>
  <c r="AX60" i="4"/>
  <c r="AO30" i="4"/>
  <c r="AJ30" i="4"/>
  <c r="X30" i="7" s="1"/>
  <c r="AV30" i="4"/>
  <c r="AN30" i="4"/>
  <c r="AB30" i="7" s="1"/>
  <c r="BB30" i="4"/>
  <c r="AQ60" i="4"/>
  <c r="AQ58" i="4" s="1"/>
  <c r="AQ26" i="11" s="1"/>
  <c r="AV60" i="4"/>
  <c r="AM30" i="4"/>
  <c r="AA30" i="7" s="1"/>
  <c r="AW60" i="4"/>
  <c r="AN60" i="4"/>
  <c r="AN58" i="4" s="1"/>
  <c r="AP30" i="4"/>
  <c r="AZ30" i="4"/>
  <c r="AO60" i="4"/>
  <c r="AO58" i="4" s="1"/>
  <c r="AO26" i="11" s="1"/>
  <c r="AM60" i="4"/>
  <c r="AM58" i="4" s="1"/>
  <c r="AM26" i="11" s="1"/>
  <c r="AY60" i="4"/>
  <c r="AK87" i="4"/>
  <c r="AM96" i="4"/>
  <c r="BH50" i="4"/>
  <c r="AL90" i="4"/>
  <c r="AN90" i="4"/>
  <c r="AF83" i="4"/>
  <c r="AO84" i="4"/>
  <c r="AQ100" i="4"/>
  <c r="AO100" i="4"/>
  <c r="AK100" i="4"/>
  <c r="AM100" i="4"/>
  <c r="AP100" i="4"/>
  <c r="AN100" i="4"/>
  <c r="AL100" i="4"/>
  <c r="AJ100" i="4"/>
  <c r="AQ99" i="4"/>
  <c r="AF11" i="11"/>
  <c r="BH26" i="4"/>
  <c r="AO96" i="4"/>
  <c r="AM91" i="4"/>
  <c r="AJ91" i="4"/>
  <c r="AP91" i="4"/>
  <c r="AL91" i="4"/>
  <c r="AK91" i="4"/>
  <c r="AN91" i="4"/>
  <c r="AO91" i="4"/>
  <c r="AQ91" i="4"/>
  <c r="AX51" i="4"/>
  <c r="AW51" i="4"/>
  <c r="AV21" i="4"/>
  <c r="BA21" i="4"/>
  <c r="AK51" i="4"/>
  <c r="AK49" i="4" s="1"/>
  <c r="AK23" i="11" s="1"/>
  <c r="AO51" i="4"/>
  <c r="AO49" i="4" s="1"/>
  <c r="AO23" i="11" s="1"/>
  <c r="AM51" i="4"/>
  <c r="AM49" i="4" s="1"/>
  <c r="AM23" i="11" s="1"/>
  <c r="AL51" i="4"/>
  <c r="AL49" i="4" s="1"/>
  <c r="AL23" i="11" s="1"/>
  <c r="BB21" i="4"/>
  <c r="AY51" i="4"/>
  <c r="AV51" i="4"/>
  <c r="AM21" i="4"/>
  <c r="AA21" i="7" s="1"/>
  <c r="AJ51" i="4"/>
  <c r="AJ49" i="4" s="1"/>
  <c r="AJ23" i="11" s="1"/>
  <c r="AL21" i="4"/>
  <c r="Z21" i="7" s="1"/>
  <c r="AJ21" i="4"/>
  <c r="X21" i="7" s="1"/>
  <c r="AX21" i="4"/>
  <c r="AY21" i="4"/>
  <c r="AZ21" i="4"/>
  <c r="BA51" i="4"/>
  <c r="AQ51" i="4"/>
  <c r="AQ49" i="4" s="1"/>
  <c r="AQ23" i="11" s="1"/>
  <c r="AN51" i="4"/>
  <c r="AN49" i="4" s="1"/>
  <c r="AO21" i="4"/>
  <c r="AC21" i="7" s="1"/>
  <c r="AN21" i="4"/>
  <c r="AB21" i="7" s="1"/>
  <c r="BB51" i="4"/>
  <c r="AP21" i="4"/>
  <c r="AZ51" i="4"/>
  <c r="AK21" i="4"/>
  <c r="Y21" i="7" s="1"/>
  <c r="AP51" i="4"/>
  <c r="AP49" i="4" s="1"/>
  <c r="AP23" i="11" s="1"/>
  <c r="AW21" i="4"/>
  <c r="AE21" i="7"/>
  <c r="AL84" i="4"/>
  <c r="AM102" i="4"/>
  <c r="AP102" i="4"/>
  <c r="AF98" i="4"/>
  <c r="AO87" i="4"/>
  <c r="AP96" i="4"/>
  <c r="AK96" i="4"/>
  <c r="AY105" i="4"/>
  <c r="AY104" i="4" s="1"/>
  <c r="AY49" i="11" s="1"/>
  <c r="AF21" i="11"/>
  <c r="BJ32" i="4"/>
  <c r="AN102" i="4"/>
  <c r="X73" i="11"/>
  <c r="X112" i="11" s="1"/>
  <c r="X114" i="11" s="1"/>
  <c r="X116" i="11" s="1"/>
  <c r="E13" i="21"/>
  <c r="F35" i="12"/>
  <c r="AF15" i="11"/>
  <c r="AF22" i="11"/>
  <c r="AP87" i="4"/>
  <c r="BB57" i="4"/>
  <c r="BB55" i="4" s="1"/>
  <c r="AZ27" i="4"/>
  <c r="AZ25" i="4" s="1"/>
  <c r="AW57" i="4"/>
  <c r="AW55" i="4" s="1"/>
  <c r="AW25" i="11" s="1"/>
  <c r="AL57" i="4"/>
  <c r="AL55" i="4" s="1"/>
  <c r="AL25" i="11" s="1"/>
  <c r="AK57" i="4"/>
  <c r="AK55" i="4" s="1"/>
  <c r="AK25" i="11" s="1"/>
  <c r="AJ57" i="4"/>
  <c r="AJ55" i="4" s="1"/>
  <c r="AJ25" i="11" s="1"/>
  <c r="AQ55" i="4"/>
  <c r="AQ25" i="11" s="1"/>
  <c r="AZ57" i="4"/>
  <c r="AZ55" i="4" s="1"/>
  <c r="AX27" i="4"/>
  <c r="AJ27" i="4"/>
  <c r="AY27" i="4"/>
  <c r="BB27" i="4"/>
  <c r="BB25" i="4" s="1"/>
  <c r="AX57" i="4"/>
  <c r="AX55" i="4" s="1"/>
  <c r="AX25" i="11" s="1"/>
  <c r="AV27" i="4"/>
  <c r="BA27" i="4"/>
  <c r="BA25" i="4" s="1"/>
  <c r="AK27" i="4"/>
  <c r="AL27" i="4"/>
  <c r="Z27" i="7" s="1"/>
  <c r="AM27" i="4"/>
  <c r="AA27" i="7" s="1"/>
  <c r="AM57" i="4"/>
  <c r="AM55" i="4" s="1"/>
  <c r="AM25" i="11" s="1"/>
  <c r="AY57" i="4"/>
  <c r="AY55" i="4" s="1"/>
  <c r="AY25" i="11" s="1"/>
  <c r="BA57" i="4"/>
  <c r="BA55" i="4" s="1"/>
  <c r="AN27" i="4"/>
  <c r="AB27" i="7" s="1"/>
  <c r="AN57" i="4"/>
  <c r="AN55" i="4" s="1"/>
  <c r="AO27" i="4"/>
  <c r="AC27" i="7" s="1"/>
  <c r="AV57" i="4"/>
  <c r="AP27" i="4"/>
  <c r="AD27" i="7" s="1"/>
  <c r="AW27" i="4"/>
  <c r="AO57" i="4"/>
  <c r="AO55" i="4" s="1"/>
  <c r="AO25" i="11" s="1"/>
  <c r="AP57" i="4"/>
  <c r="AP55" i="4" s="1"/>
  <c r="AP25" i="11" s="1"/>
  <c r="AF23" i="11"/>
  <c r="AJ90" i="4"/>
  <c r="AF10" i="11"/>
  <c r="AF101" i="4"/>
  <c r="AJ63" i="4"/>
  <c r="AJ61" i="4" s="1"/>
  <c r="AJ27" i="11" s="1"/>
  <c r="AL63" i="4"/>
  <c r="AL61" i="4" s="1"/>
  <c r="AL27" i="11" s="1"/>
  <c r="AZ33" i="4"/>
  <c r="AZ31" i="4" s="1"/>
  <c r="AV33" i="4"/>
  <c r="AN33" i="4"/>
  <c r="AB33" i="7" s="1"/>
  <c r="AO63" i="4"/>
  <c r="AO61" i="4" s="1"/>
  <c r="AO27" i="11" s="1"/>
  <c r="AY33" i="4"/>
  <c r="AO33" i="4"/>
  <c r="AC33" i="7" s="1"/>
  <c r="AJ33" i="4"/>
  <c r="AK33" i="4"/>
  <c r="Y33" i="7" s="1"/>
  <c r="BA63" i="4"/>
  <c r="BA61" i="4" s="1"/>
  <c r="AX63" i="4"/>
  <c r="AX61" i="4" s="1"/>
  <c r="AX27" i="11" s="1"/>
  <c r="AW63" i="4"/>
  <c r="AW61" i="4" s="1"/>
  <c r="AW27" i="11" s="1"/>
  <c r="AW33" i="4"/>
  <c r="BB63" i="4"/>
  <c r="BB61" i="4" s="1"/>
  <c r="AM63" i="4"/>
  <c r="AM61" i="4" s="1"/>
  <c r="AM27" i="11" s="1"/>
  <c r="AX33" i="4"/>
  <c r="BB33" i="4"/>
  <c r="BB31" i="4" s="1"/>
  <c r="AN63" i="4"/>
  <c r="AN61" i="4" s="1"/>
  <c r="AQ33" i="4"/>
  <c r="AM33" i="4"/>
  <c r="AA33" i="7" s="1"/>
  <c r="AQ61" i="4"/>
  <c r="AQ27" i="11" s="1"/>
  <c r="AP63" i="4"/>
  <c r="AP61" i="4" s="1"/>
  <c r="AP27" i="11" s="1"/>
  <c r="AY63" i="4"/>
  <c r="AY61" i="4" s="1"/>
  <c r="AY27" i="11" s="1"/>
  <c r="AK63" i="4"/>
  <c r="AK61" i="4" s="1"/>
  <c r="AK27" i="11" s="1"/>
  <c r="BA33" i="4"/>
  <c r="BA31" i="4" s="1"/>
  <c r="AP33" i="4"/>
  <c r="AV63" i="4"/>
  <c r="AL33" i="4"/>
  <c r="AZ63" i="4"/>
  <c r="AZ61" i="4" s="1"/>
  <c r="AM87" i="4"/>
  <c r="BH93" i="4"/>
  <c r="AF95" i="4"/>
  <c r="BH20" i="4"/>
  <c r="AM90" i="4"/>
  <c r="R194" i="4"/>
  <c r="BF194" i="4" s="1"/>
  <c r="BF191" i="4"/>
  <c r="AK99" i="4"/>
  <c r="AM99" i="4"/>
  <c r="O9" i="7"/>
  <c r="O37" i="7"/>
  <c r="O56" i="7" s="1"/>
  <c r="AN96" i="4"/>
  <c r="BJ26" i="4"/>
  <c r="AO25" i="7"/>
  <c r="L37" i="7"/>
  <c r="AO10" i="7"/>
  <c r="AO16" i="7"/>
  <c r="AO23" i="7"/>
  <c r="AO26" i="7"/>
  <c r="AV105" i="4"/>
  <c r="AV104" i="4" s="1"/>
  <c r="AV49" i="11" s="1"/>
  <c r="BA105" i="4"/>
  <c r="BA104" i="4" s="1"/>
  <c r="AX105" i="4"/>
  <c r="AX104" i="4" s="1"/>
  <c r="AX49" i="11" s="1"/>
  <c r="BJ54" i="4"/>
  <c r="M9" i="7"/>
  <c r="M37" i="7"/>
  <c r="M56" i="7" s="1"/>
  <c r="AQ87" i="4"/>
  <c r="AQ16" i="4"/>
  <c r="AQ11" i="11" s="1"/>
  <c r="AQ90" i="4"/>
  <c r="AQ19" i="4"/>
  <c r="AQ12" i="11" s="1"/>
  <c r="AK90" i="4"/>
  <c r="BH14" i="4"/>
  <c r="AK43" i="4"/>
  <c r="AK21" i="11" s="1"/>
  <c r="AF16" i="11"/>
  <c r="AO102" i="4"/>
  <c r="BH17" i="4"/>
  <c r="BA86" i="4"/>
  <c r="AQ88" i="4"/>
  <c r="AN88" i="4"/>
  <c r="AZ86" i="4"/>
  <c r="AW86" i="4"/>
  <c r="AW43" i="11" s="1"/>
  <c r="AM88" i="4"/>
  <c r="AP88" i="4"/>
  <c r="AV86" i="4"/>
  <c r="AV43" i="11" s="1"/>
  <c r="AL88" i="4"/>
  <c r="AX86" i="4"/>
  <c r="AX43" i="11" s="1"/>
  <c r="AK88" i="4"/>
  <c r="AO88" i="4"/>
  <c r="AY86" i="4"/>
  <c r="AY43" i="11" s="1"/>
  <c r="AJ88" i="4"/>
  <c r="BJ56" i="4"/>
  <c r="AF12" i="11"/>
  <c r="BH62" i="4"/>
  <c r="BH54" i="4"/>
  <c r="AL96" i="4"/>
  <c r="BJ17" i="4"/>
  <c r="P112" i="11"/>
  <c r="R137" i="27" l="1"/>
  <c r="R140" i="27" s="1"/>
  <c r="R53" i="17" s="1"/>
  <c r="BA90" i="4"/>
  <c r="AR63" i="18"/>
  <c r="AS63" i="18" s="1"/>
  <c r="AR61" i="18"/>
  <c r="AS61" i="18" s="1"/>
  <c r="AR58" i="18"/>
  <c r="AS58" i="18" s="1"/>
  <c r="AR59" i="18"/>
  <c r="AS59" i="18" s="1"/>
  <c r="AR57" i="18"/>
  <c r="AS57" i="18" s="1"/>
  <c r="S26" i="17"/>
  <c r="W26" i="17"/>
  <c r="K70" i="24"/>
  <c r="AN83" i="4"/>
  <c r="AN42" i="11" s="1"/>
  <c r="AN13" i="4"/>
  <c r="AN10" i="11" s="1"/>
  <c r="AF77" i="27"/>
  <c r="AF36" i="17" s="1"/>
  <c r="F56" i="22" s="1"/>
  <c r="Y23" i="17"/>
  <c r="Y67" i="27"/>
  <c r="Y26" i="17" s="1"/>
  <c r="P66" i="24"/>
  <c r="AB23" i="17"/>
  <c r="Q26" i="17"/>
  <c r="E70" i="24"/>
  <c r="Z67" i="27"/>
  <c r="Z23" i="17"/>
  <c r="N66" i="24"/>
  <c r="R66" i="24"/>
  <c r="AD23" i="17"/>
  <c r="AD67" i="27"/>
  <c r="R23" i="17"/>
  <c r="F66" i="24"/>
  <c r="P68" i="27"/>
  <c r="P26" i="17"/>
  <c r="D70" i="24"/>
  <c r="AA67" i="27"/>
  <c r="AA23" i="17"/>
  <c r="O66" i="24"/>
  <c r="Q65" i="27"/>
  <c r="R65" i="27" s="1"/>
  <c r="D67" i="24"/>
  <c r="P24" i="17"/>
  <c r="X64" i="27"/>
  <c r="X7" i="17"/>
  <c r="L51" i="24"/>
  <c r="T67" i="27"/>
  <c r="T23" i="17"/>
  <c r="H66" i="24"/>
  <c r="P70" i="24"/>
  <c r="AB26" i="17"/>
  <c r="AS24" i="7"/>
  <c r="AP98" i="4"/>
  <c r="AP47" i="11" s="1"/>
  <c r="AO98" i="4"/>
  <c r="AO47" i="11" s="1"/>
  <c r="BJ24" i="4"/>
  <c r="AL95" i="4"/>
  <c r="AL46" i="11" s="1"/>
  <c r="AL13" i="4"/>
  <c r="AL10" i="11" s="1"/>
  <c r="S50" i="17"/>
  <c r="AF79" i="27"/>
  <c r="AF38" i="17" s="1"/>
  <c r="F58" i="22" s="1"/>
  <c r="BB58" i="4"/>
  <c r="AM13" i="4"/>
  <c r="AM10" i="11" s="1"/>
  <c r="AP95" i="4"/>
  <c r="AP46" i="11" s="1"/>
  <c r="BA28" i="4"/>
  <c r="AZ58" i="4"/>
  <c r="AO13" i="4"/>
  <c r="AO10" i="11" s="1"/>
  <c r="BJ22" i="4"/>
  <c r="H12" i="12"/>
  <c r="AM83" i="4"/>
  <c r="AM42" i="11" s="1"/>
  <c r="AK83" i="4"/>
  <c r="AK42" i="11" s="1"/>
  <c r="AK101" i="4"/>
  <c r="AK48" i="11" s="1"/>
  <c r="AO83" i="4"/>
  <c r="AO42" i="11" s="1"/>
  <c r="AJ13" i="4"/>
  <c r="AJ10" i="11" s="1"/>
  <c r="AY13" i="4"/>
  <c r="AY10" i="11" s="1"/>
  <c r="AL98" i="4"/>
  <c r="AL47" i="11" s="1"/>
  <c r="G12" i="12"/>
  <c r="AW58" i="4"/>
  <c r="AW26" i="11" s="1"/>
  <c r="P137" i="27"/>
  <c r="P50" i="17" s="1"/>
  <c r="AK95" i="4"/>
  <c r="AK46" i="11" s="1"/>
  <c r="BB49" i="4"/>
  <c r="BA19" i="4"/>
  <c r="BA89" i="4"/>
  <c r="AP13" i="4"/>
  <c r="AP10" i="11" s="1"/>
  <c r="AX49" i="4"/>
  <c r="AX23" i="11" s="1"/>
  <c r="AY58" i="4"/>
  <c r="AY26" i="11" s="1"/>
  <c r="BJ59" i="4"/>
  <c r="AR21" i="18"/>
  <c r="AR20" i="18" s="1"/>
  <c r="AL25" i="4"/>
  <c r="AL14" i="11" s="1"/>
  <c r="AK13" i="4"/>
  <c r="AK10" i="11" s="1"/>
  <c r="AK19" i="4"/>
  <c r="AK12" i="11" s="1"/>
  <c r="AQ13" i="4"/>
  <c r="AQ10" i="11" s="1"/>
  <c r="BA49" i="4"/>
  <c r="AZ19" i="4"/>
  <c r="AW49" i="4"/>
  <c r="AW23" i="11" s="1"/>
  <c r="AJ86" i="4"/>
  <c r="AJ43" i="11" s="1"/>
  <c r="AN86" i="4"/>
  <c r="AN43" i="11" s="1"/>
  <c r="AP16" i="4"/>
  <c r="AP11" i="11" s="1"/>
  <c r="AO16" i="4"/>
  <c r="AO11" i="11" s="1"/>
  <c r="AJ101" i="4"/>
  <c r="AJ48" i="11" s="1"/>
  <c r="AP101" i="4"/>
  <c r="AP48" i="11" s="1"/>
  <c r="AO101" i="4"/>
  <c r="AO48" i="11" s="1"/>
  <c r="AE48" i="11"/>
  <c r="BA58" i="4"/>
  <c r="BB28" i="4"/>
  <c r="AZ28" i="4"/>
  <c r="AX58" i="4"/>
  <c r="AX26" i="11" s="1"/>
  <c r="BJ29" i="4"/>
  <c r="BJ20" i="4"/>
  <c r="AJ95" i="4"/>
  <c r="AJ46" i="11" s="1"/>
  <c r="AM95" i="4"/>
  <c r="AM46" i="11" s="1"/>
  <c r="AO95" i="4"/>
  <c r="AO46" i="11" s="1"/>
  <c r="AL86" i="4"/>
  <c r="AL43" i="11" s="1"/>
  <c r="BH22" i="4"/>
  <c r="BH24" i="4"/>
  <c r="AM89" i="4"/>
  <c r="AM44" i="11" s="1"/>
  <c r="AM16" i="4"/>
  <c r="AM11" i="11" s="1"/>
  <c r="AK15" i="7"/>
  <c r="AW13" i="4"/>
  <c r="AW10" i="11" s="1"/>
  <c r="AL15" i="7"/>
  <c r="AX13" i="4"/>
  <c r="AX10" i="11" s="1"/>
  <c r="AL83" i="4"/>
  <c r="AL42" i="11" s="1"/>
  <c r="AQ89" i="4"/>
  <c r="AQ44" i="11" s="1"/>
  <c r="BB19" i="4"/>
  <c r="AP89" i="4"/>
  <c r="AP44" i="11" s="1"/>
  <c r="AK16" i="4"/>
  <c r="AK11" i="11" s="1"/>
  <c r="AJ83" i="4"/>
  <c r="AJ42" i="11" s="1"/>
  <c r="AP83" i="4"/>
  <c r="AP42" i="11" s="1"/>
  <c r="G45" i="12"/>
  <c r="BH92" i="4"/>
  <c r="F75" i="12"/>
  <c r="AK28" i="4"/>
  <c r="AK15" i="11" s="1"/>
  <c r="AY49" i="4"/>
  <c r="AY23" i="11" s="1"/>
  <c r="AK89" i="4"/>
  <c r="AK44" i="11" s="1"/>
  <c r="AY90" i="4"/>
  <c r="AY89" i="4" s="1"/>
  <c r="AY44" i="11" s="1"/>
  <c r="AJ89" i="4"/>
  <c r="AJ44" i="11" s="1"/>
  <c r="AZ49" i="4"/>
  <c r="AY99" i="4"/>
  <c r="AY98" i="4" s="1"/>
  <c r="AY47" i="11" s="1"/>
  <c r="BA99" i="4"/>
  <c r="BA98" i="4" s="1"/>
  <c r="AV99" i="4"/>
  <c r="AV98" i="4" s="1"/>
  <c r="AV47" i="11" s="1"/>
  <c r="AE33" i="7"/>
  <c r="AQ31" i="4"/>
  <c r="AQ16" i="11" s="1"/>
  <c r="AL101" i="4"/>
  <c r="AL48" i="11" s="1"/>
  <c r="AX99" i="4"/>
  <c r="AX98" i="4" s="1"/>
  <c r="AX47" i="11" s="1"/>
  <c r="AZ99" i="4"/>
  <c r="AZ98" i="4" s="1"/>
  <c r="BB99" i="4"/>
  <c r="BB98" i="4" s="1"/>
  <c r="AW99" i="4"/>
  <c r="AW98" i="4" s="1"/>
  <c r="AW47" i="11" s="1"/>
  <c r="BB90" i="4"/>
  <c r="BB89" i="4" s="1"/>
  <c r="AX90" i="4"/>
  <c r="AX89" i="4" s="1"/>
  <c r="AX44" i="11" s="1"/>
  <c r="AW90" i="4"/>
  <c r="AW89" i="4" s="1"/>
  <c r="AW44" i="11" s="1"/>
  <c r="AZ90" i="4"/>
  <c r="AZ89" i="4" s="1"/>
  <c r="BJ50" i="4"/>
  <c r="AV90" i="4"/>
  <c r="AV89" i="4" s="1"/>
  <c r="AV44" i="11" s="1"/>
  <c r="E20" i="21"/>
  <c r="E21" i="21" s="1"/>
  <c r="AQ101" i="4"/>
  <c r="AQ48" i="11" s="1"/>
  <c r="AM101" i="4"/>
  <c r="AM48" i="11" s="1"/>
  <c r="AK98" i="4"/>
  <c r="AK47" i="11" s="1"/>
  <c r="AQ28" i="4"/>
  <c r="AQ15" i="11" s="1"/>
  <c r="AM98" i="4"/>
  <c r="AM47" i="11" s="1"/>
  <c r="AM28" i="4"/>
  <c r="AM15" i="11" s="1"/>
  <c r="AQ86" i="4"/>
  <c r="AQ43" i="11" s="1"/>
  <c r="BJ84" i="4"/>
  <c r="BH102" i="4"/>
  <c r="AM19" i="4"/>
  <c r="AM12" i="11" s="1"/>
  <c r="BH96" i="4"/>
  <c r="AO9" i="7"/>
  <c r="AQ98" i="4"/>
  <c r="AQ47" i="11" s="1"/>
  <c r="AJ28" i="4"/>
  <c r="AJ15" i="11" s="1"/>
  <c r="BH84" i="4"/>
  <c r="AJ22" i="11"/>
  <c r="G21" i="12" s="1"/>
  <c r="BH48" i="4"/>
  <c r="BH46" i="4"/>
  <c r="BJ96" i="4"/>
  <c r="AN95" i="4"/>
  <c r="Z33" i="7"/>
  <c r="AL31" i="4"/>
  <c r="AL16" i="11" s="1"/>
  <c r="AX31" i="4"/>
  <c r="AX16" i="11" s="1"/>
  <c r="AL33" i="7"/>
  <c r="AJ31" i="4"/>
  <c r="X33" i="7"/>
  <c r="G22" i="12"/>
  <c r="AE27" i="7"/>
  <c r="AQ25" i="4"/>
  <c r="AQ14" i="11" s="1"/>
  <c r="AN25" i="11"/>
  <c r="AM27" i="7"/>
  <c r="AY25" i="4"/>
  <c r="AY14" i="11" s="1"/>
  <c r="AP86" i="4"/>
  <c r="AP43" i="11" s="1"/>
  <c r="BH99" i="4"/>
  <c r="AV49" i="4"/>
  <c r="AV23" i="11" s="1"/>
  <c r="AJ21" i="7"/>
  <c r="AV19" i="4"/>
  <c r="AV12" i="11" s="1"/>
  <c r="AN19" i="4"/>
  <c r="AL89" i="4"/>
  <c r="AL44" i="11" s="1"/>
  <c r="AC30" i="7"/>
  <c r="AO28" i="4"/>
  <c r="AO15" i="11" s="1"/>
  <c r="AK30" i="7"/>
  <c r="AW28" i="4"/>
  <c r="AW15" i="11" s="1"/>
  <c r="BH60" i="4"/>
  <c r="BH63" i="4"/>
  <c r="AF44" i="11"/>
  <c r="AV46" i="4"/>
  <c r="AV22" i="11" s="1"/>
  <c r="AL18" i="7"/>
  <c r="AX16" i="4"/>
  <c r="AX11" i="11" s="1"/>
  <c r="AN22" i="11"/>
  <c r="AK18" i="7"/>
  <c r="AW16" i="4"/>
  <c r="AW11" i="11" s="1"/>
  <c r="AN98" i="4"/>
  <c r="U208" i="4"/>
  <c r="BF208" i="4" s="1"/>
  <c r="BF207" i="4"/>
  <c r="BH55" i="4"/>
  <c r="AO21" i="18"/>
  <c r="AV61" i="4"/>
  <c r="AV27" i="11" s="1"/>
  <c r="BH43" i="4"/>
  <c r="AM31" i="4"/>
  <c r="AM16" i="11" s="1"/>
  <c r="AN21" i="11"/>
  <c r="H20" i="12" s="1"/>
  <c r="BJ43" i="4"/>
  <c r="AN89" i="4"/>
  <c r="AK86" i="4"/>
  <c r="AK43" i="11" s="1"/>
  <c r="BJ87" i="4"/>
  <c r="G25" i="12"/>
  <c r="G26" i="12"/>
  <c r="AO19" i="4"/>
  <c r="AO12" i="11" s="1"/>
  <c r="AF43" i="11"/>
  <c r="BH57" i="4"/>
  <c r="AV31" i="4"/>
  <c r="AV16" i="11" s="1"/>
  <c r="AJ33" i="7"/>
  <c r="AN25" i="4"/>
  <c r="AM86" i="4"/>
  <c r="AM43" i="11" s="1"/>
  <c r="AD33" i="7"/>
  <c r="AP31" i="4"/>
  <c r="AP16" i="11" s="1"/>
  <c r="AN27" i="11"/>
  <c r="AM33" i="7"/>
  <c r="AY31" i="4"/>
  <c r="AY16" i="11" s="1"/>
  <c r="BH49" i="4"/>
  <c r="AV55" i="4"/>
  <c r="AV25" i="11" s="1"/>
  <c r="AL27" i="7"/>
  <c r="AX25" i="4"/>
  <c r="AX14" i="11" s="1"/>
  <c r="AN31" i="4"/>
  <c r="BH45" i="4"/>
  <c r="AF47" i="11"/>
  <c r="BJ45" i="4"/>
  <c r="AK21" i="7"/>
  <c r="AW19" i="4"/>
  <c r="AW12" i="11" s="1"/>
  <c r="AD21" i="7"/>
  <c r="AP19" i="4"/>
  <c r="AP12" i="11" s="1"/>
  <c r="AN23" i="11"/>
  <c r="AM21" i="7"/>
  <c r="AY19" i="4"/>
  <c r="AY12" i="11" s="1"/>
  <c r="AO25" i="4"/>
  <c r="AO14" i="11" s="1"/>
  <c r="AM25" i="4"/>
  <c r="AM14" i="11" s="1"/>
  <c r="AD30" i="7"/>
  <c r="AP28" i="4"/>
  <c r="AP15" i="11" s="1"/>
  <c r="AV58" i="4"/>
  <c r="AV26" i="11" s="1"/>
  <c r="AJ30" i="7"/>
  <c r="AV28" i="4"/>
  <c r="AV15" i="11" s="1"/>
  <c r="AL30" i="7"/>
  <c r="AX28" i="4"/>
  <c r="AX15" i="11" s="1"/>
  <c r="AJ98" i="4"/>
  <c r="AJ47" i="11" s="1"/>
  <c r="AO89" i="4"/>
  <c r="AO44" i="11" s="1"/>
  <c r="AM18" i="7"/>
  <c r="AY16" i="4"/>
  <c r="AY11" i="11" s="1"/>
  <c r="BH207" i="4"/>
  <c r="AB208" i="4"/>
  <c r="BH208" i="4" s="1"/>
  <c r="BG209" i="4"/>
  <c r="G24" i="12"/>
  <c r="AJ27" i="7"/>
  <c r="AV25" i="4"/>
  <c r="AV14" i="11" s="1"/>
  <c r="X27" i="7"/>
  <c r="AJ25" i="4"/>
  <c r="AO31" i="4"/>
  <c r="AO16" i="11" s="1"/>
  <c r="L56" i="7"/>
  <c r="AO56" i="7" s="1"/>
  <c r="AO37" i="7"/>
  <c r="AF46" i="11"/>
  <c r="AW31" i="4"/>
  <c r="AW16" i="11" s="1"/>
  <c r="AK33" i="7"/>
  <c r="AF48" i="11"/>
  <c r="AJ19" i="4"/>
  <c r="BH51" i="4"/>
  <c r="AK27" i="7"/>
  <c r="AW25" i="4"/>
  <c r="AW14" i="11" s="1"/>
  <c r="Y27" i="7"/>
  <c r="AK25" i="4"/>
  <c r="AK14" i="11" s="1"/>
  <c r="AN101" i="4"/>
  <c r="BJ102" i="4"/>
  <c r="G20" i="12"/>
  <c r="AP25" i="4"/>
  <c r="AP14" i="11" s="1"/>
  <c r="AO86" i="4"/>
  <c r="AO43" i="11" s="1"/>
  <c r="AL21" i="7"/>
  <c r="AX19" i="4"/>
  <c r="AX12" i="11" s="1"/>
  <c r="AF42" i="11"/>
  <c r="AL19" i="4"/>
  <c r="AL12" i="11" s="1"/>
  <c r="AN26" i="11"/>
  <c r="AM30" i="7"/>
  <c r="AY28" i="4"/>
  <c r="AY15" i="11" s="1"/>
  <c r="Z30" i="7"/>
  <c r="AL28" i="4"/>
  <c r="AN45" i="11"/>
  <c r="H45" i="12" s="1"/>
  <c r="BJ92" i="4"/>
  <c r="BH58" i="4"/>
  <c r="BH61" i="4"/>
  <c r="BH90" i="4"/>
  <c r="BH87" i="4"/>
  <c r="Z18" i="7"/>
  <c r="AL16" i="4"/>
  <c r="AL11" i="11" s="1"/>
  <c r="AN16" i="4"/>
  <c r="AJ18" i="7"/>
  <c r="AV16" i="4"/>
  <c r="AV11" i="11" s="1"/>
  <c r="X18" i="7"/>
  <c r="AJ16" i="4"/>
  <c r="AN28" i="4"/>
  <c r="AK31" i="4"/>
  <c r="AK16" i="11" s="1"/>
  <c r="F106" i="12"/>
  <c r="E35" i="21"/>
  <c r="E36" i="21" s="1"/>
  <c r="P114" i="11"/>
  <c r="R50" i="17" l="1"/>
  <c r="M70" i="24"/>
  <c r="P27" i="17"/>
  <c r="Q68" i="27"/>
  <c r="R68" i="27" s="1"/>
  <c r="D71" i="24"/>
  <c r="AD26" i="17"/>
  <c r="R70" i="24"/>
  <c r="O70" i="24"/>
  <c r="AA26" i="17"/>
  <c r="N70" i="24"/>
  <c r="Z26" i="17"/>
  <c r="Q24" i="17"/>
  <c r="E67" i="24"/>
  <c r="G9" i="12"/>
  <c r="X67" i="27"/>
  <c r="X23" i="17"/>
  <c r="L66" i="24"/>
  <c r="R26" i="17"/>
  <c r="F70" i="24"/>
  <c r="H70" i="24"/>
  <c r="T26" i="17"/>
  <c r="BH83" i="4"/>
  <c r="G42" i="12"/>
  <c r="P140" i="27"/>
  <c r="P53" i="17" s="1"/>
  <c r="P138" i="27"/>
  <c r="P51" i="17" s="1"/>
  <c r="AF137" i="27"/>
  <c r="G46" i="12"/>
  <c r="H9" i="12"/>
  <c r="H42" i="12"/>
  <c r="BJ83" i="4"/>
  <c r="AS15" i="7"/>
  <c r="AR30" i="18"/>
  <c r="AR29" i="18" s="1"/>
  <c r="BJ99" i="4"/>
  <c r="BH15" i="4"/>
  <c r="BJ15" i="4"/>
  <c r="BH13" i="4"/>
  <c r="AO24" i="18"/>
  <c r="AO18" i="18"/>
  <c r="AO12" i="18"/>
  <c r="BH101" i="4"/>
  <c r="BJ61" i="4"/>
  <c r="BH95" i="4"/>
  <c r="BJ13" i="4"/>
  <c r="BJ90" i="4"/>
  <c r="AS18" i="7"/>
  <c r="H26" i="12"/>
  <c r="G48" i="12"/>
  <c r="BH27" i="4"/>
  <c r="BJ49" i="4"/>
  <c r="H22" i="12"/>
  <c r="BJ51" i="4"/>
  <c r="H21" i="12"/>
  <c r="AS33" i="7"/>
  <c r="G43" i="12"/>
  <c r="BJ27" i="4"/>
  <c r="AS30" i="7"/>
  <c r="AS27" i="7"/>
  <c r="AS21" i="7"/>
  <c r="BJ30" i="4"/>
  <c r="G47" i="12"/>
  <c r="BH33" i="4"/>
  <c r="BJ63" i="4"/>
  <c r="BJ46" i="4"/>
  <c r="BJ48" i="4"/>
  <c r="BJ55" i="4"/>
  <c r="AN46" i="11"/>
  <c r="H46" i="12" s="1"/>
  <c r="BJ95" i="4"/>
  <c r="AO30" i="18"/>
  <c r="AN44" i="11"/>
  <c r="H44" i="12" s="1"/>
  <c r="BJ89" i="4"/>
  <c r="AR27" i="18"/>
  <c r="AR26" i="18" s="1"/>
  <c r="AO27" i="18"/>
  <c r="AN47" i="11"/>
  <c r="H47" i="12" s="1"/>
  <c r="BJ98" i="4"/>
  <c r="AN12" i="11"/>
  <c r="H11" i="12" s="1"/>
  <c r="BJ19" i="4"/>
  <c r="H24" i="12"/>
  <c r="BJ86" i="4"/>
  <c r="BJ18" i="4"/>
  <c r="AN48" i="11"/>
  <c r="H48" i="12" s="1"/>
  <c r="BJ101" i="4"/>
  <c r="AL15" i="11"/>
  <c r="G14" i="12" s="1"/>
  <c r="BH30" i="4"/>
  <c r="BH28" i="4"/>
  <c r="BJ58" i="4"/>
  <c r="AJ12" i="11"/>
  <c r="G11" i="12" s="1"/>
  <c r="BH21" i="4"/>
  <c r="BH19" i="4"/>
  <c r="BJ31" i="4"/>
  <c r="AN16" i="11"/>
  <c r="H15" i="12" s="1"/>
  <c r="BJ57" i="4"/>
  <c r="BJ25" i="4"/>
  <c r="AN14" i="11"/>
  <c r="H13" i="12" s="1"/>
  <c r="BJ33" i="4"/>
  <c r="BH86" i="4"/>
  <c r="BH89" i="4"/>
  <c r="H43" i="12"/>
  <c r="AN15" i="11"/>
  <c r="H14" i="12" s="1"/>
  <c r="BJ28" i="4"/>
  <c r="AJ14" i="11"/>
  <c r="G13" i="12" s="1"/>
  <c r="BH25" i="4"/>
  <c r="AJ11" i="11"/>
  <c r="G10" i="12" s="1"/>
  <c r="BH18" i="4"/>
  <c r="BH16" i="4"/>
  <c r="BJ16" i="4"/>
  <c r="AN11" i="11"/>
  <c r="H10" i="12" s="1"/>
  <c r="H25" i="12"/>
  <c r="S210" i="4"/>
  <c r="Q210" i="4"/>
  <c r="Q75" i="4" s="1"/>
  <c r="P210" i="4"/>
  <c r="P75" i="4" s="1"/>
  <c r="R210" i="4"/>
  <c r="R75" i="4" s="1"/>
  <c r="BJ60" i="4"/>
  <c r="BH98" i="4"/>
  <c r="AO20" i="18"/>
  <c r="BG21" i="18"/>
  <c r="BG20" i="18" s="1"/>
  <c r="G44" i="12"/>
  <c r="BJ21" i="4"/>
  <c r="AJ16" i="11"/>
  <c r="G15" i="12" s="1"/>
  <c r="BH31" i="4"/>
  <c r="F108" i="12"/>
  <c r="E37" i="21"/>
  <c r="P116" i="11"/>
  <c r="E38" i="21" s="1"/>
  <c r="R24" i="17" l="1"/>
  <c r="F67" i="24"/>
  <c r="S65" i="27"/>
  <c r="X26" i="17"/>
  <c r="L70" i="24"/>
  <c r="Q27" i="17"/>
  <c r="E71" i="24"/>
  <c r="AF138" i="27"/>
  <c r="AF51" i="17" s="1"/>
  <c r="F69" i="22" s="1"/>
  <c r="AF50" i="17"/>
  <c r="F68" i="22" s="1"/>
  <c r="F73" i="22" s="1"/>
  <c r="Q138" i="27"/>
  <c r="AO15" i="18"/>
  <c r="AO14" i="18" s="1"/>
  <c r="AR12" i="18"/>
  <c r="AR11" i="18" s="1"/>
  <c r="P141" i="27"/>
  <c r="P54" i="17" s="1"/>
  <c r="AF140" i="27"/>
  <c r="AR18" i="18"/>
  <c r="AR17" i="18" s="1"/>
  <c r="AR24" i="18"/>
  <c r="AR23" i="18" s="1"/>
  <c r="AR15" i="18"/>
  <c r="AR14" i="18" s="1"/>
  <c r="AO23" i="18"/>
  <c r="AO17" i="18"/>
  <c r="AD211" i="4"/>
  <c r="S75" i="4"/>
  <c r="AD76" i="4" s="1"/>
  <c r="BG30" i="18"/>
  <c r="BG29" i="18" s="1"/>
  <c r="AO29" i="18"/>
  <c r="AO11" i="18"/>
  <c r="BG27" i="18"/>
  <c r="BG26" i="18" s="1"/>
  <c r="AO26" i="18"/>
  <c r="F110" i="12"/>
  <c r="T65" i="27" l="1"/>
  <c r="U65" i="27" s="1"/>
  <c r="S24" i="17"/>
  <c r="G67" i="24"/>
  <c r="R27" i="17"/>
  <c r="F71" i="24"/>
  <c r="S68" i="27"/>
  <c r="R138" i="27"/>
  <c r="Q51" i="17"/>
  <c r="AF141" i="27"/>
  <c r="AF54" i="17" s="1"/>
  <c r="AF53" i="17"/>
  <c r="Q141" i="27"/>
  <c r="BG24" i="18"/>
  <c r="BG23" i="18" s="1"/>
  <c r="BG12" i="18"/>
  <c r="BG11" i="18" s="1"/>
  <c r="BG18" i="18"/>
  <c r="BG17" i="18" s="1"/>
  <c r="BG15" i="18"/>
  <c r="BG14" i="18" s="1"/>
  <c r="G71" i="24" l="1"/>
  <c r="T68" i="27"/>
  <c r="S27" i="17"/>
  <c r="T24" i="17"/>
  <c r="H67" i="24"/>
  <c r="R141" i="27"/>
  <c r="Q54" i="17"/>
  <c r="S138" i="27"/>
  <c r="S51" i="17" s="1"/>
  <c r="R51" i="17"/>
  <c r="D74" i="22"/>
  <c r="V65" i="27" l="1"/>
  <c r="W65" i="27" s="1"/>
  <c r="U24" i="17"/>
  <c r="I67" i="24"/>
  <c r="T27" i="17"/>
  <c r="H71" i="24"/>
  <c r="U68" i="27"/>
  <c r="S141" i="27"/>
  <c r="S54" i="17" s="1"/>
  <c r="R54" i="17"/>
  <c r="F74" i="22"/>
  <c r="U27" i="17" l="1"/>
  <c r="I71" i="24"/>
  <c r="V68" i="27"/>
  <c r="J67" i="24"/>
  <c r="V24" i="17"/>
  <c r="M71" i="25"/>
  <c r="N71" i="25" s="1"/>
  <c r="G76" i="25" s="1"/>
  <c r="V27" i="17" l="1"/>
  <c r="J71" i="24"/>
  <c r="W68" i="27"/>
  <c r="W24" i="17"/>
  <c r="X65" i="27"/>
  <c r="K67" i="24"/>
  <c r="F76" i="25"/>
  <c r="W27" i="17" l="1"/>
  <c r="K71" i="24"/>
  <c r="X68" i="27"/>
  <c r="Y65" i="27"/>
  <c r="L67" i="24"/>
  <c r="X24" i="17"/>
  <c r="H76" i="25"/>
  <c r="I76" i="25" s="1"/>
  <c r="AR106" i="4"/>
  <c r="AR104" i="4" s="1"/>
  <c r="M67" i="24" l="1"/>
  <c r="Z65" i="27"/>
  <c r="Y24" i="17"/>
  <c r="X27" i="17"/>
  <c r="L71" i="24"/>
  <c r="Y68" i="27"/>
  <c r="AP35" i="4"/>
  <c r="AO65" i="4"/>
  <c r="AN65" i="4"/>
  <c r="AN35" i="4"/>
  <c r="AK35" i="4"/>
  <c r="AJ35" i="4"/>
  <c r="AK65" i="4"/>
  <c r="AM35" i="4"/>
  <c r="AL35" i="4"/>
  <c r="AM65" i="4"/>
  <c r="AO35" i="4"/>
  <c r="AL65" i="4"/>
  <c r="AP65" i="4"/>
  <c r="AJ65" i="4"/>
  <c r="AY36" i="4"/>
  <c r="AY34" i="4" s="1"/>
  <c r="AE66" i="4"/>
  <c r="AE64" i="4" s="1"/>
  <c r="AE28" i="11" s="1"/>
  <c r="AS36" i="4"/>
  <c r="AR36" i="4"/>
  <c r="AQ66" i="4"/>
  <c r="AU36" i="4"/>
  <c r="AQ36" i="4"/>
  <c r="AE36" i="7" s="1"/>
  <c r="AT36" i="4"/>
  <c r="AH36" i="7" s="1"/>
  <c r="AH66" i="4"/>
  <c r="AH64" i="4" s="1"/>
  <c r="AH28" i="11" s="1"/>
  <c r="AE36" i="4"/>
  <c r="AJ66" i="4"/>
  <c r="AL66" i="4"/>
  <c r="AM36" i="7"/>
  <c r="AR49" i="11"/>
  <c r="AR40" i="11" s="1"/>
  <c r="AR79" i="4"/>
  <c r="AX36" i="4"/>
  <c r="AW36" i="4"/>
  <c r="AF66" i="4"/>
  <c r="AI65" i="18" s="1"/>
  <c r="AG66" i="4"/>
  <c r="AG64" i="4" s="1"/>
  <c r="AI106" i="4"/>
  <c r="AI104" i="4" s="1"/>
  <c r="AS106" i="4"/>
  <c r="AS104" i="4" s="1"/>
  <c r="AT106" i="4"/>
  <c r="AT104" i="4" s="1"/>
  <c r="AO66" i="4"/>
  <c r="AM66" i="4"/>
  <c r="AV36" i="4"/>
  <c r="AF36" i="4"/>
  <c r="AU66" i="4"/>
  <c r="AU64" i="4" s="1"/>
  <c r="AR66" i="4"/>
  <c r="AN36" i="4"/>
  <c r="AB36" i="7" s="1"/>
  <c r="AI66" i="4"/>
  <c r="AI64" i="4" s="1"/>
  <c r="AU106" i="4"/>
  <c r="AU104" i="4" s="1"/>
  <c r="AL36" i="4"/>
  <c r="Z36" i="7" s="1"/>
  <c r="AC32" i="18"/>
  <c r="AC7" i="18" s="1"/>
  <c r="AC38" i="18" s="1"/>
  <c r="AC11" i="27" s="1"/>
  <c r="BE33" i="18"/>
  <c r="BE32" i="18" s="1"/>
  <c r="AK66" i="4"/>
  <c r="AN66" i="4"/>
  <c r="AP66" i="4"/>
  <c r="AM36" i="4"/>
  <c r="AA36" i="7" s="1"/>
  <c r="AI36" i="4"/>
  <c r="W36" i="7" s="1"/>
  <c r="AG36" i="4"/>
  <c r="U36" i="7" s="1"/>
  <c r="AH106" i="4"/>
  <c r="AH104" i="4" s="1"/>
  <c r="AW66" i="4"/>
  <c r="AW64" i="4" s="1"/>
  <c r="AZ66" i="4"/>
  <c r="AZ64" i="4" s="1"/>
  <c r="AZ36" i="4"/>
  <c r="AZ34" i="4" s="1"/>
  <c r="AX66" i="4"/>
  <c r="AX64" i="4" s="1"/>
  <c r="BA66" i="4"/>
  <c r="BA64" i="4" s="1"/>
  <c r="BA36" i="4"/>
  <c r="BA34" i="4" s="1"/>
  <c r="AY66" i="4"/>
  <c r="AY64" i="4" s="1"/>
  <c r="AV66" i="4"/>
  <c r="AV64" i="4" s="1"/>
  <c r="BB66" i="4"/>
  <c r="BB64" i="4" s="1"/>
  <c r="BB36" i="4"/>
  <c r="BB34" i="4" s="1"/>
  <c r="AK36" i="4"/>
  <c r="Y36" i="7" s="1"/>
  <c r="AJ36" i="4"/>
  <c r="X36" i="7" s="1"/>
  <c r="AH36" i="4"/>
  <c r="AF106" i="4"/>
  <c r="AF104" i="4" s="1"/>
  <c r="AO36" i="4"/>
  <c r="AC36" i="7" s="1"/>
  <c r="AS66" i="4"/>
  <c r="AS64" i="4" s="1"/>
  <c r="AT66" i="4"/>
  <c r="AP36" i="4"/>
  <c r="AD36" i="7" s="1"/>
  <c r="AG106" i="4"/>
  <c r="AG104" i="4" s="1"/>
  <c r="AC11" i="17" l="1"/>
  <c r="Q55" i="24"/>
  <c r="Z68" i="27"/>
  <c r="Y27" i="17"/>
  <c r="M71" i="24"/>
  <c r="Z24" i="17"/>
  <c r="N67" i="24"/>
  <c r="AA65" i="27"/>
  <c r="T80" i="27"/>
  <c r="T39" i="17" s="1"/>
  <c r="AT64" i="4"/>
  <c r="AT38" i="4" s="1"/>
  <c r="BF66" i="4"/>
  <c r="S36" i="7"/>
  <c r="AE34" i="4"/>
  <c r="AN64" i="4"/>
  <c r="AL64" i="4"/>
  <c r="AL28" i="11" s="1"/>
  <c r="AP64" i="4"/>
  <c r="AQ64" i="4"/>
  <c r="AM64" i="4"/>
  <c r="AO64" i="4"/>
  <c r="AK64" i="4"/>
  <c r="AG49" i="11"/>
  <c r="AO105" i="4"/>
  <c r="AO104" i="4" s="1"/>
  <c r="AO34" i="4"/>
  <c r="AS38" i="4"/>
  <c r="AS28" i="11"/>
  <c r="AS19" i="11" s="1"/>
  <c r="AH34" i="4"/>
  <c r="V36" i="7"/>
  <c r="AV28" i="11"/>
  <c r="AW28" i="11"/>
  <c r="AG36" i="7"/>
  <c r="AS34" i="4"/>
  <c r="AJ64" i="4"/>
  <c r="BH65" i="4"/>
  <c r="AU79" i="4"/>
  <c r="AU78" i="4" s="1"/>
  <c r="AU49" i="11"/>
  <c r="AU40" i="11" s="1"/>
  <c r="AU39" i="11" s="1"/>
  <c r="AF34" i="4"/>
  <c r="T36" i="7"/>
  <c r="AI49" i="11"/>
  <c r="AL36" i="7"/>
  <c r="AX34" i="4"/>
  <c r="AP105" i="4"/>
  <c r="AP34" i="4"/>
  <c r="AQ105" i="4"/>
  <c r="AQ104" i="4" s="1"/>
  <c r="AQ34" i="4"/>
  <c r="AH49" i="11"/>
  <c r="AI34" i="4"/>
  <c r="AL105" i="4"/>
  <c r="AL104" i="4" s="1"/>
  <c r="AV34" i="4"/>
  <c r="AJ36" i="7"/>
  <c r="AG28" i="11"/>
  <c r="AF36" i="7"/>
  <c r="AR34" i="4"/>
  <c r="AY17" i="11"/>
  <c r="AK34" i="4"/>
  <c r="AK105" i="4"/>
  <c r="AK104" i="4" s="1"/>
  <c r="AL34" i="4"/>
  <c r="AR64" i="4"/>
  <c r="AN34" i="4"/>
  <c r="AN105" i="4"/>
  <c r="BJ35" i="4"/>
  <c r="AT49" i="11"/>
  <c r="AT40" i="11" s="1"/>
  <c r="AT39" i="11" s="1"/>
  <c r="AT79" i="4"/>
  <c r="AT78" i="4" s="1"/>
  <c r="AF64" i="4"/>
  <c r="AT34" i="4"/>
  <c r="AF49" i="11"/>
  <c r="AU34" i="4"/>
  <c r="AI36" i="7"/>
  <c r="AY28" i="11"/>
  <c r="AX28" i="11"/>
  <c r="AG34" i="4"/>
  <c r="AM34" i="4"/>
  <c r="AM105" i="4"/>
  <c r="AM104" i="4" s="1"/>
  <c r="AI28" i="11"/>
  <c r="AU28" i="11"/>
  <c r="AU19" i="11" s="1"/>
  <c r="AU38" i="4"/>
  <c r="AS49" i="11"/>
  <c r="AS40" i="11" s="1"/>
  <c r="AS39" i="11" s="1"/>
  <c r="AS79" i="4"/>
  <c r="AS78" i="4" s="1"/>
  <c r="AK36" i="7"/>
  <c r="AW34" i="4"/>
  <c r="BH35" i="4"/>
  <c r="AJ34" i="4"/>
  <c r="AJ105" i="4"/>
  <c r="BJ65" i="4"/>
  <c r="AP104" i="4" l="1"/>
  <c r="AA24" i="17"/>
  <c r="AB65" i="27"/>
  <c r="O67" i="24"/>
  <c r="Z27" i="17"/>
  <c r="AA68" i="27"/>
  <c r="AB68" i="27" s="1"/>
  <c r="N71" i="24"/>
  <c r="AT28" i="11"/>
  <c r="AT19" i="11" s="1"/>
  <c r="AE17" i="11"/>
  <c r="BF36" i="4"/>
  <c r="AN28" i="11"/>
  <c r="AK28" i="11"/>
  <c r="AO28" i="11"/>
  <c r="AQ28" i="11"/>
  <c r="AP28" i="11"/>
  <c r="AM28" i="11"/>
  <c r="BJ64" i="4"/>
  <c r="AS36" i="7"/>
  <c r="BJ66" i="4"/>
  <c r="AU8" i="4"/>
  <c r="AU74" i="4" s="1"/>
  <c r="AU17" i="11"/>
  <c r="AU8" i="11" s="1"/>
  <c r="AU36" i="11" s="1"/>
  <c r="AT8" i="4"/>
  <c r="AT74" i="4" s="1"/>
  <c r="AT17" i="11"/>
  <c r="AT8" i="11" s="1"/>
  <c r="AF28" i="11"/>
  <c r="BH64" i="4"/>
  <c r="BJ105" i="4"/>
  <c r="AN104" i="4"/>
  <c r="AK17" i="11"/>
  <c r="AL49" i="11"/>
  <c r="AQ17" i="11"/>
  <c r="AP17" i="11"/>
  <c r="BH34" i="4"/>
  <c r="AF17" i="11"/>
  <c r="AH17" i="11"/>
  <c r="AW17" i="11"/>
  <c r="AG17" i="11"/>
  <c r="BJ34" i="4"/>
  <c r="AN17" i="11"/>
  <c r="AL17" i="11"/>
  <c r="AR17" i="11"/>
  <c r="AR8" i="11" s="1"/>
  <c r="AR8" i="4"/>
  <c r="BH36" i="4"/>
  <c r="AO49" i="11"/>
  <c r="AM49" i="11"/>
  <c r="BH66" i="4"/>
  <c r="BJ36" i="4"/>
  <c r="AI17" i="11"/>
  <c r="AQ49" i="11"/>
  <c r="AP49" i="11"/>
  <c r="AJ28" i="11"/>
  <c r="BH105" i="4"/>
  <c r="AJ104" i="4"/>
  <c r="AJ17" i="11"/>
  <c r="AM17" i="11"/>
  <c r="AR28" i="11"/>
  <c r="AR19" i="11" s="1"/>
  <c r="AR38" i="4"/>
  <c r="AK49" i="11"/>
  <c r="AV17" i="11"/>
  <c r="AX17" i="11"/>
  <c r="AS8" i="4"/>
  <c r="AS74" i="4" s="1"/>
  <c r="AS17" i="11"/>
  <c r="AS8" i="11" s="1"/>
  <c r="AS36" i="11" s="1"/>
  <c r="AO17" i="11"/>
  <c r="AT36" i="11" l="1"/>
  <c r="AT73" i="11" s="1"/>
  <c r="AT112" i="11" s="1"/>
  <c r="AT114" i="11" s="1"/>
  <c r="AT116" i="11" s="1"/>
  <c r="P67" i="24"/>
  <c r="AB24" i="17"/>
  <c r="O71" i="24"/>
  <c r="AA27" i="17"/>
  <c r="AR36" i="11"/>
  <c r="AR74" i="4"/>
  <c r="AR8" i="27" s="1"/>
  <c r="AR8" i="17" s="1"/>
  <c r="AR33" i="18"/>
  <c r="AR32" i="18" s="1"/>
  <c r="AT30" i="11"/>
  <c r="AS68" i="4"/>
  <c r="AS39" i="4" s="1"/>
  <c r="AS8" i="27"/>
  <c r="AS8" i="17" s="1"/>
  <c r="AU68" i="4"/>
  <c r="AU39" i="4" s="1"/>
  <c r="AU8" i="27"/>
  <c r="AU8" i="17" s="1"/>
  <c r="AS73" i="11"/>
  <c r="AS112" i="11" s="1"/>
  <c r="AS114" i="11" s="1"/>
  <c r="AS116" i="11" s="1"/>
  <c r="AS30" i="11"/>
  <c r="AR68" i="4"/>
  <c r="AR9" i="4" s="1"/>
  <c r="G16" i="12"/>
  <c r="G27" i="12"/>
  <c r="AT8" i="27"/>
  <c r="AT8" i="17" s="1"/>
  <c r="AT68" i="4"/>
  <c r="AT39" i="4" s="1"/>
  <c r="AJ49" i="11"/>
  <c r="BH104" i="4"/>
  <c r="H27" i="12"/>
  <c r="AR30" i="11"/>
  <c r="H16" i="12"/>
  <c r="BJ104" i="4"/>
  <c r="AN49" i="11"/>
  <c r="AU30" i="11"/>
  <c r="AU73" i="11"/>
  <c r="AU112" i="11" s="1"/>
  <c r="AU114" i="11" s="1"/>
  <c r="AU116" i="11" s="1"/>
  <c r="AB27" i="17" l="1"/>
  <c r="P71" i="24"/>
  <c r="AT7" i="27"/>
  <c r="AT64" i="27" s="1"/>
  <c r="AT23" i="17" s="1"/>
  <c r="AH52" i="24"/>
  <c r="AS7" i="27"/>
  <c r="AS7" i="17" s="1"/>
  <c r="AG52" i="24"/>
  <c r="AR7" i="27"/>
  <c r="AF52" i="24"/>
  <c r="AU7" i="27"/>
  <c r="AU7" i="17" s="1"/>
  <c r="AI52" i="24"/>
  <c r="AH32" i="7"/>
  <c r="AH11" i="7"/>
  <c r="AH14" i="7"/>
  <c r="AH26" i="7"/>
  <c r="AH23" i="7"/>
  <c r="AH17" i="7"/>
  <c r="AH20" i="7"/>
  <c r="AH29" i="7"/>
  <c r="AH19" i="7"/>
  <c r="AH28" i="7"/>
  <c r="AH16" i="7"/>
  <c r="AH13" i="7"/>
  <c r="AH25" i="7"/>
  <c r="AH10" i="7"/>
  <c r="AH22" i="7"/>
  <c r="AH31" i="7"/>
  <c r="AH35" i="7"/>
  <c r="AH34" i="7"/>
  <c r="AO33" i="18"/>
  <c r="BG33" i="18" s="1"/>
  <c r="BG32" i="18" s="1"/>
  <c r="AR39" i="4"/>
  <c r="AS9" i="4"/>
  <c r="AT130" i="4"/>
  <c r="AT188" i="4" s="1"/>
  <c r="AT191" i="4" s="1"/>
  <c r="AT194" i="4" s="1"/>
  <c r="G49" i="12"/>
  <c r="AT9" i="4"/>
  <c r="AF20" i="7"/>
  <c r="AF13" i="7"/>
  <c r="AF32" i="7"/>
  <c r="AF17" i="7"/>
  <c r="AF23" i="7"/>
  <c r="AF10" i="7"/>
  <c r="AF14" i="7"/>
  <c r="AF11" i="7"/>
  <c r="AF35" i="7"/>
  <c r="AF16" i="7"/>
  <c r="AF31" i="7"/>
  <c r="AF29" i="7"/>
  <c r="AF25" i="7"/>
  <c r="AF22" i="7"/>
  <c r="AF26" i="7"/>
  <c r="AF19" i="7"/>
  <c r="AF28" i="7"/>
  <c r="AF34" i="7"/>
  <c r="AU9" i="4"/>
  <c r="H49" i="12"/>
  <c r="AG10" i="7"/>
  <c r="AG29" i="7"/>
  <c r="AG26" i="7"/>
  <c r="AG22" i="7"/>
  <c r="AG16" i="7"/>
  <c r="AG11" i="7"/>
  <c r="AG25" i="7"/>
  <c r="AS130" i="4"/>
  <c r="AS188" i="4" s="1"/>
  <c r="AS191" i="4" s="1"/>
  <c r="AS194" i="4" s="1"/>
  <c r="AG17" i="7"/>
  <c r="AG32" i="7"/>
  <c r="AG19" i="7"/>
  <c r="AG31" i="7"/>
  <c r="AG28" i="7"/>
  <c r="AG13" i="7"/>
  <c r="AG35" i="7"/>
  <c r="AG23" i="7"/>
  <c r="AG20" i="7"/>
  <c r="AG14" i="7"/>
  <c r="AG34" i="7"/>
  <c r="AI10" i="7"/>
  <c r="AI17" i="7"/>
  <c r="AI13" i="7"/>
  <c r="AI35" i="7"/>
  <c r="AI25" i="7"/>
  <c r="AI29" i="7"/>
  <c r="AI19" i="7"/>
  <c r="AI22" i="7"/>
  <c r="AU130" i="4"/>
  <c r="AU188" i="4" s="1"/>
  <c r="AU191" i="4" s="1"/>
  <c r="AU194" i="4" s="1"/>
  <c r="AI28" i="7"/>
  <c r="AI31" i="7"/>
  <c r="AI23" i="7"/>
  <c r="AI16" i="7"/>
  <c r="AI14" i="7"/>
  <c r="AI32" i="7"/>
  <c r="AI26" i="7"/>
  <c r="AI20" i="7"/>
  <c r="AI11" i="7"/>
  <c r="AI34" i="7"/>
  <c r="AO32" i="18" l="1"/>
  <c r="AF51" i="24"/>
  <c r="AR7" i="17"/>
  <c r="AH51" i="24"/>
  <c r="AT7" i="17"/>
  <c r="AU64" i="27"/>
  <c r="AU23" i="17" s="1"/>
  <c r="AI51" i="24"/>
  <c r="AS64" i="27"/>
  <c r="AS23" i="17" s="1"/>
  <c r="AG51" i="24"/>
  <c r="AT67" i="27"/>
  <c r="AH66" i="24"/>
  <c r="AG37" i="7"/>
  <c r="AG56" i="7" s="1"/>
  <c r="AG9" i="7"/>
  <c r="AF9" i="7"/>
  <c r="AF37" i="7"/>
  <c r="AF56" i="7" s="1"/>
  <c r="AH37" i="7"/>
  <c r="AH56" i="7" s="1"/>
  <c r="AH9" i="7"/>
  <c r="AI37" i="7"/>
  <c r="AI56" i="7" s="1"/>
  <c r="AI9" i="7"/>
  <c r="AH70" i="24" l="1"/>
  <c r="AT26" i="17"/>
  <c r="AS67" i="27"/>
  <c r="AG66" i="24"/>
  <c r="AU67" i="27"/>
  <c r="AI66" i="24"/>
  <c r="AE9" i="11"/>
  <c r="AG70" i="24" l="1"/>
  <c r="AS26" i="17"/>
  <c r="AI70" i="24"/>
  <c r="AU26" i="17"/>
  <c r="AE8" i="4"/>
  <c r="BF12" i="4"/>
  <c r="AE8" i="11"/>
  <c r="AF9" i="18"/>
  <c r="AF8" i="18" s="1"/>
  <c r="AF7" i="18" s="1"/>
  <c r="AF38" i="18" s="1"/>
  <c r="AF11" i="27" s="1"/>
  <c r="AI10" i="4"/>
  <c r="AG40" i="4"/>
  <c r="AE40" i="4"/>
  <c r="AE81" i="4"/>
  <c r="AH10" i="4"/>
  <c r="AH8" i="4" s="1"/>
  <c r="AF11" i="17" l="1"/>
  <c r="T55" i="24"/>
  <c r="U80" i="27"/>
  <c r="U39" i="17" s="1"/>
  <c r="AF11" i="22"/>
  <c r="AF109" i="4"/>
  <c r="AF55" i="27" s="1"/>
  <c r="U128" i="27" s="1"/>
  <c r="BF42" i="4"/>
  <c r="AE20" i="11"/>
  <c r="AE38" i="4"/>
  <c r="AE74" i="4" s="1"/>
  <c r="AI9" i="11"/>
  <c r="AI8" i="11" s="1"/>
  <c r="AI8" i="4"/>
  <c r="AE80" i="4"/>
  <c r="AG20" i="11"/>
  <c r="AG19" i="11" s="1"/>
  <c r="AG38" i="4"/>
  <c r="BE9" i="18"/>
  <c r="BE8" i="18" s="1"/>
  <c r="BE7" i="18" s="1"/>
  <c r="AF40" i="4"/>
  <c r="AH9" i="11"/>
  <c r="AH8" i="11" s="1"/>
  <c r="AH40" i="4"/>
  <c r="AI40" i="4"/>
  <c r="BA82" i="4" l="1"/>
  <c r="AW82" i="4"/>
  <c r="AZ82" i="4"/>
  <c r="AV82" i="4"/>
  <c r="AY82" i="4"/>
  <c r="BB82" i="4"/>
  <c r="AX82" i="4"/>
  <c r="AF52" i="27"/>
  <c r="AF10" i="27" s="1"/>
  <c r="AH80" i="27"/>
  <c r="AH39" i="17" s="1"/>
  <c r="AV41" i="4"/>
  <c r="AZ11" i="4"/>
  <c r="AZ41" i="4"/>
  <c r="BA11" i="4"/>
  <c r="AV11" i="4"/>
  <c r="BB41" i="4"/>
  <c r="AW41" i="4"/>
  <c r="AY11" i="4"/>
  <c r="BA41" i="4"/>
  <c r="AX11" i="4"/>
  <c r="AY41" i="4"/>
  <c r="AX41" i="4"/>
  <c r="AW11" i="4"/>
  <c r="BB11" i="4"/>
  <c r="AL11" i="4"/>
  <c r="AJ11" i="4"/>
  <c r="AJ41" i="4"/>
  <c r="AP41" i="4"/>
  <c r="AN41" i="4"/>
  <c r="AM11" i="4"/>
  <c r="AK11" i="4"/>
  <c r="AK41" i="4"/>
  <c r="AO11" i="4"/>
  <c r="AM41" i="4"/>
  <c r="AO41" i="4"/>
  <c r="AP11" i="4"/>
  <c r="AL41" i="4"/>
  <c r="AN11" i="4"/>
  <c r="BE38" i="18"/>
  <c r="BE42" i="18" s="1"/>
  <c r="AC11" i="22"/>
  <c r="AC109" i="4"/>
  <c r="AC55" i="27" s="1"/>
  <c r="T128" i="27" s="1"/>
  <c r="AH128" i="27" s="1"/>
  <c r="AE41" i="11"/>
  <c r="AE79" i="4"/>
  <c r="AF81" i="4"/>
  <c r="AF10" i="4"/>
  <c r="AI81" i="4"/>
  <c r="AI80" i="4" s="1"/>
  <c r="AG81" i="4"/>
  <c r="AG80" i="4" s="1"/>
  <c r="AG10" i="4"/>
  <c r="AE19" i="11"/>
  <c r="AE36" i="11" s="1"/>
  <c r="AI20" i="11"/>
  <c r="AI19" i="11" s="1"/>
  <c r="AI30" i="11" s="1"/>
  <c r="AI38" i="4"/>
  <c r="AI68" i="4" s="1"/>
  <c r="AI9" i="4" s="1"/>
  <c r="AH38" i="4"/>
  <c r="AH74" i="4" s="1"/>
  <c r="AH20" i="11"/>
  <c r="AH19" i="11" s="1"/>
  <c r="AH30" i="11" s="1"/>
  <c r="AF38" i="4"/>
  <c r="AF20" i="11"/>
  <c r="AF19" i="11" s="1"/>
  <c r="AH81" i="4"/>
  <c r="AH80" i="4" s="1"/>
  <c r="AF17" i="22"/>
  <c r="AF10" i="22" s="1"/>
  <c r="AF52" i="11"/>
  <c r="AE68" i="4"/>
  <c r="AE8" i="27"/>
  <c r="S52" i="24" l="1"/>
  <c r="AE8" i="17"/>
  <c r="AF19" i="17"/>
  <c r="T63" i="24"/>
  <c r="AI36" i="11"/>
  <c r="AH36" i="11"/>
  <c r="AM81" i="4"/>
  <c r="AI74" i="4"/>
  <c r="AI8" i="27" s="1"/>
  <c r="AI8" i="17" s="1"/>
  <c r="AE7" i="27"/>
  <c r="AE7" i="17" s="1"/>
  <c r="AC52" i="27"/>
  <c r="AC10" i="27" s="1"/>
  <c r="AE9" i="27" s="1"/>
  <c r="U125" i="27"/>
  <c r="U79" i="27" s="1"/>
  <c r="AE78" i="4"/>
  <c r="AE130" i="4" s="1"/>
  <c r="AE188" i="4" s="1"/>
  <c r="AE191" i="4" s="1"/>
  <c r="AE194" i="4" s="1"/>
  <c r="BH11" i="4"/>
  <c r="AH79" i="4"/>
  <c r="AH78" i="4" s="1"/>
  <c r="AH41" i="11"/>
  <c r="AH40" i="11" s="1"/>
  <c r="AH39" i="11" s="1"/>
  <c r="AH68" i="4"/>
  <c r="AH9" i="4" s="1"/>
  <c r="AH8" i="27"/>
  <c r="AI39" i="4"/>
  <c r="BA81" i="4"/>
  <c r="AE40" i="11"/>
  <c r="S34" i="7"/>
  <c r="S17" i="7"/>
  <c r="S20" i="7"/>
  <c r="S14" i="7"/>
  <c r="S19" i="7"/>
  <c r="S25" i="7"/>
  <c r="S23" i="7"/>
  <c r="S31" i="7"/>
  <c r="AE8" i="22"/>
  <c r="AE7" i="22" s="1"/>
  <c r="AE21" i="22" s="1"/>
  <c r="S32" i="7"/>
  <c r="S26" i="7"/>
  <c r="S35" i="7"/>
  <c r="S28" i="7"/>
  <c r="S16" i="7"/>
  <c r="S13" i="7"/>
  <c r="S29" i="7"/>
  <c r="S22" i="7"/>
  <c r="S11" i="7"/>
  <c r="S10" i="7"/>
  <c r="AN81" i="4"/>
  <c r="BJ11" i="4"/>
  <c r="AY12" i="4"/>
  <c r="AM12" i="7" s="1"/>
  <c r="AV12" i="4"/>
  <c r="AV10" i="4" s="1"/>
  <c r="AK12" i="4"/>
  <c r="Y12" i="7" s="1"/>
  <c r="AM12" i="4"/>
  <c r="AJ12" i="4"/>
  <c r="X12" i="7" s="1"/>
  <c r="AO12" i="4"/>
  <c r="AC12" i="7" s="1"/>
  <c r="AX42" i="4"/>
  <c r="AX40" i="4" s="1"/>
  <c r="AO42" i="4"/>
  <c r="AO40" i="4" s="1"/>
  <c r="AJ42" i="4"/>
  <c r="BA42" i="4"/>
  <c r="BA40" i="4" s="1"/>
  <c r="BA38" i="4" s="1"/>
  <c r="AK42" i="4"/>
  <c r="AK40" i="4" s="1"/>
  <c r="AW42" i="4"/>
  <c r="AW40" i="4" s="1"/>
  <c r="AY42" i="4"/>
  <c r="AY40" i="4" s="1"/>
  <c r="AX12" i="4"/>
  <c r="AL12" i="7" s="1"/>
  <c r="AZ12" i="4"/>
  <c r="AZ10" i="4" s="1"/>
  <c r="AZ8" i="4" s="1"/>
  <c r="AP42" i="4"/>
  <c r="AP40" i="4" s="1"/>
  <c r="AZ42" i="4"/>
  <c r="AZ40" i="4" s="1"/>
  <c r="AZ38" i="4" s="1"/>
  <c r="AE12" i="7"/>
  <c r="BA12" i="4"/>
  <c r="BA10" i="4" s="1"/>
  <c r="BA8" i="4" s="1"/>
  <c r="AN12" i="4"/>
  <c r="AB12" i="7" s="1"/>
  <c r="AV42" i="4"/>
  <c r="AV40" i="4" s="1"/>
  <c r="BB42" i="4"/>
  <c r="BB40" i="4" s="1"/>
  <c r="BB38" i="4" s="1"/>
  <c r="AW12" i="4"/>
  <c r="AK12" i="7" s="1"/>
  <c r="AL12" i="4"/>
  <c r="Z12" i="7" s="1"/>
  <c r="AP12" i="4"/>
  <c r="AD12" i="7" s="1"/>
  <c r="BB12" i="4"/>
  <c r="BB10" i="4" s="1"/>
  <c r="BB8" i="4" s="1"/>
  <c r="AM42" i="4"/>
  <c r="AM40" i="4" s="1"/>
  <c r="AN42" i="4"/>
  <c r="AN40" i="4" s="1"/>
  <c r="AL42" i="4"/>
  <c r="AL40" i="4" s="1"/>
  <c r="AV81" i="4"/>
  <c r="AW81" i="4"/>
  <c r="AL81" i="4"/>
  <c r="AK81" i="4"/>
  <c r="AC78" i="4"/>
  <c r="AC52" i="11"/>
  <c r="BH109" i="4"/>
  <c r="AC17" i="22"/>
  <c r="AC10" i="22" s="1"/>
  <c r="AC21" i="22" s="1"/>
  <c r="AE9" i="4"/>
  <c r="AE30" i="11"/>
  <c r="AG8" i="4"/>
  <c r="AG74" i="4" s="1"/>
  <c r="AG9" i="11"/>
  <c r="AG8" i="11" s="1"/>
  <c r="AG36" i="11" s="1"/>
  <c r="AE39" i="4"/>
  <c r="AJ81" i="4"/>
  <c r="AG79" i="4"/>
  <c r="AG78" i="4" s="1"/>
  <c r="AG41" i="11"/>
  <c r="AG40" i="11" s="1"/>
  <c r="AG39" i="11" s="1"/>
  <c r="AF8" i="4"/>
  <c r="AF74" i="4" s="1"/>
  <c r="AF9" i="11"/>
  <c r="AY81" i="4"/>
  <c r="BB81" i="4"/>
  <c r="AZ81" i="4"/>
  <c r="AO82" i="4"/>
  <c r="AL82" i="4"/>
  <c r="AQ82" i="4"/>
  <c r="AJ82" i="4"/>
  <c r="AK82" i="4"/>
  <c r="AM82" i="4"/>
  <c r="AN82" i="4"/>
  <c r="AP82" i="4"/>
  <c r="AP81" i="4"/>
  <c r="BJ41" i="4"/>
  <c r="AQ81" i="4"/>
  <c r="AO81" i="4"/>
  <c r="AQ40" i="4"/>
  <c r="AI79" i="4"/>
  <c r="AI78" i="4" s="1"/>
  <c r="AI41" i="11"/>
  <c r="AI40" i="11" s="1"/>
  <c r="AI39" i="11" s="1"/>
  <c r="AF80" i="4"/>
  <c r="AX81" i="4"/>
  <c r="BH41" i="4"/>
  <c r="AR56" i="18" l="1"/>
  <c r="AR67" i="18" s="1"/>
  <c r="AC19" i="17"/>
  <c r="Q63" i="24"/>
  <c r="V52" i="24"/>
  <c r="AH8" i="17"/>
  <c r="AF10" i="17"/>
  <c r="T54" i="24"/>
  <c r="AE64" i="27"/>
  <c r="AE23" i="17" s="1"/>
  <c r="S51" i="24"/>
  <c r="AI7" i="27"/>
  <c r="AI7" i="17" s="1"/>
  <c r="W52" i="24"/>
  <c r="U38" i="17"/>
  <c r="U47" i="17"/>
  <c r="AC65" i="27"/>
  <c r="AC68" i="27"/>
  <c r="AC27" i="17" s="1"/>
  <c r="BB74" i="4"/>
  <c r="AM80" i="4"/>
  <c r="AM41" i="11" s="1"/>
  <c r="AM40" i="11" s="1"/>
  <c r="AM39" i="11" s="1"/>
  <c r="BA74" i="4"/>
  <c r="AZ74" i="4"/>
  <c r="T125" i="27"/>
  <c r="AH7" i="27"/>
  <c r="AH7" i="17" s="1"/>
  <c r="W23" i="7"/>
  <c r="W11" i="7"/>
  <c r="W22" i="7"/>
  <c r="W20" i="7"/>
  <c r="W17" i="7"/>
  <c r="W35" i="7"/>
  <c r="W26" i="7"/>
  <c r="W32" i="7"/>
  <c r="W29" i="7"/>
  <c r="W14" i="7"/>
  <c r="W28" i="7"/>
  <c r="W25" i="7"/>
  <c r="W19" i="7"/>
  <c r="W16" i="7"/>
  <c r="W13" i="7"/>
  <c r="W31" i="7"/>
  <c r="W34" i="7"/>
  <c r="W10" i="7"/>
  <c r="AI73" i="11"/>
  <c r="AI112" i="11" s="1"/>
  <c r="AI114" i="11" s="1"/>
  <c r="AI116" i="11" s="1"/>
  <c r="AK10" i="4"/>
  <c r="AK9" i="11" s="1"/>
  <c r="AK8" i="11" s="1"/>
  <c r="AX10" i="4"/>
  <c r="AX9" i="11" s="1"/>
  <c r="AX8" i="11" s="1"/>
  <c r="AJ10" i="4"/>
  <c r="AJ9" i="11" s="1"/>
  <c r="AJ8" i="11" s="1"/>
  <c r="AY10" i="4"/>
  <c r="AY8" i="4" s="1"/>
  <c r="AO10" i="4"/>
  <c r="AO8" i="4" s="1"/>
  <c r="AW10" i="4"/>
  <c r="AW8" i="4" s="1"/>
  <c r="AH73" i="11"/>
  <c r="AH112" i="11" s="1"/>
  <c r="AH114" i="11" s="1"/>
  <c r="AH116" i="11" s="1"/>
  <c r="AP80" i="4"/>
  <c r="AP41" i="11" s="1"/>
  <c r="AP40" i="11" s="1"/>
  <c r="AP39" i="11" s="1"/>
  <c r="AZ80" i="4"/>
  <c r="AZ79" i="4" s="1"/>
  <c r="AZ78" i="4" s="1"/>
  <c r="AJ80" i="4"/>
  <c r="AJ41" i="11" s="1"/>
  <c r="AJ40" i="11" s="1"/>
  <c r="AJ39" i="11" s="1"/>
  <c r="AQ80" i="4"/>
  <c r="AQ79" i="4" s="1"/>
  <c r="AQ78" i="4" s="1"/>
  <c r="AV80" i="4"/>
  <c r="AV79" i="4" s="1"/>
  <c r="BH81" i="4"/>
  <c r="AP10" i="4"/>
  <c r="AP9" i="11" s="1"/>
  <c r="AP8" i="11" s="1"/>
  <c r="AP20" i="11"/>
  <c r="AP19" i="11" s="1"/>
  <c r="AP38" i="4"/>
  <c r="AM38" i="4"/>
  <c r="AM20" i="11"/>
  <c r="AM19" i="11" s="1"/>
  <c r="BA68" i="4"/>
  <c r="BA9" i="4" s="1"/>
  <c r="AK38" i="4"/>
  <c r="AK20" i="11"/>
  <c r="AK19" i="11" s="1"/>
  <c r="BJ40" i="4"/>
  <c r="AN38" i="4"/>
  <c r="AN20" i="11"/>
  <c r="AZ68" i="4"/>
  <c r="AZ9" i="4" s="1"/>
  <c r="AO20" i="11"/>
  <c r="AO19" i="11" s="1"/>
  <c r="AO38" i="4"/>
  <c r="AY20" i="11"/>
  <c r="AY19" i="11" s="1"/>
  <c r="AY38" i="4"/>
  <c r="AW38" i="4"/>
  <c r="AW20" i="11"/>
  <c r="AW19" i="11" s="1"/>
  <c r="AV8" i="4"/>
  <c r="AV9" i="11"/>
  <c r="AV8" i="11" s="1"/>
  <c r="AX38" i="4"/>
  <c r="AX20" i="11"/>
  <c r="AX19" i="11" s="1"/>
  <c r="AL38" i="4"/>
  <c r="AL20" i="11"/>
  <c r="AL19" i="11" s="1"/>
  <c r="BB68" i="4"/>
  <c r="BB39" i="4" s="1"/>
  <c r="AG73" i="11"/>
  <c r="AG112" i="11" s="1"/>
  <c r="AG114" i="11" s="1"/>
  <c r="AG116" i="11" s="1"/>
  <c r="AG30" i="11"/>
  <c r="AV38" i="4"/>
  <c r="AV20" i="11"/>
  <c r="AV19" i="11" s="1"/>
  <c r="BJ81" i="4"/>
  <c r="AN80" i="4"/>
  <c r="G51" i="12"/>
  <c r="AC39" i="11"/>
  <c r="AI130" i="4"/>
  <c r="AI188" i="4" s="1"/>
  <c r="AI191" i="4" s="1"/>
  <c r="AI194" i="4" s="1"/>
  <c r="AI8" i="22"/>
  <c r="AI7" i="22" s="1"/>
  <c r="AI21" i="22" s="1"/>
  <c r="H59" i="22"/>
  <c r="BA80" i="4"/>
  <c r="BA79" i="4" s="1"/>
  <c r="BA78" i="4" s="1"/>
  <c r="AJ40" i="4"/>
  <c r="V32" i="7"/>
  <c r="V34" i="7"/>
  <c r="V22" i="7"/>
  <c r="V29" i="7"/>
  <c r="AH130" i="4"/>
  <c r="AH188" i="4" s="1"/>
  <c r="AH191" i="4" s="1"/>
  <c r="AH194" i="4" s="1"/>
  <c r="V19" i="7"/>
  <c r="V31" i="7"/>
  <c r="V35" i="7"/>
  <c r="V16" i="7"/>
  <c r="AH8" i="22"/>
  <c r="AH7" i="22" s="1"/>
  <c r="AH21" i="22" s="1"/>
  <c r="V20" i="7"/>
  <c r="V28" i="7"/>
  <c r="V14" i="7"/>
  <c r="V17" i="7"/>
  <c r="V13" i="7"/>
  <c r="V23" i="7"/>
  <c r="V25" i="7"/>
  <c r="V26" i="7"/>
  <c r="V10" i="7"/>
  <c r="V11" i="7"/>
  <c r="BB80" i="4"/>
  <c r="BB79" i="4" s="1"/>
  <c r="BB78" i="4" s="1"/>
  <c r="AF8" i="11"/>
  <c r="AF36" i="11" s="1"/>
  <c r="AG68" i="4"/>
  <c r="AG39" i="4" s="1"/>
  <c r="AG8" i="27"/>
  <c r="AG8" i="17" s="1"/>
  <c r="AC130" i="4"/>
  <c r="AC188" i="4" s="1"/>
  <c r="AC191" i="4" s="1"/>
  <c r="AL10" i="4"/>
  <c r="AA12" i="7"/>
  <c r="AM10" i="4"/>
  <c r="AN10" i="4"/>
  <c r="S37" i="7"/>
  <c r="S9" i="7"/>
  <c r="AX80" i="4"/>
  <c r="AF41" i="11"/>
  <c r="AF79" i="4"/>
  <c r="AO80" i="4"/>
  <c r="AY80" i="4"/>
  <c r="AF68" i="4"/>
  <c r="AF9" i="4" s="1"/>
  <c r="AF8" i="27"/>
  <c r="AK80" i="4"/>
  <c r="AE39" i="11"/>
  <c r="AE73" i="11" s="1"/>
  <c r="AE112" i="11" s="1"/>
  <c r="AE114" i="11" s="1"/>
  <c r="AE116" i="11" s="1"/>
  <c r="AH39" i="4"/>
  <c r="AQ38" i="4"/>
  <c r="AQ20" i="11"/>
  <c r="AQ19" i="11" s="1"/>
  <c r="AQ10" i="4"/>
  <c r="AL80" i="4"/>
  <c r="AW80" i="4"/>
  <c r="BJ42" i="4"/>
  <c r="AJ12" i="7"/>
  <c r="AS12" i="7" s="1"/>
  <c r="T47" i="17" l="1"/>
  <c r="T79" i="27"/>
  <c r="AS56" i="18"/>
  <c r="AS67" i="18" s="1"/>
  <c r="T52" i="24"/>
  <c r="AF8" i="17"/>
  <c r="AD65" i="27"/>
  <c r="AC24" i="17"/>
  <c r="Q67" i="24"/>
  <c r="AC64" i="27"/>
  <c r="AC67" i="27" s="1"/>
  <c r="Q54" i="24"/>
  <c r="AC10" i="17"/>
  <c r="AD68" i="27"/>
  <c r="AD27" i="17" s="1"/>
  <c r="Q71" i="24"/>
  <c r="AH64" i="27"/>
  <c r="AH23" i="17" s="1"/>
  <c r="V51" i="24"/>
  <c r="AI64" i="27"/>
  <c r="AI23" i="17" s="1"/>
  <c r="W51" i="24"/>
  <c r="AG7" i="27"/>
  <c r="AG7" i="17" s="1"/>
  <c r="U52" i="24"/>
  <c r="AE67" i="27"/>
  <c r="S66" i="24"/>
  <c r="AV78" i="4"/>
  <c r="AM79" i="4"/>
  <c r="AM78" i="4" s="1"/>
  <c r="AV36" i="11"/>
  <c r="AP36" i="11"/>
  <c r="AP73" i="11" s="1"/>
  <c r="AP112" i="11" s="1"/>
  <c r="AP114" i="11" s="1"/>
  <c r="AP116" i="11" s="1"/>
  <c r="AX36" i="11"/>
  <c r="AK36" i="11"/>
  <c r="AY74" i="4"/>
  <c r="AY8" i="27" s="1"/>
  <c r="AY8" i="17" s="1"/>
  <c r="AV74" i="4"/>
  <c r="AV8" i="27" s="1"/>
  <c r="AV8" i="17" s="1"/>
  <c r="AP79" i="4"/>
  <c r="AP78" i="4" s="1"/>
  <c r="AW74" i="4"/>
  <c r="AW8" i="27" s="1"/>
  <c r="AW8" i="17" s="1"/>
  <c r="AO74" i="4"/>
  <c r="AO8" i="27" s="1"/>
  <c r="AO8" i="17" s="1"/>
  <c r="AH125" i="27"/>
  <c r="AH47" i="17" s="1"/>
  <c r="H65" i="22" s="1"/>
  <c r="AF7" i="27"/>
  <c r="AF7" i="17" s="1"/>
  <c r="U23" i="7"/>
  <c r="U17" i="7"/>
  <c r="U11" i="7"/>
  <c r="U35" i="7"/>
  <c r="U20" i="7"/>
  <c r="U26" i="7"/>
  <c r="U22" i="7"/>
  <c r="U29" i="7"/>
  <c r="U14" i="7"/>
  <c r="U32" i="7"/>
  <c r="U31" i="7"/>
  <c r="U28" i="7"/>
  <c r="U19" i="7"/>
  <c r="U25" i="7"/>
  <c r="U13" i="7"/>
  <c r="U16" i="7"/>
  <c r="U34" i="7"/>
  <c r="U10" i="7"/>
  <c r="AO9" i="11"/>
  <c r="AO8" i="11" s="1"/>
  <c r="AO36" i="11" s="1"/>
  <c r="AV41" i="11"/>
  <c r="AV40" i="11" s="1"/>
  <c r="AV39" i="11" s="1"/>
  <c r="AF78" i="4"/>
  <c r="AF130" i="4" s="1"/>
  <c r="AF188" i="4" s="1"/>
  <c r="AF191" i="4" s="1"/>
  <c r="AF194" i="4" s="1"/>
  <c r="AJ8" i="4"/>
  <c r="AK8" i="4"/>
  <c r="BJ12" i="4"/>
  <c r="AX8" i="4"/>
  <c r="AP8" i="4"/>
  <c r="AW9" i="11"/>
  <c r="AW8" i="11" s="1"/>
  <c r="AW36" i="11" s="1"/>
  <c r="AY9" i="11"/>
  <c r="AY8" i="11" s="1"/>
  <c r="AQ41" i="11"/>
  <c r="AQ40" i="11" s="1"/>
  <c r="AQ39" i="11" s="1"/>
  <c r="AZ130" i="4"/>
  <c r="AZ188" i="4" s="1"/>
  <c r="AZ191" i="4" s="1"/>
  <c r="AZ194" i="4" s="1"/>
  <c r="AJ79" i="4"/>
  <c r="AJ78" i="4" s="1"/>
  <c r="BB9" i="4"/>
  <c r="AG9" i="4"/>
  <c r="AQ9" i="11"/>
  <c r="AQ8" i="11" s="1"/>
  <c r="AQ36" i="11" s="1"/>
  <c r="AQ8" i="4"/>
  <c r="AQ74" i="4" s="1"/>
  <c r="AK41" i="11"/>
  <c r="AK40" i="11" s="1"/>
  <c r="AK39" i="11" s="1"/>
  <c r="AK79" i="4"/>
  <c r="AK78" i="4" s="1"/>
  <c r="AF40" i="11"/>
  <c r="BJ10" i="4"/>
  <c r="AN8" i="4"/>
  <c r="AN74" i="4" s="1"/>
  <c r="AN9" i="11"/>
  <c r="AL9" i="11"/>
  <c r="AL8" i="11" s="1"/>
  <c r="AL36" i="11" s="1"/>
  <c r="AL8" i="4"/>
  <c r="AL74" i="4" s="1"/>
  <c r="BH10" i="4"/>
  <c r="V37" i="7"/>
  <c r="V56" i="7" s="1"/>
  <c r="V9" i="7"/>
  <c r="AJ38" i="4"/>
  <c r="AJ20" i="11"/>
  <c r="BH40" i="4"/>
  <c r="BH42" i="4"/>
  <c r="AK30" i="11"/>
  <c r="BJ38" i="4"/>
  <c r="AC73" i="11"/>
  <c r="AN41" i="11"/>
  <c r="AN79" i="4"/>
  <c r="AN78" i="4" s="1"/>
  <c r="BJ80" i="4"/>
  <c r="BJ79" i="4" s="1"/>
  <c r="AV30" i="11"/>
  <c r="AO41" i="11"/>
  <c r="AO40" i="11" s="1"/>
  <c r="AO39" i="11" s="1"/>
  <c r="AO79" i="4"/>
  <c r="AO78" i="4" s="1"/>
  <c r="AM8" i="4"/>
  <c r="AM74" i="4" s="1"/>
  <c r="AM9" i="11"/>
  <c r="AM8" i="11" s="1"/>
  <c r="AM36" i="11" s="1"/>
  <c r="AO68" i="4"/>
  <c r="AO9" i="4" s="1"/>
  <c r="AW79" i="4"/>
  <c r="AW78" i="4" s="1"/>
  <c r="AW41" i="11"/>
  <c r="AW40" i="11" s="1"/>
  <c r="AW39" i="11" s="1"/>
  <c r="AP30" i="11"/>
  <c r="T35" i="7"/>
  <c r="T23" i="7"/>
  <c r="T25" i="7"/>
  <c r="T19" i="7"/>
  <c r="T22" i="7"/>
  <c r="T26" i="7"/>
  <c r="T16" i="7"/>
  <c r="T20" i="7"/>
  <c r="T13" i="7"/>
  <c r="T14" i="7"/>
  <c r="T28" i="7"/>
  <c r="T29" i="7"/>
  <c r="T17" i="7"/>
  <c r="AF8" i="22"/>
  <c r="AF7" i="22" s="1"/>
  <c r="AF21" i="22" s="1"/>
  <c r="T31" i="7"/>
  <c r="T34" i="7"/>
  <c r="T32" i="7"/>
  <c r="T11" i="7"/>
  <c r="T10" i="7"/>
  <c r="AY41" i="11"/>
  <c r="AY40" i="11" s="1"/>
  <c r="AY39" i="11" s="1"/>
  <c r="AY79" i="4"/>
  <c r="AY78" i="4" s="1"/>
  <c r="BH80" i="4"/>
  <c r="BH79" i="4" s="1"/>
  <c r="AC194" i="4"/>
  <c r="AG8" i="22"/>
  <c r="AG7" i="22" s="1"/>
  <c r="AG21" i="22" s="1"/>
  <c r="AG130" i="4"/>
  <c r="AG188" i="4" s="1"/>
  <c r="AG191" i="4" s="1"/>
  <c r="AG194" i="4" s="1"/>
  <c r="AV68" i="4"/>
  <c r="AV39" i="4" s="1"/>
  <c r="AZ39" i="4"/>
  <c r="BA39" i="4"/>
  <c r="BH12" i="4"/>
  <c r="AX41" i="11"/>
  <c r="AX40" i="11" s="1"/>
  <c r="AX39" i="11" s="1"/>
  <c r="AX79" i="4"/>
  <c r="AX78" i="4" s="1"/>
  <c r="AX30" i="11"/>
  <c r="AL41" i="11"/>
  <c r="AL40" i="11" s="1"/>
  <c r="AL39" i="11" s="1"/>
  <c r="AL79" i="4"/>
  <c r="AL78" i="4" s="1"/>
  <c r="AR9" i="18"/>
  <c r="AR8" i="18" s="1"/>
  <c r="AR7" i="18" s="1"/>
  <c r="AR38" i="18" s="1"/>
  <c r="AR11" i="27" s="1"/>
  <c r="AF39" i="4"/>
  <c r="S56" i="7"/>
  <c r="AW68" i="4"/>
  <c r="AW9" i="4" s="1"/>
  <c r="AF30" i="11"/>
  <c r="W9" i="7"/>
  <c r="W37" i="7"/>
  <c r="W56" i="7" s="1"/>
  <c r="AY68" i="4"/>
  <c r="AY39" i="4" s="1"/>
  <c r="BB130" i="4"/>
  <c r="BB188" i="4" s="1"/>
  <c r="BB191" i="4" s="1"/>
  <c r="BB194" i="4" s="1"/>
  <c r="AN19" i="11"/>
  <c r="H19" i="12"/>
  <c r="BA130" i="4"/>
  <c r="BA188" i="4" s="1"/>
  <c r="BA191" i="4" s="1"/>
  <c r="BA194" i="4" s="1"/>
  <c r="AC23" i="17" l="1"/>
  <c r="Q66" i="24"/>
  <c r="S70" i="24"/>
  <c r="AE26" i="17"/>
  <c r="Q70" i="24"/>
  <c r="AC26" i="17"/>
  <c r="AE65" i="27"/>
  <c r="AD24" i="17"/>
  <c r="R67" i="24"/>
  <c r="AF55" i="24"/>
  <c r="AR11" i="17"/>
  <c r="AE68" i="27"/>
  <c r="AE27" i="17" s="1"/>
  <c r="R71" i="24"/>
  <c r="AF64" i="27"/>
  <c r="AF23" i="17" s="1"/>
  <c r="T51" i="24"/>
  <c r="AI67" i="27"/>
  <c r="W66" i="24"/>
  <c r="AG64" i="27"/>
  <c r="AG23" i="17" s="1"/>
  <c r="U51" i="24"/>
  <c r="AH67" i="27"/>
  <c r="V66" i="24"/>
  <c r="AV7" i="27"/>
  <c r="Z77" i="27" s="1"/>
  <c r="AJ52" i="24"/>
  <c r="AO7" i="27"/>
  <c r="AC52" i="24"/>
  <c r="AY7" i="27"/>
  <c r="AY7" i="17" s="1"/>
  <c r="AM52" i="24"/>
  <c r="AW7" i="27"/>
  <c r="AK52" i="24"/>
  <c r="BG43" i="18"/>
  <c r="H18" i="12"/>
  <c r="G8" i="21"/>
  <c r="U137" i="27"/>
  <c r="U50" i="17" s="1"/>
  <c r="U36" i="17"/>
  <c r="T137" i="27"/>
  <c r="T140" i="27" s="1"/>
  <c r="T38" i="17"/>
  <c r="AY30" i="11"/>
  <c r="AY36" i="11"/>
  <c r="AO9" i="18"/>
  <c r="BG9" i="18" s="1"/>
  <c r="BG8" i="18" s="1"/>
  <c r="BG7" i="18" s="1"/>
  <c r="AH79" i="27"/>
  <c r="AH38" i="17" s="1"/>
  <c r="H58" i="22" s="1"/>
  <c r="AK74" i="4"/>
  <c r="AK8" i="27" s="1"/>
  <c r="AK8" i="17" s="1"/>
  <c r="AP74" i="4"/>
  <c r="AP8" i="27" s="1"/>
  <c r="AP8" i="17" s="1"/>
  <c r="AJ74" i="4"/>
  <c r="AX74" i="4"/>
  <c r="AX8" i="27" s="1"/>
  <c r="AX8" i="17" s="1"/>
  <c r="AX68" i="4"/>
  <c r="AX9" i="4" s="1"/>
  <c r="AV64" i="27"/>
  <c r="AV23" i="17" s="1"/>
  <c r="Y80" i="27"/>
  <c r="Y39" i="17" s="1"/>
  <c r="AO30" i="11"/>
  <c r="AV73" i="11"/>
  <c r="AV112" i="11" s="1"/>
  <c r="AV114" i="11" s="1"/>
  <c r="AV116" i="11" s="1"/>
  <c r="BE43" i="18"/>
  <c r="AJ68" i="4"/>
  <c r="AJ9" i="4" s="1"/>
  <c r="AK68" i="4"/>
  <c r="AK39" i="4" s="1"/>
  <c r="AP68" i="4"/>
  <c r="AP39" i="4" s="1"/>
  <c r="AW30" i="11"/>
  <c r="AY9" i="4"/>
  <c r="AO39" i="4"/>
  <c r="AV9" i="4"/>
  <c r="AW39" i="4"/>
  <c r="AR109" i="4"/>
  <c r="AR55" i="27" s="1"/>
  <c r="Y128" i="27" s="1"/>
  <c r="AJ128" i="27" s="1"/>
  <c r="AC112" i="11"/>
  <c r="AL30" i="11"/>
  <c r="AL73" i="11"/>
  <c r="AL112" i="11" s="1"/>
  <c r="T37" i="7"/>
  <c r="T9" i="7"/>
  <c r="AX73" i="11"/>
  <c r="AX112" i="11" s="1"/>
  <c r="AX114" i="11" s="1"/>
  <c r="AX116" i="11" s="1"/>
  <c r="G8" i="12"/>
  <c r="G41" i="12"/>
  <c r="AQ68" i="4"/>
  <c r="AQ39" i="4" s="1"/>
  <c r="AQ8" i="27"/>
  <c r="AQ8" i="17" s="1"/>
  <c r="F7" i="21"/>
  <c r="AK16" i="7"/>
  <c r="AK31" i="7"/>
  <c r="AK35" i="7"/>
  <c r="AK26" i="7"/>
  <c r="AK34" i="7"/>
  <c r="AK25" i="7"/>
  <c r="AK14" i="7"/>
  <c r="AK32" i="7"/>
  <c r="AK28" i="7"/>
  <c r="AK22" i="7"/>
  <c r="AK20" i="7"/>
  <c r="AK23" i="7"/>
  <c r="AK17" i="7"/>
  <c r="AK29" i="7"/>
  <c r="AK19" i="7"/>
  <c r="AK13" i="7"/>
  <c r="AW130" i="4"/>
  <c r="AW188" i="4" s="1"/>
  <c r="AW191" i="4" s="1"/>
  <c r="AW194" i="4" s="1"/>
  <c r="AK11" i="7"/>
  <c r="AK10" i="7"/>
  <c r="AV130" i="4"/>
  <c r="AV188" i="4" s="1"/>
  <c r="AV191" i="4" s="1"/>
  <c r="AV194" i="4" s="1"/>
  <c r="AJ14" i="7"/>
  <c r="AJ28" i="7"/>
  <c r="AJ16" i="7"/>
  <c r="AJ29" i="7"/>
  <c r="AJ35" i="7"/>
  <c r="AJ19" i="7"/>
  <c r="AJ31" i="7"/>
  <c r="AJ20" i="7"/>
  <c r="AJ34" i="7"/>
  <c r="AJ17" i="7"/>
  <c r="AJ13" i="7"/>
  <c r="AJ25" i="7"/>
  <c r="AJ23" i="7"/>
  <c r="AJ26" i="7"/>
  <c r="AJ22" i="7"/>
  <c r="AJ32" i="7"/>
  <c r="AJ11" i="7"/>
  <c r="AJ10" i="7"/>
  <c r="U37" i="7"/>
  <c r="U56" i="7" s="1"/>
  <c r="U9" i="7"/>
  <c r="AJ19" i="11"/>
  <c r="AJ36" i="11" s="1"/>
  <c r="G19" i="12"/>
  <c r="AL68" i="4"/>
  <c r="AL39" i="4" s="1"/>
  <c r="AL8" i="27"/>
  <c r="AL8" i="17" s="1"/>
  <c r="BH8" i="4"/>
  <c r="AN68" i="4"/>
  <c r="BJ8" i="4"/>
  <c r="AN8" i="27"/>
  <c r="AN8" i="17" s="1"/>
  <c r="AF39" i="11"/>
  <c r="AF73" i="11" s="1"/>
  <c r="AF112" i="11" s="1"/>
  <c r="AF114" i="11" s="1"/>
  <c r="AF116" i="11" s="1"/>
  <c r="G40" i="12"/>
  <c r="AM30" i="11"/>
  <c r="AM73" i="11"/>
  <c r="AM112" i="11" s="1"/>
  <c r="AM114" i="11" s="1"/>
  <c r="AM116" i="11" s="1"/>
  <c r="AO8" i="22"/>
  <c r="AO7" i="22" s="1"/>
  <c r="AO21" i="22" s="1"/>
  <c r="AC23" i="7"/>
  <c r="AC29" i="7"/>
  <c r="AC13" i="7"/>
  <c r="AC17" i="7"/>
  <c r="AO130" i="4"/>
  <c r="AO188" i="4" s="1"/>
  <c r="AO191" i="4" s="1"/>
  <c r="AO194" i="4" s="1"/>
  <c r="AC22" i="7"/>
  <c r="AC35" i="7"/>
  <c r="AC28" i="7"/>
  <c r="AC16" i="7"/>
  <c r="AC20" i="7"/>
  <c r="AC32" i="7"/>
  <c r="AC26" i="7"/>
  <c r="AC25" i="7"/>
  <c r="AC19" i="7"/>
  <c r="AC31" i="7"/>
  <c r="AC14" i="7"/>
  <c r="AC34" i="7"/>
  <c r="AC11" i="7"/>
  <c r="AC10" i="7"/>
  <c r="AM68" i="4"/>
  <c r="AM39" i="4" s="1"/>
  <c r="AM8" i="27"/>
  <c r="AM8" i="17" s="1"/>
  <c r="H8" i="12"/>
  <c r="AN8" i="11"/>
  <c r="AM26" i="7"/>
  <c r="AM25" i="7"/>
  <c r="AM19" i="7"/>
  <c r="AM13" i="7"/>
  <c r="AY130" i="4"/>
  <c r="AY188" i="4" s="1"/>
  <c r="AY191" i="4" s="1"/>
  <c r="AY194" i="4" s="1"/>
  <c r="AM14" i="7"/>
  <c r="AM16" i="7"/>
  <c r="AM34" i="7"/>
  <c r="AM17" i="7"/>
  <c r="AM29" i="7"/>
  <c r="AM20" i="7"/>
  <c r="AM32" i="7"/>
  <c r="AM23" i="7"/>
  <c r="AM22" i="7"/>
  <c r="AM35" i="7"/>
  <c r="AM28" i="7"/>
  <c r="AM31" i="7"/>
  <c r="AM11" i="7"/>
  <c r="AM10" i="7"/>
  <c r="G7" i="12"/>
  <c r="AW73" i="11"/>
  <c r="AW112" i="11" s="1"/>
  <c r="AW114" i="11" s="1"/>
  <c r="AW116" i="11" s="1"/>
  <c r="AO73" i="11"/>
  <c r="AO112" i="11" s="1"/>
  <c r="AO114" i="11" s="1"/>
  <c r="AO116" i="11" s="1"/>
  <c r="AN40" i="11"/>
  <c r="H41" i="12"/>
  <c r="AK73" i="11"/>
  <c r="AK112" i="11" s="1"/>
  <c r="AK114" i="11" s="1"/>
  <c r="AK116" i="11" s="1"/>
  <c r="BH38" i="4"/>
  <c r="BH78" i="4"/>
  <c r="AQ30" i="11"/>
  <c r="AQ73" i="11"/>
  <c r="AQ112" i="11" s="1"/>
  <c r="AQ114" i="11" s="1"/>
  <c r="AQ116" i="11" s="1"/>
  <c r="AC51" i="24" l="1"/>
  <c r="AO7" i="17"/>
  <c r="V70" i="24"/>
  <c r="AH26" i="17"/>
  <c r="W70" i="24"/>
  <c r="AI26" i="17"/>
  <c r="AF65" i="27"/>
  <c r="S67" i="24"/>
  <c r="AE24" i="17"/>
  <c r="AK51" i="24"/>
  <c r="AW7" i="17"/>
  <c r="AJ51" i="24"/>
  <c r="AV7" i="17"/>
  <c r="AF68" i="27"/>
  <c r="AF27" i="17" s="1"/>
  <c r="S71" i="24"/>
  <c r="AP8" i="22"/>
  <c r="AP7" i="22" s="1"/>
  <c r="AP21" i="22" s="1"/>
  <c r="AW64" i="27"/>
  <c r="AG67" i="27"/>
  <c r="U66" i="24"/>
  <c r="AF67" i="27"/>
  <c r="T66" i="24"/>
  <c r="AD20" i="7"/>
  <c r="AQ7" i="27"/>
  <c r="AQ64" i="27" s="1"/>
  <c r="AQ23" i="17" s="1"/>
  <c r="AE52" i="24"/>
  <c r="AD35" i="7"/>
  <c r="AK7" i="27"/>
  <c r="AK7" i="17" s="1"/>
  <c r="Y52" i="24"/>
  <c r="BE45" i="18"/>
  <c r="BE47" i="18" s="1"/>
  <c r="BG40" i="18" s="1"/>
  <c r="AX7" i="27"/>
  <c r="AX64" i="27" s="1"/>
  <c r="AX23" i="17" s="1"/>
  <c r="AL52" i="24"/>
  <c r="AV67" i="27"/>
  <c r="AJ66" i="24"/>
  <c r="AY64" i="27"/>
  <c r="AY23" i="17" s="1"/>
  <c r="AM51" i="24"/>
  <c r="AM7" i="27"/>
  <c r="AM7" i="17" s="1"/>
  <c r="AA52" i="24"/>
  <c r="AN7" i="27"/>
  <c r="AB52" i="24"/>
  <c r="AL7" i="27"/>
  <c r="AL7" i="17" s="1"/>
  <c r="Z52" i="24"/>
  <c r="AP7" i="27"/>
  <c r="AP7" i="17" s="1"/>
  <c r="AD52" i="24"/>
  <c r="AY73" i="11"/>
  <c r="AY112" i="11" s="1"/>
  <c r="AY114" i="11" s="1"/>
  <c r="AY116" i="11" s="1"/>
  <c r="AN36" i="11"/>
  <c r="G13" i="21" s="1"/>
  <c r="G7" i="21"/>
  <c r="T50" i="17"/>
  <c r="T141" i="27"/>
  <c r="T54" i="17" s="1"/>
  <c r="AD26" i="7"/>
  <c r="U140" i="27"/>
  <c r="U53" i="17" s="1"/>
  <c r="AD10" i="7"/>
  <c r="AD14" i="7"/>
  <c r="Z137" i="27"/>
  <c r="Z50" i="17" s="1"/>
  <c r="Z36" i="17"/>
  <c r="T138" i="27"/>
  <c r="T51" i="17" s="1"/>
  <c r="AO8" i="18"/>
  <c r="AO7" i="18" s="1"/>
  <c r="AO38" i="18" s="1"/>
  <c r="AO11" i="27" s="1"/>
  <c r="AO11" i="17" s="1"/>
  <c r="AL31" i="7"/>
  <c r="AL16" i="7"/>
  <c r="AK130" i="4"/>
  <c r="AK188" i="4" s="1"/>
  <c r="AK191" i="4" s="1"/>
  <c r="AK194" i="4" s="1"/>
  <c r="AD19" i="7"/>
  <c r="AD32" i="7"/>
  <c r="AD11" i="7"/>
  <c r="AD13" i="7"/>
  <c r="AD29" i="7"/>
  <c r="AP130" i="4"/>
  <c r="AP188" i="4" s="1"/>
  <c r="AP191" i="4" s="1"/>
  <c r="AP194" i="4" s="1"/>
  <c r="AD31" i="7"/>
  <c r="AD16" i="7"/>
  <c r="AD34" i="7"/>
  <c r="AD17" i="7"/>
  <c r="AD28" i="7"/>
  <c r="AD25" i="7"/>
  <c r="AD23" i="7"/>
  <c r="AD22" i="7"/>
  <c r="AL10" i="7"/>
  <c r="Y35" i="7"/>
  <c r="AL26" i="7"/>
  <c r="Y20" i="7"/>
  <c r="Y16" i="7"/>
  <c r="AL19" i="7"/>
  <c r="Y10" i="7"/>
  <c r="Y23" i="7"/>
  <c r="AL32" i="7"/>
  <c r="AL29" i="7"/>
  <c r="AL17" i="7"/>
  <c r="AL23" i="7"/>
  <c r="AX130" i="4"/>
  <c r="AX188" i="4" s="1"/>
  <c r="AX191" i="4" s="1"/>
  <c r="AX194" i="4" s="1"/>
  <c r="AL11" i="7"/>
  <c r="AL35" i="7"/>
  <c r="AL34" i="7"/>
  <c r="AL20" i="7"/>
  <c r="AL13" i="7"/>
  <c r="AL14" i="7"/>
  <c r="AL28" i="7"/>
  <c r="AL25" i="7"/>
  <c r="AL22" i="7"/>
  <c r="Y11" i="7"/>
  <c r="Y32" i="7"/>
  <c r="Y14" i="7"/>
  <c r="Y13" i="7"/>
  <c r="Y22" i="7"/>
  <c r="Y31" i="7"/>
  <c r="Y29" i="7"/>
  <c r="Y28" i="7"/>
  <c r="Y26" i="7"/>
  <c r="AK8" i="22"/>
  <c r="AK7" i="22" s="1"/>
  <c r="AK21" i="22" s="1"/>
  <c r="Y25" i="7"/>
  <c r="Y34" i="7"/>
  <c r="Y17" i="7"/>
  <c r="Y19" i="7"/>
  <c r="AX39" i="4"/>
  <c r="W77" i="27"/>
  <c r="X29" i="7"/>
  <c r="AJ8" i="27"/>
  <c r="AN64" i="27"/>
  <c r="AN23" i="17" s="1"/>
  <c r="AR52" i="27"/>
  <c r="AR10" i="27" s="1"/>
  <c r="AB23" i="7"/>
  <c r="AB20" i="7"/>
  <c r="AB22" i="7"/>
  <c r="AB17" i="7"/>
  <c r="AB14" i="7"/>
  <c r="AB29" i="7"/>
  <c r="AB32" i="7"/>
  <c r="AB26" i="7"/>
  <c r="AB13" i="7"/>
  <c r="AB31" i="7"/>
  <c r="AB25" i="7"/>
  <c r="AB28" i="7"/>
  <c r="AB16" i="7"/>
  <c r="AB19" i="7"/>
  <c r="AB35" i="7"/>
  <c r="AB34" i="7"/>
  <c r="AB11" i="7"/>
  <c r="AB10" i="7"/>
  <c r="AJ39" i="4"/>
  <c r="AK9" i="4"/>
  <c r="AP9" i="4"/>
  <c r="X16" i="7"/>
  <c r="AJ8" i="22"/>
  <c r="AJ7" i="22" s="1"/>
  <c r="AJ21" i="22" s="1"/>
  <c r="AJ130" i="4"/>
  <c r="AJ188" i="4" s="1"/>
  <c r="AJ191" i="4" s="1"/>
  <c r="AJ194" i="4" s="1"/>
  <c r="X19" i="7"/>
  <c r="X14" i="7"/>
  <c r="X34" i="7"/>
  <c r="X22" i="7"/>
  <c r="X35" i="7"/>
  <c r="X17" i="7"/>
  <c r="X28" i="7"/>
  <c r="X10" i="7"/>
  <c r="X11" i="7"/>
  <c r="X20" i="7"/>
  <c r="X32" i="7"/>
  <c r="X23" i="7"/>
  <c r="X13" i="7"/>
  <c r="X25" i="7"/>
  <c r="X26" i="7"/>
  <c r="X31" i="7"/>
  <c r="AL9" i="4"/>
  <c r="AC9" i="7"/>
  <c r="AC37" i="7"/>
  <c r="AC56" i="7" s="1"/>
  <c r="AN130" i="4"/>
  <c r="AN8" i="22"/>
  <c r="AN7" i="22" s="1"/>
  <c r="AN21" i="22" s="1"/>
  <c r="BJ74" i="4"/>
  <c r="AC114" i="11"/>
  <c r="AN39" i="11"/>
  <c r="H40" i="12"/>
  <c r="AM8" i="22"/>
  <c r="AM7" i="22" s="1"/>
  <c r="AM21" i="22" s="1"/>
  <c r="AA34" i="7"/>
  <c r="AA35" i="7"/>
  <c r="AA31" i="7"/>
  <c r="AA29" i="7"/>
  <c r="AA22" i="7"/>
  <c r="AA14" i="7"/>
  <c r="AA19" i="7"/>
  <c r="AA16" i="7"/>
  <c r="AA25" i="7"/>
  <c r="AA28" i="7"/>
  <c r="AA26" i="7"/>
  <c r="AA23" i="7"/>
  <c r="AA13" i="7"/>
  <c r="AA20" i="7"/>
  <c r="AA32" i="7"/>
  <c r="AA17" i="7"/>
  <c r="AM130" i="4"/>
  <c r="AM188" i="4" s="1"/>
  <c r="AM191" i="4" s="1"/>
  <c r="AM194" i="4" s="1"/>
  <c r="AA11" i="7"/>
  <c r="AA10" i="7"/>
  <c r="AL8" i="22"/>
  <c r="AL7" i="22" s="1"/>
  <c r="AL21" i="22" s="1"/>
  <c r="Z13" i="7"/>
  <c r="Z17" i="7"/>
  <c r="Z23" i="7"/>
  <c r="Z19" i="7"/>
  <c r="AL130" i="4"/>
  <c r="AL188" i="4" s="1"/>
  <c r="AL191" i="4" s="1"/>
  <c r="AL194" i="4" s="1"/>
  <c r="Z31" i="7"/>
  <c r="Z16" i="7"/>
  <c r="Z14" i="7"/>
  <c r="Z25" i="7"/>
  <c r="Z32" i="7"/>
  <c r="Z20" i="7"/>
  <c r="Z28" i="7"/>
  <c r="Z22" i="7"/>
  <c r="Z35" i="7"/>
  <c r="Z34" i="7"/>
  <c r="Z29" i="7"/>
  <c r="Z26" i="7"/>
  <c r="Z11" i="7"/>
  <c r="Z10" i="7"/>
  <c r="F8" i="21"/>
  <c r="G18" i="12"/>
  <c r="AJ30" i="11"/>
  <c r="G29" i="12" s="1"/>
  <c r="AJ9" i="7"/>
  <c r="AJ37" i="7"/>
  <c r="AJ56" i="7" s="1"/>
  <c r="AQ130" i="4"/>
  <c r="AQ188" i="4" s="1"/>
  <c r="AQ191" i="4" s="1"/>
  <c r="AQ194" i="4" s="1"/>
  <c r="AE22" i="7"/>
  <c r="AE13" i="7"/>
  <c r="AE25" i="7"/>
  <c r="AE29" i="7"/>
  <c r="AQ8" i="22"/>
  <c r="AQ7" i="22" s="1"/>
  <c r="AQ21" i="22" s="1"/>
  <c r="AE19" i="7"/>
  <c r="AE14" i="7"/>
  <c r="AE32" i="7"/>
  <c r="AE20" i="7"/>
  <c r="AE34" i="7"/>
  <c r="AE31" i="7"/>
  <c r="AE16" i="7"/>
  <c r="AE17" i="7"/>
  <c r="AE26" i="7"/>
  <c r="AE35" i="7"/>
  <c r="AE23" i="7"/>
  <c r="AE28" i="7"/>
  <c r="AE11" i="7"/>
  <c r="AE10" i="7"/>
  <c r="T56" i="7"/>
  <c r="AR52" i="11"/>
  <c r="AR78" i="4"/>
  <c r="BJ109" i="4"/>
  <c r="BJ68" i="4"/>
  <c r="BJ209" i="4" s="1"/>
  <c r="AN39" i="4"/>
  <c r="BH68" i="4"/>
  <c r="BH209" i="4" s="1"/>
  <c r="AM9" i="7"/>
  <c r="AM37" i="7"/>
  <c r="AM56" i="7" s="1"/>
  <c r="AN30" i="11"/>
  <c r="H29" i="12" s="1"/>
  <c r="H7" i="12"/>
  <c r="AM9" i="4"/>
  <c r="F15" i="21"/>
  <c r="F18" i="21" s="1"/>
  <c r="G38" i="12"/>
  <c r="G73" i="12" s="1"/>
  <c r="AN9" i="4"/>
  <c r="AK37" i="7"/>
  <c r="AK56" i="7" s="1"/>
  <c r="AK9" i="7"/>
  <c r="AQ9" i="4"/>
  <c r="BH74" i="4"/>
  <c r="BH130" i="4" s="1"/>
  <c r="BH188" i="4" s="1"/>
  <c r="AL114" i="11"/>
  <c r="X36" i="17" l="1"/>
  <c r="X52" i="24"/>
  <c r="AJ8" i="17"/>
  <c r="AB51" i="24"/>
  <c r="AN7" i="17"/>
  <c r="T70" i="24"/>
  <c r="AF26" i="17"/>
  <c r="U70" i="24"/>
  <c r="AG26" i="17"/>
  <c r="T67" i="24"/>
  <c r="AF24" i="17"/>
  <c r="AG65" i="27"/>
  <c r="AJ70" i="24"/>
  <c r="AV26" i="17"/>
  <c r="AK66" i="24"/>
  <c r="AW23" i="17"/>
  <c r="AW67" i="27"/>
  <c r="AL51" i="24"/>
  <c r="AX7" i="17"/>
  <c r="AE51" i="24"/>
  <c r="AQ7" i="17"/>
  <c r="Y77" i="27"/>
  <c r="Y36" i="17" s="1"/>
  <c r="AF63" i="24"/>
  <c r="AR19" i="17"/>
  <c r="AA77" i="27"/>
  <c r="AA36" i="17" s="1"/>
  <c r="T71" i="24"/>
  <c r="AG68" i="27"/>
  <c r="AG27" i="17" s="1"/>
  <c r="AQ67" i="27"/>
  <c r="AE66" i="24"/>
  <c r="AN67" i="27"/>
  <c r="AB66" i="24"/>
  <c r="AX67" i="27"/>
  <c r="AL66" i="24"/>
  <c r="AP64" i="27"/>
  <c r="AP23" i="17" s="1"/>
  <c r="AD51" i="24"/>
  <c r="AL64" i="27"/>
  <c r="AL23" i="17" s="1"/>
  <c r="Z51" i="24"/>
  <c r="AM64" i="27"/>
  <c r="AM23" i="17" s="1"/>
  <c r="AA51" i="24"/>
  <c r="X80" i="27"/>
  <c r="X38" i="17" s="1"/>
  <c r="AC55" i="24"/>
  <c r="AY67" i="27"/>
  <c r="AM66" i="24"/>
  <c r="AK64" i="27"/>
  <c r="AK23" i="17" s="1"/>
  <c r="Y51" i="24"/>
  <c r="Z140" i="27"/>
  <c r="Z53" i="17" s="1"/>
  <c r="T53" i="17"/>
  <c r="U138" i="27"/>
  <c r="U51" i="17" s="1"/>
  <c r="W137" i="27"/>
  <c r="W140" i="27" s="1"/>
  <c r="W53" i="17" s="1"/>
  <c r="W36" i="17"/>
  <c r="U141" i="27"/>
  <c r="U54" i="17" s="1"/>
  <c r="BG38" i="18"/>
  <c r="BG42" i="18" s="1"/>
  <c r="AO10" i="17"/>
  <c r="AR10" i="17"/>
  <c r="Y37" i="7"/>
  <c r="Y56" i="7" s="1"/>
  <c r="AD9" i="7"/>
  <c r="AD37" i="7"/>
  <c r="AD56" i="7" s="1"/>
  <c r="AL9" i="7"/>
  <c r="Y9" i="7"/>
  <c r="AL37" i="7"/>
  <c r="AL56" i="7" s="1"/>
  <c r="AJ7" i="27"/>
  <c r="V77" i="27"/>
  <c r="V36" i="17" s="1"/>
  <c r="Y125" i="27"/>
  <c r="Y79" i="27" s="1"/>
  <c r="AQ22" i="7"/>
  <c r="X37" i="7"/>
  <c r="X56" i="7" s="1"/>
  <c r="AQ14" i="7"/>
  <c r="AQ19" i="7"/>
  <c r="X9" i="7"/>
  <c r="AQ11" i="7"/>
  <c r="AQ10" i="7"/>
  <c r="AQ16" i="7"/>
  <c r="AQ13" i="7"/>
  <c r="BH194" i="4"/>
  <c r="AQ28" i="7"/>
  <c r="AQ35" i="7"/>
  <c r="AQ25" i="7"/>
  <c r="AQ34" i="7"/>
  <c r="AQ29" i="7"/>
  <c r="AS28" i="7"/>
  <c r="AS32" i="7"/>
  <c r="AS23" i="7"/>
  <c r="AQ23" i="7"/>
  <c r="AQ20" i="7"/>
  <c r="AQ26" i="7"/>
  <c r="AQ31" i="7"/>
  <c r="AE37" i="7"/>
  <c r="AE56" i="7" s="1"/>
  <c r="AE9" i="7"/>
  <c r="BH191" i="4"/>
  <c r="AS29" i="7"/>
  <c r="AS31" i="7"/>
  <c r="AS34" i="7"/>
  <c r="AS25" i="7"/>
  <c r="AR130" i="4"/>
  <c r="AR188" i="4" s="1"/>
  <c r="AR191" i="4" s="1"/>
  <c r="AR194" i="4" s="1"/>
  <c r="BJ78" i="4"/>
  <c r="AS13" i="7"/>
  <c r="H35" i="12"/>
  <c r="AN73" i="11"/>
  <c r="H51" i="12"/>
  <c r="AR39" i="11"/>
  <c r="AR73" i="11" s="1"/>
  <c r="AR112" i="11" s="1"/>
  <c r="AR114" i="11" s="1"/>
  <c r="AR116" i="11" s="1"/>
  <c r="AJ73" i="11"/>
  <c r="G35" i="12"/>
  <c r="F13" i="21"/>
  <c r="AQ32" i="7"/>
  <c r="AQ17" i="7"/>
  <c r="AC116" i="11"/>
  <c r="AB37" i="7"/>
  <c r="AB9" i="7"/>
  <c r="AS10" i="7"/>
  <c r="AS20" i="7"/>
  <c r="AS17" i="7"/>
  <c r="AS35" i="7"/>
  <c r="AS14" i="7"/>
  <c r="AS19" i="7"/>
  <c r="Z9" i="7"/>
  <c r="Z37" i="7"/>
  <c r="AA37" i="7"/>
  <c r="AA56" i="7" s="1"/>
  <c r="AA9" i="7"/>
  <c r="AL116" i="11"/>
  <c r="AL209" i="4"/>
  <c r="AP209" i="4"/>
  <c r="AM209" i="4"/>
  <c r="AK209" i="4"/>
  <c r="AN209" i="4"/>
  <c r="AF209" i="4"/>
  <c r="AE209" i="4"/>
  <c r="AJ209" i="4"/>
  <c r="AG209" i="4"/>
  <c r="AO209" i="4"/>
  <c r="AI209" i="4"/>
  <c r="AH209" i="4"/>
  <c r="AW209" i="4"/>
  <c r="AU209" i="4"/>
  <c r="AS209" i="4"/>
  <c r="AQ209" i="4"/>
  <c r="AT209" i="4"/>
  <c r="AY209" i="4"/>
  <c r="AV209" i="4"/>
  <c r="BB209" i="4"/>
  <c r="AZ209" i="4"/>
  <c r="AR209" i="4"/>
  <c r="AX209" i="4"/>
  <c r="BA209" i="4"/>
  <c r="AS11" i="7"/>
  <c r="AS26" i="7"/>
  <c r="AS16" i="7"/>
  <c r="AN188" i="4"/>
  <c r="AN191" i="4" s="1"/>
  <c r="AS22" i="7"/>
  <c r="AA137" i="27" l="1"/>
  <c r="AA50" i="17" s="1"/>
  <c r="AJ77" i="27"/>
  <c r="AJ36" i="17" s="1"/>
  <c r="J56" i="22" s="1"/>
  <c r="X51" i="24"/>
  <c r="AJ7" i="17"/>
  <c r="AG24" i="17"/>
  <c r="U67" i="24"/>
  <c r="AH65" i="27"/>
  <c r="AB70" i="24"/>
  <c r="AN26" i="17"/>
  <c r="AM70" i="24"/>
  <c r="AY26" i="17"/>
  <c r="AL70" i="24"/>
  <c r="AX26" i="17"/>
  <c r="AE70" i="24"/>
  <c r="AQ26" i="17"/>
  <c r="AJ80" i="27"/>
  <c r="AJ39" i="17" s="1"/>
  <c r="J59" i="22" s="1"/>
  <c r="AK70" i="24"/>
  <c r="AW26" i="17"/>
  <c r="AH68" i="27"/>
  <c r="AH27" i="17" s="1"/>
  <c r="U71" i="24"/>
  <c r="X39" i="17"/>
  <c r="BG45" i="18"/>
  <c r="BG47" i="18" s="1"/>
  <c r="AK67" i="27"/>
  <c r="Y66" i="24"/>
  <c r="AL67" i="27"/>
  <c r="Z66" i="24"/>
  <c r="AR64" i="27"/>
  <c r="AF54" i="24"/>
  <c r="AO64" i="27"/>
  <c r="AO23" i="17" s="1"/>
  <c r="AC54" i="24"/>
  <c r="AM67" i="27"/>
  <c r="AA66" i="24"/>
  <c r="AP67" i="27"/>
  <c r="AD66" i="24"/>
  <c r="G20" i="21"/>
  <c r="G21" i="21" s="1"/>
  <c r="G15" i="21"/>
  <c r="G18" i="21" s="1"/>
  <c r="W50" i="17"/>
  <c r="Y38" i="17"/>
  <c r="Y47" i="17"/>
  <c r="X137" i="27"/>
  <c r="X50" i="17" s="1"/>
  <c r="AJ64" i="27"/>
  <c r="AJ23" i="17" s="1"/>
  <c r="V137" i="27"/>
  <c r="V50" i="17" s="1"/>
  <c r="AH77" i="27"/>
  <c r="AH36" i="17" s="1"/>
  <c r="H56" i="22" s="1"/>
  <c r="AJ125" i="27"/>
  <c r="AJ47" i="17" s="1"/>
  <c r="J65" i="22" s="1"/>
  <c r="BJ130" i="4"/>
  <c r="BJ188" i="4" s="1"/>
  <c r="H38" i="12"/>
  <c r="H73" i="12" s="1"/>
  <c r="AS9" i="7"/>
  <c r="AQ9" i="7"/>
  <c r="AN194" i="4"/>
  <c r="BJ194" i="4" s="1"/>
  <c r="BJ191" i="4"/>
  <c r="BI209" i="4"/>
  <c r="AS37" i="7"/>
  <c r="AB56" i="7"/>
  <c r="Z56" i="7"/>
  <c r="AQ37" i="7"/>
  <c r="H75" i="12"/>
  <c r="AN112" i="11"/>
  <c r="BK209" i="4"/>
  <c r="AJ112" i="11"/>
  <c r="F20" i="21"/>
  <c r="F21" i="21" s="1"/>
  <c r="G75" i="12"/>
  <c r="AA140" i="27" l="1"/>
  <c r="AA53" i="17" s="1"/>
  <c r="Z70" i="24"/>
  <c r="AL26" i="17"/>
  <c r="AH24" i="17"/>
  <c r="AI65" i="27"/>
  <c r="V67" i="24"/>
  <c r="AA70" i="24"/>
  <c r="AM26" i="17"/>
  <c r="Y70" i="24"/>
  <c r="AK26" i="17"/>
  <c r="AD70" i="24"/>
  <c r="AP26" i="17"/>
  <c r="AF66" i="24"/>
  <c r="AR23" i="17"/>
  <c r="AI68" i="27"/>
  <c r="AI27" i="17" s="1"/>
  <c r="V71" i="24"/>
  <c r="AR67" i="27"/>
  <c r="AJ67" i="27"/>
  <c r="X66" i="24"/>
  <c r="AO67" i="27"/>
  <c r="AC66" i="24"/>
  <c r="H106" i="12"/>
  <c r="G35" i="21"/>
  <c r="G36" i="21" s="1"/>
  <c r="X140" i="27"/>
  <c r="X53" i="17" s="1"/>
  <c r="V140" i="27"/>
  <c r="V53" i="17" s="1"/>
  <c r="AH137" i="27"/>
  <c r="V138" i="27"/>
  <c r="Y137" i="27"/>
  <c r="Y50" i="17" s="1"/>
  <c r="AJ79" i="27"/>
  <c r="AJ38" i="17" s="1"/>
  <c r="J58" i="22" s="1"/>
  <c r="AS56" i="7"/>
  <c r="AQ56" i="7"/>
  <c r="AJ114" i="11"/>
  <c r="G106" i="12"/>
  <c r="F35" i="21"/>
  <c r="F36" i="21" s="1"/>
  <c r="AN114" i="11"/>
  <c r="G37" i="21" s="1"/>
  <c r="F101" i="21"/>
  <c r="AI24" i="17" l="1"/>
  <c r="AJ65" i="27"/>
  <c r="W67" i="24"/>
  <c r="X70" i="24"/>
  <c r="AJ26" i="17"/>
  <c r="AC70" i="24"/>
  <c r="AO26" i="17"/>
  <c r="AF70" i="24"/>
  <c r="AR26" i="17"/>
  <c r="AJ68" i="27"/>
  <c r="AJ27" i="17" s="1"/>
  <c r="W71" i="24"/>
  <c r="W138" i="27"/>
  <c r="V51" i="17"/>
  <c r="AH138" i="27"/>
  <c r="AH51" i="17" s="1"/>
  <c r="AH50" i="17"/>
  <c r="H68" i="22" s="1"/>
  <c r="H73" i="22" s="1"/>
  <c r="AH140" i="27"/>
  <c r="V141" i="27"/>
  <c r="Y140" i="27"/>
  <c r="Y53" i="17" s="1"/>
  <c r="AJ137" i="27"/>
  <c r="H108" i="12"/>
  <c r="AN116" i="11"/>
  <c r="G38" i="21" s="1"/>
  <c r="F103" i="21"/>
  <c r="AJ116" i="11"/>
  <c r="G108" i="12"/>
  <c r="F37" i="21"/>
  <c r="X67" i="24" l="1"/>
  <c r="AJ24" i="17"/>
  <c r="AK65" i="27"/>
  <c r="X71" i="24"/>
  <c r="AK68" i="27"/>
  <c r="AK27" i="17" s="1"/>
  <c r="AJ138" i="27"/>
  <c r="AJ51" i="17" s="1"/>
  <c r="J69" i="22" s="1"/>
  <c r="AJ50" i="17"/>
  <c r="J68" i="22" s="1"/>
  <c r="J73" i="22" s="1"/>
  <c r="W141" i="27"/>
  <c r="V54" i="17"/>
  <c r="AH141" i="27"/>
  <c r="AH54" i="17" s="1"/>
  <c r="H74" i="22" s="1"/>
  <c r="AH53" i="17"/>
  <c r="X138" i="27"/>
  <c r="W51" i="17"/>
  <c r="AJ140" i="27"/>
  <c r="H110" i="12"/>
  <c r="F105" i="21"/>
  <c r="F38" i="21"/>
  <c r="G110" i="12"/>
  <c r="H69" i="22"/>
  <c r="AK24" i="17" l="1"/>
  <c r="AL65" i="27"/>
  <c r="Y67" i="24"/>
  <c r="Y71" i="24"/>
  <c r="AL68" i="27"/>
  <c r="AL27" i="17" s="1"/>
  <c r="AJ141" i="27"/>
  <c r="AJ54" i="17" s="1"/>
  <c r="J74" i="22" s="1"/>
  <c r="AJ53" i="17"/>
  <c r="X51" i="17"/>
  <c r="Y138" i="27"/>
  <c r="X141" i="27"/>
  <c r="W54" i="17"/>
  <c r="AL24" i="17" l="1"/>
  <c r="Z67" i="24"/>
  <c r="AM65" i="27"/>
  <c r="AM68" i="27"/>
  <c r="AM27" i="17" s="1"/>
  <c r="Z71" i="24"/>
  <c r="X54" i="17"/>
  <c r="Y141" i="27"/>
  <c r="Z138" i="27"/>
  <c r="Y51" i="17"/>
  <c r="AM24" i="17" l="1"/>
  <c r="AN65" i="27"/>
  <c r="AA67" i="24"/>
  <c r="AN68" i="27"/>
  <c r="AA71" i="24"/>
  <c r="AA138" i="27"/>
  <c r="AA51" i="17" s="1"/>
  <c r="Z51" i="17"/>
  <c r="Z141" i="27"/>
  <c r="AA141" i="27" s="1"/>
  <c r="Y54" i="17"/>
  <c r="AN27" i="17" l="1"/>
  <c r="AO68" i="27"/>
  <c r="AO27" i="17" s="1"/>
  <c r="AN24" i="17"/>
  <c r="AO65" i="27"/>
  <c r="AB67" i="24"/>
  <c r="AB71" i="24"/>
  <c r="AA54" i="17"/>
  <c r="Z54" i="17"/>
  <c r="AO24" i="17" l="1"/>
  <c r="AP65" i="27"/>
  <c r="AC67" i="24"/>
  <c r="AC71" i="24"/>
  <c r="AP68" i="27"/>
  <c r="AP27" i="17" s="1"/>
  <c r="AP24" i="17" l="1"/>
  <c r="AQ65" i="27"/>
  <c r="AD67" i="24"/>
  <c r="AQ68" i="27"/>
  <c r="AQ27" i="17" s="1"/>
  <c r="AD71" i="24"/>
  <c r="AQ24" i="17" l="1"/>
  <c r="AR65" i="27"/>
  <c r="AE67" i="24"/>
  <c r="AR68" i="27"/>
  <c r="AR27" i="17" s="1"/>
  <c r="AE71" i="24"/>
  <c r="AR24" i="17" l="1"/>
  <c r="AS65" i="27"/>
  <c r="AF67" i="24"/>
  <c r="AS68" i="27"/>
  <c r="AS27" i="17" s="1"/>
  <c r="AF71" i="24"/>
  <c r="AS24" i="17" l="1"/>
  <c r="AT65" i="27"/>
  <c r="AG67" i="24"/>
  <c r="AT68" i="27"/>
  <c r="AT27" i="17" s="1"/>
  <c r="AG71" i="24"/>
  <c r="AT24" i="17" l="1"/>
  <c r="AU65" i="27"/>
  <c r="AH67" i="24"/>
  <c r="AU68" i="27"/>
  <c r="AU27" i="17" s="1"/>
  <c r="AH71" i="24"/>
  <c r="AU24" i="17" l="1"/>
  <c r="AV65" i="27"/>
  <c r="AI67" i="24"/>
  <c r="AV68" i="27"/>
  <c r="AV27" i="17" s="1"/>
  <c r="AI71" i="24"/>
  <c r="AV24" i="17" l="1"/>
  <c r="AW65" i="27"/>
  <c r="AJ67" i="24"/>
  <c r="AW68" i="27"/>
  <c r="AW27" i="17" s="1"/>
  <c r="AJ71" i="24"/>
  <c r="AW24" i="17" l="1"/>
  <c r="AX65" i="27"/>
  <c r="AK67" i="24"/>
  <c r="AK71" i="24"/>
  <c r="AX68" i="27"/>
  <c r="AX27" i="17" s="1"/>
  <c r="AX24" i="17" l="1"/>
  <c r="AY65" i="27"/>
  <c r="AL67" i="24"/>
  <c r="AY68" i="27"/>
  <c r="AL71" i="24"/>
  <c r="AY24" i="17" l="1"/>
  <c r="AM67" i="24"/>
  <c r="AM71" i="24"/>
  <c r="AY27" i="17"/>
</calcChain>
</file>

<file path=xl/sharedStrings.xml><?xml version="1.0" encoding="utf-8"?>
<sst xmlns="http://schemas.openxmlformats.org/spreadsheetml/2006/main" count="20230" uniqueCount="730">
  <si>
    <t>%</t>
  </si>
  <si>
    <t>Ziemas kolekcija</t>
  </si>
  <si>
    <t>Pasākums</t>
  </si>
  <si>
    <t>May</t>
  </si>
  <si>
    <t>June</t>
  </si>
  <si>
    <t>July</t>
  </si>
  <si>
    <t>Ziemas sezonas palaišana</t>
  </si>
  <si>
    <t>Jan</t>
  </si>
  <si>
    <t>Feb</t>
  </si>
  <si>
    <t>Mar</t>
  </si>
  <si>
    <t>Apr</t>
  </si>
  <si>
    <t>Aug</t>
  </si>
  <si>
    <t>Sep</t>
  </si>
  <si>
    <t>Okt</t>
  </si>
  <si>
    <t>Nov</t>
  </si>
  <si>
    <t>Dec</t>
  </si>
  <si>
    <t>Iztirgojums (%)</t>
  </si>
  <si>
    <t>EUR</t>
  </si>
  <si>
    <t>#</t>
  </si>
  <si>
    <t>LNB</t>
  </si>
  <si>
    <t>Spline Monthly</t>
  </si>
  <si>
    <t>EBITDA</t>
  </si>
  <si>
    <t>EBITDA  %</t>
  </si>
  <si>
    <t>EBIT  %</t>
  </si>
  <si>
    <t>Tūre</t>
  </si>
  <si>
    <t>Plānotie pasākumi</t>
  </si>
  <si>
    <t>Ziemassvētki + izpārdošana</t>
  </si>
  <si>
    <t>Sezonas beigu pasākums</t>
  </si>
  <si>
    <t>Before school akcija</t>
  </si>
  <si>
    <t>Tūre + pasākums</t>
  </si>
  <si>
    <t>Veikala atvēršana + Viļņa</t>
  </si>
  <si>
    <t>-</t>
  </si>
  <si>
    <t>Plānotie ieņēmumi no pasākumiem</t>
  </si>
  <si>
    <t>Plānotie ieņēmumi kopā</t>
  </si>
  <si>
    <t>Plānotie tekošie ieņēmumi</t>
  </si>
  <si>
    <t>EBIT</t>
  </si>
  <si>
    <t>Gada sadalījums</t>
  </si>
  <si>
    <t>Backdoor Market</t>
  </si>
  <si>
    <t>Boxers - Black</t>
  </si>
  <si>
    <t>Boxers - Pink</t>
  </si>
  <si>
    <t>Boxers - Blue</t>
  </si>
  <si>
    <t xml:space="preserve">Boxers - Orange </t>
  </si>
  <si>
    <t xml:space="preserve">Socks - White </t>
  </si>
  <si>
    <t xml:space="preserve">Socks - Black </t>
  </si>
  <si>
    <t xml:space="preserve">Socks - Blue </t>
  </si>
  <si>
    <t xml:space="preserve">Socks - Orange </t>
  </si>
  <si>
    <t xml:space="preserve">Sampling </t>
  </si>
  <si>
    <t>Charns  #1</t>
  </si>
  <si>
    <t>Neilon Bomber Jacket</t>
  </si>
  <si>
    <t>Charms #2</t>
  </si>
  <si>
    <t>Charms #3</t>
  </si>
  <si>
    <t xml:space="preserve">Leather Jacket </t>
  </si>
  <si>
    <t>Charms #4</t>
  </si>
  <si>
    <t>Workwear Jacket</t>
  </si>
  <si>
    <t xml:space="preserve">Cap - cordouroy Black </t>
  </si>
  <si>
    <t xml:space="preserve">Cap - cordouroy Blue  </t>
  </si>
  <si>
    <t xml:space="preserve">Cap - cordouroy Red </t>
  </si>
  <si>
    <t xml:space="preserve">Josta  - new colourway </t>
  </si>
  <si>
    <t xml:space="preserve">Cap - hunting </t>
  </si>
  <si>
    <t xml:space="preserve">Josta - old colourway </t>
  </si>
  <si>
    <t>Cap - trucker hat ar tīklu</t>
  </si>
  <si>
    <t>Josta  - new colourway 2</t>
  </si>
  <si>
    <t xml:space="preserve">Cap - trucker ar ed hardy </t>
  </si>
  <si>
    <t xml:space="preserve">Cap - washed kepka </t>
  </si>
  <si>
    <t>Regular fit jeans - Black</t>
  </si>
  <si>
    <t xml:space="preserve">Cap - beach cap </t>
  </si>
  <si>
    <t xml:space="preserve">Girlie jeans - Black </t>
  </si>
  <si>
    <t xml:space="preserve">Treniņtērps - windbreaker </t>
  </si>
  <si>
    <t xml:space="preserve">Sample cost </t>
  </si>
  <si>
    <t xml:space="preserve">Treniņtērps - bikses </t>
  </si>
  <si>
    <t xml:space="preserve">Big boys - washed </t>
  </si>
  <si>
    <t xml:space="preserve">Big boys - Blue </t>
  </si>
  <si>
    <t xml:space="preserve">Big Boys - Light Blue </t>
  </si>
  <si>
    <t>Tour merch:</t>
  </si>
  <si>
    <t>LV treninterps</t>
  </si>
  <si>
    <t xml:space="preserve">Shorts - light </t>
  </si>
  <si>
    <t>Tour shirts  for team</t>
  </si>
  <si>
    <t xml:space="preserve">Shorts - black washed </t>
  </si>
  <si>
    <t>Sunglasses sampling</t>
  </si>
  <si>
    <t xml:space="preserve">Sunglasses </t>
  </si>
  <si>
    <t xml:space="preserve">Cargo pants </t>
  </si>
  <si>
    <t xml:space="preserve">Camo jacket </t>
  </si>
  <si>
    <t xml:space="preserve">Camo jorts </t>
  </si>
  <si>
    <t xml:space="preserve">Camo tote </t>
  </si>
  <si>
    <t xml:space="preserve">Camo pants </t>
  </si>
  <si>
    <t>Pogajamais krekls</t>
  </si>
  <si>
    <t xml:space="preserve">Tank tops - men </t>
  </si>
  <si>
    <t xml:space="preserve">Polo krekls - pullover - stripe </t>
  </si>
  <si>
    <t xml:space="preserve">Tank tops - women </t>
  </si>
  <si>
    <t xml:space="preserve">Flannel </t>
  </si>
  <si>
    <t>T-shirts - Black</t>
  </si>
  <si>
    <t xml:space="preserve">T-shirts - White </t>
  </si>
  <si>
    <t xml:space="preserve">T-shirts - Washed </t>
  </si>
  <si>
    <t>Ashtray / random product</t>
  </si>
  <si>
    <t xml:space="preserve">T-shirts - BDM blue </t>
  </si>
  <si>
    <t>Ādas maki</t>
  </si>
  <si>
    <t xml:space="preserve">Hoodie - BDM blue </t>
  </si>
  <si>
    <t>Hoodie - Black</t>
  </si>
  <si>
    <t xml:space="preserve">Hoodie - Orange </t>
  </si>
  <si>
    <t xml:space="preserve">Lietusjaka - Black </t>
  </si>
  <si>
    <t xml:space="preserve">Puffer sampling </t>
  </si>
  <si>
    <t>Puffer final</t>
  </si>
  <si>
    <t>Zippup Hoodie Black</t>
  </si>
  <si>
    <t xml:space="preserve">Snowboard pants sampling </t>
  </si>
  <si>
    <t xml:space="preserve">Snowboard pants </t>
  </si>
  <si>
    <t>Zippup Hoodie Gray</t>
  </si>
  <si>
    <t xml:space="preserve">Skate soma </t>
  </si>
  <si>
    <t xml:space="preserve">DJ headphone bag </t>
  </si>
  <si>
    <t>Skate wax</t>
  </si>
  <si>
    <t xml:space="preserve">Classic tote bag - black </t>
  </si>
  <si>
    <t xml:space="preserve">Skate wheels </t>
  </si>
  <si>
    <t xml:space="preserve">Tote bag washed </t>
  </si>
  <si>
    <t xml:space="preserve">Skateboards - 2 dizaini </t>
  </si>
  <si>
    <t xml:space="preserve">Sweater - Gray </t>
  </si>
  <si>
    <t xml:space="preserve">Baggy sweatpants - Gray </t>
  </si>
  <si>
    <t>Beanies colour 2</t>
  </si>
  <si>
    <t>Beanies colour 1</t>
  </si>
  <si>
    <t>Ski mas k 1</t>
  </si>
  <si>
    <t xml:space="preserve">Plastikāta bags </t>
  </si>
  <si>
    <t xml:space="preserve">Ski mask 2 </t>
  </si>
  <si>
    <t>Tote bags</t>
  </si>
  <si>
    <t>Šalle</t>
  </si>
  <si>
    <t xml:space="preserve">Knit Jumper </t>
  </si>
  <si>
    <t>Niche - jewelerry Ro studio</t>
  </si>
  <si>
    <t xml:space="preserve">Additional shipping </t>
  </si>
  <si>
    <t>Nosaukums</t>
  </si>
  <si>
    <t>Produktu iepirkumi</t>
  </si>
  <si>
    <t xml:space="preserve">Lietusmētelis - Blue </t>
  </si>
  <si>
    <t>Cash out</t>
  </si>
  <si>
    <t>Cash in</t>
  </si>
  <si>
    <t>Net cash flow</t>
  </si>
  <si>
    <t>Q1 2025</t>
  </si>
  <si>
    <t>Q2 2025</t>
  </si>
  <si>
    <t>Q3 2025</t>
  </si>
  <si>
    <t>Q4 2025</t>
  </si>
  <si>
    <t>Q1 2026</t>
  </si>
  <si>
    <t>Q2 2026</t>
  </si>
  <si>
    <t>Q3 2026</t>
  </si>
  <si>
    <t>Q4 2026</t>
  </si>
  <si>
    <t>Packaging</t>
  </si>
  <si>
    <t>per year</t>
  </si>
  <si>
    <t>'</t>
  </si>
  <si>
    <t>Country</t>
  </si>
  <si>
    <t>Year founded</t>
  </si>
  <si>
    <t>Revenue</t>
  </si>
  <si>
    <t>Funding ($M)</t>
  </si>
  <si>
    <t>Latest series</t>
  </si>
  <si>
    <t>VC Split</t>
  </si>
  <si>
    <t>Link</t>
  </si>
  <si>
    <t>Source</t>
  </si>
  <si>
    <t>Description</t>
  </si>
  <si>
    <t>Von Kloerke</t>
  </si>
  <si>
    <t>Germany</t>
  </si>
  <si>
    <t>Early VC</t>
  </si>
  <si>
    <t>Dealroom</t>
  </si>
  <si>
    <t>Handmade accessories like bow ties, pocket squares, and more.</t>
  </si>
  <si>
    <t>StyleSaint</t>
  </si>
  <si>
    <t>US</t>
  </si>
  <si>
    <t>Seed + Series A</t>
  </si>
  <si>
    <t>https://www.stylesaint.com/</t>
  </si>
  <si>
    <t>StyleSaint - Effortless Style For Earth-Loving Babes.</t>
  </si>
  <si>
    <t>Hip Hunters</t>
  </si>
  <si>
    <t>Spain</t>
  </si>
  <si>
    <t>Seed</t>
  </si>
  <si>
    <t>http://hiphunters.com/</t>
  </si>
  <si>
    <t>Shop luxury designer fashion for women.</t>
  </si>
  <si>
    <t>Cocolico</t>
  </si>
  <si>
    <t>France</t>
  </si>
  <si>
    <t>https://coclico.com/</t>
  </si>
  <si>
    <t>Coclico makes beautiful shoes, clogs, heels and boots produced in limited quantities</t>
  </si>
  <si>
    <t>Hill and Friends</t>
  </si>
  <si>
    <t>UK</t>
  </si>
  <si>
    <t>Early VC + Seed</t>
  </si>
  <si>
    <t>Bags n stuff.</t>
  </si>
  <si>
    <t>Couturme</t>
  </si>
  <si>
    <t>https://couturme.com/</t>
  </si>
  <si>
    <t>Personalized wedding dresses</t>
  </si>
  <si>
    <t>Bungeebrand</t>
  </si>
  <si>
    <t>NA</t>
  </si>
  <si>
    <t>https://bungeebrand.com/</t>
  </si>
  <si>
    <t>Luxury shoe and apparel brand located in Philadelphia, PA.</t>
  </si>
  <si>
    <t>ThinWood</t>
  </si>
  <si>
    <t>Hungary</t>
  </si>
  <si>
    <t>https://www.thinwood.hu/</t>
  </si>
  <si>
    <t>Designer eyewear production, using only superior quality light-weight wood.</t>
  </si>
  <si>
    <t>Jewel Toned Inc.</t>
  </si>
  <si>
    <t>Lingerie and Body Shapers that are easy, comfy and beautiful like you.</t>
  </si>
  <si>
    <t>Combatant Gentlemen</t>
  </si>
  <si>
    <t>https://www.combatgent.com/</t>
  </si>
  <si>
    <t>Affordable, high-quality menswear for everyday and special occasions, featuring tailored suits and tuxedos.</t>
  </si>
  <si>
    <t>Seazy</t>
  </si>
  <si>
    <t>Italy</t>
  </si>
  <si>
    <t>https://soseaty.com/</t>
  </si>
  <si>
    <t>Manufacturers of sustainable Clothing and Beachwear.</t>
  </si>
  <si>
    <t>Polène</t>
  </si>
  <si>
    <t>Angel + Seed</t>
  </si>
  <si>
    <t>https://www.polene-paris.com/</t>
  </si>
  <si>
    <t>French brand of high leather goods, based in paris.</t>
  </si>
  <si>
    <t>IAMRUNBOX</t>
  </si>
  <si>
    <t>https://iamrunbox.com/</t>
  </si>
  <si>
    <t>Active lifestyle brand that has created light backpack and carriers for active commuters.</t>
  </si>
  <si>
    <t>USD</t>
  </si>
  <si>
    <t>COMPANY</t>
  </si>
  <si>
    <t>AVERAGE</t>
  </si>
  <si>
    <t>Founder split</t>
  </si>
  <si>
    <t>MEDIAN</t>
  </si>
  <si>
    <t>EV ($M)</t>
  </si>
  <si>
    <t>Revenue ($M)</t>
  </si>
  <si>
    <t>EV / Revenue</t>
  </si>
  <si>
    <t>Share of total revenue</t>
  </si>
  <si>
    <t>Shirts</t>
  </si>
  <si>
    <t>Quantity</t>
  </si>
  <si>
    <t>Price (pcs)</t>
  </si>
  <si>
    <t>Jumpers</t>
  </si>
  <si>
    <t>Jackets</t>
  </si>
  <si>
    <t>Pants and shorts</t>
  </si>
  <si>
    <t>Bags</t>
  </si>
  <si>
    <t>Accessories</t>
  </si>
  <si>
    <t>Skateboards and accessories</t>
  </si>
  <si>
    <t>Jewelry</t>
  </si>
  <si>
    <t>Other products</t>
  </si>
  <si>
    <t>Revenues from sold products in total</t>
  </si>
  <si>
    <t>Revenue from collaborations</t>
  </si>
  <si>
    <t>Proceeds from events</t>
  </si>
  <si>
    <t>Other income</t>
  </si>
  <si>
    <t>Distribution of income by month</t>
  </si>
  <si>
    <t>Cost of materials</t>
  </si>
  <si>
    <t>Purchase and delivery expenses of raw materials and materials</t>
  </si>
  <si>
    <t>Cost (pcs)</t>
  </si>
  <si>
    <t>Cost of other materials</t>
  </si>
  <si>
    <t>Customs expenses</t>
  </si>
  <si>
    <t>Labor wages</t>
  </si>
  <si>
    <t>Accountant</t>
  </si>
  <si>
    <t>Wages</t>
  </si>
  <si>
    <t>Workshop - tailor</t>
  </si>
  <si>
    <t>Security guard</t>
  </si>
  <si>
    <t>Cost of delivery of goods</t>
  </si>
  <si>
    <t>Gross Profit</t>
  </si>
  <si>
    <t>Administration costs</t>
  </si>
  <si>
    <t>Transportation expenses</t>
  </si>
  <si>
    <t>The costs of furnishing the shop premises</t>
  </si>
  <si>
    <t>Construction materials</t>
  </si>
  <si>
    <t>Music and sound costs</t>
  </si>
  <si>
    <t>Cash register</t>
  </si>
  <si>
    <t>Magazine costs</t>
  </si>
  <si>
    <t>Tour costs</t>
  </si>
  <si>
    <t>Cost of living</t>
  </si>
  <si>
    <t>Rent of premises</t>
  </si>
  <si>
    <t>Team catering</t>
  </si>
  <si>
    <t>Commission money</t>
  </si>
  <si>
    <t>Marketing materials</t>
  </si>
  <si>
    <t>Security</t>
  </si>
  <si>
    <t>Team transport costs</t>
  </si>
  <si>
    <t>Transportation costs</t>
  </si>
  <si>
    <t>Cost of tour merch</t>
  </si>
  <si>
    <t>Rental costs</t>
  </si>
  <si>
    <t>The new premises on Matīsa Street</t>
  </si>
  <si>
    <t>Valdemara street premises</t>
  </si>
  <si>
    <t>Warehouse rental</t>
  </si>
  <si>
    <t>Other costs</t>
  </si>
  <si>
    <t>Zoho annual membership</t>
  </si>
  <si>
    <t>Postal envelopes</t>
  </si>
  <si>
    <t>Hard disk</t>
  </si>
  <si>
    <t>Container rental</t>
  </si>
  <si>
    <t>Background e-commerce</t>
  </si>
  <si>
    <t>Card fee</t>
  </si>
  <si>
    <t>Others</t>
  </si>
  <si>
    <t>Cost of sales</t>
  </si>
  <si>
    <t>Marketing expenses</t>
  </si>
  <si>
    <t>Copying</t>
  </si>
  <si>
    <t>campaign</t>
  </si>
  <si>
    <t>Posters, stickers, cards and more.</t>
  </si>
  <si>
    <t>Ecommerce expenses</t>
  </si>
  <si>
    <t>Cooperation expenses</t>
  </si>
  <si>
    <t>Other expenses</t>
  </si>
  <si>
    <t>Tax payments</t>
  </si>
  <si>
    <t>NET PROFIT</t>
  </si>
  <si>
    <t>Indicative breakdown of sales by year</t>
  </si>
  <si>
    <t>Planned events</t>
  </si>
  <si>
    <t>Total projected revenue</t>
  </si>
  <si>
    <t>Annual breakdown</t>
  </si>
  <si>
    <t>Revenue and cost assumptions</t>
  </si>
  <si>
    <t>Christmas sales</t>
  </si>
  <si>
    <t>Purchases of finished products</t>
  </si>
  <si>
    <t>Procurement of other materials and samples</t>
  </si>
  <si>
    <t>Inventory purchases total</t>
  </si>
  <si>
    <t>Inventories at the beginning of the period</t>
  </si>
  <si>
    <t>Cost of goods sold</t>
  </si>
  <si>
    <t>Inventory changes</t>
  </si>
  <si>
    <t>Stocks at the end of the period</t>
  </si>
  <si>
    <t>Product procurement 2025 and 2026 summary</t>
  </si>
  <si>
    <t>2025 collections</t>
  </si>
  <si>
    <t>Skateboards and their accessories</t>
  </si>
  <si>
    <t>Selling price (with pvn)</t>
  </si>
  <si>
    <t>Season</t>
  </si>
  <si>
    <t>Autumn/Winter</t>
  </si>
  <si>
    <t>Spring/Summer</t>
  </si>
  <si>
    <t>2026 collections</t>
  </si>
  <si>
    <t>Unit cost</t>
  </si>
  <si>
    <t>First collection quantity</t>
  </si>
  <si>
    <t>Second collection quantity</t>
  </si>
  <si>
    <t>Proportion of the quantity of the first collection</t>
  </si>
  <si>
    <t>Proportion of the quantity of the second collection</t>
  </si>
  <si>
    <t>Second collection average unit cost</t>
  </si>
  <si>
    <t>First collection average unit cost</t>
  </si>
  <si>
    <t>Average piece cost of both collections (Sep - Apr)</t>
  </si>
  <si>
    <t>Selling price of the first collection</t>
  </si>
  <si>
    <t>Selling price</t>
  </si>
  <si>
    <t>Selling price of the second collection</t>
  </si>
  <si>
    <t>The total price of the collections (Sep - Apr)</t>
  </si>
  <si>
    <t>Estimated sale of the first season in 2025</t>
  </si>
  <si>
    <t>Estimated sale of the second season in 2025</t>
  </si>
  <si>
    <t>Estimated sale of 2025</t>
  </si>
  <si>
    <t>Inventory</t>
  </si>
  <si>
    <t>Estimated sale of the first season in 2026</t>
  </si>
  <si>
    <t>Estimated sale of the second season in 2026</t>
  </si>
  <si>
    <t>Estimated sale of 2026</t>
  </si>
  <si>
    <t>Revenue from the online store</t>
  </si>
  <si>
    <t>Revenue from the store</t>
  </si>
  <si>
    <t>Procurement of other materials</t>
  </si>
  <si>
    <t>Daily operational costs</t>
  </si>
  <si>
    <t>Inventory purchases</t>
  </si>
  <si>
    <t>Store renovation costs</t>
  </si>
  <si>
    <t>Ecommerce costs</t>
  </si>
  <si>
    <t>Repayment of debt</t>
  </si>
  <si>
    <t>Cash Flow</t>
  </si>
  <si>
    <t>Profit and Loss Statement</t>
  </si>
  <si>
    <t>COST OF SALES</t>
  </si>
  <si>
    <t>ADMINISTRATION COSTS</t>
  </si>
  <si>
    <t>Operational costs</t>
  </si>
  <si>
    <t>COST OF MATERIALS</t>
  </si>
  <si>
    <t>LABOR WAGES</t>
  </si>
  <si>
    <t>REVENUE</t>
  </si>
  <si>
    <t>Cash Flow Summary</t>
  </si>
  <si>
    <t>Profit and Loss (monthly)</t>
  </si>
  <si>
    <t>Valuation</t>
  </si>
  <si>
    <t>The costs of renovating the shop premises</t>
  </si>
  <si>
    <t>Material purchases</t>
  </si>
  <si>
    <t>Q1 2024
(Jan-Mar)</t>
  </si>
  <si>
    <t>Q1 2025
(Jan-Mar)</t>
  </si>
  <si>
    <t>Q1 2026
(Jan-Mar)</t>
  </si>
  <si>
    <t>Q3 2024
(Jul-Sep)</t>
  </si>
  <si>
    <t>Q2 2024
(Apr-Jun)</t>
  </si>
  <si>
    <t>Q2 2025
(Apr-Jun)</t>
  </si>
  <si>
    <t>Q4 2024
(Okt-Dec)</t>
  </si>
  <si>
    <t>Q3 2025
(Jul-Sep)</t>
  </si>
  <si>
    <t>Q2 2026
(Apr-Jun)</t>
  </si>
  <si>
    <t>Q3 2026
(Jul-Sep)</t>
  </si>
  <si>
    <t>Q4 2026
(Okt-Dec)</t>
  </si>
  <si>
    <t>Q4 2025
(Okt-Dec)</t>
  </si>
  <si>
    <t>Purchase and delivery expenses of materials</t>
  </si>
  <si>
    <t>Gross Margin</t>
  </si>
  <si>
    <t>EBITDA Margin</t>
  </si>
  <si>
    <t>PnL</t>
  </si>
  <si>
    <t>Revenue from the tour</t>
  </si>
  <si>
    <t>Costs</t>
  </si>
  <si>
    <t>Gross profit from the tour</t>
  </si>
  <si>
    <t>Total quantity</t>
  </si>
  <si>
    <t>Inventory adjusted purchases</t>
  </si>
  <si>
    <t>2027 collections</t>
  </si>
  <si>
    <t>Operational materials</t>
  </si>
  <si>
    <t>Accumulated Cash</t>
  </si>
  <si>
    <t>Q1 2027
(Jan-Mar)</t>
  </si>
  <si>
    <t>Q2 2027
(Apr-Jun)</t>
  </si>
  <si>
    <t>Q3 2027
(Jul-Sep)</t>
  </si>
  <si>
    <t>Q4 2027
(Okt-Dec)</t>
  </si>
  <si>
    <t>Accumulated cash</t>
  </si>
  <si>
    <t>Cash Flow with the round funds</t>
  </si>
  <si>
    <t>Accumulated CF with the round funds</t>
  </si>
  <si>
    <t>Purchase and delivery expenses of raw materials</t>
  </si>
  <si>
    <t>Q1 2027</t>
  </si>
  <si>
    <t>Q2 2027</t>
  </si>
  <si>
    <t>Q3 2027</t>
  </si>
  <si>
    <t>Q4 2027</t>
  </si>
  <si>
    <t>Acc. CF with the round funds</t>
  </si>
  <si>
    <t>Accumulated Cash Flow</t>
  </si>
  <si>
    <t>Paris</t>
  </si>
  <si>
    <t>Vilnius</t>
  </si>
  <si>
    <t>Copenhagen</t>
  </si>
  <si>
    <t>New selling price 
(with pvn)</t>
  </si>
  <si>
    <t>Snowboard jacket sampling</t>
  </si>
  <si>
    <t>Snowboard jacket</t>
  </si>
  <si>
    <t xml:space="preserve">Longsleeve - white and blue </t>
  </si>
  <si>
    <t xml:space="preserve">Longsleeve - black and grey </t>
  </si>
  <si>
    <t>Quanntity 2025</t>
  </si>
  <si>
    <t>Quanntity 2026</t>
  </si>
  <si>
    <t>Total costs
(with pvn; 2025)</t>
  </si>
  <si>
    <t>Total costs
(with pvn; 2026.)</t>
  </si>
  <si>
    <t>Premise renovation</t>
  </si>
  <si>
    <t>Expected revenue (EUR)</t>
  </si>
  <si>
    <t>August, 2025</t>
  </si>
  <si>
    <t>Pop-up</t>
  </si>
  <si>
    <t>Pop-up plan</t>
  </si>
  <si>
    <t>Pop-up costs</t>
  </si>
  <si>
    <t>Brand Manager</t>
  </si>
  <si>
    <t>CEO, Creative Director, Designer</t>
  </si>
  <si>
    <t>Procuction &amp; Inventory Manager</t>
  </si>
  <si>
    <t>Graphic Designer</t>
  </si>
  <si>
    <t>Marketing Manager</t>
  </si>
  <si>
    <t>CFO</t>
  </si>
  <si>
    <t>E-commerce Manager</t>
  </si>
  <si>
    <t>Store Manager</t>
  </si>
  <si>
    <t>Other freelance or outsourced positions</t>
  </si>
  <si>
    <t>Social Media Manager</t>
  </si>
  <si>
    <t>Marketing costs</t>
  </si>
  <si>
    <t>Paris store rental</t>
  </si>
  <si>
    <t>Berlin store rental</t>
  </si>
  <si>
    <t>Meta (60%), TikTok (30%), Google (10%).</t>
  </si>
  <si>
    <t>Production Costs</t>
  </si>
  <si>
    <t>Assumptions</t>
  </si>
  <si>
    <t>AOV</t>
  </si>
  <si>
    <t>Conversion Rate</t>
  </si>
  <si>
    <t>ROAS</t>
  </si>
  <si>
    <t>Physical Store Halo Effect</t>
  </si>
  <si>
    <t>Campaign Timeline &amp; Spend</t>
  </si>
  <si>
    <t>Month</t>
  </si>
  <si>
    <t>Key Campaigns</t>
  </si>
  <si>
    <t>Paid Ad Spend</t>
  </si>
  <si>
    <t>Channels</t>
  </si>
  <si>
    <t>CAC</t>
  </si>
  <si>
    <t>CPC</t>
  </si>
  <si>
    <t>Meta + Email</t>
  </si>
  <si>
    <t>€1.50</t>
  </si>
  <si>
    <t>Jun</t>
  </si>
  <si>
    <t>Jul</t>
  </si>
  <si>
    <t>Summer Retention</t>
  </si>
  <si>
    <t>Oct</t>
  </si>
  <si>
    <t>Total</t>
  </si>
  <si>
    <t>Assumptions:</t>
  </si>
  <si>
    <t>€140,000 / 3,125 customers ≈ €44.80</t>
  </si>
  <si>
    <t xml:space="preserve"> of e-commerce revenue driven by Berlin/Paris buzz.</t>
  </si>
  <si>
    <t xml:space="preserve"> (optimized campaigns from 2025 learnings).</t>
  </si>
  <si>
    <t xml:space="preserve"> (improved due to brand recognition).</t>
  </si>
  <si>
    <t>(premium streetwear, adjusted for inflation).</t>
  </si>
  <si>
    <t>€315,000 / 10,256 customers ≈ €30.70</t>
  </si>
  <si>
    <t>(premium streetwear, global audience).</t>
  </si>
  <si>
    <t>(established brand loyalty).</t>
  </si>
  <si>
    <t xml:space="preserve"> (optimized scaling from 2026).</t>
  </si>
  <si>
    <t xml:space="preserve"> of e-commerce revenue driven by Paris/Berlin/Copenhagen buzz.</t>
  </si>
  <si>
    <t>Expected Revenue CPC</t>
  </si>
  <si>
    <t>The Scale Levers</t>
  </si>
  <si>
    <t>WE ARE HERE</t>
  </si>
  <si>
    <t>Collection</t>
  </si>
  <si>
    <t>Summer season orders</t>
  </si>
  <si>
    <t>Winter season orders</t>
  </si>
  <si>
    <t>Summer season start</t>
  </si>
  <si>
    <t>Winter season start</t>
  </si>
  <si>
    <t>Spring season orders</t>
  </si>
  <si>
    <t>Spring season start</t>
  </si>
  <si>
    <t>Fall season order</t>
  </si>
  <si>
    <t>Fall season start</t>
  </si>
  <si>
    <t>Flagship stores</t>
  </si>
  <si>
    <t>LV store renovation</t>
  </si>
  <si>
    <t>LV store opening</t>
  </si>
  <si>
    <t>Berlin store renovation</t>
  </si>
  <si>
    <t>Berlin store opening</t>
  </si>
  <si>
    <t>Paris store renovation</t>
  </si>
  <si>
    <t>Paris store opening</t>
  </si>
  <si>
    <t>Flaghip store lookout</t>
  </si>
  <si>
    <t>Berlin store scoping, visits &amp; negotiations.</t>
  </si>
  <si>
    <t>Paris store scoping, visits &amp; negotiations.</t>
  </si>
  <si>
    <t>Pop-ups</t>
  </si>
  <si>
    <t>Pop-up in Vilnus</t>
  </si>
  <si>
    <t>Pop-up in Paris FW</t>
  </si>
  <si>
    <t>Ecommerce development</t>
  </si>
  <si>
    <t>Ecom development</t>
  </si>
  <si>
    <t>Partnerships</t>
  </si>
  <si>
    <t>Partnership developments</t>
  </si>
  <si>
    <t>Partnerships action</t>
  </si>
  <si>
    <t>Winter season order forms</t>
  </si>
  <si>
    <t>Summer season influencer deals</t>
  </si>
  <si>
    <t>Winter season influencer deals</t>
  </si>
  <si>
    <t>Spring season order forms</t>
  </si>
  <si>
    <t>Summer season order forms</t>
  </si>
  <si>
    <t>Fall season order forms</t>
  </si>
  <si>
    <t>The Marketing Plan</t>
  </si>
  <si>
    <t>Collection Ecommerce photoshoot</t>
  </si>
  <si>
    <t>Photos &amp; Editing</t>
  </si>
  <si>
    <t>Marketing &amp; campaign planning</t>
  </si>
  <si>
    <t>Summer campaign planning</t>
  </si>
  <si>
    <t>Summer campaign filming</t>
  </si>
  <si>
    <t>Winter campaign planning</t>
  </si>
  <si>
    <t>Winter campaign filming</t>
  </si>
  <si>
    <t>Sring campaign planning</t>
  </si>
  <si>
    <t>Spring campaign filming</t>
  </si>
  <si>
    <t>Fall campaign planning</t>
  </si>
  <si>
    <t>Fall campaign filming</t>
  </si>
  <si>
    <t>Paid Ads Plan</t>
  </si>
  <si>
    <t>Summer season teser</t>
  </si>
  <si>
    <t>Summer season campaign</t>
  </si>
  <si>
    <t>Winter season teser</t>
  </si>
  <si>
    <t>Winnter season campaign</t>
  </si>
  <si>
    <t>Subscription discount camp.</t>
  </si>
  <si>
    <t>Spring season teser</t>
  </si>
  <si>
    <t>Spring season campaign</t>
  </si>
  <si>
    <t>Fall season teser</t>
  </si>
  <si>
    <t>Fall season campaign</t>
  </si>
  <si>
    <t>Winter season campaign</t>
  </si>
  <si>
    <t>Sales</t>
  </si>
  <si>
    <t>Summer-end sales</t>
  </si>
  <si>
    <t>January sales</t>
  </si>
  <si>
    <t>Winter-end sales</t>
  </si>
  <si>
    <t>Final stock sale</t>
  </si>
  <si>
    <t>Sales campaigns</t>
  </si>
  <si>
    <t>Summer-end marketing prep.</t>
  </si>
  <si>
    <t>Christmas marketing prep.</t>
  </si>
  <si>
    <t>January marketing prep.</t>
  </si>
  <si>
    <t>Winter-end marketing prep.</t>
  </si>
  <si>
    <t>Final stock marketing prep.</t>
  </si>
  <si>
    <t>Influencers</t>
  </si>
  <si>
    <t>Summer influencer campaigns</t>
  </si>
  <si>
    <t>Winter influencer research &amp; contact</t>
  </si>
  <si>
    <t>Winter influencer campaigns</t>
  </si>
  <si>
    <t>Summer influencer research &amp; contact</t>
  </si>
  <si>
    <t>Flagship store campaigns</t>
  </si>
  <si>
    <t>LV store campaign filming &amp; creation</t>
  </si>
  <si>
    <t>LV store campaign launch</t>
  </si>
  <si>
    <t>LV store oppening announcement</t>
  </si>
  <si>
    <t>Berlin store campaign planning</t>
  </si>
  <si>
    <t>Berlin store campaign creation</t>
  </si>
  <si>
    <t>Berlin store campaign launch</t>
  </si>
  <si>
    <t>Berlin store oppening announcement</t>
  </si>
  <si>
    <t>Paris store campaign planning</t>
  </si>
  <si>
    <t>Paris store campaign creation</t>
  </si>
  <si>
    <t>Paris store campaign launch</t>
  </si>
  <si>
    <t>Paris store oppening announcement</t>
  </si>
  <si>
    <t>Pop-up campaigns</t>
  </si>
  <si>
    <t>Vilnius Pop-up campaign planning</t>
  </si>
  <si>
    <t>Vilnius Pop-up campaign creation</t>
  </si>
  <si>
    <t>Vilnius Pop-up campaign launch</t>
  </si>
  <si>
    <t>Vilnius Pop-up oppening camp.</t>
  </si>
  <si>
    <t>Paris Pop-up campaign planning</t>
  </si>
  <si>
    <t>Paris Pop-up campaign creation</t>
  </si>
  <si>
    <t>Paris Pop-up campaign launch</t>
  </si>
  <si>
    <t>Paris Pop-up oppening camp.</t>
  </si>
  <si>
    <t>Riga Music Events</t>
  </si>
  <si>
    <t>Riga music event planning</t>
  </si>
  <si>
    <t>Riga event campaign</t>
  </si>
  <si>
    <t>Riga signature music event</t>
  </si>
  <si>
    <t>Riga event planning</t>
  </si>
  <si>
    <t>Riga signature event</t>
  </si>
  <si>
    <t>Berlin Music Events</t>
  </si>
  <si>
    <t>Berlin event planning</t>
  </si>
  <si>
    <t>Berlin event campaign</t>
  </si>
  <si>
    <t>Berlin store event</t>
  </si>
  <si>
    <t>Berlin signature event</t>
  </si>
  <si>
    <t>Paris Music Events</t>
  </si>
  <si>
    <t>Paris event planning</t>
  </si>
  <si>
    <t>Paris event campaign</t>
  </si>
  <si>
    <t>Paris store event</t>
  </si>
  <si>
    <t>Sports Events</t>
  </si>
  <si>
    <t>Skate / Extreme planning</t>
  </si>
  <si>
    <t>Skate / Extreme 
preperation + campaign</t>
  </si>
  <si>
    <t>Skate / Extreme sports event</t>
  </si>
  <si>
    <t>Riga Store Events</t>
  </si>
  <si>
    <t>Store event + Promo.</t>
  </si>
  <si>
    <t>Berlin Store Events</t>
  </si>
  <si>
    <t>Paris Store Events</t>
  </si>
  <si>
    <t>Production</t>
  </si>
  <si>
    <t>€70,000 / 1,200 customers ≈ €60</t>
  </si>
  <si>
    <t>Photoshoot</t>
  </si>
  <si>
    <t>Meta</t>
  </si>
  <si>
    <t>Meta (70%), TikTok (30%)</t>
  </si>
  <si>
    <t>Geo-targetinng Meta (60%), TikTok (30%), Google (10%).</t>
  </si>
  <si>
    <t>Meta (50%) + TikTok (50%)</t>
  </si>
  <si>
    <t>Dynamic ads Meta (60%), TikTok (30%), Google (10%).</t>
  </si>
  <si>
    <t>Riga music event planning &amp; prep</t>
  </si>
  <si>
    <t xml:space="preserve">Skate / Extreme event campaign	</t>
  </si>
  <si>
    <t>Meta retargeting</t>
  </si>
  <si>
    <t>Meta + Email campaign</t>
  </si>
  <si>
    <t>Berlin event planning &amp; prep</t>
  </si>
  <si>
    <t>Campaign Production</t>
  </si>
  <si>
    <t>Paid Campaign Timeline &amp; Spend</t>
  </si>
  <si>
    <t>Geo-targeted Meta (60%), TikTok (30%), Google (10%).</t>
  </si>
  <si>
    <t>Skate / Extreme campaign preperation</t>
  </si>
  <si>
    <t>Summer Photos &amp; Editing</t>
  </si>
  <si>
    <t>Geo-targeted Meta (60%), TikTok (30%)</t>
  </si>
  <si>
    <t>Skate / Extreme campaign</t>
  </si>
  <si>
    <t>Fall Photos &amp; Editing</t>
  </si>
  <si>
    <t>Winter Photos &amp; Editing</t>
  </si>
  <si>
    <t>Expected Revenue ROAS</t>
  </si>
  <si>
    <t>Average Expected Revenue</t>
  </si>
  <si>
    <t>Paris event planning &amp; prep</t>
  </si>
  <si>
    <t>Riga event planning &amp; prep</t>
  </si>
  <si>
    <t>2027 Paid Ads Revenue Calculation</t>
  </si>
  <si>
    <t>Halo effect</t>
  </si>
  <si>
    <t>Total Expected Revenue</t>
  </si>
  <si>
    <t>Campaign production costs</t>
  </si>
  <si>
    <t>Cooperation costs</t>
  </si>
  <si>
    <t>LV store oppening announc.</t>
  </si>
  <si>
    <t>Projected revenue from e-commerce</t>
  </si>
  <si>
    <t>Projected revenue from flagship stores</t>
  </si>
  <si>
    <t>Pop-up in CPH FW</t>
  </si>
  <si>
    <t>Pop-up in Amsterdam</t>
  </si>
  <si>
    <t>Amsterdam Pop-up camp. planning</t>
  </si>
  <si>
    <t>Amsterdam Pop-up camp. creation</t>
  </si>
  <si>
    <t>Amsterdam Pop-up campaign launch</t>
  </si>
  <si>
    <t>Amsterdam Pop-up oppening camp.</t>
  </si>
  <si>
    <t>CPH Pop-up campaign planning</t>
  </si>
  <si>
    <t>CPH Pop-up campaign creation</t>
  </si>
  <si>
    <t>CPH Pop-up campaign launch</t>
  </si>
  <si>
    <t>CPH Pop-up oppening camp.</t>
  </si>
  <si>
    <t>CHP Pop-up campaign launch</t>
  </si>
  <si>
    <t>CHP Pop-up oppening camp.</t>
  </si>
  <si>
    <t>Berlin store opening anouncement</t>
  </si>
  <si>
    <t>Paris store opening anouncement</t>
  </si>
  <si>
    <t>LV store opening anouncement</t>
  </si>
  <si>
    <t/>
  </si>
  <si>
    <t>June, 2026</t>
  </si>
  <si>
    <t>August, 2026</t>
  </si>
  <si>
    <t>July, 2027</t>
  </si>
  <si>
    <t>Estimated date</t>
  </si>
  <si>
    <t>Amsterdam</t>
  </si>
  <si>
    <t>Publications</t>
  </si>
  <si>
    <t>Influencer campaigns</t>
  </si>
  <si>
    <t>Socks</t>
  </si>
  <si>
    <t>Underwear</t>
  </si>
  <si>
    <t>Tshirt</t>
  </si>
  <si>
    <t>Top </t>
  </si>
  <si>
    <t>Tank top </t>
  </si>
  <si>
    <t>Longsleeve</t>
  </si>
  <si>
    <t>Sweater</t>
  </si>
  <si>
    <t>Hoodie</t>
  </si>
  <si>
    <t>Zipper hoodie</t>
  </si>
  <si>
    <t>Trainers </t>
  </si>
  <si>
    <t>Joggers</t>
  </si>
  <si>
    <t>Denim pants baggie</t>
  </si>
  <si>
    <t>Denim pants regular</t>
  </si>
  <si>
    <t>Woman's denim pants</t>
  </si>
  <si>
    <t>Cargo pants </t>
  </si>
  <si>
    <t>Shorts denim </t>
  </si>
  <si>
    <t>Cargo shorts</t>
  </si>
  <si>
    <t>Belt </t>
  </si>
  <si>
    <t>Leather belt</t>
  </si>
  <si>
    <t>Work wear jacket </t>
  </si>
  <si>
    <t>Leather jacket</t>
  </si>
  <si>
    <t>Button shirt</t>
  </si>
  <si>
    <t>Flannel shirt </t>
  </si>
  <si>
    <t>Bomber jacket </t>
  </si>
  <si>
    <t>Puffer jacket </t>
  </si>
  <si>
    <t>Stussy</t>
  </si>
  <si>
    <t>Golfwang</t>
  </si>
  <si>
    <t>—</t>
  </si>
  <si>
    <t>(di)vision</t>
  </si>
  <si>
    <t>Braindead</t>
  </si>
  <si>
    <t>Bathing ape</t>
  </si>
  <si>
    <t>Ader error</t>
  </si>
  <si>
    <t>Aries</t>
  </si>
  <si>
    <t>27-</t>
  </si>
  <si>
    <t>Thames</t>
  </si>
  <si>
    <t>032c</t>
  </si>
  <si>
    <t>Denim tears</t>
  </si>
  <si>
    <t>Supreme</t>
  </si>
  <si>
    <t>Drole de monsieure </t>
  </si>
  <si>
    <t>Entire studios</t>
  </si>
  <si>
    <t>Grammicci</t>
  </si>
  <si>
    <t>Misbhve</t>
  </si>
  <si>
    <t>Places+faces</t>
  </si>
  <si>
    <t>Polar skateboarding</t>
  </si>
  <si>
    <t>Twojeys</t>
  </si>
  <si>
    <t>Racer world wide</t>
  </si>
  <si>
    <t>palace</t>
  </si>
  <si>
    <t>Kid super</t>
  </si>
  <si>
    <t>899/1499</t>
  </si>
  <si>
    <t>Gloves</t>
  </si>
  <si>
    <t>Caps</t>
  </si>
  <si>
    <t>Beanies</t>
  </si>
  <si>
    <t>Ski masks</t>
  </si>
  <si>
    <t>Sun glasses </t>
  </si>
  <si>
    <t>Scarfs</t>
  </si>
  <si>
    <t>Ring</t>
  </si>
  <si>
    <t>Pendant</t>
  </si>
  <si>
    <t>Bracelets </t>
  </si>
  <si>
    <t>Keychain</t>
  </si>
  <si>
    <t>Pin </t>
  </si>
  <si>
    <t>Strong tote </t>
  </si>
  <si>
    <t>Leather bag </t>
  </si>
  <si>
    <t>Duffle bag </t>
  </si>
  <si>
    <t>Ada's tote </t>
  </si>
  <si>
    <t>Karabine</t>
  </si>
  <si>
    <t>sherpa jacket</t>
  </si>
  <si>
    <t>knit sweater</t>
  </si>
  <si>
    <t>kashmir sweater</t>
  </si>
  <si>
    <t>peldbikses</t>
  </si>
  <si>
    <t>w overals</t>
  </si>
  <si>
    <t>Winbreaker</t>
  </si>
  <si>
    <t>design cap </t>
  </si>
  <si>
    <t>mohair sweater</t>
  </si>
  <si>
    <t>trucker hat </t>
  </si>
  <si>
    <t>Stussy </t>
  </si>
  <si>
    <t>--</t>
  </si>
  <si>
    <t>300 alpaca</t>
  </si>
  <si>
    <t>Drole de monsieur</t>
  </si>
  <si>
    <t>Misbhv</t>
  </si>
  <si>
    <t>Polar skate co</t>
  </si>
  <si>
    <t>Twjojeys</t>
  </si>
  <si>
    <t>Racer worldwide</t>
  </si>
  <si>
    <t>X3</t>
  </si>
  <si>
    <t>15/19(gumijas / metals)</t>
  </si>
  <si>
    <t>X4</t>
  </si>
  <si>
    <t>x4</t>
  </si>
  <si>
    <t>Brand</t>
  </si>
  <si>
    <t>Backdoor Market </t>
  </si>
  <si>
    <t>Pricing</t>
  </si>
  <si>
    <t>Carhartt</t>
  </si>
  <si>
    <t>investm.</t>
  </si>
  <si>
    <t>Tax costs</t>
  </si>
  <si>
    <t>Unit cost
(with pvn; 2025)</t>
  </si>
  <si>
    <t>Unit cost
(with pvn; 2026)</t>
  </si>
  <si>
    <t>Riga Store Employees</t>
  </si>
  <si>
    <t>Berlin Store Employees</t>
  </si>
  <si>
    <t>Paris Store Employees</t>
  </si>
  <si>
    <t>CF with the round funds</t>
  </si>
  <si>
    <t>EUR 300k</t>
  </si>
  <si>
    <t>€0.4</t>
  </si>
  <si>
    <t>Gentel Habits Incense sticks</t>
  </si>
  <si>
    <t>Gentel Habits Incense holders</t>
  </si>
  <si>
    <t>Gentel Habits Ritual Diffuser Oils</t>
  </si>
  <si>
    <t>PIAVE Toothbrushes (Lavorati a Mano)</t>
  </si>
  <si>
    <t>Sabre Paris uni cutlery</t>
  </si>
  <si>
    <t>Sabre Paris luxury cutlery</t>
  </si>
  <si>
    <t>Stay (days)</t>
  </si>
  <si>
    <t>Destination</t>
  </si>
  <si>
    <t>Berlin</t>
  </si>
  <si>
    <t>September, 2025</t>
  </si>
  <si>
    <t>EUR 100k</t>
  </si>
  <si>
    <t>Cash Flow (EUR)</t>
  </si>
  <si>
    <t>Revenue from the e-store</t>
  </si>
  <si>
    <t>Pop-up expenses</t>
  </si>
  <si>
    <t>Funding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</si>
</sst>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4">
    <numFmt numFmtId="6" formatCode="&quot;€&quot;#,##0;[Red]\-&quot;€&quot;#,##0"/>
    <numFmt numFmtId="8" formatCode="&quot;€&quot;#,##0.00;[Red]\-&quot;€&quot;#,##0.00"/>
    <numFmt numFmtId="43" formatCode="_-* #,##0.00_-;\-* #,##0.00_-;_-* &quot;-&quot;??_-;_-@_-"/>
    <numFmt numFmtId="164" formatCode="_(* #,##0.00_);_(* \(#,##0.00\);_(* &quot;-&quot;??_);_(@_)"/>
    <numFmt numFmtId="165" formatCode="&quot;$&quot;#,##0.00"/>
    <numFmt numFmtId="166" formatCode="_-[$€-2]\ * #,##0.00_-;\-[$€-2]\ * #,##0.00_-;_-[$€-2]\ * &quot;-&quot;??_-;_-@_-"/>
    <numFmt numFmtId="167" formatCode="_-&quot;€&quot;* #,##0_-;\-&quot;€&quot;* #,##0_-;_-&quot;€&quot;* &quot;-&quot;??_-;_-@_-"/>
    <numFmt numFmtId="168" formatCode="0.0"/>
    <numFmt numFmtId="169" formatCode="_(&quot;$&quot;* #,##0_);_(&quot;$&quot;* \(#,##0\);_(&quot;$&quot;* &quot;-&quot;??_);_(@_)"/>
    <numFmt numFmtId="170" formatCode="#,##0_ ;\-#,##0\ "/>
    <numFmt numFmtId="171" formatCode="_(* #,##0_);_(* \(#,##0\);_(* &quot;-&quot;??_);_(@_)"/>
    <numFmt numFmtId="172" formatCode="0.0%"/>
    <numFmt numFmtId="173" formatCode="0.000"/>
    <numFmt numFmtId="174" formatCode="&quot;€&quot;#,##0.0;[Red]\-&quot;€&quot;#,##0.0"/>
  </numFmts>
  <fonts count="47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0"/>
      <color theme="1" tint="4.9989318521683403E-2"/>
      <name val="Calibri"/>
      <family val="1"/>
      <scheme val="minor"/>
    </font>
    <font>
      <sz val="11"/>
      <color theme="1"/>
      <name val="Aptos"/>
      <family val="2"/>
    </font>
    <font>
      <sz val="10"/>
      <color theme="1"/>
      <name val="Calibri"/>
      <family val="2"/>
      <scheme val="minor"/>
    </font>
    <font>
      <sz val="10"/>
      <color theme="1"/>
      <name val="Calibri"/>
      <family val="1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10"/>
      <color theme="0" tint="-0.499984740745262"/>
      <name val="Arial"/>
      <family val="2"/>
    </font>
    <font>
      <sz val="10"/>
      <color rgb="FF0070C0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FF0000"/>
      <name val="Arial"/>
      <family val="2"/>
    </font>
    <font>
      <sz val="10"/>
      <color theme="0"/>
      <name val="Arial"/>
      <family val="2"/>
    </font>
    <font>
      <b/>
      <sz val="10"/>
      <color rgb="FFFF0000"/>
      <name val="Arial"/>
      <family val="2"/>
    </font>
    <font>
      <b/>
      <sz val="12"/>
      <color theme="0"/>
      <name val="Arial"/>
      <family val="2"/>
    </font>
    <font>
      <sz val="10"/>
      <color theme="1" tint="4.9989318521683403E-2"/>
      <name val="Calibri"/>
      <family val="2"/>
      <scheme val="minor"/>
    </font>
    <font>
      <b/>
      <sz val="10"/>
      <color theme="1" tint="4.9989318521683403E-2"/>
      <name val="Calibri"/>
      <family val="1"/>
      <scheme val="minor"/>
    </font>
    <font>
      <b/>
      <sz val="11"/>
      <color theme="1" tint="4.9989318521683403E-2"/>
      <name val="Calibri Light"/>
      <family val="2"/>
      <scheme val="major"/>
    </font>
    <font>
      <b/>
      <sz val="11"/>
      <color rgb="FF0D0D0D"/>
      <name val="Calibri Light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u/>
      <sz val="12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0"/>
      <color rgb="FFFFFFFF"/>
      <name val="Arial"/>
      <family val="2"/>
    </font>
    <font>
      <b/>
      <sz val="12"/>
      <color rgb="FF1C01A7"/>
      <name val="Arial"/>
      <family val="2"/>
    </font>
    <font>
      <i/>
      <sz val="10"/>
      <color theme="1" tint="0.34998626667073579"/>
      <name val="Arial"/>
      <family val="2"/>
    </font>
    <font>
      <sz val="10"/>
      <color theme="1" tint="0.34998626667073579"/>
      <name val="Arial"/>
      <family val="2"/>
    </font>
    <font>
      <sz val="11"/>
      <color theme="1"/>
      <name val="Arial"/>
      <family val="2"/>
    </font>
    <font>
      <sz val="12"/>
      <color rgb="FF000000"/>
      <name val="Arial"/>
      <family val="2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</font>
    <font>
      <sz val="10"/>
      <color rgb="FF980000"/>
      <name val="Arial"/>
      <family val="2"/>
    </font>
    <font>
      <sz val="10"/>
      <color rgb="FF6AA84F"/>
      <name val="Arial"/>
      <family val="2"/>
    </font>
    <font>
      <strike/>
      <sz val="10"/>
      <color rgb="FF6AA84F"/>
      <name val="Arial"/>
      <family val="2"/>
    </font>
    <font>
      <b/>
      <sz val="12"/>
      <color rgb="FF003399"/>
      <name val="Arial"/>
      <family val="2"/>
    </font>
    <font>
      <sz val="12"/>
      <color rgb="FF003399"/>
      <name val="Arial"/>
      <family val="2"/>
    </font>
    <font>
      <sz val="12"/>
      <color rgb="FF00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4B92DB"/>
        <bgColor indexed="64"/>
      </patternFill>
    </fill>
    <fill>
      <patternFill patternType="solid">
        <fgColor rgb="FF002664"/>
        <bgColor indexed="64"/>
      </patternFill>
    </fill>
    <fill>
      <patternFill patternType="solid">
        <fgColor rgb="FF002664"/>
        <bgColor rgb="FF000000"/>
      </patternFill>
    </fill>
    <fill>
      <patternFill patternType="solid">
        <fgColor rgb="FFF7BCBC"/>
        <bgColor indexed="64"/>
      </patternFill>
    </fill>
    <fill>
      <patternFill patternType="solid">
        <fgColor rgb="FF002664"/>
        <bgColor rgb="FF0026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99"/>
        <bgColor rgb="FF000000"/>
      </patternFill>
    </fill>
  </fills>
  <borders count="200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2" tint="-0.499984740745262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2" tint="-0.499984740745262"/>
      </left>
      <right style="thin">
        <color theme="0"/>
      </right>
      <top/>
      <bottom/>
      <diagonal/>
    </border>
    <border>
      <left style="thin">
        <color theme="0"/>
      </left>
      <right style="thin">
        <color theme="2" tint="-0.499984740745262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0"/>
      </left>
      <right style="thin">
        <color theme="0"/>
      </right>
      <top style="thin">
        <color theme="1"/>
      </top>
      <bottom style="thin">
        <color theme="0"/>
      </bottom>
      <diagonal/>
    </border>
    <border>
      <left style="thin">
        <color theme="0"/>
      </left>
      <right/>
      <top style="thin">
        <color theme="1"/>
      </top>
      <bottom style="thin">
        <color theme="0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1" tint="0.499984740745262"/>
      </top>
      <bottom style="thin">
        <color theme="2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2" tint="-0.499984740745262"/>
      </right>
      <top style="thin">
        <color theme="1" tint="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1" tint="0.499984740745262"/>
      </right>
      <top style="thin">
        <color theme="1" tint="0.499984740745262"/>
      </top>
      <bottom style="thin">
        <color theme="2" tint="-0.499984740745262"/>
      </bottom>
      <diagonal/>
    </border>
    <border>
      <left style="thin">
        <color theme="1" tint="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1" tint="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1" tint="0.499984740745262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 tint="0.499984740745262"/>
      </left>
      <right style="thin">
        <color theme="0"/>
      </right>
      <top/>
      <bottom/>
      <diagonal/>
    </border>
    <border>
      <left style="thin">
        <color theme="1" tint="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1" tint="0.499984740745262"/>
      </right>
      <top/>
      <bottom style="thin">
        <color theme="2" tint="-0.499984740745262"/>
      </bottom>
      <diagonal/>
    </border>
    <border>
      <left style="thin">
        <color rgb="FF002664"/>
      </left>
      <right style="thin">
        <color rgb="FF002664"/>
      </right>
      <top style="thin">
        <color rgb="FF002664"/>
      </top>
      <bottom style="thin">
        <color rgb="FF002664"/>
      </bottom>
      <diagonal/>
    </border>
    <border>
      <left style="thin">
        <color rgb="FF4B92DB"/>
      </left>
      <right style="thin">
        <color rgb="FF4B92DB"/>
      </right>
      <top style="thin">
        <color rgb="FF4B92DB"/>
      </top>
      <bottom style="thin">
        <color rgb="FF4B92DB"/>
      </bottom>
      <diagonal/>
    </border>
    <border>
      <left/>
      <right style="thin">
        <color rgb="FF4B92DB"/>
      </right>
      <top style="thin">
        <color rgb="FF4B92DB"/>
      </top>
      <bottom style="thin">
        <color rgb="FF4B92DB"/>
      </bottom>
      <diagonal/>
    </border>
    <border>
      <left style="thin">
        <color rgb="FF002664"/>
      </left>
      <right style="thin">
        <color rgb="FF002664"/>
      </right>
      <top style="thin">
        <color rgb="FF002664"/>
      </top>
      <bottom/>
      <diagonal/>
    </border>
    <border>
      <left style="thin">
        <color rgb="FF4B92DB"/>
      </left>
      <right style="thin">
        <color rgb="FF4B92DB"/>
      </right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thin">
        <color theme="1" tint="0.499984740745262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/>
      </top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 style="thin">
        <color theme="1"/>
      </top>
      <bottom/>
      <diagonal/>
    </border>
    <border>
      <left style="thin">
        <color theme="0"/>
      </left>
      <right/>
      <top style="thin">
        <color theme="1"/>
      </top>
      <bottom/>
      <diagonal/>
    </border>
    <border>
      <left style="thin">
        <color theme="2" tint="-0.499984740745262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1" tint="0.499984740745262"/>
      </left>
      <right style="thin">
        <color theme="2" tint="-0.499984740745262"/>
      </right>
      <top style="thin">
        <color indexed="64"/>
      </top>
      <bottom style="thin">
        <color indexed="64"/>
      </bottom>
      <diagonal/>
    </border>
    <border>
      <left style="thin">
        <color theme="2" tint="-0.499984740745262"/>
      </left>
      <right style="thin">
        <color theme="1" tint="0.499984740745262"/>
      </right>
      <top style="thin">
        <color indexed="64"/>
      </top>
      <bottom style="thin">
        <color indexed="64"/>
      </bottom>
      <diagonal/>
    </border>
    <border>
      <left style="thin">
        <color rgb="FF002664"/>
      </left>
      <right/>
      <top style="thin">
        <color rgb="FF002664"/>
      </top>
      <bottom style="thin">
        <color rgb="FF002664"/>
      </bottom>
      <diagonal/>
    </border>
    <border>
      <left/>
      <right/>
      <top style="thin">
        <color rgb="FF002664"/>
      </top>
      <bottom style="thin">
        <color rgb="FF002664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indexed="64"/>
      </top>
      <bottom style="double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2664"/>
      </right>
      <top style="thin">
        <color rgb="FF002664"/>
      </top>
      <bottom style="thin">
        <color rgb="FF002664"/>
      </bottom>
      <diagonal/>
    </border>
    <border>
      <left style="thin">
        <color rgb="FF002664"/>
      </left>
      <right style="thin">
        <color rgb="FF002664"/>
      </right>
      <top/>
      <bottom style="thin">
        <color rgb="FF002664"/>
      </bottom>
      <diagonal/>
    </border>
    <border>
      <left style="thin">
        <color theme="0"/>
      </left>
      <right/>
      <top style="thin">
        <color indexed="64"/>
      </top>
      <bottom style="double">
        <color theme="1"/>
      </bottom>
      <diagonal/>
    </border>
    <border>
      <left style="thin">
        <color rgb="FF4B92DB"/>
      </left>
      <right style="thin">
        <color rgb="FF4B92DB"/>
      </right>
      <top style="thin">
        <color rgb="FF4B92DB"/>
      </top>
      <bottom/>
      <diagonal/>
    </border>
    <border>
      <left style="thin">
        <color rgb="FFF7BCBC"/>
      </left>
      <right style="thin">
        <color rgb="FFF7BCBC"/>
      </right>
      <top style="thin">
        <color rgb="FFF7BCBC"/>
      </top>
      <bottom style="thin">
        <color rgb="FFF7BCBC"/>
      </bottom>
      <diagonal/>
    </border>
    <border>
      <left style="thin">
        <color theme="0"/>
      </left>
      <right style="thin">
        <color theme="0"/>
      </right>
      <top style="thin">
        <color theme="1"/>
      </top>
      <bottom style="double">
        <color theme="1"/>
      </bottom>
      <diagonal/>
    </border>
    <border>
      <left style="thin">
        <color rgb="FFF7BCBC"/>
      </left>
      <right/>
      <top style="thin">
        <color rgb="FFF7BCBC"/>
      </top>
      <bottom style="thin">
        <color rgb="FFF7BCBC"/>
      </bottom>
      <diagonal/>
    </border>
    <border>
      <left/>
      <right style="thin">
        <color rgb="FFF7BCBC"/>
      </right>
      <top style="thin">
        <color rgb="FFF7BCBC"/>
      </top>
      <bottom style="thin">
        <color rgb="FFF7BCBC"/>
      </bottom>
      <diagonal/>
    </border>
    <border>
      <left style="thin">
        <color theme="0"/>
      </left>
      <right style="thin">
        <color theme="0"/>
      </right>
      <top/>
      <bottom style="double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double">
        <color theme="1"/>
      </bottom>
      <diagonal/>
    </border>
    <border>
      <left/>
      <right style="thin">
        <color rgb="FF808080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rgb="FF4B92DB"/>
      </left>
      <right/>
      <top style="thin">
        <color rgb="FF4B92DB"/>
      </top>
      <bottom style="thin">
        <color rgb="FF4B92DB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/>
      <top/>
      <bottom style="double">
        <color theme="1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 style="thin">
        <color theme="0"/>
      </left>
      <right/>
      <top style="thin">
        <color indexed="64"/>
      </top>
      <bottom/>
      <diagonal/>
    </border>
    <border>
      <left style="thin">
        <color rgb="FFFF0000"/>
      </left>
      <right/>
      <top style="thin">
        <color theme="0"/>
      </top>
      <bottom/>
      <diagonal/>
    </border>
    <border>
      <left style="thin">
        <color rgb="FFFF0000"/>
      </left>
      <right/>
      <top/>
      <bottom style="thin">
        <color indexed="64"/>
      </bottom>
      <diagonal/>
    </border>
    <border>
      <left style="thin">
        <color rgb="FFFF0000"/>
      </left>
      <right style="thin">
        <color theme="0"/>
      </right>
      <top/>
      <bottom style="thin">
        <color theme="0"/>
      </bottom>
      <diagonal/>
    </border>
    <border>
      <left style="thin">
        <color rgb="FFFF0000"/>
      </left>
      <right/>
      <top/>
      <bottom/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theme="0"/>
      </bottom>
      <diagonal/>
    </border>
    <border>
      <left style="thin">
        <color rgb="FFFF0000"/>
      </left>
      <right style="thin">
        <color rgb="FFFF0000"/>
      </right>
      <top style="thin">
        <color theme="0"/>
      </top>
      <bottom style="thin">
        <color rgb="FFFF000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 style="thin">
        <color rgb="FFFF0000"/>
      </left>
      <right/>
      <top style="thin">
        <color indexed="64"/>
      </top>
      <bottom style="thin">
        <color theme="0"/>
      </bottom>
      <diagonal/>
    </border>
    <border>
      <left style="thin">
        <color rgb="FFFF0000"/>
      </left>
      <right/>
      <top style="thin">
        <color theme="0"/>
      </top>
      <bottom style="thin">
        <color theme="1"/>
      </bottom>
      <diagonal/>
    </border>
    <border>
      <left style="thin">
        <color rgb="FFFF0000"/>
      </left>
      <right/>
      <top/>
      <bottom style="double">
        <color theme="1"/>
      </bottom>
      <diagonal/>
    </border>
    <border>
      <left style="thin">
        <color theme="0"/>
      </left>
      <right/>
      <top style="thin">
        <color theme="1"/>
      </top>
      <bottom style="double">
        <color theme="1"/>
      </bottom>
      <diagonal/>
    </border>
    <border>
      <left style="thin">
        <color theme="1" tint="0.499984740745262"/>
      </left>
      <right style="thin">
        <color theme="2" tint="-0.499984740745262"/>
      </right>
      <top style="thin">
        <color theme="1"/>
      </top>
      <bottom style="double">
        <color theme="1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1"/>
      </top>
      <bottom style="double">
        <color theme="1"/>
      </bottom>
      <diagonal/>
    </border>
    <border>
      <left style="thin">
        <color theme="2" tint="-0.499984740745262"/>
      </left>
      <right style="thin">
        <color theme="1" tint="0.499984740745262"/>
      </right>
      <top style="thin">
        <color theme="1"/>
      </top>
      <bottom style="double">
        <color theme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1"/>
      </top>
      <bottom/>
      <diagonal/>
    </border>
    <border>
      <left style="thin">
        <color rgb="FF002664"/>
      </left>
      <right style="thin">
        <color rgb="FF002664"/>
      </right>
      <top/>
      <bottom/>
      <diagonal/>
    </border>
    <border>
      <left/>
      <right style="thin">
        <color rgb="FF002664"/>
      </right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FF00"/>
      </left>
      <right style="thin">
        <color rgb="FF00FF00"/>
      </right>
      <top style="thin">
        <color rgb="FF00FF00"/>
      </top>
      <bottom style="thin">
        <color rgb="FF00FF00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0000FF"/>
      </left>
      <right/>
      <top style="thin">
        <color rgb="FF0000FF"/>
      </top>
      <bottom style="thin">
        <color rgb="FF0000FF"/>
      </bottom>
      <diagonal/>
    </border>
    <border>
      <left/>
      <right/>
      <top style="thin">
        <color rgb="FF0000FF"/>
      </top>
      <bottom style="thin">
        <color rgb="FF0000FF"/>
      </bottom>
      <diagonal/>
    </border>
    <border>
      <left/>
      <right style="thin">
        <color rgb="FF0000FF"/>
      </right>
      <top style="thin">
        <color rgb="FF0000FF"/>
      </top>
      <bottom style="thin">
        <color rgb="FF0000FF"/>
      </bottom>
      <diagonal/>
    </border>
    <border>
      <left/>
      <right/>
      <top style="thin">
        <color rgb="FFFFFFFF"/>
      </top>
      <bottom/>
      <diagonal/>
    </border>
    <border>
      <left style="thin">
        <color rgb="FF0000FF"/>
      </left>
      <right style="thin">
        <color rgb="FF0000FF"/>
      </right>
      <top style="thin">
        <color rgb="FF0000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0000FF"/>
      </left>
      <right style="thin">
        <color rgb="FF0000FF"/>
      </right>
      <top style="thin">
        <color rgb="FF0000FF"/>
      </top>
      <bottom style="thin">
        <color rgb="FF0000FF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rgb="FF4A86E8"/>
      </left>
      <right/>
      <top style="thin">
        <color rgb="FF4A86E8"/>
      </top>
      <bottom style="thin">
        <color rgb="FF4A86E8"/>
      </bottom>
      <diagonal/>
    </border>
    <border>
      <left/>
      <right/>
      <top style="thin">
        <color rgb="FF4A86E8"/>
      </top>
      <bottom style="thin">
        <color rgb="FF4A86E8"/>
      </bottom>
      <diagonal/>
    </border>
    <border>
      <left/>
      <right style="thin">
        <color rgb="FF4A86E8"/>
      </right>
      <top style="thin">
        <color rgb="FF4A86E8"/>
      </top>
      <bottom style="thin">
        <color rgb="FF4A86E8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0000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FFFF"/>
      </left>
      <right style="thin">
        <color rgb="FF00FFFF"/>
      </right>
      <top style="thin">
        <color rgb="FF00FFFF"/>
      </top>
      <bottom style="thin">
        <color rgb="FF00FFFF"/>
      </bottom>
      <diagonal/>
    </border>
    <border>
      <left style="thin">
        <color rgb="FFFF0000"/>
      </left>
      <right/>
      <top style="thin">
        <color rgb="FFFFFFFF"/>
      </top>
      <bottom style="thin">
        <color rgb="FFFFFFFF"/>
      </bottom>
      <diagonal/>
    </border>
    <border>
      <left style="thin">
        <color rgb="FFFF9900"/>
      </left>
      <right/>
      <top style="thin">
        <color rgb="FFFF9900"/>
      </top>
      <bottom style="thin">
        <color rgb="FFFF9900"/>
      </bottom>
      <diagonal/>
    </border>
    <border>
      <left/>
      <right style="thin">
        <color rgb="FFFF9900"/>
      </right>
      <top style="thin">
        <color rgb="FFFF9900"/>
      </top>
      <bottom style="thin">
        <color rgb="FFFF9900"/>
      </bottom>
      <diagonal/>
    </border>
    <border>
      <left style="thin">
        <color rgb="FFFF00FF"/>
      </left>
      <right/>
      <top style="thin">
        <color rgb="FFFF00FF"/>
      </top>
      <bottom style="thin">
        <color rgb="FFFF00FF"/>
      </bottom>
      <diagonal/>
    </border>
    <border>
      <left/>
      <right/>
      <top style="thin">
        <color rgb="FFFF00FF"/>
      </top>
      <bottom style="thin">
        <color rgb="FFFF00FF"/>
      </bottom>
      <diagonal/>
    </border>
    <border>
      <left/>
      <right style="thin">
        <color rgb="FFFF00FF"/>
      </right>
      <top style="thin">
        <color rgb="FFFF00FF"/>
      </top>
      <bottom style="thin">
        <color rgb="FFFF00FF"/>
      </bottom>
      <diagonal/>
    </border>
    <border>
      <left/>
      <right style="thin">
        <color rgb="FFFFFFFF"/>
      </right>
      <top style="thin">
        <color rgb="FFFF00FF"/>
      </top>
      <bottom style="thin">
        <color rgb="FFFF00FF"/>
      </bottom>
      <diagonal/>
    </border>
    <border>
      <left style="thin">
        <color rgb="FF741B47"/>
      </left>
      <right style="thin">
        <color rgb="FF741B47"/>
      </right>
      <top style="thin">
        <color rgb="FF741B47"/>
      </top>
      <bottom style="thin">
        <color rgb="FF741B47"/>
      </bottom>
      <diagonal/>
    </border>
    <border>
      <left style="thin">
        <color rgb="FF741B47"/>
      </left>
      <right style="thin">
        <color rgb="FF741B47"/>
      </right>
      <top/>
      <bottom style="thin">
        <color rgb="FF741B47"/>
      </bottom>
      <diagonal/>
    </border>
    <border>
      <left style="thin">
        <color rgb="FFFFFFFF"/>
      </left>
      <right style="thin">
        <color rgb="FFFFFFFF"/>
      </right>
      <top style="medium">
        <color rgb="FF000000"/>
      </top>
      <bottom style="thin">
        <color rgb="FFFFFFFF"/>
      </bottom>
      <diagonal/>
    </border>
    <border>
      <left style="thin">
        <color rgb="FFFFFFFF"/>
      </left>
      <right/>
      <top style="medium">
        <color rgb="FF000000"/>
      </top>
      <bottom style="thin">
        <color rgb="FFFFFFFF"/>
      </bottom>
      <diagonal/>
    </border>
    <border>
      <left style="thin">
        <color rgb="FFFF0000"/>
      </left>
      <right style="thin">
        <color rgb="FFFFFFFF"/>
      </right>
      <top style="medium">
        <color rgb="FF000000"/>
      </top>
      <bottom style="thin">
        <color rgb="FFFFFFFF"/>
      </bottom>
      <diagonal/>
    </border>
    <border>
      <left style="thin">
        <color rgb="FFFFD966"/>
      </left>
      <right style="thin">
        <color rgb="FFFFD966"/>
      </right>
      <top style="thin">
        <color rgb="FFFFD966"/>
      </top>
      <bottom style="thin">
        <color rgb="FFFFD966"/>
      </bottom>
      <diagonal/>
    </border>
    <border>
      <left style="thin">
        <color rgb="FFFF0000"/>
      </left>
      <right style="thin">
        <color rgb="FFFFFFFF"/>
      </right>
      <top style="thin">
        <color rgb="FFFFFFFF"/>
      </top>
      <bottom/>
      <diagonal/>
    </border>
    <border>
      <left style="thin">
        <color rgb="FF93C47D"/>
      </left>
      <right style="thin">
        <color rgb="FF93C47D"/>
      </right>
      <top style="thin">
        <color rgb="FF93C47D"/>
      </top>
      <bottom style="thin">
        <color rgb="FF93C47D"/>
      </bottom>
      <diagonal/>
    </border>
    <border>
      <left style="thin">
        <color rgb="FF93C47D"/>
      </left>
      <right style="thin">
        <color rgb="FF93C47D"/>
      </right>
      <top style="thin">
        <color rgb="FF93C47D"/>
      </top>
      <bottom/>
      <diagonal/>
    </border>
    <border>
      <left style="thin">
        <color rgb="FF274E13"/>
      </left>
      <right style="thin">
        <color rgb="FF274E13"/>
      </right>
      <top style="thin">
        <color rgb="FF274E13"/>
      </top>
      <bottom style="thin">
        <color rgb="FF274E13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00FF"/>
      </left>
      <right style="thin">
        <color rgb="FFFF00FF"/>
      </right>
      <top style="thin">
        <color rgb="FFFF00FF"/>
      </top>
      <bottom style="thin">
        <color rgb="FFFF00FF"/>
      </bottom>
      <diagonal/>
    </border>
    <border>
      <left style="thin">
        <color rgb="FF9900FF"/>
      </left>
      <right style="thin">
        <color rgb="FF9900FF"/>
      </right>
      <top style="thin">
        <color rgb="FF9900FF"/>
      </top>
      <bottom style="thin">
        <color rgb="FF9900FF"/>
      </bottom>
      <diagonal/>
    </border>
    <border>
      <left style="thin">
        <color rgb="FFA861D8"/>
      </left>
      <right style="thin">
        <color rgb="FFA861D8"/>
      </right>
      <top style="thin">
        <color rgb="FFA861D8"/>
      </top>
      <bottom style="thin">
        <color rgb="FFA861D8"/>
      </bottom>
      <diagonal/>
    </border>
    <border>
      <left style="thin">
        <color rgb="FFA861D8"/>
      </left>
      <right/>
      <top style="thin">
        <color rgb="FFA861D8"/>
      </top>
      <bottom style="thin">
        <color rgb="FFA861D8"/>
      </bottom>
      <diagonal/>
    </border>
    <border>
      <left/>
      <right style="thin">
        <color rgb="FFA861D8"/>
      </right>
      <top style="thin">
        <color rgb="FFA861D8"/>
      </top>
      <bottom style="thin">
        <color rgb="FFA861D8"/>
      </bottom>
      <diagonal/>
    </border>
    <border>
      <left style="thin">
        <color rgb="FFB37CD8"/>
      </left>
      <right style="thin">
        <color rgb="FFB37CD8"/>
      </right>
      <top style="thin">
        <color rgb="FFB37CD8"/>
      </top>
      <bottom style="thin">
        <color rgb="FFB37CD8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rgb="FF002664"/>
      </left>
      <right style="thin">
        <color rgb="FF002664"/>
      </right>
      <top/>
      <bottom style="thin">
        <color rgb="FF1C01A7"/>
      </bottom>
      <diagonal/>
    </border>
    <border>
      <left/>
      <right style="thin">
        <color rgb="FF002664"/>
      </right>
      <top/>
      <bottom style="thin">
        <color rgb="FF1C01A7"/>
      </bottom>
      <diagonal/>
    </border>
    <border>
      <left/>
      <right/>
      <top/>
      <bottom style="thin">
        <color rgb="FF1C01A7"/>
      </bottom>
      <diagonal/>
    </border>
    <border>
      <left style="thin">
        <color theme="2" tint="-0.249977111117893"/>
      </left>
      <right/>
      <top style="thin">
        <color theme="2" tint="-0.249977111117893"/>
      </top>
      <bottom style="thin">
        <color theme="2" tint="-0.249977111117893"/>
      </bottom>
      <diagonal/>
    </border>
    <border>
      <left/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0"/>
      </left>
      <right style="medium">
        <color rgb="FF4B92DB"/>
      </right>
      <top style="thin">
        <color rgb="FF4B92DB"/>
      </top>
      <bottom style="thin">
        <color theme="0"/>
      </bottom>
      <diagonal/>
    </border>
    <border>
      <left style="thin">
        <color theme="0"/>
      </left>
      <right style="medium">
        <color rgb="FF4B92DB"/>
      </right>
      <top/>
      <bottom/>
      <diagonal/>
    </border>
    <border>
      <left style="thin">
        <color theme="0"/>
      </left>
      <right style="medium">
        <color rgb="FF4B92DB"/>
      </right>
      <top style="thin">
        <color theme="0"/>
      </top>
      <bottom style="thin">
        <color theme="0"/>
      </bottom>
      <diagonal/>
    </border>
    <border>
      <left/>
      <right style="medium">
        <color rgb="FF4B92DB"/>
      </right>
      <top/>
      <bottom/>
      <diagonal/>
    </border>
    <border>
      <left/>
      <right style="medium">
        <color rgb="FF4B92DB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rgb="FF4B92DB"/>
      </right>
      <top/>
      <bottom style="thin">
        <color theme="0"/>
      </bottom>
      <diagonal/>
    </border>
    <border>
      <left style="thin">
        <color theme="2" tint="-0.249977111117893"/>
      </left>
      <right style="thin">
        <color theme="2" tint="-0.249977111117893"/>
      </right>
      <top/>
      <bottom/>
      <diagonal/>
    </border>
    <border>
      <left style="thin">
        <color rgb="FFFF0000"/>
      </left>
      <right style="thin">
        <color theme="0"/>
      </right>
      <top style="thin">
        <color theme="0"/>
      </top>
      <bottom/>
      <diagonal/>
    </border>
    <border>
      <left style="thin">
        <color rgb="FF757171"/>
      </left>
      <right style="thin">
        <color rgb="FF757171"/>
      </right>
      <top style="thin">
        <color rgb="FF757171"/>
      </top>
      <bottom style="thin">
        <color rgb="FF757171"/>
      </bottom>
      <diagonal/>
    </border>
    <border>
      <left style="thin">
        <color theme="2" tint="-0.249977111117893"/>
      </left>
      <right style="thin">
        <color theme="1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1"/>
      </bottom>
      <diagonal/>
    </border>
    <border>
      <left style="thin">
        <color theme="2" tint="-0.249977111117893"/>
      </left>
      <right style="thin">
        <color theme="1"/>
      </right>
      <top style="thin">
        <color theme="2" tint="-0.249977111117893"/>
      </top>
      <bottom style="thin">
        <color theme="1"/>
      </bottom>
      <diagonal/>
    </border>
    <border>
      <left style="thin">
        <color theme="2" tint="-0.249977111117893"/>
      </left>
      <right style="thin">
        <color theme="2" tint="-0.249977111117893"/>
      </right>
      <top/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1"/>
      </right>
      <top/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1"/>
      </top>
      <bottom style="thin">
        <color theme="1"/>
      </bottom>
      <diagonal/>
    </border>
    <border>
      <left style="thin">
        <color theme="2" tint="-0.249977111117893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2" tint="-0.249977111117893"/>
      </right>
      <top style="thin">
        <color theme="1"/>
      </top>
      <bottom style="thin">
        <color theme="1"/>
      </bottom>
      <diagonal/>
    </border>
    <border>
      <left/>
      <right style="thin">
        <color theme="2" tint="-0.249977111117893"/>
      </right>
      <top/>
      <bottom style="thin">
        <color theme="2" tint="-0.249977111117893"/>
      </bottom>
      <diagonal/>
    </border>
    <border>
      <left/>
      <right style="thin">
        <color theme="2" tint="-0.249977111117893"/>
      </right>
      <top style="thin">
        <color theme="2" tint="-0.249977111117893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2" tint="-0.249977111117893"/>
      </bottom>
      <diagonal/>
    </border>
    <border>
      <left style="thin">
        <color theme="1"/>
      </left>
      <right style="thin">
        <color theme="1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1"/>
      </left>
      <right style="thin">
        <color theme="1"/>
      </right>
      <top style="thin">
        <color theme="2" tint="-0.249977111117893"/>
      </top>
      <bottom style="thin">
        <color theme="1"/>
      </bottom>
      <diagonal/>
    </border>
    <border>
      <left style="thin">
        <color rgb="FFFF0000"/>
      </left>
      <right style="thin">
        <color theme="0"/>
      </right>
      <top style="thin">
        <color rgb="FFFF0000"/>
      </top>
      <bottom/>
      <diagonal/>
    </border>
    <border>
      <left style="thin">
        <color rgb="FFFF9900"/>
      </left>
      <right style="thin">
        <color theme="5"/>
      </right>
      <top style="thin">
        <color rgb="FFFF9900"/>
      </top>
      <bottom style="thin">
        <color rgb="FFFF9900"/>
      </bottom>
      <diagonal/>
    </border>
    <border>
      <left style="thin">
        <color rgb="FFFF000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rgb="FFFFFFFF"/>
      </left>
      <right style="thin">
        <color rgb="FFFFFFFF"/>
      </right>
      <top style="thin">
        <color theme="1"/>
      </top>
      <bottom style="thin">
        <color rgb="FFFFFFFF"/>
      </bottom>
      <diagonal/>
    </border>
    <border>
      <left style="thin">
        <color theme="0"/>
      </left>
      <right style="thin">
        <color rgb="FFFFFFFF"/>
      </right>
      <top style="thin">
        <color theme="0"/>
      </top>
      <bottom style="double">
        <color theme="1"/>
      </bottom>
      <diagonal/>
    </border>
    <border>
      <left style="thin">
        <color theme="0"/>
      </left>
      <right/>
      <top style="thin">
        <color theme="0"/>
      </top>
      <bottom style="double">
        <color theme="1"/>
      </bottom>
      <diagonal/>
    </border>
    <border>
      <left/>
      <right/>
      <top style="thin">
        <color theme="0"/>
      </top>
      <bottom style="double">
        <color theme="1"/>
      </bottom>
      <diagonal/>
    </border>
    <border>
      <left style="thin">
        <color theme="0"/>
      </left>
      <right style="thin">
        <color rgb="FFFFFFFF"/>
      </right>
      <top style="thin">
        <color theme="1"/>
      </top>
      <bottom style="thin">
        <color theme="0"/>
      </bottom>
      <diagonal/>
    </border>
    <border>
      <left style="thin">
        <color rgb="FFAEAAAA"/>
      </left>
      <right style="thin">
        <color rgb="FFAEAAAA"/>
      </right>
      <top style="thin">
        <color rgb="FFAEAAAA"/>
      </top>
      <bottom style="thin">
        <color rgb="FFAEAAAA"/>
      </bottom>
      <diagonal/>
    </border>
    <border>
      <left style="thin">
        <color rgb="FFFF0000"/>
      </left>
      <right style="thin">
        <color rgb="FFFFFFFF"/>
      </right>
      <top style="thin">
        <color rgb="FFFF0000"/>
      </top>
      <bottom style="thin">
        <color rgb="FF00FF00"/>
      </bottom>
      <diagonal/>
    </border>
    <border>
      <left style="thin">
        <color rgb="FFFF0000"/>
      </left>
      <right style="thin">
        <color rgb="FFFFFFFF"/>
      </right>
      <top style="thin">
        <color rgb="FF00FF00"/>
      </top>
      <bottom style="thin">
        <color rgb="FF0000FF"/>
      </bottom>
      <diagonal/>
    </border>
    <border>
      <left style="thin">
        <color rgb="FFFF0000"/>
      </left>
      <right style="thin">
        <color rgb="FFFFFFFF"/>
      </right>
      <top style="thin">
        <color rgb="FF4A86E8"/>
      </top>
      <bottom style="thin">
        <color rgb="FFFFFFFF"/>
      </bottom>
      <diagonal/>
    </border>
    <border>
      <left style="thin">
        <color rgb="FFFF0000"/>
      </left>
      <right style="thin">
        <color rgb="FFFFFFFF"/>
      </right>
      <top/>
      <bottom style="thin">
        <color rgb="FFFF00FF"/>
      </bottom>
      <diagonal/>
    </border>
    <border>
      <left style="thin">
        <color rgb="FFFF0000"/>
      </left>
      <right style="thin">
        <color rgb="FFFFFFFF"/>
      </right>
      <top style="thin">
        <color rgb="FF741B47"/>
      </top>
      <bottom style="medium">
        <color rgb="FF000000"/>
      </bottom>
      <diagonal/>
    </border>
    <border>
      <left style="thin">
        <color rgb="FFFF0000"/>
      </left>
      <right style="thin">
        <color rgb="FFFFFFFF"/>
      </right>
      <top style="thin">
        <color rgb="FF00FF00"/>
      </top>
      <bottom style="thin">
        <color rgb="FFFFFFFF"/>
      </bottom>
      <diagonal/>
    </border>
    <border>
      <left style="thin">
        <color rgb="FFFF0000"/>
      </left>
      <right style="thin">
        <color rgb="FFFFFFFF"/>
      </right>
      <top style="thin">
        <color rgb="FFFFFFFF"/>
      </top>
      <bottom style="thin">
        <color rgb="FF0000FF"/>
      </bottom>
      <diagonal/>
    </border>
    <border>
      <left style="thin">
        <color rgb="FFFF0000"/>
      </left>
      <right style="thin">
        <color rgb="FFFFFFFF"/>
      </right>
      <top style="thin">
        <color rgb="FF0000FF"/>
      </top>
      <bottom style="thin">
        <color rgb="FFFFFFFF"/>
      </bottom>
      <diagonal/>
    </border>
    <border>
      <left style="thin">
        <color rgb="FFFF0000"/>
      </left>
      <right style="thin">
        <color rgb="FFFFFFFF"/>
      </right>
      <top/>
      <bottom style="thin">
        <color rgb="FF00FF00"/>
      </bottom>
      <diagonal/>
    </border>
    <border>
      <left style="thin">
        <color rgb="FFFF0000"/>
      </left>
      <right style="thin">
        <color rgb="FFFFFFFF"/>
      </right>
      <top style="thin">
        <color rgb="FFFF0000"/>
      </top>
      <bottom/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5" fontId="4" fillId="0" borderId="0" applyFont="0" applyFill="0" applyBorder="0" applyProtection="0">
      <alignment horizontal="right" vertical="center" indent="1"/>
    </xf>
    <xf numFmtId="0" fontId="5" fillId="0" borderId="0"/>
    <xf numFmtId="164" fontId="1" fillId="0" borderId="0" applyFont="0" applyFill="0" applyBorder="0" applyAlignment="0" applyProtection="0"/>
    <xf numFmtId="0" fontId="27" fillId="0" borderId="0" applyNumberFormat="0" applyFill="0" applyBorder="0" applyAlignment="0" applyProtection="0"/>
  </cellStyleXfs>
  <cellXfs count="656">
    <xf numFmtId="0" fontId="0" fillId="0" borderId="0" xfId="0"/>
    <xf numFmtId="0" fontId="0" fillId="0" borderId="2" xfId="0" applyBorder="1"/>
    <xf numFmtId="0" fontId="0" fillId="0" borderId="6" xfId="0" applyBorder="1"/>
    <xf numFmtId="0" fontId="0" fillId="0" borderId="3" xfId="0" applyBorder="1"/>
    <xf numFmtId="0" fontId="0" fillId="0" borderId="7" xfId="0" applyBorder="1"/>
    <xf numFmtId="0" fontId="0" fillId="0" borderId="18" xfId="0" applyBorder="1"/>
    <xf numFmtId="0" fontId="0" fillId="0" borderId="10" xfId="0" applyBorder="1"/>
    <xf numFmtId="0" fontId="0" fillId="0" borderId="15" xfId="0" applyBorder="1"/>
    <xf numFmtId="0" fontId="9" fillId="5" borderId="33" xfId="0" applyFont="1" applyFill="1" applyBorder="1"/>
    <xf numFmtId="0" fontId="12" fillId="5" borderId="33" xfId="0" applyFont="1" applyFill="1" applyBorder="1"/>
    <xf numFmtId="0" fontId="9" fillId="0" borderId="10" xfId="0" applyFont="1" applyBorder="1"/>
    <xf numFmtId="0" fontId="9" fillId="0" borderId="0" xfId="0" applyFont="1"/>
    <xf numFmtId="0" fontId="9" fillId="4" borderId="34" xfId="0" applyFont="1" applyFill="1" applyBorder="1"/>
    <xf numFmtId="0" fontId="12" fillId="4" borderId="34" xfId="2" applyFont="1" applyFill="1" applyBorder="1" applyProtection="1">
      <protection hidden="1"/>
    </xf>
    <xf numFmtId="0" fontId="9" fillId="0" borderId="3" xfId="0" applyFont="1" applyBorder="1"/>
    <xf numFmtId="0" fontId="9" fillId="0" borderId="15" xfId="0" applyFont="1" applyBorder="1"/>
    <xf numFmtId="0" fontId="13" fillId="0" borderId="4" xfId="2" applyFont="1" applyBorder="1" applyProtection="1">
      <protection hidden="1"/>
    </xf>
    <xf numFmtId="0" fontId="9" fillId="0" borderId="2" xfId="0" applyFont="1" applyBorder="1"/>
    <xf numFmtId="0" fontId="13" fillId="0" borderId="15" xfId="2" applyFont="1" applyBorder="1" applyProtection="1">
      <protection hidden="1"/>
    </xf>
    <xf numFmtId="0" fontId="9" fillId="0" borderId="15" xfId="2" applyFont="1" applyBorder="1" applyAlignment="1" applyProtection="1">
      <alignment horizontal="left" indent="3"/>
      <protection hidden="1"/>
    </xf>
    <xf numFmtId="0" fontId="9" fillId="0" borderId="4" xfId="2" applyFont="1" applyBorder="1" applyAlignment="1" applyProtection="1">
      <alignment horizontal="left" indent="3"/>
      <protection hidden="1"/>
    </xf>
    <xf numFmtId="0" fontId="9" fillId="0" borderId="6" xfId="0" applyFont="1" applyBorder="1"/>
    <xf numFmtId="170" fontId="9" fillId="0" borderId="2" xfId="0" applyNumberFormat="1" applyFont="1" applyBorder="1"/>
    <xf numFmtId="0" fontId="9" fillId="0" borderId="16" xfId="2" applyFont="1" applyBorder="1" applyAlignment="1" applyProtection="1">
      <alignment horizontal="left" indent="3"/>
      <protection hidden="1"/>
    </xf>
    <xf numFmtId="0" fontId="9" fillId="0" borderId="22" xfId="2" applyFont="1" applyBorder="1" applyAlignment="1" applyProtection="1">
      <alignment horizontal="left" indent="3"/>
      <protection hidden="1"/>
    </xf>
    <xf numFmtId="0" fontId="9" fillId="0" borderId="5" xfId="0" applyFont="1" applyBorder="1"/>
    <xf numFmtId="0" fontId="15" fillId="0" borderId="6" xfId="2" applyFont="1" applyBorder="1" applyProtection="1">
      <protection hidden="1"/>
    </xf>
    <xf numFmtId="0" fontId="14" fillId="0" borderId="6" xfId="2" applyFont="1" applyBorder="1" applyAlignment="1" applyProtection="1">
      <alignment horizontal="left" indent="3"/>
      <protection hidden="1"/>
    </xf>
    <xf numFmtId="0" fontId="9" fillId="0" borderId="18" xfId="0" applyFont="1" applyBorder="1"/>
    <xf numFmtId="0" fontId="9" fillId="0" borderId="7" xfId="0" applyFont="1" applyBorder="1"/>
    <xf numFmtId="0" fontId="8" fillId="0" borderId="21" xfId="0" applyFont="1" applyBorder="1"/>
    <xf numFmtId="0" fontId="9" fillId="0" borderId="17" xfId="0" applyFont="1" applyBorder="1"/>
    <xf numFmtId="1" fontId="12" fillId="5" borderId="33" xfId="2" applyNumberFormat="1" applyFont="1" applyFill="1" applyBorder="1" applyAlignment="1" applyProtection="1">
      <alignment horizontal="center"/>
      <protection hidden="1"/>
    </xf>
    <xf numFmtId="3" fontId="9" fillId="0" borderId="3" xfId="2" applyNumberFormat="1" applyFont="1" applyBorder="1" applyAlignment="1" applyProtection="1">
      <alignment horizontal="left" indent="4"/>
      <protection hidden="1"/>
    </xf>
    <xf numFmtId="3" fontId="9" fillId="0" borderId="2" xfId="2" applyNumberFormat="1" applyFont="1" applyBorder="1" applyAlignment="1" applyProtection="1">
      <alignment horizontal="left" indent="5"/>
      <protection hidden="1"/>
    </xf>
    <xf numFmtId="3" fontId="9" fillId="0" borderId="2" xfId="2" applyNumberFormat="1" applyFont="1" applyBorder="1" applyAlignment="1" applyProtection="1">
      <alignment horizontal="left" indent="4"/>
      <protection hidden="1"/>
    </xf>
    <xf numFmtId="170" fontId="16" fillId="2" borderId="9" xfId="0" applyNumberFormat="1" applyFont="1" applyFill="1" applyBorder="1" applyAlignment="1">
      <alignment horizontal="right" vertical="center" indent="1"/>
    </xf>
    <xf numFmtId="170" fontId="9" fillId="2" borderId="9" xfId="4" applyNumberFormat="1" applyFont="1" applyFill="1" applyBorder="1" applyAlignment="1">
      <alignment horizontal="left" vertical="center" indent="1"/>
    </xf>
    <xf numFmtId="3" fontId="11" fillId="0" borderId="2" xfId="2" applyNumberFormat="1" applyFont="1" applyBorder="1" applyAlignment="1" applyProtection="1">
      <alignment horizontal="right"/>
      <protection hidden="1"/>
    </xf>
    <xf numFmtId="0" fontId="9" fillId="0" borderId="11" xfId="0" applyFont="1" applyBorder="1"/>
    <xf numFmtId="170" fontId="17" fillId="0" borderId="6" xfId="0" applyNumberFormat="1" applyFont="1" applyBorder="1"/>
    <xf numFmtId="170" fontId="17" fillId="0" borderId="2" xfId="0" applyNumberFormat="1" applyFont="1" applyBorder="1"/>
    <xf numFmtId="167" fontId="9" fillId="0" borderId="2" xfId="0" applyNumberFormat="1" applyFont="1" applyBorder="1"/>
    <xf numFmtId="170" fontId="9" fillId="0" borderId="6" xfId="0" applyNumberFormat="1" applyFont="1" applyBorder="1"/>
    <xf numFmtId="0" fontId="8" fillId="0" borderId="10" xfId="2" applyFont="1" applyBorder="1" applyAlignment="1" applyProtection="1">
      <alignment horizontal="left" indent="3"/>
      <protection hidden="1"/>
    </xf>
    <xf numFmtId="0" fontId="17" fillId="0" borderId="6" xfId="0" applyFont="1" applyBorder="1"/>
    <xf numFmtId="170" fontId="9" fillId="0" borderId="9" xfId="0" applyNumberFormat="1" applyFont="1" applyBorder="1"/>
    <xf numFmtId="0" fontId="10" fillId="0" borderId="2" xfId="2" applyFont="1" applyBorder="1" applyAlignment="1" applyProtection="1">
      <alignment horizontal="left" indent="3"/>
      <protection hidden="1"/>
    </xf>
    <xf numFmtId="9" fontId="10" fillId="0" borderId="24" xfId="1" applyFont="1" applyBorder="1" applyProtection="1">
      <protection hidden="1"/>
    </xf>
    <xf numFmtId="9" fontId="10" fillId="2" borderId="24" xfId="1" applyFont="1" applyFill="1" applyBorder="1" applyProtection="1">
      <protection hidden="1"/>
    </xf>
    <xf numFmtId="9" fontId="9" fillId="0" borderId="9" xfId="1" applyFont="1" applyFill="1" applyBorder="1"/>
    <xf numFmtId="9" fontId="9" fillId="2" borderId="9" xfId="1" applyFont="1" applyFill="1" applyBorder="1"/>
    <xf numFmtId="9" fontId="9" fillId="0" borderId="2" xfId="0" applyNumberFormat="1" applyFont="1" applyBorder="1"/>
    <xf numFmtId="170" fontId="9" fillId="0" borderId="20" xfId="0" applyNumberFormat="1" applyFont="1" applyBorder="1"/>
    <xf numFmtId="169" fontId="17" fillId="0" borderId="2" xfId="0" applyNumberFormat="1" applyFont="1" applyBorder="1"/>
    <xf numFmtId="9" fontId="9" fillId="0" borderId="2" xfId="1" applyFont="1" applyBorder="1"/>
    <xf numFmtId="1" fontId="17" fillId="0" borderId="2" xfId="0" applyNumberFormat="1" applyFont="1" applyBorder="1"/>
    <xf numFmtId="170" fontId="9" fillId="2" borderId="9" xfId="0" applyNumberFormat="1" applyFont="1" applyFill="1" applyBorder="1"/>
    <xf numFmtId="1" fontId="9" fillId="0" borderId="2" xfId="0" applyNumberFormat="1" applyFont="1" applyBorder="1"/>
    <xf numFmtId="0" fontId="9" fillId="0" borderId="12" xfId="0" applyFont="1" applyBorder="1"/>
    <xf numFmtId="170" fontId="9" fillId="0" borderId="10" xfId="0" applyNumberFormat="1" applyFont="1" applyBorder="1"/>
    <xf numFmtId="0" fontId="9" fillId="0" borderId="13" xfId="0" applyFont="1" applyBorder="1"/>
    <xf numFmtId="0" fontId="8" fillId="0" borderId="2" xfId="2" applyFont="1" applyBorder="1" applyAlignment="1" applyProtection="1">
      <alignment horizontal="left" indent="3"/>
      <protection hidden="1"/>
    </xf>
    <xf numFmtId="170" fontId="9" fillId="3" borderId="9" xfId="0" applyNumberFormat="1" applyFont="1" applyFill="1" applyBorder="1"/>
    <xf numFmtId="9" fontId="9" fillId="0" borderId="9" xfId="1" applyFont="1" applyBorder="1"/>
    <xf numFmtId="170" fontId="8" fillId="0" borderId="9" xfId="0" applyNumberFormat="1" applyFont="1" applyBorder="1"/>
    <xf numFmtId="167" fontId="9" fillId="0" borderId="12" xfId="0" applyNumberFormat="1" applyFont="1" applyBorder="1"/>
    <xf numFmtId="167" fontId="9" fillId="0" borderId="10" xfId="0" applyNumberFormat="1" applyFont="1" applyBorder="1"/>
    <xf numFmtId="0" fontId="9" fillId="0" borderId="2" xfId="2" applyFont="1" applyBorder="1" applyAlignment="1" applyProtection="1">
      <alignment horizontal="left" indent="3"/>
      <protection hidden="1"/>
    </xf>
    <xf numFmtId="170" fontId="8" fillId="3" borderId="9" xfId="0" applyNumberFormat="1" applyFont="1" applyFill="1" applyBorder="1"/>
    <xf numFmtId="0" fontId="10" fillId="0" borderId="2" xfId="2" applyFont="1" applyBorder="1" applyProtection="1">
      <protection hidden="1"/>
    </xf>
    <xf numFmtId="0" fontId="14" fillId="0" borderId="2" xfId="2" applyFont="1" applyBorder="1" applyAlignment="1" applyProtection="1">
      <alignment horizontal="left" indent="3"/>
      <protection hidden="1"/>
    </xf>
    <xf numFmtId="37" fontId="9" fillId="0" borderId="12" xfId="0" applyNumberFormat="1" applyFont="1" applyBorder="1"/>
    <xf numFmtId="37" fontId="9" fillId="0" borderId="10" xfId="0" applyNumberFormat="1" applyFont="1" applyBorder="1"/>
    <xf numFmtId="0" fontId="9" fillId="3" borderId="2" xfId="0" applyFont="1" applyFill="1" applyBorder="1"/>
    <xf numFmtId="0" fontId="15" fillId="0" borderId="2" xfId="2" applyFont="1" applyBorder="1" applyProtection="1">
      <protection hidden="1"/>
    </xf>
    <xf numFmtId="170" fontId="9" fillId="2" borderId="9" xfId="4" applyNumberFormat="1" applyFont="1" applyFill="1" applyBorder="1" applyAlignment="1">
      <alignment vertical="center"/>
    </xf>
    <xf numFmtId="170" fontId="9" fillId="2" borderId="9" xfId="5" applyNumberFormat="1" applyFont="1" applyFill="1" applyBorder="1" applyAlignment="1">
      <alignment vertical="center"/>
    </xf>
    <xf numFmtId="1" fontId="9" fillId="0" borderId="12" xfId="0" applyNumberFormat="1" applyFont="1" applyBorder="1"/>
    <xf numFmtId="1" fontId="9" fillId="0" borderId="10" xfId="0" applyNumberFormat="1" applyFont="1" applyBorder="1"/>
    <xf numFmtId="1" fontId="9" fillId="0" borderId="10" xfId="4" applyNumberFormat="1" applyFont="1" applyBorder="1" applyAlignment="1">
      <alignment vertical="center"/>
    </xf>
    <xf numFmtId="170" fontId="16" fillId="2" borderId="9" xfId="0" applyNumberFormat="1" applyFont="1" applyFill="1" applyBorder="1"/>
    <xf numFmtId="1" fontId="9" fillId="0" borderId="10" xfId="4" applyNumberFormat="1" applyFont="1" applyFill="1" applyBorder="1" applyAlignment="1">
      <alignment vertical="center"/>
    </xf>
    <xf numFmtId="1" fontId="16" fillId="0" borderId="10" xfId="0" applyNumberFormat="1" applyFont="1" applyBorder="1"/>
    <xf numFmtId="0" fontId="9" fillId="0" borderId="9" xfId="0" applyFont="1" applyBorder="1"/>
    <xf numFmtId="0" fontId="8" fillId="0" borderId="2" xfId="2" applyFont="1" applyBorder="1" applyProtection="1">
      <protection hidden="1"/>
    </xf>
    <xf numFmtId="170" fontId="9" fillId="2" borderId="9" xfId="0" applyNumberFormat="1" applyFont="1" applyFill="1" applyBorder="1" applyAlignment="1">
      <alignment vertical="center" wrapText="1"/>
    </xf>
    <xf numFmtId="170" fontId="16" fillId="2" borderId="9" xfId="0" applyNumberFormat="1" applyFont="1" applyFill="1" applyBorder="1" applyAlignment="1">
      <alignment vertical="center"/>
    </xf>
    <xf numFmtId="0" fontId="9" fillId="0" borderId="24" xfId="0" applyFont="1" applyBorder="1" applyAlignment="1">
      <alignment horizontal="center" wrapText="1"/>
    </xf>
    <xf numFmtId="0" fontId="9" fillId="0" borderId="24" xfId="0" applyFont="1" applyBorder="1" applyAlignment="1">
      <alignment horizontal="right" wrapText="1"/>
    </xf>
    <xf numFmtId="0" fontId="8" fillId="0" borderId="2" xfId="0" applyFont="1" applyBorder="1"/>
    <xf numFmtId="0" fontId="9" fillId="5" borderId="33" xfId="0" applyFont="1" applyFill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4" xfId="2" applyFont="1" applyBorder="1" applyAlignment="1" applyProtection="1">
      <alignment horizontal="center"/>
      <protection hidden="1"/>
    </xf>
    <xf numFmtId="0" fontId="9" fillId="0" borderId="38" xfId="2" applyFont="1" applyBorder="1" applyAlignment="1" applyProtection="1">
      <alignment horizontal="center"/>
      <protection hidden="1"/>
    </xf>
    <xf numFmtId="0" fontId="9" fillId="0" borderId="5" xfId="0" applyFont="1" applyBorder="1" applyAlignment="1">
      <alignment horizontal="center"/>
    </xf>
    <xf numFmtId="0" fontId="9" fillId="0" borderId="5" xfId="2" applyFont="1" applyBorder="1" applyAlignment="1" applyProtection="1">
      <alignment horizontal="center"/>
      <protection hidden="1"/>
    </xf>
    <xf numFmtId="0" fontId="8" fillId="0" borderId="4" xfId="2" applyFont="1" applyBorder="1" applyAlignment="1" applyProtection="1">
      <alignment horizontal="center"/>
      <protection hidden="1"/>
    </xf>
    <xf numFmtId="3" fontId="11" fillId="0" borderId="5" xfId="2" applyNumberFormat="1" applyFont="1" applyBorder="1" applyAlignment="1" applyProtection="1">
      <alignment horizontal="center"/>
      <protection hidden="1"/>
    </xf>
    <xf numFmtId="0" fontId="14" fillId="0" borderId="5" xfId="2" applyFont="1" applyBorder="1" applyAlignment="1" applyProtection="1">
      <alignment horizontal="center"/>
      <protection hidden="1"/>
    </xf>
    <xf numFmtId="0" fontId="10" fillId="0" borderId="5" xfId="2" applyFont="1" applyBorder="1" applyAlignment="1" applyProtection="1">
      <alignment horizontal="center"/>
      <protection hidden="1"/>
    </xf>
    <xf numFmtId="170" fontId="9" fillId="0" borderId="0" xfId="0" applyNumberFormat="1" applyFont="1"/>
    <xf numFmtId="0" fontId="14" fillId="3" borderId="2" xfId="2" applyFont="1" applyFill="1" applyBorder="1" applyAlignment="1" applyProtection="1">
      <alignment horizontal="left" indent="3"/>
      <protection hidden="1"/>
    </xf>
    <xf numFmtId="0" fontId="9" fillId="3" borderId="4" xfId="2" applyFont="1" applyFill="1" applyBorder="1" applyAlignment="1" applyProtection="1">
      <alignment horizontal="center"/>
      <protection hidden="1"/>
    </xf>
    <xf numFmtId="171" fontId="9" fillId="2" borderId="24" xfId="6" applyNumberFormat="1" applyFont="1" applyFill="1" applyBorder="1"/>
    <xf numFmtId="171" fontId="9" fillId="0" borderId="6" xfId="6" applyNumberFormat="1" applyFont="1" applyBorder="1"/>
    <xf numFmtId="171" fontId="9" fillId="0" borderId="2" xfId="6" applyNumberFormat="1" applyFont="1" applyBorder="1"/>
    <xf numFmtId="171" fontId="9" fillId="2" borderId="9" xfId="6" applyNumberFormat="1" applyFont="1" applyFill="1" applyBorder="1"/>
    <xf numFmtId="171" fontId="16" fillId="2" borderId="24" xfId="6" applyNumberFormat="1" applyFont="1" applyFill="1" applyBorder="1"/>
    <xf numFmtId="171" fontId="9" fillId="0" borderId="24" xfId="6" applyNumberFormat="1" applyFont="1" applyBorder="1"/>
    <xf numFmtId="0" fontId="9" fillId="0" borderId="7" xfId="2" applyFont="1" applyBorder="1" applyAlignment="1" applyProtection="1">
      <alignment horizontal="left" indent="3"/>
      <protection hidden="1"/>
    </xf>
    <xf numFmtId="0" fontId="9" fillId="0" borderId="16" xfId="2" applyFont="1" applyBorder="1" applyAlignment="1" applyProtection="1">
      <alignment horizontal="center"/>
      <protection hidden="1"/>
    </xf>
    <xf numFmtId="0" fontId="9" fillId="0" borderId="53" xfId="2" applyFont="1" applyBorder="1" applyAlignment="1" applyProtection="1">
      <alignment horizontal="left" indent="3"/>
      <protection hidden="1"/>
    </xf>
    <xf numFmtId="0" fontId="10" fillId="0" borderId="3" xfId="2" applyFont="1" applyBorder="1" applyProtection="1">
      <protection hidden="1"/>
    </xf>
    <xf numFmtId="9" fontId="10" fillId="0" borderId="49" xfId="1" applyFont="1" applyBorder="1" applyProtection="1">
      <protection hidden="1"/>
    </xf>
    <xf numFmtId="0" fontId="13" fillId="0" borderId="54" xfId="2" applyFont="1" applyBorder="1" applyProtection="1">
      <protection hidden="1"/>
    </xf>
    <xf numFmtId="0" fontId="9" fillId="0" borderId="55" xfId="0" applyFont="1" applyBorder="1" applyAlignment="1">
      <alignment horizontal="center"/>
    </xf>
    <xf numFmtId="170" fontId="8" fillId="0" borderId="56" xfId="0" applyNumberFormat="1" applyFont="1" applyBorder="1"/>
    <xf numFmtId="0" fontId="9" fillId="0" borderId="54" xfId="0" applyFont="1" applyBorder="1"/>
    <xf numFmtId="0" fontId="10" fillId="0" borderId="4" xfId="2" applyFont="1" applyBorder="1" applyAlignment="1" applyProtection="1">
      <alignment horizontal="center"/>
      <protection hidden="1"/>
    </xf>
    <xf numFmtId="0" fontId="9" fillId="0" borderId="57" xfId="0" applyFont="1" applyBorder="1"/>
    <xf numFmtId="3" fontId="11" fillId="0" borderId="7" xfId="2" applyNumberFormat="1" applyFont="1" applyBorder="1" applyAlignment="1" applyProtection="1">
      <alignment horizontal="right"/>
      <protection hidden="1"/>
    </xf>
    <xf numFmtId="3" fontId="11" fillId="0" borderId="17" xfId="2" applyNumberFormat="1" applyFont="1" applyBorder="1" applyAlignment="1" applyProtection="1">
      <alignment horizontal="center"/>
      <protection hidden="1"/>
    </xf>
    <xf numFmtId="0" fontId="8" fillId="0" borderId="54" xfId="2" applyFont="1" applyBorder="1" applyProtection="1">
      <protection hidden="1"/>
    </xf>
    <xf numFmtId="0" fontId="9" fillId="0" borderId="55" xfId="2" applyFont="1" applyBorder="1" applyAlignment="1" applyProtection="1">
      <alignment horizontal="center"/>
      <protection hidden="1"/>
    </xf>
    <xf numFmtId="170" fontId="8" fillId="3" borderId="56" xfId="0" applyNumberFormat="1" applyFont="1" applyFill="1" applyBorder="1"/>
    <xf numFmtId="0" fontId="9" fillId="0" borderId="17" xfId="0" applyFont="1" applyBorder="1" applyAlignment="1">
      <alignment horizontal="center"/>
    </xf>
    <xf numFmtId="0" fontId="18" fillId="5" borderId="33" xfId="0" applyFont="1" applyFill="1" applyBorder="1"/>
    <xf numFmtId="0" fontId="18" fillId="5" borderId="33" xfId="0" applyFont="1" applyFill="1" applyBorder="1" applyAlignment="1">
      <alignment horizontal="center"/>
    </xf>
    <xf numFmtId="170" fontId="8" fillId="2" borderId="9" xfId="0" applyNumberFormat="1" applyFont="1" applyFill="1" applyBorder="1"/>
    <xf numFmtId="170" fontId="8" fillId="0" borderId="2" xfId="0" applyNumberFormat="1" applyFont="1" applyBorder="1"/>
    <xf numFmtId="0" fontId="9" fillId="0" borderId="3" xfId="0" applyFont="1" applyBorder="1" applyAlignment="1">
      <alignment horizontal="center"/>
    </xf>
    <xf numFmtId="0" fontId="8" fillId="0" borderId="57" xfId="0" applyFont="1" applyBorder="1"/>
    <xf numFmtId="0" fontId="9" fillId="0" borderId="57" xfId="0" applyFont="1" applyBorder="1" applyAlignment="1">
      <alignment horizontal="center"/>
    </xf>
    <xf numFmtId="170" fontId="8" fillId="0" borderId="57" xfId="0" applyNumberFormat="1" applyFont="1" applyBorder="1"/>
    <xf numFmtId="0" fontId="8" fillId="0" borderId="55" xfId="2" applyFont="1" applyBorder="1" applyAlignment="1" applyProtection="1">
      <alignment horizontal="center"/>
      <protection hidden="1"/>
    </xf>
    <xf numFmtId="0" fontId="18" fillId="4" borderId="34" xfId="2" applyFont="1" applyFill="1" applyBorder="1" applyAlignment="1" applyProtection="1">
      <alignment horizontal="center"/>
      <protection hidden="1"/>
    </xf>
    <xf numFmtId="0" fontId="14" fillId="0" borderId="16" xfId="2" applyFont="1" applyBorder="1" applyAlignment="1" applyProtection="1">
      <alignment horizontal="center"/>
      <protection hidden="1"/>
    </xf>
    <xf numFmtId="167" fontId="8" fillId="0" borderId="2" xfId="0" applyNumberFormat="1" applyFont="1" applyBorder="1"/>
    <xf numFmtId="170" fontId="8" fillId="2" borderId="8" xfId="0" applyNumberFormat="1" applyFont="1" applyFill="1" applyBorder="1"/>
    <xf numFmtId="170" fontId="8" fillId="0" borderId="8" xfId="0" applyNumberFormat="1" applyFont="1" applyBorder="1"/>
    <xf numFmtId="0" fontId="19" fillId="0" borderId="6" xfId="0" applyFont="1" applyBorder="1"/>
    <xf numFmtId="170" fontId="19" fillId="0" borderId="2" xfId="0" applyNumberFormat="1" applyFont="1" applyBorder="1"/>
    <xf numFmtId="0" fontId="13" fillId="0" borderId="2" xfId="2" applyFont="1" applyBorder="1" applyAlignment="1" applyProtection="1">
      <alignment horizontal="left"/>
      <protection hidden="1"/>
    </xf>
    <xf numFmtId="170" fontId="9" fillId="3" borderId="0" xfId="0" applyNumberFormat="1" applyFont="1" applyFill="1"/>
    <xf numFmtId="1" fontId="19" fillId="0" borderId="7" xfId="2" applyNumberFormat="1" applyFont="1" applyBorder="1" applyAlignment="1" applyProtection="1">
      <alignment horizontal="center"/>
      <protection hidden="1"/>
    </xf>
    <xf numFmtId="1" fontId="19" fillId="0" borderId="17" xfId="2" applyNumberFormat="1" applyFont="1" applyBorder="1" applyAlignment="1" applyProtection="1">
      <alignment horizontal="center"/>
      <protection hidden="1"/>
    </xf>
    <xf numFmtId="3" fontId="9" fillId="0" borderId="18" xfId="2" applyNumberFormat="1" applyFont="1" applyBorder="1" applyAlignment="1" applyProtection="1">
      <alignment horizontal="left" indent="4"/>
      <protection hidden="1"/>
    </xf>
    <xf numFmtId="0" fontId="9" fillId="5" borderId="36" xfId="0" applyFont="1" applyFill="1" applyBorder="1"/>
    <xf numFmtId="0" fontId="9" fillId="0" borderId="4" xfId="2" applyFont="1" applyBorder="1" applyProtection="1">
      <protection hidden="1"/>
    </xf>
    <xf numFmtId="0" fontId="12" fillId="4" borderId="35" xfId="2" applyFont="1" applyFill="1" applyBorder="1" applyProtection="1">
      <protection hidden="1"/>
    </xf>
    <xf numFmtId="0" fontId="9" fillId="4" borderId="37" xfId="0" applyFont="1" applyFill="1" applyBorder="1"/>
    <xf numFmtId="171" fontId="9" fillId="0" borderId="48" xfId="6" applyNumberFormat="1" applyFont="1" applyBorder="1"/>
    <xf numFmtId="0" fontId="13" fillId="0" borderId="21" xfId="2" applyFont="1" applyBorder="1" applyProtection="1">
      <protection hidden="1"/>
    </xf>
    <xf numFmtId="171" fontId="8" fillId="0" borderId="50" xfId="6" applyNumberFormat="1" applyFont="1" applyBorder="1"/>
    <xf numFmtId="171" fontId="9" fillId="0" borderId="3" xfId="6" applyNumberFormat="1" applyFont="1" applyBorder="1"/>
    <xf numFmtId="171" fontId="9" fillId="0" borderId="4" xfId="6" applyNumberFormat="1" applyFont="1" applyBorder="1"/>
    <xf numFmtId="171" fontId="9" fillId="0" borderId="5" xfId="6" applyNumberFormat="1" applyFont="1" applyBorder="1"/>
    <xf numFmtId="171" fontId="9" fillId="0" borderId="7" xfId="6" applyNumberFormat="1" applyFont="1" applyBorder="1"/>
    <xf numFmtId="171" fontId="9" fillId="0" borderId="17" xfId="6" applyNumberFormat="1" applyFont="1" applyBorder="1"/>
    <xf numFmtId="171" fontId="9" fillId="0" borderId="10" xfId="6" applyNumberFormat="1" applyFont="1" applyBorder="1"/>
    <xf numFmtId="171" fontId="9" fillId="0" borderId="16" xfId="6" applyNumberFormat="1" applyFont="1" applyBorder="1"/>
    <xf numFmtId="0" fontId="15" fillId="0" borderId="51" xfId="2" applyFont="1" applyBorder="1" applyProtection="1">
      <protection hidden="1"/>
    </xf>
    <xf numFmtId="0" fontId="9" fillId="0" borderId="52" xfId="2" applyFont="1" applyBorder="1" applyAlignment="1" applyProtection="1">
      <alignment horizontal="left" indent="3"/>
      <protection hidden="1"/>
    </xf>
    <xf numFmtId="0" fontId="15" fillId="0" borderId="21" xfId="2" applyFont="1" applyBorder="1" applyProtection="1">
      <protection hidden="1"/>
    </xf>
    <xf numFmtId="0" fontId="15" fillId="0" borderId="15" xfId="2" applyFont="1" applyBorder="1" applyProtection="1">
      <protection hidden="1"/>
    </xf>
    <xf numFmtId="0" fontId="15" fillId="0" borderId="14" xfId="2" applyFont="1" applyBorder="1" applyProtection="1">
      <protection hidden="1"/>
    </xf>
    <xf numFmtId="0" fontId="15" fillId="0" borderId="38" xfId="2" applyFont="1" applyBorder="1" applyProtection="1">
      <protection hidden="1"/>
    </xf>
    <xf numFmtId="0" fontId="9" fillId="0" borderId="24" xfId="0" applyFont="1" applyBorder="1"/>
    <xf numFmtId="170" fontId="9" fillId="0" borderId="3" xfId="0" applyNumberFormat="1" applyFont="1" applyBorder="1"/>
    <xf numFmtId="0" fontId="13" fillId="0" borderId="7" xfId="2" applyFont="1" applyBorder="1" applyAlignment="1" applyProtection="1">
      <alignment horizontal="left"/>
      <protection hidden="1"/>
    </xf>
    <xf numFmtId="0" fontId="8" fillId="0" borderId="54" xfId="0" applyFont="1" applyBorder="1"/>
    <xf numFmtId="0" fontId="13" fillId="0" borderId="54" xfId="2" applyFont="1" applyBorder="1" applyAlignment="1" applyProtection="1">
      <alignment horizontal="left"/>
      <protection hidden="1"/>
    </xf>
    <xf numFmtId="170" fontId="8" fillId="3" borderId="1" xfId="0" applyNumberFormat="1" applyFont="1" applyFill="1" applyBorder="1"/>
    <xf numFmtId="0" fontId="19" fillId="0" borderId="38" xfId="0" applyFont="1" applyBorder="1"/>
    <xf numFmtId="170" fontId="17" fillId="0" borderId="38" xfId="0" applyNumberFormat="1" applyFont="1" applyBorder="1"/>
    <xf numFmtId="0" fontId="17" fillId="0" borderId="38" xfId="0" applyFont="1" applyBorder="1"/>
    <xf numFmtId="0" fontId="9" fillId="0" borderId="38" xfId="0" applyFont="1" applyBorder="1"/>
    <xf numFmtId="0" fontId="19" fillId="0" borderId="15" xfId="0" applyFont="1" applyBorder="1"/>
    <xf numFmtId="170" fontId="13" fillId="0" borderId="54" xfId="2" applyNumberFormat="1" applyFont="1" applyBorder="1" applyProtection="1">
      <protection hidden="1"/>
    </xf>
    <xf numFmtId="167" fontId="9" fillId="0" borderId="16" xfId="0" applyNumberFormat="1" applyFont="1" applyBorder="1"/>
    <xf numFmtId="170" fontId="9" fillId="0" borderId="18" xfId="0" applyNumberFormat="1" applyFont="1" applyBorder="1"/>
    <xf numFmtId="170" fontId="9" fillId="0" borderId="31" xfId="0" applyNumberFormat="1" applyFont="1" applyBorder="1"/>
    <xf numFmtId="170" fontId="9" fillId="0" borderId="32" xfId="0" applyNumberFormat="1" applyFont="1" applyBorder="1"/>
    <xf numFmtId="0" fontId="9" fillId="0" borderId="30" xfId="0" applyFont="1" applyBorder="1"/>
    <xf numFmtId="170" fontId="8" fillId="0" borderId="28" xfId="0" applyNumberFormat="1" applyFont="1" applyBorder="1"/>
    <xf numFmtId="167" fontId="9" fillId="0" borderId="30" xfId="0" applyNumberFormat="1" applyFont="1" applyBorder="1"/>
    <xf numFmtId="170" fontId="8" fillId="0" borderId="27" xfId="0" applyNumberFormat="1" applyFont="1" applyBorder="1"/>
    <xf numFmtId="170" fontId="9" fillId="2" borderId="27" xfId="0" applyNumberFormat="1" applyFont="1" applyFill="1" applyBorder="1"/>
    <xf numFmtId="0" fontId="9" fillId="0" borderId="58" xfId="2" applyFont="1" applyBorder="1" applyAlignment="1" applyProtection="1">
      <alignment horizontal="left" indent="3"/>
      <protection hidden="1"/>
    </xf>
    <xf numFmtId="170" fontId="8" fillId="0" borderId="59" xfId="0" applyNumberFormat="1" applyFont="1" applyBorder="1"/>
    <xf numFmtId="170" fontId="8" fillId="0" borderId="60" xfId="0" applyNumberFormat="1" applyFont="1" applyBorder="1"/>
    <xf numFmtId="0" fontId="9" fillId="0" borderId="29" xfId="0" applyFont="1" applyBorder="1"/>
    <xf numFmtId="170" fontId="9" fillId="0" borderId="27" xfId="0" applyNumberFormat="1" applyFont="1" applyBorder="1"/>
    <xf numFmtId="170" fontId="9" fillId="0" borderId="28" xfId="0" applyNumberFormat="1" applyFont="1" applyBorder="1"/>
    <xf numFmtId="1" fontId="9" fillId="0" borderId="30" xfId="0" applyNumberFormat="1" applyFont="1" applyBorder="1"/>
    <xf numFmtId="170" fontId="9" fillId="2" borderId="27" xfId="4" applyNumberFormat="1" applyFont="1" applyFill="1" applyBorder="1" applyAlignment="1">
      <alignment vertical="center"/>
    </xf>
    <xf numFmtId="170" fontId="8" fillId="3" borderId="59" xfId="0" applyNumberFormat="1" applyFont="1" applyFill="1" applyBorder="1"/>
    <xf numFmtId="170" fontId="8" fillId="3" borderId="60" xfId="0" applyNumberFormat="1" applyFont="1" applyFill="1" applyBorder="1"/>
    <xf numFmtId="170" fontId="9" fillId="2" borderId="27" xfId="0" applyNumberFormat="1" applyFont="1" applyFill="1" applyBorder="1" applyAlignment="1">
      <alignment vertical="center" wrapText="1"/>
    </xf>
    <xf numFmtId="170" fontId="8" fillId="3" borderId="27" xfId="0" applyNumberFormat="1" applyFont="1" applyFill="1" applyBorder="1"/>
    <xf numFmtId="170" fontId="8" fillId="3" borderId="28" xfId="0" applyNumberFormat="1" applyFont="1" applyFill="1" applyBorder="1"/>
    <xf numFmtId="37" fontId="9" fillId="0" borderId="30" xfId="0" applyNumberFormat="1" applyFont="1" applyBorder="1"/>
    <xf numFmtId="1" fontId="12" fillId="5" borderId="61" xfId="3" applyNumberFormat="1" applyFont="1" applyFill="1" applyBorder="1" applyAlignment="1" applyProtection="1">
      <protection hidden="1"/>
    </xf>
    <xf numFmtId="1" fontId="12" fillId="5" borderId="62" xfId="3" applyNumberFormat="1" applyFont="1" applyFill="1" applyBorder="1" applyAlignment="1" applyProtection="1">
      <protection hidden="1"/>
    </xf>
    <xf numFmtId="170" fontId="9" fillId="2" borderId="25" xfId="0" applyNumberFormat="1" applyFont="1" applyFill="1" applyBorder="1"/>
    <xf numFmtId="170" fontId="9" fillId="2" borderId="23" xfId="0" applyNumberFormat="1" applyFont="1" applyFill="1" applyBorder="1"/>
    <xf numFmtId="170" fontId="9" fillId="0" borderId="23" xfId="0" applyNumberFormat="1" applyFont="1" applyBorder="1"/>
    <xf numFmtId="170" fontId="9" fillId="0" borderId="26" xfId="0" applyNumberFormat="1" applyFont="1" applyBorder="1"/>
    <xf numFmtId="170" fontId="16" fillId="2" borderId="23" xfId="0" applyNumberFormat="1" applyFont="1" applyFill="1" applyBorder="1" applyAlignment="1">
      <alignment horizontal="right" vertical="center" indent="1"/>
    </xf>
    <xf numFmtId="170" fontId="9" fillId="2" borderId="23" xfId="4" applyNumberFormat="1" applyFont="1" applyFill="1" applyBorder="1" applyAlignment="1">
      <alignment horizontal="left" vertical="center" indent="1"/>
    </xf>
    <xf numFmtId="0" fontId="19" fillId="0" borderId="63" xfId="0" applyFont="1" applyBorder="1"/>
    <xf numFmtId="171" fontId="8" fillId="0" borderId="2" xfId="6" applyNumberFormat="1" applyFont="1" applyBorder="1"/>
    <xf numFmtId="0" fontId="9" fillId="0" borderId="65" xfId="0" applyFont="1" applyBorder="1"/>
    <xf numFmtId="0" fontId="9" fillId="0" borderId="64" xfId="2" applyFont="1" applyBorder="1" applyAlignment="1" applyProtection="1">
      <alignment horizontal="center"/>
      <protection hidden="1"/>
    </xf>
    <xf numFmtId="0" fontId="19" fillId="0" borderId="66" xfId="0" applyFont="1" applyBorder="1"/>
    <xf numFmtId="1" fontId="12" fillId="5" borderId="33" xfId="3" applyNumberFormat="1" applyFont="1" applyFill="1" applyBorder="1" applyAlignment="1" applyProtection="1">
      <protection hidden="1"/>
    </xf>
    <xf numFmtId="0" fontId="20" fillId="5" borderId="33" xfId="0" applyFont="1" applyFill="1" applyBorder="1"/>
    <xf numFmtId="0" fontId="9" fillId="4" borderId="0" xfId="0" applyFont="1" applyFill="1"/>
    <xf numFmtId="166" fontId="21" fillId="0" borderId="24" xfId="0" applyNumberFormat="1" applyFont="1" applyBorder="1" applyAlignment="1">
      <alignment horizontal="left" vertical="center" wrapText="1" indent="1"/>
    </xf>
    <xf numFmtId="0" fontId="6" fillId="0" borderId="24" xfId="5" applyFont="1" applyBorder="1" applyAlignment="1">
      <alignment horizontal="left" vertical="center"/>
    </xf>
    <xf numFmtId="166" fontId="6" fillId="0" borderId="24" xfId="5" applyNumberFormat="1" applyFont="1" applyBorder="1" applyAlignment="1">
      <alignment horizontal="left" vertical="center" indent="1"/>
    </xf>
    <xf numFmtId="166" fontId="7" fillId="0" borderId="24" xfId="5" applyNumberFormat="1" applyFont="1" applyBorder="1" applyAlignment="1">
      <alignment horizontal="left" vertical="center" indent="1"/>
    </xf>
    <xf numFmtId="166" fontId="4" fillId="0" borderId="24" xfId="0" applyNumberFormat="1" applyFont="1" applyBorder="1" applyAlignment="1">
      <alignment horizontal="left" vertical="center" wrapText="1" indent="1"/>
    </xf>
    <xf numFmtId="166" fontId="6" fillId="0" borderId="24" xfId="5" applyNumberFormat="1" applyFont="1" applyBorder="1" applyAlignment="1">
      <alignment horizontal="left" vertical="center" wrapText="1" indent="1"/>
    </xf>
    <xf numFmtId="166" fontId="6" fillId="0" borderId="24" xfId="5" applyNumberFormat="1" applyFont="1" applyBorder="1" applyAlignment="1">
      <alignment horizontal="left" indent="1"/>
    </xf>
    <xf numFmtId="166" fontId="22" fillId="0" borderId="24" xfId="0" applyNumberFormat="1" applyFont="1" applyBorder="1" applyAlignment="1">
      <alignment horizontal="left" vertical="center" wrapText="1" indent="1"/>
    </xf>
    <xf numFmtId="0" fontId="9" fillId="0" borderId="7" xfId="0" applyFont="1" applyBorder="1" applyAlignment="1">
      <alignment horizontal="center"/>
    </xf>
    <xf numFmtId="0" fontId="2" fillId="0" borderId="24" xfId="0" applyFont="1" applyBorder="1" applyAlignment="1">
      <alignment horizontal="left" vertical="center" wrapText="1" indent="1"/>
    </xf>
    <xf numFmtId="2" fontId="23" fillId="0" borderId="24" xfId="0" applyNumberFormat="1" applyFont="1" applyBorder="1" applyAlignment="1">
      <alignment horizontal="left" vertical="center" wrapText="1" indent="1"/>
    </xf>
    <xf numFmtId="0" fontId="23" fillId="0" borderId="24" xfId="0" applyFont="1" applyBorder="1" applyAlignment="1">
      <alignment horizontal="left" vertical="center" wrapText="1" indent="1"/>
    </xf>
    <xf numFmtId="2" fontId="24" fillId="0" borderId="67" xfId="0" applyNumberFormat="1" applyFont="1" applyBorder="1" applyAlignment="1">
      <alignment horizontal="left" vertical="center" wrapText="1" indent="1"/>
    </xf>
    <xf numFmtId="2" fontId="23" fillId="0" borderId="24" xfId="0" applyNumberFormat="1" applyFont="1" applyBorder="1" applyAlignment="1">
      <alignment horizontal="center" vertical="center" wrapText="1"/>
    </xf>
    <xf numFmtId="170" fontId="21" fillId="0" borderId="24" xfId="0" applyNumberFormat="1" applyFont="1" applyBorder="1" applyAlignment="1">
      <alignment horizontal="right" vertical="center" wrapText="1" indent="1"/>
    </xf>
    <xf numFmtId="170" fontId="21" fillId="0" borderId="24" xfId="1" applyNumberFormat="1" applyFont="1" applyFill="1" applyBorder="1" applyAlignment="1">
      <alignment horizontal="right" vertical="center" wrapText="1" indent="1"/>
    </xf>
    <xf numFmtId="168" fontId="9" fillId="0" borderId="2" xfId="0" applyNumberFormat="1" applyFont="1" applyBorder="1"/>
    <xf numFmtId="9" fontId="21" fillId="0" borderId="24" xfId="1" applyFont="1" applyFill="1" applyBorder="1" applyAlignment="1">
      <alignment horizontal="right" vertical="center" wrapText="1" indent="1"/>
    </xf>
    <xf numFmtId="10" fontId="9" fillId="0" borderId="2" xfId="1" applyNumberFormat="1" applyFont="1" applyBorder="1"/>
    <xf numFmtId="0" fontId="0" fillId="0" borderId="19" xfId="0" applyBorder="1"/>
    <xf numFmtId="37" fontId="8" fillId="0" borderId="9" xfId="0" applyNumberFormat="1" applyFont="1" applyBorder="1"/>
    <xf numFmtId="172" fontId="9" fillId="0" borderId="2" xfId="1" applyNumberFormat="1" applyFont="1" applyBorder="1"/>
    <xf numFmtId="171" fontId="8" fillId="0" borderId="2" xfId="0" applyNumberFormat="1" applyFont="1" applyBorder="1"/>
    <xf numFmtId="0" fontId="25" fillId="0" borderId="0" xfId="0" applyFont="1"/>
    <xf numFmtId="0" fontId="26" fillId="0" borderId="0" xfId="0" applyFont="1"/>
    <xf numFmtId="0" fontId="25" fillId="0" borderId="68" xfId="0" applyFont="1" applyBorder="1"/>
    <xf numFmtId="0" fontId="26" fillId="0" borderId="68" xfId="0" applyFont="1" applyBorder="1"/>
    <xf numFmtId="171" fontId="25" fillId="0" borderId="0" xfId="0" applyNumberFormat="1" applyFont="1"/>
    <xf numFmtId="171" fontId="26" fillId="0" borderId="0" xfId="0" applyNumberFormat="1" applyFont="1"/>
    <xf numFmtId="9" fontId="21" fillId="2" borderId="24" xfId="1" applyFont="1" applyFill="1" applyBorder="1" applyAlignment="1">
      <alignment horizontal="right" vertical="center" wrapText="1" indent="1"/>
    </xf>
    <xf numFmtId="171" fontId="9" fillId="0" borderId="2" xfId="0" applyNumberFormat="1" applyFont="1" applyBorder="1"/>
    <xf numFmtId="0" fontId="9" fillId="0" borderId="4" xfId="0" applyFont="1" applyBorder="1"/>
    <xf numFmtId="0" fontId="9" fillId="0" borderId="3" xfId="0" quotePrefix="1" applyFont="1" applyBorder="1"/>
    <xf numFmtId="171" fontId="9" fillId="0" borderId="7" xfId="6" applyNumberFormat="1" applyFont="1" applyBorder="1" applyAlignment="1" applyProtection="1">
      <alignment horizontal="left" indent="3"/>
      <protection hidden="1"/>
    </xf>
    <xf numFmtId="0" fontId="19" fillId="0" borderId="14" xfId="0" applyFont="1" applyBorder="1"/>
    <xf numFmtId="9" fontId="9" fillId="0" borderId="2" xfId="1" applyFont="1" applyBorder="1" applyAlignment="1">
      <alignment horizontal="center"/>
    </xf>
    <xf numFmtId="171" fontId="9" fillId="0" borderId="7" xfId="6" applyNumberFormat="1" applyFont="1" applyBorder="1" applyAlignment="1">
      <alignment horizontal="center"/>
    </xf>
    <xf numFmtId="0" fontId="9" fillId="0" borderId="49" xfId="0" applyFont="1" applyBorder="1" applyAlignment="1">
      <alignment horizontal="center" wrapText="1"/>
    </xf>
    <xf numFmtId="9" fontId="10" fillId="0" borderId="48" xfId="1" applyFont="1" applyBorder="1" applyProtection="1">
      <protection hidden="1"/>
    </xf>
    <xf numFmtId="0" fontId="9" fillId="4" borderId="72" xfId="0" applyFont="1" applyFill="1" applyBorder="1"/>
    <xf numFmtId="0" fontId="12" fillId="4" borderId="72" xfId="2" applyFont="1" applyFill="1" applyBorder="1" applyProtection="1">
      <protection hidden="1"/>
    </xf>
    <xf numFmtId="0" fontId="18" fillId="4" borderId="72" xfId="2" applyFont="1" applyFill="1" applyBorder="1" applyAlignment="1" applyProtection="1">
      <alignment horizontal="center"/>
      <protection hidden="1"/>
    </xf>
    <xf numFmtId="0" fontId="9" fillId="0" borderId="2" xfId="0" applyFont="1" applyBorder="1" applyAlignment="1">
      <alignment horizontal="left" indent="2"/>
    </xf>
    <xf numFmtId="0" fontId="27" fillId="0" borderId="2" xfId="7" applyBorder="1"/>
    <xf numFmtId="0" fontId="13" fillId="0" borderId="7" xfId="2" applyFont="1" applyBorder="1" applyProtection="1">
      <protection hidden="1"/>
    </xf>
    <xf numFmtId="0" fontId="9" fillId="0" borderId="7" xfId="0" applyFont="1" applyBorder="1" applyAlignment="1">
      <alignment horizontal="left" indent="2"/>
    </xf>
    <xf numFmtId="0" fontId="27" fillId="0" borderId="7" xfId="7" applyBorder="1"/>
    <xf numFmtId="0" fontId="9" fillId="0" borderId="10" xfId="0" applyFont="1" applyBorder="1" applyAlignment="1">
      <alignment horizontal="left" indent="2"/>
    </xf>
    <xf numFmtId="0" fontId="27" fillId="0" borderId="10" xfId="7" applyBorder="1"/>
    <xf numFmtId="0" fontId="9" fillId="0" borderId="3" xfId="0" applyFont="1" applyBorder="1" applyAlignment="1">
      <alignment horizontal="left" indent="2"/>
    </xf>
    <xf numFmtId="0" fontId="27" fillId="0" borderId="3" xfId="7" applyBorder="1"/>
    <xf numFmtId="0" fontId="9" fillId="7" borderId="73" xfId="0" applyFont="1" applyFill="1" applyBorder="1"/>
    <xf numFmtId="0" fontId="9" fillId="7" borderId="73" xfId="0" applyFont="1" applyFill="1" applyBorder="1" applyAlignment="1">
      <alignment horizontal="left" indent="2"/>
    </xf>
    <xf numFmtId="0" fontId="0" fillId="7" borderId="73" xfId="0" applyFill="1" applyBorder="1"/>
    <xf numFmtId="0" fontId="27" fillId="7" borderId="73" xfId="7" applyFill="1" applyBorder="1"/>
    <xf numFmtId="0" fontId="9" fillId="7" borderId="75" xfId="0" applyFont="1" applyFill="1" applyBorder="1"/>
    <xf numFmtId="0" fontId="9" fillId="0" borderId="16" xfId="0" applyFont="1" applyBorder="1"/>
    <xf numFmtId="0" fontId="0" fillId="7" borderId="76" xfId="0" applyFill="1" applyBorder="1"/>
    <xf numFmtId="0" fontId="9" fillId="7" borderId="24" xfId="0" applyFont="1" applyFill="1" applyBorder="1" applyAlignment="1">
      <alignment horizontal="right"/>
    </xf>
    <xf numFmtId="0" fontId="17" fillId="7" borderId="24" xfId="0" applyFont="1" applyFill="1" applyBorder="1" applyAlignment="1">
      <alignment horizontal="right"/>
    </xf>
    <xf numFmtId="0" fontId="18" fillId="4" borderId="72" xfId="2" applyFont="1" applyFill="1" applyBorder="1" applyProtection="1">
      <protection hidden="1"/>
    </xf>
    <xf numFmtId="0" fontId="9" fillId="7" borderId="24" xfId="0" applyFont="1" applyFill="1" applyBorder="1"/>
    <xf numFmtId="1" fontId="17" fillId="7" borderId="24" xfId="0" applyNumberFormat="1" applyFont="1" applyFill="1" applyBorder="1"/>
    <xf numFmtId="9" fontId="9" fillId="7" borderId="24" xfId="0" applyNumberFormat="1" applyFont="1" applyFill="1" applyBorder="1"/>
    <xf numFmtId="1" fontId="9" fillId="0" borderId="24" xfId="0" applyNumberFormat="1" applyFont="1" applyBorder="1"/>
    <xf numFmtId="9" fontId="9" fillId="0" borderId="24" xfId="0" applyNumberFormat="1" applyFont="1" applyBorder="1"/>
    <xf numFmtId="0" fontId="17" fillId="7" borderId="24" xfId="0" applyFont="1" applyFill="1" applyBorder="1"/>
    <xf numFmtId="0" fontId="9" fillId="0" borderId="21" xfId="0" applyFont="1" applyBorder="1"/>
    <xf numFmtId="1" fontId="8" fillId="0" borderId="21" xfId="0" applyNumberFormat="1" applyFont="1" applyBorder="1"/>
    <xf numFmtId="9" fontId="8" fillId="0" borderId="21" xfId="1" applyFont="1" applyBorder="1" applyAlignment="1"/>
    <xf numFmtId="0" fontId="0" fillId="0" borderId="21" xfId="0" applyBorder="1"/>
    <xf numFmtId="0" fontId="9" fillId="0" borderId="77" xfId="0" applyFont="1" applyBorder="1"/>
    <xf numFmtId="0" fontId="8" fillId="0" borderId="77" xfId="0" applyFont="1" applyBorder="1"/>
    <xf numFmtId="173" fontId="8" fillId="0" borderId="78" xfId="0" applyNumberFormat="1" applyFont="1" applyBorder="1"/>
    <xf numFmtId="1" fontId="8" fillId="0" borderId="78" xfId="0" applyNumberFormat="1" applyFont="1" applyBorder="1"/>
    <xf numFmtId="9" fontId="8" fillId="0" borderId="78" xfId="1" applyFont="1" applyBorder="1" applyAlignment="1"/>
    <xf numFmtId="0" fontId="0" fillId="0" borderId="77" xfId="0" applyBorder="1"/>
    <xf numFmtId="0" fontId="9" fillId="2" borderId="24" xfId="0" applyFont="1" applyFill="1" applyBorder="1"/>
    <xf numFmtId="0" fontId="9" fillId="2" borderId="24" xfId="0" applyFont="1" applyFill="1" applyBorder="1" applyAlignment="1">
      <alignment horizontal="right"/>
    </xf>
    <xf numFmtId="3" fontId="9" fillId="0" borderId="2" xfId="2" applyNumberFormat="1" applyFont="1" applyBorder="1" applyAlignment="1" applyProtection="1">
      <alignment horizontal="left" indent="2"/>
      <protection hidden="1"/>
    </xf>
    <xf numFmtId="0" fontId="8" fillId="0" borderId="74" xfId="2" applyFont="1" applyBorder="1" applyProtection="1">
      <protection hidden="1"/>
    </xf>
    <xf numFmtId="0" fontId="9" fillId="5" borderId="61" xfId="0" applyFont="1" applyFill="1" applyBorder="1"/>
    <xf numFmtId="1" fontId="12" fillId="5" borderId="61" xfId="2" applyNumberFormat="1" applyFont="1" applyFill="1" applyBorder="1" applyAlignment="1" applyProtection="1">
      <alignment horizontal="center"/>
      <protection hidden="1"/>
    </xf>
    <xf numFmtId="0" fontId="9" fillId="4" borderId="80" xfId="0" applyFont="1" applyFill="1" applyBorder="1"/>
    <xf numFmtId="3" fontId="9" fillId="0" borderId="5" xfId="2" applyNumberFormat="1" applyFont="1" applyBorder="1" applyAlignment="1" applyProtection="1">
      <alignment horizontal="left" indent="2"/>
      <protection hidden="1"/>
    </xf>
    <xf numFmtId="0" fontId="9" fillId="5" borderId="0" xfId="0" applyFont="1" applyFill="1"/>
    <xf numFmtId="1" fontId="12" fillId="5" borderId="0" xfId="2" applyNumberFormat="1" applyFont="1" applyFill="1" applyAlignment="1" applyProtection="1">
      <alignment horizontal="center"/>
      <protection hidden="1"/>
    </xf>
    <xf numFmtId="0" fontId="18" fillId="5" borderId="0" xfId="0" applyFont="1" applyFill="1"/>
    <xf numFmtId="170" fontId="17" fillId="0" borderId="0" xfId="0" applyNumberFormat="1" applyFont="1"/>
    <xf numFmtId="0" fontId="19" fillId="0" borderId="0" xfId="0" applyFont="1"/>
    <xf numFmtId="0" fontId="8" fillId="0" borderId="0" xfId="0" applyFont="1"/>
    <xf numFmtId="0" fontId="17" fillId="0" borderId="0" xfId="0" applyFont="1"/>
    <xf numFmtId="167" fontId="9" fillId="0" borderId="0" xfId="0" applyNumberFormat="1" applyFont="1"/>
    <xf numFmtId="0" fontId="9" fillId="3" borderId="0" xfId="0" applyFont="1" applyFill="1"/>
    <xf numFmtId="3" fontId="9" fillId="0" borderId="0" xfId="2" applyNumberFormat="1" applyFont="1" applyAlignment="1" applyProtection="1">
      <alignment horizontal="left" indent="2"/>
      <protection hidden="1"/>
    </xf>
    <xf numFmtId="9" fontId="9" fillId="0" borderId="0" xfId="1" applyFont="1" applyFill="1" applyBorder="1"/>
    <xf numFmtId="10" fontId="9" fillId="0" borderId="2" xfId="0" applyNumberFormat="1" applyFont="1" applyBorder="1"/>
    <xf numFmtId="3" fontId="9" fillId="0" borderId="7" xfId="2" applyNumberFormat="1" applyFont="1" applyBorder="1" applyAlignment="1" applyProtection="1">
      <alignment horizontal="left" indent="2"/>
      <protection hidden="1"/>
    </xf>
    <xf numFmtId="170" fontId="8" fillId="0" borderId="55" xfId="2" applyNumberFormat="1" applyFont="1" applyBorder="1" applyAlignment="1" applyProtection="1">
      <alignment horizontal="right"/>
      <protection hidden="1"/>
    </xf>
    <xf numFmtId="170" fontId="8" fillId="0" borderId="71" xfId="2" applyNumberFormat="1" applyFont="1" applyBorder="1" applyAlignment="1" applyProtection="1">
      <alignment horizontal="right"/>
      <protection hidden="1"/>
    </xf>
    <xf numFmtId="170" fontId="17" fillId="0" borderId="15" xfId="0" applyNumberFormat="1" applyFont="1" applyBorder="1"/>
    <xf numFmtId="0" fontId="26" fillId="3" borderId="81" xfId="0" applyFont="1" applyFill="1" applyBorder="1"/>
    <xf numFmtId="0" fontId="26" fillId="0" borderId="63" xfId="0" applyFont="1" applyBorder="1" applyAlignment="1">
      <alignment vertical="center"/>
    </xf>
    <xf numFmtId="0" fontId="26" fillId="0" borderId="0" xfId="0" applyFont="1" applyAlignment="1">
      <alignment vertical="center"/>
    </xf>
    <xf numFmtId="0" fontId="30" fillId="0" borderId="0" xfId="0" applyFont="1"/>
    <xf numFmtId="0" fontId="26" fillId="0" borderId="83" xfId="0" applyFont="1" applyBorder="1"/>
    <xf numFmtId="0" fontId="25" fillId="0" borderId="83" xfId="0" applyFont="1" applyBorder="1"/>
    <xf numFmtId="171" fontId="26" fillId="0" borderId="83" xfId="0" applyNumberFormat="1" applyFont="1" applyBorder="1" applyAlignment="1">
      <alignment vertical="center"/>
    </xf>
    <xf numFmtId="3" fontId="8" fillId="0" borderId="2" xfId="2" applyNumberFormat="1" applyFont="1" applyBorder="1" applyAlignment="1" applyProtection="1">
      <alignment horizontal="left" indent="2"/>
      <protection hidden="1"/>
    </xf>
    <xf numFmtId="0" fontId="26" fillId="0" borderId="63" xfId="0" applyFont="1" applyBorder="1" applyAlignment="1">
      <alignment horizontal="center" vertical="center" wrapText="1"/>
    </xf>
    <xf numFmtId="0" fontId="26" fillId="0" borderId="68" xfId="0" applyFont="1" applyBorder="1" applyAlignment="1">
      <alignment horizontal="center" vertical="center" wrapText="1"/>
    </xf>
    <xf numFmtId="0" fontId="29" fillId="6" borderId="36" xfId="0" applyFont="1" applyFill="1" applyBorder="1" applyAlignment="1">
      <alignment horizontal="center" wrapText="1"/>
    </xf>
    <xf numFmtId="0" fontId="29" fillId="6" borderId="70" xfId="0" applyFont="1" applyFill="1" applyBorder="1" applyAlignment="1">
      <alignment horizontal="center" wrapText="1"/>
    </xf>
    <xf numFmtId="3" fontId="11" fillId="0" borderId="3" xfId="2" applyNumberFormat="1" applyFont="1" applyBorder="1" applyAlignment="1" applyProtection="1">
      <alignment horizontal="right"/>
      <protection hidden="1"/>
    </xf>
    <xf numFmtId="172" fontId="9" fillId="0" borderId="3" xfId="1" applyNumberFormat="1" applyFont="1" applyBorder="1"/>
    <xf numFmtId="167" fontId="8" fillId="0" borderId="5" xfId="0" applyNumberFormat="1" applyFont="1" applyBorder="1"/>
    <xf numFmtId="0" fontId="8" fillId="0" borderId="84" xfId="2" applyFont="1" applyBorder="1" applyProtection="1">
      <protection hidden="1"/>
    </xf>
    <xf numFmtId="170" fontId="8" fillId="0" borderId="85" xfId="2" applyNumberFormat="1" applyFont="1" applyBorder="1" applyAlignment="1" applyProtection="1">
      <alignment horizontal="right"/>
      <protection hidden="1"/>
    </xf>
    <xf numFmtId="0" fontId="31" fillId="0" borderId="81" xfId="2" applyFont="1" applyBorder="1" applyProtection="1">
      <protection hidden="1"/>
    </xf>
    <xf numFmtId="9" fontId="32" fillId="0" borderId="81" xfId="1" applyFont="1" applyBorder="1" applyAlignment="1" applyProtection="1">
      <alignment horizontal="right"/>
      <protection hidden="1"/>
    </xf>
    <xf numFmtId="0" fontId="8" fillId="0" borderId="3" xfId="2" applyFont="1" applyBorder="1" applyProtection="1">
      <protection hidden="1"/>
    </xf>
    <xf numFmtId="171" fontId="8" fillId="0" borderId="3" xfId="6" applyNumberFormat="1" applyFont="1" applyBorder="1" applyAlignment="1">
      <alignment horizontal="right"/>
    </xf>
    <xf numFmtId="170" fontId="8" fillId="0" borderId="0" xfId="0" applyNumberFormat="1" applyFont="1"/>
    <xf numFmtId="9" fontId="10" fillId="0" borderId="0" xfId="1" applyFont="1" applyBorder="1" applyProtection="1">
      <protection hidden="1"/>
    </xf>
    <xf numFmtId="171" fontId="26" fillId="0" borderId="0" xfId="0" applyNumberFormat="1" applyFont="1" applyAlignment="1">
      <alignment vertical="center"/>
    </xf>
    <xf numFmtId="0" fontId="25" fillId="0" borderId="0" xfId="0" applyFont="1" applyAlignment="1">
      <alignment vertical="center"/>
    </xf>
    <xf numFmtId="0" fontId="9" fillId="0" borderId="88" xfId="0" applyFont="1" applyBorder="1"/>
    <xf numFmtId="171" fontId="26" fillId="0" borderId="89" xfId="0" applyNumberFormat="1" applyFont="1" applyBorder="1"/>
    <xf numFmtId="0" fontId="25" fillId="0" borderId="89" xfId="0" applyFont="1" applyBorder="1"/>
    <xf numFmtId="171" fontId="25" fillId="0" borderId="89" xfId="0" applyNumberFormat="1" applyFont="1" applyBorder="1"/>
    <xf numFmtId="171" fontId="26" fillId="0" borderId="89" xfId="0" applyNumberFormat="1" applyFont="1" applyBorder="1" applyAlignment="1">
      <alignment vertical="center"/>
    </xf>
    <xf numFmtId="171" fontId="9" fillId="0" borderId="91" xfId="6" applyNumberFormat="1" applyFont="1" applyBorder="1" applyAlignment="1">
      <alignment horizontal="right"/>
    </xf>
    <xf numFmtId="171" fontId="9" fillId="0" borderId="92" xfId="6" applyNumberFormat="1" applyFont="1" applyBorder="1" applyAlignment="1">
      <alignment horizontal="right"/>
    </xf>
    <xf numFmtId="0" fontId="26" fillId="0" borderId="93" xfId="0" applyFont="1" applyBorder="1"/>
    <xf numFmtId="0" fontId="25" fillId="0" borderId="93" xfId="0" applyFont="1" applyBorder="1"/>
    <xf numFmtId="171" fontId="26" fillId="0" borderId="93" xfId="0" applyNumberFormat="1" applyFont="1" applyBorder="1" applyAlignment="1">
      <alignment vertical="center"/>
    </xf>
    <xf numFmtId="171" fontId="26" fillId="0" borderId="94" xfId="0" applyNumberFormat="1" applyFont="1" applyBorder="1" applyAlignment="1">
      <alignment vertical="center"/>
    </xf>
    <xf numFmtId="0" fontId="25" fillId="0" borderId="93" xfId="0" applyFont="1" applyBorder="1" applyAlignment="1">
      <alignment vertical="center"/>
    </xf>
    <xf numFmtId="0" fontId="26" fillId="0" borderId="82" xfId="0" applyFont="1" applyBorder="1"/>
    <xf numFmtId="0" fontId="25" fillId="0" borderId="82" xfId="0" applyFont="1" applyBorder="1"/>
    <xf numFmtId="171" fontId="26" fillId="0" borderId="82" xfId="0" applyNumberFormat="1" applyFont="1" applyBorder="1" applyAlignment="1">
      <alignment vertical="center"/>
    </xf>
    <xf numFmtId="171" fontId="26" fillId="0" borderId="95" xfId="0" applyNumberFormat="1" applyFont="1" applyBorder="1" applyAlignment="1">
      <alignment vertical="center"/>
    </xf>
    <xf numFmtId="0" fontId="25" fillId="0" borderId="82" xfId="0" applyFont="1" applyBorder="1" applyAlignment="1">
      <alignment vertical="center"/>
    </xf>
    <xf numFmtId="171" fontId="26" fillId="0" borderId="96" xfId="0" applyNumberFormat="1" applyFont="1" applyBorder="1" applyAlignment="1">
      <alignment vertical="center"/>
    </xf>
    <xf numFmtId="0" fontId="9" fillId="0" borderId="97" xfId="2" applyFont="1" applyBorder="1" applyAlignment="1" applyProtection="1">
      <alignment horizontal="center"/>
      <protection hidden="1"/>
    </xf>
    <xf numFmtId="170" fontId="8" fillId="0" borderId="98" xfId="0" applyNumberFormat="1" applyFont="1" applyBorder="1"/>
    <xf numFmtId="170" fontId="8" fillId="0" borderId="99" xfId="0" applyNumberFormat="1" applyFont="1" applyBorder="1"/>
    <xf numFmtId="170" fontId="8" fillId="0" borderId="100" xfId="0" applyNumberFormat="1" applyFont="1" applyBorder="1"/>
    <xf numFmtId="0" fontId="9" fillId="0" borderId="4" xfId="2" applyFont="1" applyBorder="1" applyAlignment="1" applyProtection="1">
      <alignment horizontal="right"/>
      <protection hidden="1"/>
    </xf>
    <xf numFmtId="0" fontId="9" fillId="0" borderId="16" xfId="2" applyFont="1" applyBorder="1" applyAlignment="1" applyProtection="1">
      <alignment horizontal="right"/>
      <protection hidden="1"/>
    </xf>
    <xf numFmtId="0" fontId="9" fillId="0" borderId="55" xfId="2" applyFont="1" applyBorder="1" applyAlignment="1" applyProtection="1">
      <alignment horizontal="right"/>
      <protection hidden="1"/>
    </xf>
    <xf numFmtId="0" fontId="9" fillId="0" borderId="2" xfId="0" applyFont="1" applyBorder="1" applyAlignment="1">
      <alignment horizontal="right"/>
    </xf>
    <xf numFmtId="3" fontId="11" fillId="0" borderId="17" xfId="2" applyNumberFormat="1" applyFont="1" applyBorder="1" applyAlignment="1" applyProtection="1">
      <alignment horizontal="right"/>
      <protection hidden="1"/>
    </xf>
    <xf numFmtId="0" fontId="9" fillId="0" borderId="85" xfId="2" applyFont="1" applyBorder="1" applyAlignment="1" applyProtection="1">
      <alignment horizontal="right"/>
      <protection hidden="1"/>
    </xf>
    <xf numFmtId="0" fontId="32" fillId="0" borderId="81" xfId="2" applyFont="1" applyBorder="1" applyAlignment="1" applyProtection="1">
      <alignment horizontal="right"/>
      <protection hidden="1"/>
    </xf>
    <xf numFmtId="3" fontId="11" fillId="0" borderId="4" xfId="2" applyNumberFormat="1" applyFont="1" applyBorder="1" applyAlignment="1" applyProtection="1">
      <alignment horizontal="right"/>
      <protection hidden="1"/>
    </xf>
    <xf numFmtId="0" fontId="9" fillId="0" borderId="5" xfId="0" applyFont="1" applyBorder="1" applyAlignment="1">
      <alignment horizontal="right"/>
    </xf>
    <xf numFmtId="0" fontId="9" fillId="0" borderId="17" xfId="0" applyFont="1" applyBorder="1" applyAlignment="1">
      <alignment horizontal="right"/>
    </xf>
    <xf numFmtId="0" fontId="9" fillId="0" borderId="64" xfId="2" applyFont="1" applyBorder="1" applyAlignment="1" applyProtection="1">
      <alignment horizontal="right"/>
      <protection hidden="1"/>
    </xf>
    <xf numFmtId="0" fontId="26" fillId="0" borderId="101" xfId="0" applyFont="1" applyBorder="1"/>
    <xf numFmtId="0" fontId="26" fillId="0" borderId="102" xfId="0" applyFont="1" applyBorder="1"/>
    <xf numFmtId="171" fontId="26" fillId="0" borderId="102" xfId="0" applyNumberFormat="1" applyFont="1" applyBorder="1" applyAlignment="1">
      <alignment vertical="center"/>
    </xf>
    <xf numFmtId="0" fontId="10" fillId="0" borderId="0" xfId="2" applyFont="1" applyProtection="1">
      <protection hidden="1"/>
    </xf>
    <xf numFmtId="0" fontId="9" fillId="0" borderId="63" xfId="0" applyFont="1" applyBorder="1"/>
    <xf numFmtId="0" fontId="9" fillId="0" borderId="63" xfId="0" applyFont="1" applyBorder="1" applyAlignment="1">
      <alignment horizontal="center"/>
    </xf>
    <xf numFmtId="0" fontId="25" fillId="0" borderId="101" xfId="0" applyFont="1" applyBorder="1"/>
    <xf numFmtId="171" fontId="26" fillId="0" borderId="101" xfId="0" applyNumberFormat="1" applyFont="1" applyBorder="1" applyAlignment="1">
      <alignment vertical="center"/>
    </xf>
    <xf numFmtId="0" fontId="30" fillId="0" borderId="82" xfId="0" applyFont="1" applyBorder="1" applyAlignment="1">
      <alignment horizontal="right" vertical="center"/>
    </xf>
    <xf numFmtId="171" fontId="33" fillId="0" borderId="90" xfId="0" applyNumberFormat="1" applyFont="1" applyBorder="1"/>
    <xf numFmtId="0" fontId="9" fillId="0" borderId="49" xfId="0" applyFont="1" applyBorder="1" applyAlignment="1">
      <alignment horizontal="left" vertical="center"/>
    </xf>
    <xf numFmtId="171" fontId="8" fillId="0" borderId="24" xfId="6" applyNumberFormat="1" applyFont="1" applyBorder="1"/>
    <xf numFmtId="8" fontId="0" fillId="0" borderId="0" xfId="0" applyNumberFormat="1"/>
    <xf numFmtId="0" fontId="2" fillId="0" borderId="0" xfId="0" applyFont="1"/>
    <xf numFmtId="6" fontId="0" fillId="0" borderId="0" xfId="0" applyNumberFormat="1"/>
    <xf numFmtId="0" fontId="0" fillId="0" borderId="0" xfId="0" applyAlignment="1">
      <alignment wrapText="1"/>
    </xf>
    <xf numFmtId="8" fontId="2" fillId="0" borderId="0" xfId="0" applyNumberFormat="1" applyFont="1"/>
    <xf numFmtId="6" fontId="2" fillId="0" borderId="0" xfId="0" applyNumberFormat="1" applyFont="1"/>
    <xf numFmtId="0" fontId="29" fillId="8" borderId="70" xfId="0" applyFont="1" applyFill="1" applyBorder="1" applyAlignment="1">
      <alignment horizontal="center"/>
    </xf>
    <xf numFmtId="0" fontId="29" fillId="8" borderId="0" xfId="0" applyFont="1" applyFill="1" applyAlignment="1">
      <alignment horizontal="center"/>
    </xf>
    <xf numFmtId="0" fontId="29" fillId="8" borderId="103" xfId="0" applyFont="1" applyFill="1" applyBorder="1" applyAlignment="1">
      <alignment horizontal="center"/>
    </xf>
    <xf numFmtId="0" fontId="29" fillId="8" borderId="104" xfId="0" applyFont="1" applyFill="1" applyBorder="1" applyAlignment="1">
      <alignment horizontal="center"/>
    </xf>
    <xf numFmtId="0" fontId="6" fillId="0" borderId="105" xfId="0" applyFont="1" applyBorder="1"/>
    <xf numFmtId="0" fontId="37" fillId="0" borderId="105" xfId="0" applyFont="1" applyBorder="1"/>
    <xf numFmtId="0" fontId="6" fillId="0" borderId="106" xfId="0" applyFont="1" applyBorder="1"/>
    <xf numFmtId="0" fontId="6" fillId="0" borderId="107" xfId="0" applyFont="1" applyBorder="1"/>
    <xf numFmtId="0" fontId="38" fillId="0" borderId="108" xfId="0" applyFont="1" applyBorder="1" applyAlignment="1">
      <alignment horizontal="center"/>
    </xf>
    <xf numFmtId="0" fontId="6" fillId="0" borderId="109" xfId="0" applyFont="1" applyBorder="1"/>
    <xf numFmtId="0" fontId="6" fillId="0" borderId="105" xfId="0" applyFont="1" applyBorder="1" applyAlignment="1">
      <alignment vertical="center"/>
    </xf>
    <xf numFmtId="0" fontId="6" fillId="0" borderId="107" xfId="0" applyFont="1" applyBorder="1" applyAlignment="1">
      <alignment vertical="center"/>
    </xf>
    <xf numFmtId="0" fontId="6" fillId="0" borderId="110" xfId="0" applyFont="1" applyBorder="1" applyAlignment="1">
      <alignment horizontal="center" vertical="center" wrapText="1"/>
    </xf>
    <xf numFmtId="0" fontId="6" fillId="0" borderId="109" xfId="0" applyFont="1" applyBorder="1" applyAlignment="1">
      <alignment horizontal="center" vertical="center" wrapText="1"/>
    </xf>
    <xf numFmtId="0" fontId="6" fillId="0" borderId="107" xfId="0" applyFont="1" applyBorder="1" applyAlignment="1">
      <alignment horizontal="center" vertical="center" wrapText="1"/>
    </xf>
    <xf numFmtId="0" fontId="6" fillId="0" borderId="105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6" fillId="0" borderId="111" xfId="0" applyFont="1" applyBorder="1"/>
    <xf numFmtId="0" fontId="6" fillId="0" borderId="112" xfId="0" applyFont="1" applyBorder="1"/>
    <xf numFmtId="0" fontId="6" fillId="0" borderId="113" xfId="0" applyFont="1" applyBorder="1"/>
    <xf numFmtId="0" fontId="6" fillId="0" borderId="117" xfId="0" applyFont="1" applyBorder="1"/>
    <xf numFmtId="0" fontId="6" fillId="0" borderId="118" xfId="0" applyFont="1" applyBorder="1" applyAlignment="1">
      <alignment horizontal="center"/>
    </xf>
    <xf numFmtId="0" fontId="6" fillId="0" borderId="119" xfId="0" applyFont="1" applyBorder="1"/>
    <xf numFmtId="0" fontId="6" fillId="0" borderId="120" xfId="0" applyFont="1" applyBorder="1" applyAlignment="1">
      <alignment horizontal="center"/>
    </xf>
    <xf numFmtId="0" fontId="6" fillId="0" borderId="121" xfId="0" applyFont="1" applyBorder="1"/>
    <xf numFmtId="0" fontId="6" fillId="0" borderId="125" xfId="0" applyFont="1" applyBorder="1"/>
    <xf numFmtId="0" fontId="6" fillId="0" borderId="112" xfId="0" applyFont="1" applyBorder="1" applyAlignment="1">
      <alignment vertical="center"/>
    </xf>
    <xf numFmtId="0" fontId="6" fillId="0" borderId="121" xfId="0" applyFont="1" applyBorder="1" applyAlignment="1">
      <alignment vertical="center"/>
    </xf>
    <xf numFmtId="0" fontId="6" fillId="0" borderId="127" xfId="0" applyFont="1" applyBorder="1" applyAlignment="1">
      <alignment horizontal="center" vertical="center" wrapText="1"/>
    </xf>
    <xf numFmtId="0" fontId="6" fillId="0" borderId="125" xfId="0" applyFont="1" applyBorder="1" applyAlignment="1">
      <alignment vertical="center"/>
    </xf>
    <xf numFmtId="0" fontId="6" fillId="0" borderId="126" xfId="0" applyFont="1" applyBorder="1"/>
    <xf numFmtId="0" fontId="6" fillId="0" borderId="128" xfId="0" applyFont="1" applyBorder="1"/>
    <xf numFmtId="0" fontId="6" fillId="0" borderId="105" xfId="0" applyFont="1" applyBorder="1" applyAlignment="1">
      <alignment horizontal="left" vertical="center" wrapText="1"/>
    </xf>
    <xf numFmtId="0" fontId="39" fillId="0" borderId="136" xfId="0" applyFont="1" applyBorder="1" applyAlignment="1">
      <alignment horizontal="center" vertical="center" wrapText="1"/>
    </xf>
    <xf numFmtId="0" fontId="6" fillId="0" borderId="121" xfId="0" applyFont="1" applyBorder="1" applyAlignment="1">
      <alignment horizontal="center" vertical="center" wrapText="1"/>
    </xf>
    <xf numFmtId="0" fontId="6" fillId="0" borderId="112" xfId="0" applyFont="1" applyBorder="1" applyAlignment="1">
      <alignment horizontal="center" vertical="center" wrapText="1"/>
    </xf>
    <xf numFmtId="0" fontId="6" fillId="0" borderId="125" xfId="0" applyFont="1" applyBorder="1" applyAlignment="1">
      <alignment horizontal="center" vertical="center" wrapText="1"/>
    </xf>
    <xf numFmtId="0" fontId="39" fillId="0" borderId="135" xfId="0" applyFont="1" applyBorder="1" applyAlignment="1">
      <alignment horizontal="center" vertical="center" wrapText="1"/>
    </xf>
    <xf numFmtId="0" fontId="6" fillId="0" borderId="137" xfId="0" applyFont="1" applyBorder="1"/>
    <xf numFmtId="0" fontId="6" fillId="0" borderId="138" xfId="0" applyFont="1" applyBorder="1"/>
    <xf numFmtId="0" fontId="6" fillId="0" borderId="139" xfId="0" applyFont="1" applyBorder="1"/>
    <xf numFmtId="0" fontId="6" fillId="0" borderId="140" xfId="0" applyFont="1" applyBorder="1" applyAlignment="1">
      <alignment horizontal="center"/>
    </xf>
    <xf numFmtId="0" fontId="6" fillId="0" borderId="105" xfId="0" applyFont="1" applyBorder="1" applyAlignment="1">
      <alignment horizontal="center"/>
    </xf>
    <xf numFmtId="0" fontId="6" fillId="0" borderId="107" xfId="0" applyFont="1" applyBorder="1" applyAlignment="1">
      <alignment horizontal="center"/>
    </xf>
    <xf numFmtId="0" fontId="6" fillId="0" borderId="109" xfId="0" applyFont="1" applyBorder="1" applyAlignment="1">
      <alignment horizontal="center"/>
    </xf>
    <xf numFmtId="0" fontId="6" fillId="0" borderId="141" xfId="0" applyFont="1" applyBorder="1"/>
    <xf numFmtId="0" fontId="6" fillId="0" borderId="106" xfId="0" applyFont="1" applyBorder="1" applyAlignment="1">
      <alignment vertical="center" wrapText="1"/>
    </xf>
    <xf numFmtId="0" fontId="6" fillId="0" borderId="105" xfId="0" applyFont="1" applyBorder="1" applyAlignment="1">
      <alignment vertical="center" wrapText="1"/>
    </xf>
    <xf numFmtId="0" fontId="6" fillId="0" borderId="128" xfId="0" applyFont="1" applyBorder="1" applyAlignment="1">
      <alignment horizontal="center" vertical="center" wrapText="1"/>
    </xf>
    <xf numFmtId="0" fontId="6" fillId="0" borderId="142" xfId="0" applyFont="1" applyBorder="1" applyAlignment="1">
      <alignment horizontal="center" vertical="center" wrapText="1"/>
    </xf>
    <xf numFmtId="0" fontId="6" fillId="0" borderId="143" xfId="0" applyFont="1" applyBorder="1" applyAlignment="1">
      <alignment horizontal="center" vertical="center" wrapText="1"/>
    </xf>
    <xf numFmtId="0" fontId="6" fillId="0" borderId="144" xfId="0" applyFont="1" applyBorder="1" applyAlignment="1">
      <alignment horizontal="center" vertical="center" wrapText="1"/>
    </xf>
    <xf numFmtId="0" fontId="6" fillId="0" borderId="145" xfId="0" applyFont="1" applyBorder="1"/>
    <xf numFmtId="0" fontId="6" fillId="0" borderId="126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46" xfId="0" applyFont="1" applyBorder="1" applyAlignment="1">
      <alignment horizontal="center" vertical="center" wrapText="1"/>
    </xf>
    <xf numFmtId="0" fontId="6" fillId="0" borderId="120" xfId="0" applyFont="1" applyBorder="1" applyAlignment="1">
      <alignment horizontal="center" vertical="center" wrapText="1"/>
    </xf>
    <xf numFmtId="0" fontId="6" fillId="0" borderId="118" xfId="0" applyFont="1" applyBorder="1" applyAlignment="1">
      <alignment horizontal="center" vertical="center" wrapText="1"/>
    </xf>
    <xf numFmtId="0" fontId="6" fillId="0" borderId="106" xfId="0" applyFont="1" applyBorder="1" applyAlignment="1">
      <alignment horizontal="center" vertical="center" wrapText="1"/>
    </xf>
    <xf numFmtId="0" fontId="6" fillId="0" borderId="147" xfId="0" applyFont="1" applyBorder="1" applyAlignment="1">
      <alignment horizontal="center" vertical="center" wrapText="1"/>
    </xf>
    <xf numFmtId="0" fontId="6" fillId="0" borderId="147" xfId="0" applyFont="1" applyBorder="1"/>
    <xf numFmtId="0" fontId="6" fillId="0" borderId="148" xfId="0" applyFont="1" applyBorder="1" applyAlignment="1">
      <alignment horizontal="center" vertical="center" wrapText="1"/>
    </xf>
    <xf numFmtId="0" fontId="6" fillId="0" borderId="151" xfId="0" applyFont="1" applyBorder="1"/>
    <xf numFmtId="0" fontId="6" fillId="0" borderId="0" xfId="0" applyFont="1"/>
    <xf numFmtId="0" fontId="6" fillId="0" borderId="2" xfId="0" applyFont="1" applyBorder="1"/>
    <xf numFmtId="0" fontId="35" fillId="0" borderId="2" xfId="0" applyFont="1" applyBorder="1" applyAlignment="1">
      <alignment horizontal="center"/>
    </xf>
    <xf numFmtId="0" fontId="2" fillId="0" borderId="2" xfId="0" applyFont="1" applyBorder="1"/>
    <xf numFmtId="0" fontId="0" fillId="0" borderId="2" xfId="0" applyBorder="1" applyAlignment="1">
      <alignment wrapText="1"/>
    </xf>
    <xf numFmtId="0" fontId="0" fillId="0" borderId="5" xfId="0" applyBorder="1"/>
    <xf numFmtId="0" fontId="9" fillId="0" borderId="153" xfId="0" applyFont="1" applyBorder="1"/>
    <xf numFmtId="0" fontId="0" fillId="0" borderId="153" xfId="0" applyBorder="1" applyAlignment="1">
      <alignment wrapText="1"/>
    </xf>
    <xf numFmtId="0" fontId="0" fillId="0" borderId="5" xfId="0" applyBorder="1" applyAlignment="1">
      <alignment wrapText="1"/>
    </xf>
    <xf numFmtId="0" fontId="29" fillId="8" borderId="154" xfId="0" applyFont="1" applyFill="1" applyBorder="1" applyAlignment="1">
      <alignment horizontal="center"/>
    </xf>
    <xf numFmtId="0" fontId="29" fillId="8" borderId="155" xfId="0" applyFont="1" applyFill="1" applyBorder="1" applyAlignment="1">
      <alignment horizontal="center"/>
    </xf>
    <xf numFmtId="0" fontId="29" fillId="8" borderId="156" xfId="0" applyFont="1" applyFill="1" applyBorder="1" applyAlignment="1">
      <alignment horizontal="center"/>
    </xf>
    <xf numFmtId="0" fontId="12" fillId="4" borderId="34" xfId="2" applyFont="1" applyFill="1" applyBorder="1" applyAlignment="1" applyProtection="1">
      <alignment horizontal="left"/>
      <protection hidden="1"/>
    </xf>
    <xf numFmtId="0" fontId="6" fillId="0" borderId="107" xfId="0" applyFont="1" applyBorder="1" applyAlignment="1">
      <alignment wrapText="1"/>
    </xf>
    <xf numFmtId="0" fontId="0" fillId="0" borderId="6" xfId="0" applyBorder="1" applyAlignment="1">
      <alignment wrapText="1"/>
    </xf>
    <xf numFmtId="0" fontId="0" fillId="0" borderId="38" xfId="0" applyBorder="1" applyAlignment="1">
      <alignment wrapText="1"/>
    </xf>
    <xf numFmtId="0" fontId="6" fillId="0" borderId="6" xfId="0" applyFont="1" applyBorder="1" applyAlignment="1">
      <alignment wrapText="1"/>
    </xf>
    <xf numFmtId="0" fontId="0" fillId="9" borderId="153" xfId="0" applyFill="1" applyBorder="1" applyAlignment="1">
      <alignment wrapText="1"/>
    </xf>
    <xf numFmtId="8" fontId="0" fillId="9" borderId="153" xfId="0" applyNumberFormat="1" applyFill="1" applyBorder="1" applyAlignment="1">
      <alignment wrapText="1"/>
    </xf>
    <xf numFmtId="0" fontId="2" fillId="9" borderId="153" xfId="0" applyFont="1" applyFill="1" applyBorder="1" applyAlignment="1">
      <alignment wrapText="1"/>
    </xf>
    <xf numFmtId="6" fontId="2" fillId="9" borderId="153" xfId="0" applyNumberFormat="1" applyFont="1" applyFill="1" applyBorder="1" applyAlignment="1">
      <alignment wrapText="1"/>
    </xf>
    <xf numFmtId="8" fontId="2" fillId="9" borderId="153" xfId="0" applyNumberFormat="1" applyFont="1" applyFill="1" applyBorder="1" applyAlignment="1">
      <alignment wrapText="1"/>
    </xf>
    <xf numFmtId="0" fontId="16" fillId="0" borderId="153" xfId="0" applyFont="1" applyBorder="1" applyAlignment="1">
      <alignment wrapText="1"/>
    </xf>
    <xf numFmtId="6" fontId="0" fillId="0" borderId="153" xfId="0" applyNumberFormat="1" applyBorder="1" applyAlignment="1">
      <alignment wrapText="1"/>
    </xf>
    <xf numFmtId="0" fontId="34" fillId="0" borderId="153" xfId="0" applyFont="1" applyBorder="1" applyAlignment="1">
      <alignment wrapText="1"/>
    </xf>
    <xf numFmtId="8" fontId="0" fillId="0" borderId="153" xfId="0" applyNumberFormat="1" applyBorder="1" applyAlignment="1">
      <alignment wrapText="1"/>
    </xf>
    <xf numFmtId="0" fontId="9" fillId="0" borderId="153" xfId="0" applyFont="1" applyBorder="1" applyAlignment="1">
      <alignment wrapText="1"/>
    </xf>
    <xf numFmtId="0" fontId="6" fillId="0" borderId="5" xfId="0" applyFont="1" applyBorder="1" applyAlignment="1">
      <alignment wrapText="1"/>
    </xf>
    <xf numFmtId="0" fontId="6" fillId="0" borderId="38" xfId="0" applyFont="1" applyBorder="1" applyAlignment="1">
      <alignment wrapText="1"/>
    </xf>
    <xf numFmtId="0" fontId="2" fillId="0" borderId="153" xfId="0" applyFont="1" applyBorder="1" applyAlignment="1">
      <alignment wrapText="1"/>
    </xf>
    <xf numFmtId="6" fontId="2" fillId="0" borderId="153" xfId="0" applyNumberFormat="1" applyFont="1" applyBorder="1" applyAlignment="1">
      <alignment wrapText="1"/>
    </xf>
    <xf numFmtId="0" fontId="6" fillId="0" borderId="2" xfId="0" applyFont="1" applyBorder="1" applyAlignment="1">
      <alignment wrapText="1"/>
    </xf>
    <xf numFmtId="0" fontId="0" fillId="0" borderId="3" xfId="0" applyBorder="1" applyAlignment="1">
      <alignment wrapText="1"/>
    </xf>
    <xf numFmtId="0" fontId="12" fillId="4" borderId="72" xfId="2" applyFont="1" applyFill="1" applyBorder="1" applyAlignment="1" applyProtection="1">
      <alignment wrapText="1"/>
      <protection hidden="1"/>
    </xf>
    <xf numFmtId="6" fontId="0" fillId="0" borderId="153" xfId="0" applyNumberFormat="1" applyBorder="1" applyAlignment="1">
      <alignment horizontal="left" wrapText="1"/>
    </xf>
    <xf numFmtId="9" fontId="0" fillId="0" borderId="153" xfId="0" applyNumberFormat="1" applyBorder="1" applyAlignment="1">
      <alignment horizontal="left" wrapText="1"/>
    </xf>
    <xf numFmtId="9" fontId="0" fillId="0" borderId="153" xfId="1" applyFont="1" applyBorder="1" applyAlignment="1">
      <alignment horizontal="left" wrapText="1"/>
    </xf>
    <xf numFmtId="6" fontId="0" fillId="9" borderId="153" xfId="0" applyNumberFormat="1" applyFill="1" applyBorder="1" applyAlignment="1">
      <alignment wrapText="1"/>
    </xf>
    <xf numFmtId="0" fontId="2" fillId="0" borderId="3" xfId="0" applyFont="1" applyBorder="1" applyAlignment="1">
      <alignment wrapText="1"/>
    </xf>
    <xf numFmtId="171" fontId="9" fillId="0" borderId="7" xfId="0" applyNumberFormat="1" applyFont="1" applyBorder="1"/>
    <xf numFmtId="0" fontId="0" fillId="0" borderId="159" xfId="0" applyBorder="1" applyAlignment="1">
      <alignment wrapText="1"/>
    </xf>
    <xf numFmtId="0" fontId="0" fillId="0" borderId="160" xfId="0" applyBorder="1" applyAlignment="1">
      <alignment wrapText="1"/>
    </xf>
    <xf numFmtId="0" fontId="0" fillId="0" borderId="161" xfId="0" applyBorder="1" applyAlignment="1">
      <alignment wrapText="1"/>
    </xf>
    <xf numFmtId="0" fontId="6" fillId="0" borderId="161" xfId="0" applyFont="1" applyBorder="1" applyAlignment="1">
      <alignment wrapText="1"/>
    </xf>
    <xf numFmtId="0" fontId="0" fillId="0" borderId="159" xfId="0" applyBorder="1"/>
    <xf numFmtId="0" fontId="0" fillId="0" borderId="162" xfId="0" applyBorder="1" applyAlignment="1">
      <alignment wrapText="1"/>
    </xf>
    <xf numFmtId="0" fontId="0" fillId="0" borderId="163" xfId="0" applyBorder="1" applyAlignment="1">
      <alignment wrapText="1"/>
    </xf>
    <xf numFmtId="0" fontId="0" fillId="0" borderId="164" xfId="0" applyBorder="1" applyAlignment="1">
      <alignment wrapText="1"/>
    </xf>
    <xf numFmtId="172" fontId="0" fillId="0" borderId="153" xfId="0" applyNumberFormat="1" applyBorder="1" applyAlignment="1">
      <alignment horizontal="left" wrapText="1"/>
    </xf>
    <xf numFmtId="171" fontId="9" fillId="0" borderId="0" xfId="6" applyNumberFormat="1" applyFont="1" applyBorder="1"/>
    <xf numFmtId="0" fontId="37" fillId="9" borderId="153" xfId="0" applyFont="1" applyFill="1" applyBorder="1" applyAlignment="1">
      <alignment wrapText="1"/>
    </xf>
    <xf numFmtId="0" fontId="40" fillId="0" borderId="165" xfId="0" applyFont="1" applyBorder="1"/>
    <xf numFmtId="0" fontId="36" fillId="0" borderId="165" xfId="0" applyFont="1" applyBorder="1"/>
    <xf numFmtId="0" fontId="12" fillId="4" borderId="72" xfId="2" applyFont="1" applyFill="1" applyBorder="1" applyAlignment="1" applyProtection="1">
      <alignment horizontal="left" vertical="center" wrapText="1"/>
      <protection hidden="1"/>
    </xf>
    <xf numFmtId="0" fontId="12" fillId="4" borderId="72" xfId="2" applyFont="1" applyFill="1" applyBorder="1" applyAlignment="1" applyProtection="1">
      <alignment vertical="center" wrapText="1"/>
      <protection hidden="1"/>
    </xf>
    <xf numFmtId="0" fontId="9" fillId="0" borderId="166" xfId="0" applyFont="1" applyBorder="1"/>
    <xf numFmtId="0" fontId="9" fillId="0" borderId="2" xfId="0" quotePrefix="1" applyFont="1" applyBorder="1"/>
    <xf numFmtId="171" fontId="8" fillId="0" borderId="7" xfId="0" applyNumberFormat="1" applyFont="1" applyBorder="1"/>
    <xf numFmtId="171" fontId="8" fillId="0" borderId="0" xfId="0" applyNumberFormat="1" applyFont="1"/>
    <xf numFmtId="170" fontId="16" fillId="0" borderId="167" xfId="0" applyNumberFormat="1" applyFont="1" applyBorder="1"/>
    <xf numFmtId="0" fontId="18" fillId="5" borderId="36" xfId="0" applyFont="1" applyFill="1" applyBorder="1"/>
    <xf numFmtId="0" fontId="12" fillId="5" borderId="36" xfId="0" applyFont="1" applyFill="1" applyBorder="1"/>
    <xf numFmtId="0" fontId="18" fillId="5" borderId="36" xfId="0" applyFont="1" applyFill="1" applyBorder="1" applyAlignment="1">
      <alignment horizontal="center"/>
    </xf>
    <xf numFmtId="0" fontId="17" fillId="0" borderId="153" xfId="0" applyFont="1" applyBorder="1"/>
    <xf numFmtId="0" fontId="9" fillId="0" borderId="168" xfId="0" applyFont="1" applyBorder="1"/>
    <xf numFmtId="0" fontId="42" fillId="0" borderId="169" xfId="0" applyFont="1" applyBorder="1"/>
    <xf numFmtId="0" fontId="42" fillId="0" borderId="170" xfId="0" applyFont="1" applyBorder="1"/>
    <xf numFmtId="0" fontId="17" fillId="0" borderId="168" xfId="0" applyFont="1" applyBorder="1"/>
    <xf numFmtId="0" fontId="43" fillId="0" borderId="169" xfId="0" applyFont="1" applyBorder="1"/>
    <xf numFmtId="0" fontId="41" fillId="0" borderId="171" xfId="0" applyFont="1" applyBorder="1"/>
    <xf numFmtId="0" fontId="9" fillId="0" borderId="171" xfId="0" applyFont="1" applyBorder="1"/>
    <xf numFmtId="0" fontId="41" fillId="0" borderId="172" xfId="0" applyFont="1" applyBorder="1"/>
    <xf numFmtId="0" fontId="9" fillId="0" borderId="172" xfId="0" applyFont="1" applyBorder="1"/>
    <xf numFmtId="0" fontId="41" fillId="0" borderId="176" xfId="0" applyFont="1" applyBorder="1"/>
    <xf numFmtId="0" fontId="9" fillId="0" borderId="158" xfId="0" applyFont="1" applyBorder="1"/>
    <xf numFmtId="0" fontId="42" fillId="0" borderId="177" xfId="0" applyFont="1" applyBorder="1"/>
    <xf numFmtId="0" fontId="9" fillId="0" borderId="178" xfId="0" applyFont="1" applyBorder="1"/>
    <xf numFmtId="0" fontId="9" fillId="0" borderId="179" xfId="0" applyFont="1" applyBorder="1"/>
    <xf numFmtId="0" fontId="17" fillId="0" borderId="158" xfId="0" applyFont="1" applyBorder="1"/>
    <xf numFmtId="0" fontId="8" fillId="0" borderId="180" xfId="0" applyFont="1" applyBorder="1"/>
    <xf numFmtId="0" fontId="8" fillId="0" borderId="152" xfId="0" applyFont="1" applyBorder="1" applyAlignment="1">
      <alignment wrapText="1"/>
    </xf>
    <xf numFmtId="0" fontId="8" fillId="0" borderId="175" xfId="0" applyFont="1" applyBorder="1" applyAlignment="1">
      <alignment wrapText="1"/>
    </xf>
    <xf numFmtId="0" fontId="8" fillId="0" borderId="173" xfId="0" applyFont="1" applyBorder="1" applyAlignment="1">
      <alignment wrapText="1"/>
    </xf>
    <xf numFmtId="0" fontId="8" fillId="0" borderId="174" xfId="0" applyFont="1" applyBorder="1" applyAlignment="1">
      <alignment wrapText="1"/>
    </xf>
    <xf numFmtId="170" fontId="9" fillId="2" borderId="24" xfId="0" applyNumberFormat="1" applyFont="1" applyFill="1" applyBorder="1" applyAlignment="1">
      <alignment horizontal="center" vertical="center"/>
    </xf>
    <xf numFmtId="170" fontId="9" fillId="0" borderId="24" xfId="0" applyNumberFormat="1" applyFont="1" applyBorder="1" applyAlignment="1">
      <alignment horizontal="center" vertical="center"/>
    </xf>
    <xf numFmtId="0" fontId="9" fillId="0" borderId="181" xfId="0" applyFont="1" applyBorder="1"/>
    <xf numFmtId="0" fontId="6" fillId="0" borderId="182" xfId="0" applyFont="1" applyBorder="1" applyAlignment="1">
      <alignment horizontal="center" vertical="center" wrapText="1"/>
    </xf>
    <xf numFmtId="37" fontId="9" fillId="0" borderId="20" xfId="0" applyNumberFormat="1" applyFont="1" applyBorder="1"/>
    <xf numFmtId="170" fontId="9" fillId="2" borderId="0" xfId="0" applyNumberFormat="1" applyFont="1" applyFill="1"/>
    <xf numFmtId="3" fontId="11" fillId="0" borderId="4" xfId="2" applyNumberFormat="1" applyFont="1" applyBorder="1" applyAlignment="1" applyProtection="1">
      <alignment horizontal="center"/>
      <protection hidden="1"/>
    </xf>
    <xf numFmtId="0" fontId="9" fillId="0" borderId="183" xfId="0" applyFont="1" applyBorder="1"/>
    <xf numFmtId="0" fontId="44" fillId="0" borderId="82" xfId="0" applyFont="1" applyBorder="1" applyAlignment="1">
      <alignment horizontal="right" vertical="center"/>
    </xf>
    <xf numFmtId="0" fontId="44" fillId="0" borderId="81" xfId="0" applyFont="1" applyBorder="1" applyAlignment="1">
      <alignment horizontal="center" wrapText="1"/>
    </xf>
    <xf numFmtId="0" fontId="45" fillId="0" borderId="81" xfId="0" applyFont="1" applyBorder="1"/>
    <xf numFmtId="0" fontId="44" fillId="3" borderId="81" xfId="0" applyFont="1" applyFill="1" applyBorder="1" applyAlignment="1">
      <alignment horizontal="left"/>
    </xf>
    <xf numFmtId="0" fontId="44" fillId="3" borderId="81" xfId="0" applyFont="1" applyFill="1" applyBorder="1"/>
    <xf numFmtId="0" fontId="8" fillId="0" borderId="63" xfId="0" applyFont="1" applyBorder="1"/>
    <xf numFmtId="0" fontId="37" fillId="0" borderId="184" xfId="0" applyFont="1" applyBorder="1"/>
    <xf numFmtId="0" fontId="37" fillId="0" borderId="112" xfId="0" applyFont="1" applyBorder="1"/>
    <xf numFmtId="0" fontId="8" fillId="0" borderId="186" xfId="0" applyFont="1" applyBorder="1"/>
    <xf numFmtId="0" fontId="8" fillId="0" borderId="187" xfId="0" applyFont="1" applyBorder="1"/>
    <xf numFmtId="171" fontId="8" fillId="0" borderId="78" xfId="0" applyNumberFormat="1" applyFont="1" applyBorder="1"/>
    <xf numFmtId="171" fontId="8" fillId="0" borderId="185" xfId="0" applyNumberFormat="1" applyFont="1" applyBorder="1"/>
    <xf numFmtId="171" fontId="8" fillId="0" borderId="21" xfId="0" applyNumberFormat="1" applyFont="1" applyBorder="1"/>
    <xf numFmtId="171" fontId="8" fillId="0" borderId="188" xfId="0" applyNumberFormat="1" applyFont="1" applyBorder="1"/>
    <xf numFmtId="174" fontId="0" fillId="0" borderId="153" xfId="0" applyNumberFormat="1" applyBorder="1" applyAlignment="1">
      <alignment horizontal="left" wrapText="1"/>
    </xf>
    <xf numFmtId="0" fontId="12" fillId="5" borderId="36" xfId="0" applyFont="1" applyFill="1" applyBorder="1" applyAlignment="1">
      <alignment horizontal="center" wrapText="1"/>
    </xf>
    <xf numFmtId="0" fontId="12" fillId="5" borderId="70" xfId="0" applyFont="1" applyFill="1" applyBorder="1" applyAlignment="1">
      <alignment horizont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8" xfId="0" applyFont="1" applyBorder="1" applyAlignment="1">
      <alignment horizontal="center" vertical="center" wrapText="1"/>
    </xf>
    <xf numFmtId="1" fontId="12" fillId="5" borderId="33" xfId="3" applyNumberFormat="1" applyFont="1" applyFill="1" applyBorder="1" applyAlignment="1" applyProtection="1">
      <alignment horizontal="center"/>
      <protection hidden="1"/>
    </xf>
    <xf numFmtId="0" fontId="26" fillId="0" borderId="86" xfId="0" applyFont="1" applyBorder="1" applyAlignment="1">
      <alignment horizontal="center" vertical="center" wrapText="1"/>
    </xf>
    <xf numFmtId="0" fontId="26" fillId="0" borderId="87" xfId="0" applyFont="1" applyBorder="1" applyAlignment="1">
      <alignment horizontal="center" vertical="center" wrapText="1"/>
    </xf>
    <xf numFmtId="0" fontId="26" fillId="0" borderId="0" xfId="0" applyFont="1" applyAlignment="1">
      <alignment horizontal="center" wrapText="1"/>
    </xf>
    <xf numFmtId="0" fontId="26" fillId="0" borderId="68" xfId="0" applyFont="1" applyBorder="1" applyAlignment="1">
      <alignment horizontal="center" wrapText="1"/>
    </xf>
    <xf numFmtId="1" fontId="12" fillId="5" borderId="61" xfId="3" applyNumberFormat="1" applyFont="1" applyFill="1" applyBorder="1" applyAlignment="1" applyProtection="1">
      <alignment horizontal="center"/>
      <protection hidden="1"/>
    </xf>
    <xf numFmtId="1" fontId="12" fillId="5" borderId="62" xfId="3" applyNumberFormat="1" applyFont="1" applyFill="1" applyBorder="1" applyAlignment="1" applyProtection="1">
      <alignment horizontal="center"/>
      <protection hidden="1"/>
    </xf>
    <xf numFmtId="1" fontId="12" fillId="5" borderId="69" xfId="3" applyNumberFormat="1" applyFont="1" applyFill="1" applyBorder="1" applyAlignment="1" applyProtection="1">
      <alignment horizontal="center"/>
      <protection hidden="1"/>
    </xf>
    <xf numFmtId="0" fontId="29" fillId="6" borderId="36" xfId="0" applyFont="1" applyFill="1" applyBorder="1" applyAlignment="1">
      <alignment horizontal="center" wrapText="1"/>
    </xf>
    <xf numFmtId="0" fontId="29" fillId="6" borderId="70" xfId="0" applyFont="1" applyFill="1" applyBorder="1" applyAlignment="1">
      <alignment horizontal="center" wrapText="1"/>
    </xf>
    <xf numFmtId="170" fontId="9" fillId="0" borderId="24" xfId="0" applyNumberFormat="1" applyFont="1" applyBorder="1" applyAlignment="1">
      <alignment horizontal="center"/>
    </xf>
    <xf numFmtId="170" fontId="9" fillId="2" borderId="24" xfId="0" applyNumberFormat="1" applyFont="1" applyFill="1" applyBorder="1" applyAlignment="1">
      <alignment horizontal="center"/>
    </xf>
    <xf numFmtId="0" fontId="8" fillId="0" borderId="24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 wrapText="1"/>
    </xf>
    <xf numFmtId="0" fontId="8" fillId="0" borderId="44" xfId="0" applyFont="1" applyBorder="1" applyAlignment="1">
      <alignment horizontal="center" vertical="center" wrapText="1"/>
    </xf>
    <xf numFmtId="170" fontId="9" fillId="0" borderId="39" xfId="0" applyNumberFormat="1" applyFont="1" applyBorder="1" applyAlignment="1">
      <alignment horizontal="center"/>
    </xf>
    <xf numFmtId="170" fontId="9" fillId="0" borderId="41" xfId="0" applyNumberFormat="1" applyFont="1" applyBorder="1" applyAlignment="1">
      <alignment horizontal="center"/>
    </xf>
    <xf numFmtId="170" fontId="16" fillId="0" borderId="39" xfId="0" applyNumberFormat="1" applyFont="1" applyBorder="1" applyAlignment="1">
      <alignment horizontal="center"/>
    </xf>
    <xf numFmtId="170" fontId="16" fillId="0" borderId="79" xfId="0" applyNumberFormat="1" applyFont="1" applyBorder="1" applyAlignment="1">
      <alignment horizontal="center"/>
    </xf>
    <xf numFmtId="0" fontId="8" fillId="0" borderId="43" xfId="0" applyFont="1" applyBorder="1" applyAlignment="1">
      <alignment horizontal="center" vertical="center" wrapText="1"/>
    </xf>
    <xf numFmtId="0" fontId="8" fillId="0" borderId="45" xfId="0" applyFont="1" applyBorder="1" applyAlignment="1">
      <alignment horizontal="center" vertical="center" wrapText="1"/>
    </xf>
    <xf numFmtId="0" fontId="0" fillId="0" borderId="157" xfId="0" applyBorder="1" applyAlignment="1">
      <alignment horizontal="center" wrapText="1"/>
    </xf>
    <xf numFmtId="0" fontId="0" fillId="0" borderId="158" xfId="0" applyBorder="1" applyAlignment="1">
      <alignment horizontal="center" wrapText="1"/>
    </xf>
    <xf numFmtId="0" fontId="6" fillId="0" borderId="149" xfId="0" applyFont="1" applyBorder="1" applyAlignment="1">
      <alignment horizontal="center" vertical="center" wrapText="1"/>
    </xf>
    <xf numFmtId="0" fontId="14" fillId="0" borderId="150" xfId="0" applyFont="1" applyBorder="1"/>
    <xf numFmtId="0" fontId="29" fillId="8" borderId="61" xfId="0" applyFont="1" applyFill="1" applyBorder="1" applyAlignment="1">
      <alignment horizontal="center"/>
    </xf>
    <xf numFmtId="0" fontId="14" fillId="0" borderId="62" xfId="0" applyFont="1" applyBorder="1"/>
    <xf numFmtId="0" fontId="14" fillId="0" borderId="69" xfId="0" applyFont="1" applyBorder="1"/>
    <xf numFmtId="0" fontId="29" fillId="8" borderId="62" xfId="0" applyFont="1" applyFill="1" applyBorder="1" applyAlignment="1">
      <alignment horizontal="center"/>
    </xf>
    <xf numFmtId="0" fontId="9" fillId="0" borderId="24" xfId="0" applyFont="1" applyBorder="1" applyAlignment="1">
      <alignment horizontal="center"/>
    </xf>
    <xf numFmtId="0" fontId="9" fillId="0" borderId="39" xfId="0" applyFont="1" applyBorder="1" applyAlignment="1">
      <alignment horizontal="center"/>
    </xf>
    <xf numFmtId="0" fontId="9" fillId="0" borderId="40" xfId="0" applyFont="1" applyBorder="1" applyAlignment="1">
      <alignment horizontal="center"/>
    </xf>
    <xf numFmtId="0" fontId="9" fillId="0" borderId="41" xfId="0" applyFont="1" applyBorder="1" applyAlignment="1">
      <alignment horizontal="center"/>
    </xf>
    <xf numFmtId="170" fontId="9" fillId="0" borderId="40" xfId="0" applyNumberFormat="1" applyFont="1" applyBorder="1" applyAlignment="1">
      <alignment horizontal="center"/>
    </xf>
    <xf numFmtId="0" fontId="8" fillId="0" borderId="48" xfId="0" applyFont="1" applyBorder="1" applyAlignment="1">
      <alignment horizontal="left" vertical="center"/>
    </xf>
    <xf numFmtId="0" fontId="8" fillId="0" borderId="49" xfId="0" applyFont="1" applyBorder="1" applyAlignment="1">
      <alignment horizontal="left" vertical="center"/>
    </xf>
    <xf numFmtId="0" fontId="8" fillId="0" borderId="42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8" fillId="0" borderId="46" xfId="0" applyFont="1" applyBorder="1" applyAlignment="1">
      <alignment horizontal="center" vertical="center"/>
    </xf>
    <xf numFmtId="0" fontId="8" fillId="0" borderId="47" xfId="0" applyFont="1" applyBorder="1" applyAlignment="1">
      <alignment horizontal="center" vertical="center"/>
    </xf>
    <xf numFmtId="0" fontId="6" fillId="0" borderId="114" xfId="0" applyFont="1" applyBorder="1" applyAlignment="1">
      <alignment horizontal="center"/>
    </xf>
    <xf numFmtId="0" fontId="6" fillId="0" borderId="115" xfId="0" applyFont="1" applyBorder="1" applyAlignment="1">
      <alignment horizontal="center"/>
    </xf>
    <xf numFmtId="0" fontId="6" fillId="0" borderId="116" xfId="0" applyFont="1" applyBorder="1" applyAlignment="1">
      <alignment horizontal="center"/>
    </xf>
    <xf numFmtId="0" fontId="6" fillId="0" borderId="106" xfId="0" applyFont="1" applyBorder="1" applyAlignment="1">
      <alignment horizontal="left" vertical="center"/>
    </xf>
    <xf numFmtId="0" fontId="6" fillId="0" borderId="112" xfId="0" applyFont="1" applyBorder="1" applyAlignment="1">
      <alignment horizontal="left" vertical="center"/>
    </xf>
    <xf numFmtId="0" fontId="6" fillId="0" borderId="122" xfId="0" applyFont="1" applyBorder="1" applyAlignment="1">
      <alignment horizontal="center"/>
    </xf>
    <xf numFmtId="0" fontId="14" fillId="0" borderId="123" xfId="0" applyFont="1" applyBorder="1"/>
    <xf numFmtId="0" fontId="14" fillId="0" borderId="124" xfId="0" applyFont="1" applyBorder="1"/>
    <xf numFmtId="0" fontId="6" fillId="0" borderId="129" xfId="0" applyFont="1" applyBorder="1" applyAlignment="1">
      <alignment horizontal="center" wrapText="1"/>
    </xf>
    <xf numFmtId="0" fontId="14" fillId="0" borderId="130" xfId="0" applyFont="1" applyBorder="1"/>
    <xf numFmtId="0" fontId="6" fillId="0" borderId="131" xfId="0" applyFont="1" applyBorder="1" applyAlignment="1">
      <alignment horizontal="center"/>
    </xf>
    <xf numFmtId="0" fontId="14" fillId="0" borderId="132" xfId="0" applyFont="1" applyBorder="1"/>
    <xf numFmtId="0" fontId="14" fillId="0" borderId="133" xfId="0" applyFont="1" applyBorder="1"/>
    <xf numFmtId="0" fontId="14" fillId="0" borderId="134" xfId="0" applyFont="1" applyBorder="1"/>
    <xf numFmtId="0" fontId="20" fillId="5" borderId="36" xfId="0" applyFont="1" applyFill="1" applyBorder="1" applyAlignment="1">
      <alignment horizontal="center"/>
    </xf>
    <xf numFmtId="0" fontId="20" fillId="5" borderId="70" xfId="0" applyFont="1" applyFill="1" applyBorder="1" applyAlignment="1">
      <alignment horizontal="center"/>
    </xf>
    <xf numFmtId="0" fontId="20" fillId="5" borderId="36" xfId="0" applyFont="1" applyFill="1" applyBorder="1" applyAlignment="1">
      <alignment horizontal="center" wrapText="1"/>
    </xf>
    <xf numFmtId="0" fontId="20" fillId="5" borderId="70" xfId="0" applyFont="1" applyFill="1" applyBorder="1" applyAlignment="1">
      <alignment horizontal="center" wrapText="1"/>
    </xf>
    <xf numFmtId="0" fontId="44" fillId="0" borderId="0" xfId="0" applyFont="1" applyAlignment="1">
      <alignment horizontal="center" wrapText="1"/>
    </xf>
    <xf numFmtId="0" fontId="44" fillId="0" borderId="81" xfId="0" applyFont="1" applyBorder="1" applyAlignment="1">
      <alignment horizontal="center" wrapText="1"/>
    </xf>
    <xf numFmtId="170" fontId="16" fillId="10" borderId="67" xfId="0" applyNumberFormat="1" applyFont="1" applyFill="1" applyBorder="1" applyAlignment="1">
      <alignment horizontal="center" vertical="center"/>
    </xf>
    <xf numFmtId="6" fontId="0" fillId="0" borderId="153" xfId="0" applyNumberFormat="1" applyFont="1" applyBorder="1" applyAlignment="1">
      <alignment wrapText="1"/>
    </xf>
    <xf numFmtId="6" fontId="46" fillId="0" borderId="189" xfId="0" applyNumberFormat="1" applyFont="1" applyBorder="1" applyAlignment="1">
      <alignment wrapText="1"/>
    </xf>
    <xf numFmtId="0" fontId="26" fillId="0" borderId="0" xfId="0" applyFont="1" applyBorder="1"/>
    <xf numFmtId="0" fontId="25" fillId="0" borderId="0" xfId="0" applyFont="1" applyBorder="1"/>
    <xf numFmtId="171" fontId="26" fillId="0" borderId="0" xfId="0" applyNumberFormat="1" applyFont="1" applyBorder="1" applyAlignment="1">
      <alignment vertical="center"/>
    </xf>
    <xf numFmtId="0" fontId="26" fillId="0" borderId="14" xfId="0" applyFont="1" applyBorder="1"/>
    <xf numFmtId="0" fontId="25" fillId="0" borderId="14" xfId="0" applyFont="1" applyBorder="1"/>
    <xf numFmtId="171" fontId="26" fillId="0" borderId="14" xfId="0" applyNumberFormat="1" applyFont="1" applyBorder="1" applyAlignment="1">
      <alignment vertical="center"/>
    </xf>
    <xf numFmtId="0" fontId="44" fillId="0" borderId="0" xfId="0" applyFont="1" applyAlignment="1">
      <alignment wrapText="1"/>
    </xf>
    <xf numFmtId="0" fontId="44" fillId="0" borderId="81" xfId="0" applyFont="1" applyBorder="1" applyAlignment="1"/>
    <xf numFmtId="0" fontId="6" fillId="0" borderId="190" xfId="0" applyFont="1" applyBorder="1"/>
    <xf numFmtId="0" fontId="6" fillId="0" borderId="191" xfId="0" applyFont="1" applyBorder="1"/>
    <xf numFmtId="0" fontId="6" fillId="0" borderId="192" xfId="0" applyFont="1" applyBorder="1" applyAlignment="1">
      <alignment vertical="center"/>
    </xf>
    <xf numFmtId="0" fontId="6" fillId="0" borderId="193" xfId="0" applyFont="1" applyBorder="1"/>
    <xf numFmtId="0" fontId="6" fillId="0" borderId="194" xfId="0" applyFont="1" applyBorder="1"/>
    <xf numFmtId="0" fontId="6" fillId="0" borderId="195" xfId="0" applyFont="1" applyBorder="1"/>
    <xf numFmtId="0" fontId="6" fillId="0" borderId="196" xfId="0" applyFont="1" applyBorder="1"/>
    <xf numFmtId="0" fontId="6" fillId="0" borderId="197" xfId="0" applyFont="1" applyBorder="1"/>
    <xf numFmtId="0" fontId="0" fillId="0" borderId="89" xfId="0" applyBorder="1"/>
    <xf numFmtId="0" fontId="6" fillId="0" borderId="198" xfId="0" applyFont="1" applyBorder="1"/>
    <xf numFmtId="0" fontId="6" fillId="0" borderId="199" xfId="0" applyFont="1" applyBorder="1"/>
  </cellXfs>
  <cellStyles count="8">
    <cellStyle name="Comma" xfId="6" builtinId="3"/>
    <cellStyle name="Comma 3" xfId="3" xr:uid="{F0FD436B-13DC-7E49-9B82-18031E48B2FD}"/>
    <cellStyle name="Currency 2" xfId="4" xr:uid="{C2852553-BCB6-2648-AF98-2FFFF75FE265}"/>
    <cellStyle name="Hyperlink" xfId="7" builtinId="8"/>
    <cellStyle name="Normal" xfId="0" builtinId="0"/>
    <cellStyle name="Normal 2" xfId="5" xr:uid="{09ACD9FB-2CEA-4942-B47C-40F6EE5E5B82}"/>
    <cellStyle name="Normal 4" xfId="2" xr:uid="{9A15A7E0-51B2-1341-B532-0CD4A9DE397B}"/>
    <cellStyle name="Per cent" xfId="1" builtinId="5"/>
  </cellStyles>
  <dxfs count="3">
    <dxf>
      <font>
        <b/>
        <color theme="1"/>
      </font>
      <border>
        <top style="thick">
          <color theme="1"/>
        </top>
        <bottom style="thick">
          <color theme="1"/>
        </bottom>
      </border>
    </dxf>
    <dxf>
      <font>
        <b/>
        <color theme="1"/>
      </font>
      <fill>
        <patternFill>
          <bgColor theme="0" tint="-4.9989318521683403E-2"/>
        </patternFill>
      </fill>
      <border diagonalUp="0" diagonalDown="0">
        <left/>
        <right/>
        <top/>
        <bottom/>
        <vertical/>
        <horizontal/>
      </border>
    </dxf>
    <dxf>
      <font>
        <color theme="1"/>
      </font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3743705557422"/>
        </top>
        <bottom style="thick">
          <color theme="1"/>
        </bottom>
        <vertical style="thin">
          <color theme="0" tint="-0.14996795556505021"/>
        </vertical>
        <horizontal style="thin">
          <color theme="0" tint="-0.14993743705557422"/>
        </horizontal>
      </border>
    </dxf>
  </dxfs>
  <tableStyles count="1" defaultTableStyle="TableStyleMedium2" defaultPivotStyle="PivotStyleLight16">
    <tableStyle name="TableStyleLight1 2" pivot="0" count="3" xr9:uid="{C2F94B70-787F-1B46-BE9E-2FAF7E19CB6F}">
      <tableStyleElement type="wholeTable" dxfId="2"/>
      <tableStyleElement type="headerRow" dxfId="1"/>
      <tableStyleElement type="totalRow" dxfId="0"/>
    </tableStyle>
  </tableStyles>
  <colors>
    <mruColors>
      <color rgb="FF003399"/>
      <color rgb="FFFFFF99"/>
      <color rgb="FF4B92DB"/>
      <color rgb="FF1C01A7"/>
      <color rgb="FF002664"/>
      <color rgb="FFF7BCBC"/>
      <color rgb="FFFF7F8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266700</xdr:colOff>
      <xdr:row>7</xdr:row>
      <xdr:rowOff>81280</xdr:rowOff>
    </xdr:from>
    <xdr:to>
      <xdr:col>9</xdr:col>
      <xdr:colOff>106680</xdr:colOff>
      <xdr:row>14</xdr:row>
      <xdr:rowOff>127000</xdr:rowOff>
    </xdr:to>
    <xdr:pic>
      <xdr:nvPicPr>
        <xdr:cNvPr id="2" name="Picture 1" descr="BACKDOOR MARKET">
          <a:extLst>
            <a:ext uri="{FF2B5EF4-FFF2-40B4-BE49-F238E27FC236}">
              <a16:creationId xmlns:a16="http://schemas.microsoft.com/office/drawing/2014/main" id="{83394F02-E704-415D-8A86-BE739CFA4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9100" y="1503680"/>
          <a:ext cx="3205480" cy="14681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520700</xdr:colOff>
      <xdr:row>7</xdr:row>
      <xdr:rowOff>81280</xdr:rowOff>
    </xdr:from>
    <xdr:to>
      <xdr:col>9</xdr:col>
      <xdr:colOff>360680</xdr:colOff>
      <xdr:row>14</xdr:row>
      <xdr:rowOff>127000</xdr:rowOff>
    </xdr:to>
    <xdr:pic>
      <xdr:nvPicPr>
        <xdr:cNvPr id="2" name="Picture 1" descr="BACKDOOR MARKET">
          <a:extLst>
            <a:ext uri="{FF2B5EF4-FFF2-40B4-BE49-F238E27FC236}">
              <a16:creationId xmlns:a16="http://schemas.microsoft.com/office/drawing/2014/main" id="{574B9954-7EB6-8937-A156-5678816F2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13100" y="1503680"/>
          <a:ext cx="3205480" cy="14681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s://soseaty.com/" TargetMode="External"/><Relationship Id="rId3" Type="http://schemas.openxmlformats.org/officeDocument/2006/relationships/hyperlink" Target="https://coclico.com/" TargetMode="External"/><Relationship Id="rId7" Type="http://schemas.openxmlformats.org/officeDocument/2006/relationships/hyperlink" Target="https://www.combatgent.com/" TargetMode="External"/><Relationship Id="rId2" Type="http://schemas.openxmlformats.org/officeDocument/2006/relationships/hyperlink" Target="http://hiphunters.com/" TargetMode="External"/><Relationship Id="rId1" Type="http://schemas.openxmlformats.org/officeDocument/2006/relationships/hyperlink" Target="https://www.stylesaint.com/" TargetMode="External"/><Relationship Id="rId6" Type="http://schemas.openxmlformats.org/officeDocument/2006/relationships/hyperlink" Target="https://www.thinwood.hu/" TargetMode="External"/><Relationship Id="rId5" Type="http://schemas.openxmlformats.org/officeDocument/2006/relationships/hyperlink" Target="https://bungeebrand.com/" TargetMode="External"/><Relationship Id="rId10" Type="http://schemas.openxmlformats.org/officeDocument/2006/relationships/hyperlink" Target="https://iamrunbox.com/" TargetMode="External"/><Relationship Id="rId4" Type="http://schemas.openxmlformats.org/officeDocument/2006/relationships/hyperlink" Target="https://couturme.com/" TargetMode="External"/><Relationship Id="rId9" Type="http://schemas.openxmlformats.org/officeDocument/2006/relationships/hyperlink" Target="https://www.polene-paris.com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12145-0963-48E1-8486-A960247BAC71}">
  <sheetPr>
    <tabColor theme="3"/>
  </sheetPr>
  <dimension ref="A1:N24"/>
  <sheetViews>
    <sheetView showGridLines="0" tabSelected="1" workbookViewId="0"/>
  </sheetViews>
  <sheetFormatPr baseColWidth="10" defaultColWidth="0" defaultRowHeight="15.5" customHeight="1" zeroHeight="1" x14ac:dyDescent="0.2"/>
  <cols>
    <col min="1" max="14" width="8.83203125" customWidth="1"/>
    <col min="15" max="16384" width="8.83203125" hidden="1"/>
  </cols>
  <sheetData>
    <row r="1" ht="16" x14ac:dyDescent="0.2"/>
    <row r="2" ht="16" x14ac:dyDescent="0.2"/>
    <row r="3" ht="16" x14ac:dyDescent="0.2"/>
    <row r="4" ht="16" x14ac:dyDescent="0.2"/>
    <row r="5" ht="16" x14ac:dyDescent="0.2"/>
    <row r="6" ht="16" x14ac:dyDescent="0.2"/>
    <row r="7" ht="16" x14ac:dyDescent="0.2"/>
    <row r="8" ht="16" x14ac:dyDescent="0.2"/>
    <row r="9" ht="16" x14ac:dyDescent="0.2"/>
    <row r="10" ht="16" x14ac:dyDescent="0.2"/>
    <row r="11" ht="16" x14ac:dyDescent="0.2"/>
    <row r="12" ht="16" x14ac:dyDescent="0.2"/>
    <row r="13" ht="16" x14ac:dyDescent="0.2"/>
    <row r="14" ht="16" x14ac:dyDescent="0.2"/>
    <row r="15" ht="16" x14ac:dyDescent="0.2"/>
    <row r="16" ht="16" x14ac:dyDescent="0.2"/>
    <row r="17" ht="16" x14ac:dyDescent="0.2"/>
    <row r="18" ht="16" x14ac:dyDescent="0.2"/>
    <row r="19" ht="16" x14ac:dyDescent="0.2"/>
    <row r="20" ht="16" x14ac:dyDescent="0.2"/>
    <row r="21" ht="16" x14ac:dyDescent="0.2"/>
    <row r="22" ht="16" x14ac:dyDescent="0.2"/>
    <row r="23" ht="16" x14ac:dyDescent="0.2"/>
    <row r="24" ht="16" x14ac:dyDescent="0.2"/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0C9254-8FE7-0A42-9758-FC55EBCDD937}">
  <sheetPr>
    <tabColor theme="4" tint="0.79998168889431442"/>
  </sheetPr>
  <dimension ref="A1:AP183"/>
  <sheetViews>
    <sheetView zoomScale="89" workbookViewId="0"/>
  </sheetViews>
  <sheetFormatPr baseColWidth="10" defaultColWidth="0" defaultRowHeight="16" x14ac:dyDescent="0.2"/>
  <cols>
    <col min="1" max="1" width="12.6640625" customWidth="1"/>
    <col min="2" max="2" width="19.33203125" customWidth="1"/>
    <col min="3" max="3" width="3.6640625" customWidth="1"/>
    <col min="4" max="4" width="12.6640625" customWidth="1"/>
    <col min="5" max="5" width="24" customWidth="1"/>
    <col min="6" max="6" width="15.1640625" customWidth="1"/>
    <col min="7" max="7" width="31.33203125" customWidth="1"/>
    <col min="8" max="8" width="16.33203125" customWidth="1"/>
    <col min="9" max="9" width="16.5" customWidth="1"/>
    <col min="10" max="10" width="16.1640625" customWidth="1"/>
    <col min="11" max="11" width="16.33203125" customWidth="1"/>
    <col min="12" max="12" width="13.33203125" customWidth="1"/>
    <col min="13" max="13" width="15.1640625" style="474" customWidth="1"/>
    <col min="14" max="14" width="17.1640625" style="474" customWidth="1"/>
    <col min="15" max="15" width="15.5" customWidth="1"/>
    <col min="16" max="16" width="15.33203125" customWidth="1"/>
    <col min="17" max="17" width="15.1640625" customWidth="1"/>
    <col min="18" max="18" width="16.1640625" customWidth="1"/>
    <col min="19" max="19" width="18.1640625" customWidth="1"/>
    <col min="20" max="20" width="31.33203125" customWidth="1"/>
    <col min="21" max="21" width="16.1640625" customWidth="1"/>
    <col min="22" max="23" width="16.6640625" customWidth="1"/>
    <col min="24" max="24" width="16.1640625" customWidth="1"/>
    <col min="25" max="25" width="16.5" customWidth="1"/>
    <col min="26" max="26" width="16.1640625" customWidth="1"/>
    <col min="27" max="27" width="16.33203125" customWidth="1"/>
    <col min="28" max="28" width="16.6640625" customWidth="1"/>
    <col min="29" max="29" width="15" customWidth="1"/>
    <col min="30" max="30" width="15.1640625" customWidth="1"/>
    <col min="31" max="31" width="15.5" customWidth="1"/>
    <col min="32" max="32" width="33.6640625" customWidth="1"/>
    <col min="33" max="35" width="16.33203125" customWidth="1"/>
    <col min="36" max="37" width="16.6640625" customWidth="1"/>
    <col min="38" max="38" width="20.1640625" customWidth="1"/>
    <col min="39" max="39" width="15.83203125" customWidth="1"/>
    <col min="40" max="40" width="12.6640625" customWidth="1"/>
    <col min="41" max="42" width="0" hidden="1" customWidth="1"/>
    <col min="43" max="16384" width="12.6640625" hidden="1"/>
  </cols>
  <sheetData>
    <row r="1" spans="1:40" x14ac:dyDescent="0.2">
      <c r="A1" s="397"/>
      <c r="B1" s="397"/>
      <c r="C1" s="397"/>
      <c r="D1" s="397"/>
      <c r="E1" s="397"/>
      <c r="F1" s="397"/>
      <c r="G1" s="397"/>
      <c r="H1" s="397"/>
      <c r="I1" s="397"/>
      <c r="J1" s="397"/>
      <c r="K1" s="397"/>
      <c r="L1" s="397"/>
      <c r="M1" s="397"/>
      <c r="N1" s="397"/>
      <c r="O1" s="397"/>
      <c r="P1" s="397"/>
      <c r="Q1" s="397"/>
      <c r="R1" s="397"/>
      <c r="S1" s="397"/>
      <c r="T1" s="397"/>
      <c r="U1" s="397"/>
      <c r="V1" s="397"/>
      <c r="W1" s="397"/>
      <c r="X1" s="397"/>
      <c r="Y1" s="397"/>
      <c r="Z1" s="397"/>
      <c r="AA1" s="397"/>
      <c r="AB1" s="397"/>
      <c r="AC1" s="397"/>
      <c r="AD1" s="397"/>
      <c r="AE1" s="397"/>
      <c r="AF1" s="397"/>
      <c r="AG1" s="397"/>
      <c r="AH1" s="397"/>
      <c r="AI1" s="397"/>
      <c r="AJ1" s="397"/>
      <c r="AK1" s="397"/>
      <c r="AL1" s="397"/>
      <c r="AM1" s="398"/>
      <c r="AN1" s="398"/>
    </row>
    <row r="2" spans="1:40" x14ac:dyDescent="0.2">
      <c r="A2" s="397"/>
      <c r="B2" s="397"/>
      <c r="C2" s="397"/>
      <c r="D2" s="597">
        <v>2025</v>
      </c>
      <c r="E2" s="598"/>
      <c r="F2" s="598"/>
      <c r="G2" s="598"/>
      <c r="H2" s="598"/>
      <c r="I2" s="598"/>
      <c r="J2" s="598"/>
      <c r="K2" s="598"/>
      <c r="L2" s="598"/>
      <c r="M2" s="598"/>
      <c r="N2" s="598"/>
      <c r="O2" s="599"/>
      <c r="P2" s="600">
        <v>2026</v>
      </c>
      <c r="Q2" s="598"/>
      <c r="R2" s="598"/>
      <c r="S2" s="598"/>
      <c r="T2" s="598"/>
      <c r="U2" s="598"/>
      <c r="V2" s="598"/>
      <c r="W2" s="598"/>
      <c r="X2" s="598"/>
      <c r="Y2" s="598"/>
      <c r="Z2" s="598"/>
      <c r="AA2" s="599"/>
      <c r="AB2" s="600">
        <v>2027</v>
      </c>
      <c r="AC2" s="598"/>
      <c r="AD2" s="598"/>
      <c r="AE2" s="598"/>
      <c r="AF2" s="598"/>
      <c r="AG2" s="598"/>
      <c r="AH2" s="598"/>
      <c r="AI2" s="598"/>
      <c r="AJ2" s="598"/>
      <c r="AK2" s="598"/>
      <c r="AL2" s="598"/>
      <c r="AM2" s="599"/>
      <c r="AN2" s="398"/>
    </row>
    <row r="3" spans="1:40" x14ac:dyDescent="0.2">
      <c r="A3" s="469"/>
      <c r="B3" s="469"/>
      <c r="C3" s="469"/>
      <c r="D3" s="469" t="s">
        <v>7</v>
      </c>
      <c r="E3" s="470" t="s">
        <v>8</v>
      </c>
      <c r="F3" s="470" t="s">
        <v>9</v>
      </c>
      <c r="G3" s="470" t="s">
        <v>10</v>
      </c>
      <c r="H3" s="470" t="s">
        <v>3</v>
      </c>
      <c r="I3" s="470" t="s">
        <v>4</v>
      </c>
      <c r="J3" s="470" t="s">
        <v>5</v>
      </c>
      <c r="K3" s="470" t="s">
        <v>11</v>
      </c>
      <c r="L3" s="470" t="s">
        <v>12</v>
      </c>
      <c r="M3" s="470" t="s">
        <v>13</v>
      </c>
      <c r="N3" s="470" t="s">
        <v>14</v>
      </c>
      <c r="O3" s="470" t="s">
        <v>15</v>
      </c>
      <c r="P3" s="470" t="s">
        <v>7</v>
      </c>
      <c r="Q3" s="470" t="s">
        <v>8</v>
      </c>
      <c r="R3" s="470" t="s">
        <v>9</v>
      </c>
      <c r="S3" s="470" t="s">
        <v>10</v>
      </c>
      <c r="T3" s="470" t="s">
        <v>3</v>
      </c>
      <c r="U3" s="470" t="s">
        <v>4</v>
      </c>
      <c r="V3" s="470" t="s">
        <v>5</v>
      </c>
      <c r="W3" s="470" t="s">
        <v>11</v>
      </c>
      <c r="X3" s="470" t="s">
        <v>12</v>
      </c>
      <c r="Y3" s="470" t="s">
        <v>13</v>
      </c>
      <c r="Z3" s="470" t="s">
        <v>14</v>
      </c>
      <c r="AA3" s="470" t="s">
        <v>15</v>
      </c>
      <c r="AB3" s="470" t="s">
        <v>7</v>
      </c>
      <c r="AC3" s="470" t="s">
        <v>8</v>
      </c>
      <c r="AD3" s="470" t="s">
        <v>9</v>
      </c>
      <c r="AE3" s="470" t="s">
        <v>10</v>
      </c>
      <c r="AF3" s="470" t="s">
        <v>3</v>
      </c>
      <c r="AG3" s="470" t="s">
        <v>4</v>
      </c>
      <c r="AH3" s="470" t="s">
        <v>5</v>
      </c>
      <c r="AI3" s="470" t="s">
        <v>11</v>
      </c>
      <c r="AJ3" s="470" t="s">
        <v>12</v>
      </c>
      <c r="AK3" s="470" t="s">
        <v>13</v>
      </c>
      <c r="AL3" s="470" t="s">
        <v>14</v>
      </c>
      <c r="AM3" s="470" t="s">
        <v>15</v>
      </c>
      <c r="AN3" s="471"/>
    </row>
    <row r="4" spans="1:40" x14ac:dyDescent="0.2">
      <c r="A4" s="422"/>
      <c r="B4" s="415"/>
      <c r="C4" s="415"/>
      <c r="D4" s="415"/>
      <c r="E4" s="421"/>
      <c r="F4" s="401"/>
      <c r="G4" s="422"/>
      <c r="H4" s="415"/>
      <c r="I4" s="415"/>
      <c r="J4" s="415"/>
      <c r="K4" s="415"/>
      <c r="L4" s="415"/>
      <c r="M4" s="415"/>
      <c r="N4" s="415"/>
      <c r="O4" s="415"/>
      <c r="P4" s="415"/>
      <c r="Q4" s="415"/>
      <c r="R4" s="415"/>
      <c r="S4" s="415"/>
      <c r="T4" s="415"/>
      <c r="U4" s="415"/>
      <c r="V4" s="415"/>
      <c r="W4" s="415"/>
      <c r="X4" s="415"/>
      <c r="Y4" s="415"/>
      <c r="Z4" s="415"/>
      <c r="AA4" s="415"/>
      <c r="AB4" s="415"/>
      <c r="AC4" s="415"/>
      <c r="AD4" s="415"/>
      <c r="AE4" s="415"/>
      <c r="AF4" s="415"/>
      <c r="AG4" s="415"/>
      <c r="AH4" s="415"/>
      <c r="AI4" s="415"/>
      <c r="AJ4" s="415"/>
      <c r="AK4" s="415"/>
      <c r="AL4" s="415"/>
      <c r="AM4" s="415"/>
      <c r="AN4" s="415"/>
    </row>
    <row r="5" spans="1:40" x14ac:dyDescent="0.2">
      <c r="A5" s="401"/>
      <c r="B5" s="402" t="s">
        <v>475</v>
      </c>
      <c r="C5" s="401"/>
      <c r="D5" s="401"/>
      <c r="E5" s="401"/>
      <c r="F5" s="401"/>
      <c r="G5" s="405" t="s">
        <v>441</v>
      </c>
      <c r="H5" s="401"/>
      <c r="I5" s="401"/>
      <c r="J5" s="401"/>
      <c r="K5" s="401"/>
      <c r="L5" s="401"/>
      <c r="M5" s="401"/>
      <c r="N5" s="401"/>
      <c r="O5" s="401"/>
      <c r="P5" s="401"/>
      <c r="Q5" s="401"/>
      <c r="R5" s="401"/>
      <c r="S5" s="401"/>
      <c r="T5" s="401"/>
      <c r="U5" s="401"/>
      <c r="V5" s="401"/>
      <c r="W5" s="401"/>
      <c r="X5" s="401"/>
      <c r="Y5" s="401"/>
      <c r="Z5" s="401"/>
      <c r="AA5" s="401"/>
      <c r="AB5" s="401"/>
      <c r="AC5" s="401"/>
      <c r="AD5" s="401"/>
      <c r="AE5" s="401"/>
      <c r="AF5" s="401"/>
      <c r="AG5" s="401"/>
      <c r="AH5" s="401"/>
      <c r="AI5" s="401"/>
      <c r="AJ5" s="401"/>
      <c r="AK5" s="401"/>
      <c r="AL5" s="401"/>
      <c r="AM5" s="401"/>
      <c r="AN5" s="401"/>
    </row>
    <row r="6" spans="1:40" x14ac:dyDescent="0.2">
      <c r="A6" s="401"/>
      <c r="B6" s="401"/>
      <c r="C6" s="401"/>
      <c r="D6" s="401"/>
      <c r="E6" s="401"/>
      <c r="F6" s="401"/>
      <c r="G6" s="655"/>
      <c r="H6" s="401"/>
      <c r="I6" s="401"/>
      <c r="J6" s="401"/>
      <c r="K6" s="403"/>
      <c r="L6" s="401"/>
      <c r="M6" s="401"/>
      <c r="N6" s="401"/>
      <c r="O6" s="401"/>
      <c r="P6" s="401"/>
      <c r="Q6" s="401"/>
      <c r="R6" s="401"/>
      <c r="S6" s="401"/>
      <c r="T6" s="401"/>
      <c r="U6" s="401"/>
      <c r="V6" s="401"/>
      <c r="W6" s="401"/>
      <c r="X6" s="401"/>
      <c r="Y6" s="401"/>
      <c r="Z6" s="401"/>
      <c r="AA6" s="401"/>
      <c r="AB6" s="401"/>
      <c r="AC6" s="401"/>
      <c r="AD6" s="401"/>
      <c r="AE6" s="401"/>
      <c r="AF6" s="401"/>
      <c r="AG6" s="401"/>
      <c r="AH6" s="401"/>
      <c r="AI6" s="401"/>
      <c r="AJ6" s="401"/>
      <c r="AK6" s="401"/>
      <c r="AL6" s="401"/>
      <c r="AM6" s="401"/>
      <c r="AN6" s="401"/>
    </row>
    <row r="7" spans="1:40" x14ac:dyDescent="0.2">
      <c r="A7" s="401"/>
      <c r="B7" s="401" t="s">
        <v>476</v>
      </c>
      <c r="C7" s="401"/>
      <c r="D7" s="401"/>
      <c r="E7" s="401"/>
      <c r="F7" s="401"/>
      <c r="G7" s="427"/>
      <c r="H7" s="438" t="s">
        <v>477</v>
      </c>
      <c r="I7" s="439"/>
      <c r="J7" s="440"/>
      <c r="K7" s="438" t="s">
        <v>477</v>
      </c>
      <c r="L7" s="441"/>
      <c r="M7" s="439"/>
      <c r="N7" s="439"/>
      <c r="O7" s="439"/>
      <c r="P7" s="439"/>
      <c r="Q7" s="439"/>
      <c r="R7" s="438" t="s">
        <v>477</v>
      </c>
      <c r="S7" s="439"/>
      <c r="T7" s="438" t="s">
        <v>477</v>
      </c>
      <c r="U7" s="439"/>
      <c r="V7" s="439"/>
      <c r="W7" s="438" t="s">
        <v>477</v>
      </c>
      <c r="X7" s="439"/>
      <c r="Y7" s="439"/>
      <c r="Z7" s="438" t="s">
        <v>477</v>
      </c>
      <c r="AA7" s="401"/>
      <c r="AB7" s="439"/>
      <c r="AC7" s="439"/>
      <c r="AD7" s="438" t="s">
        <v>477</v>
      </c>
      <c r="AE7" s="439"/>
      <c r="AF7" s="438" t="s">
        <v>477</v>
      </c>
      <c r="AG7" s="439"/>
      <c r="AH7" s="439"/>
      <c r="AI7" s="438" t="s">
        <v>477</v>
      </c>
      <c r="AJ7" s="439"/>
      <c r="AK7" s="439"/>
      <c r="AL7" s="438" t="s">
        <v>477</v>
      </c>
      <c r="AM7" s="401"/>
      <c r="AN7" s="401"/>
    </row>
    <row r="8" spans="1:40" x14ac:dyDescent="0.2">
      <c r="A8" s="401"/>
      <c r="B8" s="401"/>
      <c r="C8" s="401"/>
      <c r="D8" s="401"/>
      <c r="E8" s="404"/>
      <c r="F8" s="401"/>
      <c r="G8" s="654"/>
      <c r="H8" s="403"/>
      <c r="I8" s="401"/>
      <c r="J8" s="401"/>
      <c r="K8" s="415"/>
      <c r="L8" s="401"/>
      <c r="M8" s="401"/>
      <c r="N8" s="401"/>
      <c r="O8" s="401"/>
      <c r="P8" s="401"/>
      <c r="Q8" s="401"/>
      <c r="R8" s="401"/>
      <c r="S8" s="401"/>
      <c r="T8" s="401"/>
      <c r="U8" s="401"/>
      <c r="V8" s="401"/>
      <c r="W8" s="401"/>
      <c r="X8" s="401"/>
      <c r="Y8" s="401"/>
      <c r="Z8" s="401"/>
      <c r="AA8" s="401"/>
      <c r="AB8" s="401"/>
      <c r="AC8" s="401"/>
      <c r="AD8" s="401"/>
      <c r="AE8" s="401"/>
      <c r="AF8" s="401"/>
      <c r="AG8" s="401"/>
      <c r="AH8" s="401"/>
      <c r="AI8" s="401"/>
      <c r="AJ8" s="401"/>
      <c r="AK8" s="401"/>
      <c r="AL8" s="401"/>
      <c r="AM8" s="401"/>
      <c r="AN8" s="401"/>
    </row>
    <row r="9" spans="1:40" ht="30" x14ac:dyDescent="0.2">
      <c r="A9" s="412"/>
      <c r="B9" s="429" t="s">
        <v>478</v>
      </c>
      <c r="C9" s="412"/>
      <c r="D9" s="412"/>
      <c r="E9" s="411"/>
      <c r="F9" s="401"/>
      <c r="G9" s="409" t="s">
        <v>479</v>
      </c>
      <c r="H9" s="409" t="s">
        <v>480</v>
      </c>
      <c r="I9" s="409" t="s">
        <v>481</v>
      </c>
      <c r="J9" s="410"/>
      <c r="K9" s="409" t="s">
        <v>482</v>
      </c>
      <c r="L9" s="412"/>
      <c r="M9" s="412"/>
      <c r="N9" s="412"/>
      <c r="O9" s="412"/>
      <c r="P9" s="409" t="s">
        <v>483</v>
      </c>
      <c r="Q9" s="409" t="s">
        <v>479</v>
      </c>
      <c r="R9" s="409" t="s">
        <v>484</v>
      </c>
      <c r="T9" s="409" t="s">
        <v>480</v>
      </c>
      <c r="U9" s="409" t="s">
        <v>485</v>
      </c>
      <c r="V9" s="412"/>
      <c r="W9" s="409" t="s">
        <v>486</v>
      </c>
      <c r="X9" s="409" t="s">
        <v>481</v>
      </c>
      <c r="Y9" s="412"/>
      <c r="Z9" s="409" t="s">
        <v>482</v>
      </c>
      <c r="AA9" s="412"/>
      <c r="AB9" s="409" t="s">
        <v>483</v>
      </c>
      <c r="AC9" s="409" t="s">
        <v>479</v>
      </c>
      <c r="AD9" s="409" t="s">
        <v>484</v>
      </c>
      <c r="AF9" s="409" t="s">
        <v>480</v>
      </c>
      <c r="AG9" s="409" t="s">
        <v>485</v>
      </c>
      <c r="AH9" s="412"/>
      <c r="AI9" s="409" t="s">
        <v>486</v>
      </c>
      <c r="AJ9" s="409" t="s">
        <v>481</v>
      </c>
      <c r="AK9" s="412"/>
      <c r="AL9" s="409" t="s">
        <v>482</v>
      </c>
      <c r="AM9" s="412"/>
      <c r="AN9" s="412"/>
    </row>
    <row r="10" spans="1:40" x14ac:dyDescent="0.2">
      <c r="A10" s="401"/>
      <c r="B10" s="401"/>
      <c r="C10" s="401"/>
      <c r="D10" s="401"/>
      <c r="E10" s="404"/>
      <c r="F10" s="401"/>
      <c r="G10" s="650"/>
      <c r="H10" s="415"/>
      <c r="I10" s="401"/>
      <c r="J10" s="401"/>
      <c r="K10" s="401"/>
      <c r="L10" s="401"/>
      <c r="M10" s="401"/>
      <c r="N10" s="401"/>
      <c r="O10" s="401"/>
      <c r="P10" s="401"/>
      <c r="Q10" s="401"/>
      <c r="R10" s="401"/>
      <c r="S10" s="401"/>
      <c r="T10" s="401"/>
      <c r="U10" s="401"/>
      <c r="V10" s="401"/>
      <c r="W10" s="401"/>
      <c r="X10" s="401"/>
      <c r="Y10" s="401"/>
      <c r="Z10" s="401"/>
      <c r="AA10" s="401"/>
      <c r="AB10" s="401"/>
      <c r="AC10" s="401"/>
      <c r="AD10" s="401"/>
      <c r="AE10" s="401"/>
      <c r="AF10" s="401"/>
      <c r="AG10" s="401"/>
      <c r="AH10" s="401"/>
      <c r="AI10" s="401"/>
      <c r="AJ10" s="401"/>
      <c r="AK10" s="401"/>
      <c r="AL10" s="401"/>
      <c r="AM10" s="401"/>
      <c r="AN10" s="401"/>
    </row>
    <row r="11" spans="1:40" ht="30" x14ac:dyDescent="0.2">
      <c r="A11" s="407"/>
      <c r="B11" s="443" t="s">
        <v>487</v>
      </c>
      <c r="C11" s="444"/>
      <c r="D11" s="444"/>
      <c r="E11" s="411"/>
      <c r="F11" s="401"/>
      <c r="G11" s="445"/>
      <c r="H11" s="446" t="s">
        <v>488</v>
      </c>
      <c r="I11" s="446" t="s">
        <v>489</v>
      </c>
      <c r="J11" s="407"/>
      <c r="K11" s="447" t="s">
        <v>490</v>
      </c>
      <c r="L11" s="446" t="s">
        <v>491</v>
      </c>
      <c r="M11" s="446" t="s">
        <v>492</v>
      </c>
      <c r="N11" s="407"/>
      <c r="O11" s="407"/>
      <c r="P11" s="407"/>
      <c r="Q11" s="446" t="s">
        <v>492</v>
      </c>
      <c r="R11" s="446" t="s">
        <v>493</v>
      </c>
      <c r="S11" s="446" t="s">
        <v>494</v>
      </c>
      <c r="T11" s="446" t="s">
        <v>488</v>
      </c>
      <c r="U11" s="446" t="s">
        <v>489</v>
      </c>
      <c r="V11" s="407"/>
      <c r="W11" s="446" t="s">
        <v>495</v>
      </c>
      <c r="X11" s="446" t="s">
        <v>496</v>
      </c>
      <c r="Y11" s="446" t="s">
        <v>492</v>
      </c>
      <c r="Z11" s="446" t="s">
        <v>490</v>
      </c>
      <c r="AA11" s="446" t="s">
        <v>497</v>
      </c>
      <c r="AB11" s="412"/>
      <c r="AC11" s="446" t="s">
        <v>492</v>
      </c>
      <c r="AD11" s="446" t="s">
        <v>493</v>
      </c>
      <c r="AE11" s="446" t="s">
        <v>494</v>
      </c>
      <c r="AF11" s="446" t="s">
        <v>488</v>
      </c>
      <c r="AG11" s="446" t="s">
        <v>489</v>
      </c>
      <c r="AH11" s="407"/>
      <c r="AI11" s="446" t="s">
        <v>495</v>
      </c>
      <c r="AJ11" s="446" t="s">
        <v>496</v>
      </c>
      <c r="AK11" s="446" t="s">
        <v>492</v>
      </c>
      <c r="AL11" s="446" t="s">
        <v>490</v>
      </c>
      <c r="AM11" s="446" t="s">
        <v>497</v>
      </c>
      <c r="AN11" s="407"/>
    </row>
    <row r="12" spans="1:40" x14ac:dyDescent="0.2">
      <c r="A12" s="401"/>
      <c r="B12" s="444" t="s">
        <v>498</v>
      </c>
      <c r="C12" s="401"/>
      <c r="D12" s="401"/>
      <c r="E12" s="404"/>
      <c r="F12" s="401"/>
      <c r="G12" s="428"/>
      <c r="H12" s="404"/>
      <c r="I12" s="403"/>
      <c r="K12" s="448" t="s">
        <v>499</v>
      </c>
      <c r="L12" s="449"/>
      <c r="M12" s="404"/>
      <c r="N12" s="404"/>
      <c r="O12" s="446" t="s">
        <v>282</v>
      </c>
      <c r="P12" s="446" t="s">
        <v>500</v>
      </c>
      <c r="Q12" s="446" t="s">
        <v>501</v>
      </c>
      <c r="R12" s="404"/>
      <c r="S12" s="446" t="s">
        <v>502</v>
      </c>
      <c r="T12" s="404"/>
      <c r="U12" s="404"/>
      <c r="V12" s="404"/>
      <c r="W12" s="446" t="s">
        <v>499</v>
      </c>
      <c r="X12" s="404"/>
      <c r="Y12" s="404"/>
      <c r="Z12" s="404"/>
      <c r="AA12" s="446" t="s">
        <v>282</v>
      </c>
      <c r="AB12" s="446" t="s">
        <v>500</v>
      </c>
      <c r="AC12" s="446" t="s">
        <v>501</v>
      </c>
      <c r="AD12" s="404"/>
      <c r="AE12" s="446" t="s">
        <v>502</v>
      </c>
      <c r="AF12" s="404"/>
      <c r="AG12" s="404"/>
      <c r="AH12" s="404"/>
      <c r="AI12" s="404"/>
      <c r="AJ12" s="404"/>
      <c r="AK12" s="404"/>
      <c r="AL12" s="404"/>
      <c r="AM12" s="446" t="s">
        <v>282</v>
      </c>
      <c r="AN12" s="404"/>
    </row>
    <row r="13" spans="1:40" x14ac:dyDescent="0.2">
      <c r="A13" s="401"/>
      <c r="B13" s="401"/>
      <c r="C13" s="401"/>
      <c r="D13" s="401"/>
      <c r="E13" s="404"/>
      <c r="F13" s="401"/>
      <c r="G13" s="427"/>
      <c r="H13" s="401"/>
      <c r="I13" s="403"/>
      <c r="J13" s="401"/>
      <c r="K13" s="415"/>
      <c r="L13" s="401"/>
      <c r="M13" s="401"/>
      <c r="N13" s="401"/>
      <c r="O13" s="401"/>
      <c r="P13" s="401"/>
      <c r="Q13" s="401"/>
      <c r="R13" s="401"/>
      <c r="S13" s="401"/>
      <c r="T13" s="401"/>
      <c r="U13" s="401"/>
      <c r="V13" s="401"/>
      <c r="W13" s="401"/>
      <c r="X13" s="401"/>
      <c r="Y13" s="401"/>
      <c r="Z13" s="401"/>
      <c r="AA13" s="401"/>
      <c r="AB13" s="401"/>
      <c r="AC13" s="401"/>
      <c r="AD13" s="401"/>
      <c r="AE13" s="401"/>
      <c r="AF13" s="401"/>
      <c r="AG13" s="401"/>
      <c r="AH13" s="401"/>
      <c r="AI13" s="401"/>
      <c r="AJ13" s="401"/>
      <c r="AK13" s="401"/>
      <c r="AL13" s="401"/>
      <c r="AM13" s="401"/>
      <c r="AN13" s="401"/>
    </row>
    <row r="14" spans="1:40" ht="30" x14ac:dyDescent="0.2">
      <c r="A14" s="412"/>
      <c r="B14" s="401" t="s">
        <v>503</v>
      </c>
      <c r="C14" s="412"/>
      <c r="D14" s="412"/>
      <c r="E14" s="411"/>
      <c r="F14" s="401"/>
      <c r="G14" s="450"/>
      <c r="H14" s="411"/>
      <c r="I14" s="401"/>
      <c r="J14" s="448" t="s">
        <v>504</v>
      </c>
      <c r="K14" s="412"/>
      <c r="L14" s="412"/>
      <c r="M14" s="412"/>
      <c r="N14" s="448" t="s">
        <v>505</v>
      </c>
      <c r="O14" s="448" t="s">
        <v>506</v>
      </c>
      <c r="P14" s="448" t="s">
        <v>507</v>
      </c>
      <c r="Q14" s="410"/>
      <c r="R14" s="448" t="s">
        <v>508</v>
      </c>
      <c r="S14" s="412"/>
      <c r="T14" s="412"/>
      <c r="U14" s="412"/>
      <c r="V14" s="448" t="s">
        <v>504</v>
      </c>
      <c r="W14" s="412"/>
      <c r="X14" s="410"/>
      <c r="Y14" s="410"/>
      <c r="Z14" s="448" t="s">
        <v>505</v>
      </c>
      <c r="AA14" s="448" t="s">
        <v>506</v>
      </c>
      <c r="AB14" s="448" t="s">
        <v>507</v>
      </c>
      <c r="AC14" s="410"/>
      <c r="AD14" s="448" t="s">
        <v>508</v>
      </c>
      <c r="AE14" s="412"/>
      <c r="AF14" s="412"/>
      <c r="AG14" s="412"/>
      <c r="AH14" s="412"/>
      <c r="AI14" s="412"/>
      <c r="AJ14" s="412"/>
      <c r="AK14" s="412"/>
      <c r="AL14" s="448" t="s">
        <v>505</v>
      </c>
      <c r="AM14" s="412"/>
      <c r="AN14" s="412"/>
    </row>
    <row r="15" spans="1:40" x14ac:dyDescent="0.2">
      <c r="A15" s="412"/>
      <c r="B15" s="429"/>
      <c r="C15" s="412"/>
      <c r="D15" s="412"/>
      <c r="E15" s="411"/>
      <c r="F15" s="401"/>
      <c r="G15" s="450"/>
      <c r="H15" s="411"/>
      <c r="I15" s="401"/>
      <c r="J15" s="410"/>
      <c r="K15" s="451"/>
      <c r="L15" s="412"/>
      <c r="M15" s="412"/>
      <c r="N15" s="412"/>
      <c r="O15" s="412"/>
      <c r="P15" s="410"/>
      <c r="Q15" s="410"/>
      <c r="R15" s="410"/>
      <c r="S15" s="412"/>
      <c r="T15" s="412"/>
      <c r="U15" s="412"/>
      <c r="V15" s="412"/>
      <c r="W15" s="412"/>
      <c r="X15" s="410"/>
      <c r="Y15" s="410"/>
      <c r="Z15" s="451"/>
      <c r="AA15" s="412"/>
      <c r="AB15" s="412"/>
      <c r="AC15" s="412"/>
      <c r="AD15" s="412"/>
      <c r="AE15" s="412"/>
      <c r="AF15" s="412"/>
      <c r="AG15" s="412"/>
      <c r="AH15" s="412"/>
      <c r="AI15" s="412"/>
      <c r="AJ15" s="412"/>
      <c r="AK15" s="412"/>
      <c r="AL15" s="412"/>
      <c r="AM15" s="412"/>
      <c r="AN15" s="412"/>
    </row>
    <row r="16" spans="1:40" ht="30" x14ac:dyDescent="0.2">
      <c r="A16" s="412"/>
      <c r="B16" s="429" t="s">
        <v>509</v>
      </c>
      <c r="C16" s="412"/>
      <c r="D16" s="412"/>
      <c r="E16" s="411"/>
      <c r="F16" s="401"/>
      <c r="G16" s="450"/>
      <c r="H16" s="452" t="s">
        <v>510</v>
      </c>
      <c r="I16" s="452" t="s">
        <v>511</v>
      </c>
      <c r="J16" s="410"/>
      <c r="K16" s="452" t="s">
        <v>512</v>
      </c>
      <c r="L16" s="412"/>
      <c r="M16" s="412"/>
      <c r="N16" s="412"/>
      <c r="O16" s="412"/>
      <c r="P16" s="412"/>
      <c r="Q16" s="412"/>
      <c r="R16" s="452" t="s">
        <v>513</v>
      </c>
      <c r="S16" s="410"/>
      <c r="T16" s="452" t="s">
        <v>510</v>
      </c>
      <c r="U16" s="412"/>
      <c r="V16" s="412"/>
      <c r="W16" s="412"/>
      <c r="X16" s="452" t="s">
        <v>511</v>
      </c>
      <c r="Y16" s="410"/>
      <c r="Z16" s="452" t="s">
        <v>512</v>
      </c>
      <c r="AA16" s="412"/>
      <c r="AB16" s="412"/>
      <c r="AC16" s="412"/>
      <c r="AD16" s="452" t="s">
        <v>513</v>
      </c>
      <c r="AE16" s="410"/>
      <c r="AF16" s="452" t="s">
        <v>510</v>
      </c>
      <c r="AG16" s="412"/>
      <c r="AH16" s="412"/>
      <c r="AI16" s="412"/>
      <c r="AJ16" s="452" t="s">
        <v>511</v>
      </c>
      <c r="AK16" s="410"/>
      <c r="AL16" s="452" t="s">
        <v>512</v>
      </c>
      <c r="AM16" s="412"/>
      <c r="AN16" s="412"/>
    </row>
    <row r="17" spans="1:40" x14ac:dyDescent="0.2">
      <c r="A17" s="401"/>
      <c r="B17" s="401"/>
      <c r="C17" s="401"/>
      <c r="D17" s="401"/>
      <c r="E17" s="404"/>
      <c r="F17" s="401"/>
      <c r="G17" s="651"/>
      <c r="H17" s="403"/>
      <c r="I17" s="415"/>
      <c r="J17" s="401"/>
      <c r="K17" s="401"/>
      <c r="L17" s="401"/>
      <c r="M17" s="401"/>
      <c r="N17" s="401"/>
      <c r="O17" s="401"/>
      <c r="P17" s="401"/>
      <c r="Q17" s="401"/>
      <c r="R17" s="401"/>
      <c r="S17" s="401"/>
      <c r="T17" s="401"/>
      <c r="U17" s="401"/>
      <c r="V17" s="401"/>
      <c r="W17" s="401"/>
      <c r="X17" s="401"/>
      <c r="Y17" s="401"/>
      <c r="Z17" s="401"/>
      <c r="AA17" s="401"/>
      <c r="AB17" s="401"/>
      <c r="AC17" s="401"/>
      <c r="AD17" s="401"/>
      <c r="AE17" s="401"/>
      <c r="AF17" s="401"/>
      <c r="AG17" s="401"/>
      <c r="AH17" s="401"/>
      <c r="AI17" s="401"/>
      <c r="AJ17" s="401"/>
      <c r="AK17" s="401"/>
      <c r="AL17" s="401"/>
      <c r="AM17" s="401"/>
      <c r="AN17" s="401"/>
    </row>
    <row r="18" spans="1:40" ht="30" x14ac:dyDescent="0.2">
      <c r="A18" s="412"/>
      <c r="B18" s="429" t="s">
        <v>514</v>
      </c>
      <c r="C18" s="412"/>
      <c r="D18" s="412"/>
      <c r="E18" s="412"/>
      <c r="F18" s="401"/>
      <c r="G18" s="453" t="s">
        <v>515</v>
      </c>
      <c r="H18" s="453" t="s">
        <v>516</v>
      </c>
      <c r="I18" s="454" t="s">
        <v>606</v>
      </c>
      <c r="J18" s="455"/>
      <c r="K18" s="455"/>
      <c r="L18" s="412"/>
      <c r="M18" s="412"/>
      <c r="N18" s="412"/>
      <c r="O18" s="412"/>
      <c r="P18" s="453" t="s">
        <v>518</v>
      </c>
      <c r="Q18" s="453" t="s">
        <v>519</v>
      </c>
      <c r="R18" s="453" t="s">
        <v>520</v>
      </c>
      <c r="S18" s="453" t="s">
        <v>604</v>
      </c>
      <c r="U18" s="412"/>
      <c r="V18" s="412"/>
      <c r="W18" s="412"/>
      <c r="X18" s="412"/>
      <c r="Y18" s="412"/>
      <c r="Z18" s="412"/>
      <c r="AA18" s="412"/>
      <c r="AB18" s="453" t="s">
        <v>522</v>
      </c>
      <c r="AC18" s="453" t="s">
        <v>523</v>
      </c>
      <c r="AD18" s="453" t="s">
        <v>524</v>
      </c>
      <c r="AE18" s="453" t="s">
        <v>605</v>
      </c>
      <c r="AG18" s="412"/>
      <c r="AH18" s="412"/>
      <c r="AI18" s="412"/>
      <c r="AJ18" s="412"/>
      <c r="AK18" s="412"/>
      <c r="AL18" s="412"/>
      <c r="AM18" s="412"/>
      <c r="AN18" s="412"/>
    </row>
    <row r="19" spans="1:40" ht="30" x14ac:dyDescent="0.2">
      <c r="A19" s="401"/>
      <c r="B19" s="407" t="s">
        <v>526</v>
      </c>
      <c r="C19" s="401"/>
      <c r="D19" s="401"/>
      <c r="E19" s="404"/>
      <c r="F19" s="401"/>
      <c r="G19" s="450"/>
      <c r="H19" s="425" t="s">
        <v>527</v>
      </c>
      <c r="I19" s="425" t="s">
        <v>528</v>
      </c>
      <c r="J19" s="425" t="s">
        <v>529</v>
      </c>
      <c r="K19" s="425" t="s">
        <v>530</v>
      </c>
      <c r="L19" s="406"/>
      <c r="M19" s="401"/>
      <c r="N19" s="401"/>
      <c r="P19" s="401"/>
      <c r="Q19" s="401"/>
      <c r="R19" s="425" t="s">
        <v>531</v>
      </c>
      <c r="S19" s="425" t="s">
        <v>532</v>
      </c>
      <c r="T19" s="425" t="s">
        <v>533</v>
      </c>
      <c r="U19" s="425" t="s">
        <v>534</v>
      </c>
      <c r="V19" s="401"/>
      <c r="W19" s="401"/>
      <c r="X19" s="401"/>
      <c r="Y19" s="401"/>
      <c r="Z19" s="401"/>
      <c r="AA19" s="401"/>
      <c r="AB19" s="401"/>
      <c r="AC19" s="401"/>
      <c r="AD19" s="401"/>
      <c r="AE19" s="425" t="s">
        <v>594</v>
      </c>
      <c r="AF19" s="425" t="s">
        <v>595</v>
      </c>
      <c r="AG19" s="425" t="s">
        <v>596</v>
      </c>
      <c r="AH19" s="425" t="s">
        <v>597</v>
      </c>
      <c r="AI19" s="401"/>
      <c r="AJ19" s="401"/>
      <c r="AK19" s="401"/>
      <c r="AL19" s="401"/>
      <c r="AM19" s="401"/>
      <c r="AN19" s="401"/>
    </row>
    <row r="20" spans="1:40" ht="30" x14ac:dyDescent="0.2">
      <c r="A20" s="401"/>
      <c r="B20" s="407"/>
      <c r="C20" s="401"/>
      <c r="D20" s="401"/>
      <c r="E20" s="404"/>
      <c r="F20" s="401"/>
      <c r="G20" s="450"/>
      <c r="H20" s="401"/>
      <c r="I20" s="401"/>
      <c r="J20" s="401"/>
      <c r="K20" s="401"/>
      <c r="L20" s="401"/>
      <c r="M20" s="401"/>
      <c r="N20" s="401"/>
      <c r="O20" s="401"/>
      <c r="P20" s="401"/>
      <c r="Q20" s="401"/>
      <c r="R20" s="401"/>
      <c r="S20" s="401"/>
      <c r="T20" s="425" t="s">
        <v>598</v>
      </c>
      <c r="U20" s="425" t="s">
        <v>599</v>
      </c>
      <c r="V20" s="425" t="s">
        <v>600</v>
      </c>
      <c r="W20" s="425" t="s">
        <v>601</v>
      </c>
      <c r="X20" s="401"/>
      <c r="Y20" s="401"/>
      <c r="Z20" s="401"/>
      <c r="AA20" s="401"/>
      <c r="AB20" s="401"/>
      <c r="AC20" s="401"/>
      <c r="AD20" s="401"/>
      <c r="AE20" s="401"/>
      <c r="AF20" s="401"/>
      <c r="AG20" s="401"/>
      <c r="AH20" s="401"/>
      <c r="AI20" s="401"/>
      <c r="AJ20" s="401"/>
      <c r="AK20" s="401"/>
      <c r="AL20" s="401"/>
      <c r="AM20" s="401"/>
      <c r="AN20" s="401"/>
    </row>
    <row r="21" spans="1:40" x14ac:dyDescent="0.2">
      <c r="A21" s="401"/>
      <c r="B21" s="401"/>
      <c r="C21" s="401"/>
      <c r="D21" s="401"/>
      <c r="E21" s="404"/>
      <c r="F21" s="401"/>
      <c r="G21" s="450"/>
      <c r="H21" s="401"/>
      <c r="I21" s="416"/>
      <c r="J21" s="415"/>
      <c r="K21" s="415"/>
      <c r="L21" s="401"/>
      <c r="M21" s="401"/>
      <c r="N21" s="401"/>
      <c r="O21" s="401"/>
      <c r="P21" s="401"/>
      <c r="Q21" s="401"/>
      <c r="R21" s="401"/>
      <c r="S21" s="401"/>
      <c r="T21" s="401"/>
      <c r="U21" s="401"/>
      <c r="V21" s="401"/>
      <c r="W21" s="401"/>
      <c r="X21" s="401"/>
      <c r="Y21" s="401"/>
      <c r="Z21" s="401"/>
      <c r="AA21" s="401"/>
      <c r="AB21" s="401"/>
      <c r="AC21" s="401"/>
      <c r="AD21" s="401"/>
      <c r="AE21" s="401"/>
      <c r="AF21" s="401"/>
      <c r="AG21" s="401"/>
      <c r="AH21" s="401"/>
      <c r="AI21" s="401"/>
      <c r="AJ21" s="401"/>
      <c r="AK21" s="401"/>
      <c r="AL21" s="401"/>
      <c r="AM21" s="401"/>
      <c r="AN21" s="401"/>
    </row>
    <row r="22" spans="1:40" ht="30" x14ac:dyDescent="0.2">
      <c r="A22" s="412"/>
      <c r="B22" s="429" t="s">
        <v>535</v>
      </c>
      <c r="C22" s="412"/>
      <c r="D22" s="412"/>
      <c r="E22" s="411"/>
      <c r="F22" s="401"/>
      <c r="G22" s="450"/>
      <c r="H22" s="412"/>
      <c r="I22" s="456" t="s">
        <v>536</v>
      </c>
      <c r="J22" s="456" t="s">
        <v>537</v>
      </c>
      <c r="K22" s="456" t="s">
        <v>538</v>
      </c>
      <c r="L22" s="412"/>
      <c r="M22" s="412"/>
      <c r="N22" s="412"/>
      <c r="O22" s="412"/>
      <c r="P22" s="412"/>
      <c r="Q22" s="412"/>
      <c r="R22" s="412"/>
      <c r="S22" s="412"/>
      <c r="T22" s="456" t="s">
        <v>539</v>
      </c>
      <c r="U22" s="456" t="s">
        <v>537</v>
      </c>
      <c r="V22" s="456" t="s">
        <v>540</v>
      </c>
      <c r="W22" s="410"/>
      <c r="X22" s="456" t="s">
        <v>539</v>
      </c>
      <c r="Y22" s="456" t="s">
        <v>537</v>
      </c>
      <c r="Z22" s="456" t="s">
        <v>540</v>
      </c>
      <c r="AA22" s="412"/>
      <c r="AB22" s="412"/>
      <c r="AC22" s="412"/>
      <c r="AD22" s="412"/>
      <c r="AE22" s="456" t="s">
        <v>539</v>
      </c>
      <c r="AF22" s="456" t="s">
        <v>537</v>
      </c>
      <c r="AG22" s="456" t="s">
        <v>540</v>
      </c>
      <c r="AH22" s="410"/>
      <c r="AI22" s="456" t="s">
        <v>539</v>
      </c>
      <c r="AJ22" s="456" t="s">
        <v>537</v>
      </c>
      <c r="AK22" s="456" t="s">
        <v>540</v>
      </c>
      <c r="AM22" s="412"/>
      <c r="AN22" s="412"/>
    </row>
    <row r="23" spans="1:40" x14ac:dyDescent="0.2">
      <c r="A23" s="412"/>
      <c r="B23" s="429" t="s">
        <v>541</v>
      </c>
      <c r="C23" s="412"/>
      <c r="D23" s="412"/>
      <c r="E23" s="411"/>
      <c r="F23" s="401"/>
      <c r="G23" s="450"/>
      <c r="H23" s="412"/>
      <c r="I23" s="432"/>
      <c r="J23" s="412"/>
      <c r="K23" s="412"/>
      <c r="L23" s="412"/>
      <c r="M23" s="412"/>
      <c r="N23" s="412"/>
      <c r="O23" s="412"/>
      <c r="P23" s="412"/>
      <c r="Q23" s="412"/>
      <c r="R23" s="412"/>
      <c r="S23" s="456" t="s">
        <v>542</v>
      </c>
      <c r="T23" s="456" t="s">
        <v>543</v>
      </c>
      <c r="U23" s="456" t="s">
        <v>544</v>
      </c>
      <c r="V23" s="410"/>
      <c r="W23" s="456" t="s">
        <v>542</v>
      </c>
      <c r="X23" s="456" t="s">
        <v>543</v>
      </c>
      <c r="Y23" s="456" t="s">
        <v>544</v>
      </c>
      <c r="Z23" s="412"/>
      <c r="AA23" s="412"/>
      <c r="AB23" s="412"/>
      <c r="AC23" s="412"/>
      <c r="AD23" s="412"/>
      <c r="AE23" s="456" t="s">
        <v>542</v>
      </c>
      <c r="AF23" s="456" t="s">
        <v>543</v>
      </c>
      <c r="AG23" s="456" t="s">
        <v>545</v>
      </c>
      <c r="AH23" s="456" t="s">
        <v>542</v>
      </c>
      <c r="AI23" s="456" t="s">
        <v>543</v>
      </c>
      <c r="AJ23" s="456" t="s">
        <v>545</v>
      </c>
      <c r="AK23" s="451"/>
      <c r="AL23" s="401"/>
      <c r="AM23" s="412"/>
      <c r="AN23" s="412"/>
    </row>
    <row r="24" spans="1:40" x14ac:dyDescent="0.2">
      <c r="A24" s="401"/>
      <c r="B24" s="429" t="s">
        <v>546</v>
      </c>
      <c r="C24" s="401"/>
      <c r="D24" s="401"/>
      <c r="E24" s="404"/>
      <c r="F24" s="401"/>
      <c r="G24" s="450"/>
      <c r="H24" s="401"/>
      <c r="I24" s="401"/>
      <c r="J24" s="401"/>
      <c r="K24" s="401"/>
      <c r="L24" s="401"/>
      <c r="M24" s="401"/>
      <c r="N24" s="401"/>
      <c r="O24" s="401"/>
      <c r="P24" s="401"/>
      <c r="Q24" s="401"/>
      <c r="R24" s="401"/>
      <c r="S24" s="401"/>
      <c r="T24" s="401"/>
      <c r="U24" s="401"/>
      <c r="V24" s="401"/>
      <c r="W24" s="401"/>
      <c r="X24" s="401"/>
      <c r="Y24" s="401"/>
      <c r="Z24" s="401"/>
      <c r="AA24" s="401"/>
      <c r="AB24" s="401"/>
      <c r="AC24" s="401"/>
      <c r="AD24" s="457" t="s">
        <v>547</v>
      </c>
      <c r="AE24" s="457" t="s">
        <v>548</v>
      </c>
      <c r="AF24" s="457" t="s">
        <v>549</v>
      </c>
      <c r="AG24" s="457" t="s">
        <v>547</v>
      </c>
      <c r="AH24" s="457" t="s">
        <v>548</v>
      </c>
      <c r="AI24" s="457" t="s">
        <v>549</v>
      </c>
      <c r="AK24" s="401"/>
      <c r="AL24" s="401"/>
      <c r="AM24" s="401"/>
      <c r="AN24" s="401"/>
    </row>
    <row r="25" spans="1:40" x14ac:dyDescent="0.2">
      <c r="A25" s="401"/>
      <c r="B25" s="401"/>
      <c r="C25" s="401"/>
      <c r="D25" s="401"/>
      <c r="E25" s="404"/>
      <c r="F25" s="401"/>
      <c r="G25" s="450"/>
      <c r="H25" s="403"/>
      <c r="I25" s="403"/>
      <c r="J25" s="403"/>
      <c r="K25" s="403"/>
      <c r="L25" s="401"/>
      <c r="M25" s="401"/>
      <c r="N25" s="401"/>
      <c r="O25" s="401"/>
      <c r="P25" s="401"/>
      <c r="Q25" s="401"/>
      <c r="R25" s="401"/>
      <c r="S25" s="401"/>
      <c r="T25" s="403"/>
      <c r="U25" s="403"/>
      <c r="V25" s="403"/>
      <c r="W25" s="403"/>
      <c r="X25" s="401"/>
      <c r="Y25" s="401"/>
      <c r="Z25" s="401"/>
      <c r="AA25" s="401"/>
      <c r="AB25" s="401"/>
      <c r="AC25" s="401"/>
      <c r="AD25" s="401"/>
      <c r="AE25" s="401"/>
      <c r="AF25" s="403"/>
      <c r="AG25" s="403"/>
      <c r="AH25" s="403"/>
      <c r="AI25" s="403"/>
      <c r="AJ25" s="401"/>
      <c r="AK25" s="401"/>
      <c r="AL25" s="401"/>
      <c r="AM25" s="401"/>
      <c r="AN25" s="401"/>
    </row>
    <row r="26" spans="1:40" ht="30" x14ac:dyDescent="0.2">
      <c r="A26" s="412"/>
      <c r="B26" s="429" t="s">
        <v>550</v>
      </c>
      <c r="C26" s="412"/>
      <c r="D26" s="412"/>
      <c r="E26" s="411"/>
      <c r="F26" s="401"/>
      <c r="G26" s="450"/>
      <c r="H26" s="458" t="s">
        <v>551</v>
      </c>
      <c r="I26" s="595" t="s">
        <v>552</v>
      </c>
      <c r="J26" s="596"/>
      <c r="K26" s="458" t="s">
        <v>553</v>
      </c>
      <c r="L26" s="410"/>
      <c r="M26" s="412"/>
      <c r="N26" s="412"/>
      <c r="O26" s="412"/>
      <c r="P26" s="412"/>
      <c r="Q26" s="412"/>
      <c r="R26" s="412"/>
      <c r="S26" s="411"/>
      <c r="T26" s="458" t="s">
        <v>551</v>
      </c>
      <c r="U26" s="595" t="s">
        <v>552</v>
      </c>
      <c r="V26" s="596"/>
      <c r="W26" s="458" t="s">
        <v>553</v>
      </c>
      <c r="X26" s="410"/>
      <c r="Y26" s="412"/>
      <c r="Z26" s="412"/>
      <c r="AA26" s="412"/>
      <c r="AB26" s="412"/>
      <c r="AC26" s="412"/>
      <c r="AD26" s="412"/>
      <c r="AE26" s="411"/>
      <c r="AF26" s="458" t="s">
        <v>551</v>
      </c>
      <c r="AG26" s="595" t="s">
        <v>552</v>
      </c>
      <c r="AH26" s="596"/>
      <c r="AI26" s="458" t="s">
        <v>553</v>
      </c>
      <c r="AJ26" s="410"/>
      <c r="AK26" s="412"/>
      <c r="AL26" s="412"/>
      <c r="AM26" s="412"/>
      <c r="AN26" s="412"/>
    </row>
    <row r="27" spans="1:40" x14ac:dyDescent="0.2">
      <c r="A27" s="401"/>
      <c r="B27" s="401"/>
      <c r="C27" s="401"/>
      <c r="D27" s="401"/>
      <c r="E27" s="404"/>
      <c r="F27" s="401"/>
      <c r="G27" s="450"/>
      <c r="H27" s="416"/>
      <c r="I27" s="415"/>
      <c r="J27" s="415"/>
      <c r="K27" s="415"/>
      <c r="L27" s="401"/>
      <c r="M27" s="401"/>
      <c r="N27" s="401"/>
      <c r="O27" s="401"/>
      <c r="P27" s="401"/>
      <c r="Q27" s="401"/>
      <c r="R27" s="401"/>
      <c r="S27" s="401"/>
      <c r="T27" s="416"/>
      <c r="U27" s="416"/>
      <c r="V27" s="416"/>
      <c r="W27" s="416"/>
      <c r="X27" s="401"/>
      <c r="Y27" s="401"/>
      <c r="Z27" s="401"/>
      <c r="AA27" s="401"/>
      <c r="AB27" s="401"/>
      <c r="AC27" s="401"/>
      <c r="AD27" s="401"/>
      <c r="AE27" s="401"/>
      <c r="AF27" s="415"/>
      <c r="AG27" s="415"/>
      <c r="AH27" s="415"/>
      <c r="AI27" s="415"/>
      <c r="AJ27" s="401"/>
      <c r="AK27" s="401"/>
      <c r="AL27" s="401"/>
      <c r="AM27" s="401"/>
      <c r="AN27" s="401"/>
    </row>
    <row r="28" spans="1:40" x14ac:dyDescent="0.2">
      <c r="A28" s="401"/>
      <c r="B28" s="401" t="s">
        <v>554</v>
      </c>
      <c r="C28" s="401"/>
      <c r="D28" s="401"/>
      <c r="E28" s="404"/>
      <c r="F28" s="401"/>
      <c r="G28" s="450"/>
      <c r="H28" s="459" t="s">
        <v>555</v>
      </c>
      <c r="I28" s="459" t="s">
        <v>555</v>
      </c>
      <c r="J28" s="459" t="s">
        <v>555</v>
      </c>
      <c r="K28" s="459" t="s">
        <v>555</v>
      </c>
      <c r="L28" s="401"/>
      <c r="M28" s="401"/>
      <c r="N28" s="401"/>
      <c r="O28" s="401"/>
      <c r="P28" s="401"/>
      <c r="Q28" s="401"/>
      <c r="R28" s="401"/>
      <c r="S28" s="404"/>
      <c r="T28" s="459" t="s">
        <v>555</v>
      </c>
      <c r="U28" s="459" t="s">
        <v>555</v>
      </c>
      <c r="V28" s="459" t="s">
        <v>555</v>
      </c>
      <c r="W28" s="459" t="s">
        <v>555</v>
      </c>
      <c r="X28" s="406"/>
      <c r="Y28" s="401"/>
      <c r="Z28" s="401"/>
      <c r="AA28" s="401"/>
      <c r="AB28" s="401"/>
      <c r="AC28" s="401"/>
      <c r="AD28" s="401"/>
      <c r="AE28" s="401"/>
      <c r="AF28" s="459" t="s">
        <v>555</v>
      </c>
      <c r="AG28" s="459" t="s">
        <v>555</v>
      </c>
      <c r="AH28" s="459" t="s">
        <v>555</v>
      </c>
      <c r="AI28" s="459" t="s">
        <v>555</v>
      </c>
      <c r="AJ28" s="401"/>
      <c r="AK28" s="401"/>
      <c r="AL28" s="401"/>
      <c r="AM28" s="401"/>
      <c r="AN28" s="401"/>
    </row>
    <row r="29" spans="1:40" x14ac:dyDescent="0.2">
      <c r="A29" s="401"/>
      <c r="B29" s="401" t="s">
        <v>556</v>
      </c>
      <c r="C29" s="401"/>
      <c r="D29" s="401"/>
      <c r="E29" s="404"/>
      <c r="F29" s="401"/>
      <c r="G29" s="450"/>
      <c r="H29" s="415"/>
      <c r="I29" s="401"/>
      <c r="J29" s="401"/>
      <c r="K29" s="401"/>
      <c r="L29" s="401"/>
      <c r="M29" s="401"/>
      <c r="N29" s="401"/>
      <c r="O29" s="401"/>
      <c r="P29" s="401"/>
      <c r="Q29" s="401"/>
      <c r="R29" s="401"/>
      <c r="S29" s="401"/>
      <c r="T29" s="459" t="s">
        <v>555</v>
      </c>
      <c r="U29" s="415"/>
      <c r="V29" s="459" t="s">
        <v>555</v>
      </c>
      <c r="W29" s="459" t="s">
        <v>555</v>
      </c>
      <c r="X29" s="459" t="s">
        <v>555</v>
      </c>
      <c r="Y29" s="401"/>
      <c r="Z29" s="401"/>
      <c r="AA29" s="401"/>
      <c r="AB29" s="401"/>
      <c r="AC29" s="401"/>
      <c r="AD29" s="401"/>
      <c r="AE29" s="401"/>
      <c r="AF29" s="459" t="s">
        <v>555</v>
      </c>
      <c r="AG29" s="459" t="s">
        <v>555</v>
      </c>
      <c r="AI29" s="459" t="s">
        <v>555</v>
      </c>
      <c r="AJ29" s="459" t="s">
        <v>555</v>
      </c>
      <c r="AK29" s="401"/>
      <c r="AL29" s="401"/>
      <c r="AM29" s="401"/>
      <c r="AN29" s="401"/>
    </row>
    <row r="30" spans="1:40" x14ac:dyDescent="0.2">
      <c r="A30" s="401"/>
      <c r="B30" s="401" t="s">
        <v>557</v>
      </c>
      <c r="C30" s="401"/>
      <c r="D30" s="401"/>
      <c r="E30" s="404"/>
      <c r="F30" s="401"/>
      <c r="G30" s="450"/>
      <c r="H30" s="401"/>
      <c r="I30" s="401"/>
      <c r="J30" s="401"/>
      <c r="K30" s="401"/>
      <c r="L30" s="401"/>
      <c r="M30" s="401"/>
      <c r="N30" s="401"/>
      <c r="O30" s="401"/>
      <c r="P30" s="401"/>
      <c r="Q30" s="401"/>
      <c r="R30" s="401"/>
      <c r="S30" s="401"/>
      <c r="T30" s="401"/>
      <c r="U30" s="401"/>
      <c r="V30" s="401"/>
      <c r="W30" s="401"/>
      <c r="X30" s="401"/>
      <c r="Y30" s="401"/>
      <c r="Z30" s="401"/>
      <c r="AA30" s="401"/>
      <c r="AB30" s="401"/>
      <c r="AC30" s="401"/>
      <c r="AD30" s="401"/>
      <c r="AE30" s="401"/>
      <c r="AF30" s="459" t="s">
        <v>555</v>
      </c>
      <c r="AG30" s="401"/>
      <c r="AH30" s="459" t="s">
        <v>555</v>
      </c>
      <c r="AI30" s="459" t="s">
        <v>555</v>
      </c>
      <c r="AJ30" s="401"/>
      <c r="AK30" s="459" t="s">
        <v>555</v>
      </c>
      <c r="AL30" s="401"/>
      <c r="AM30" s="401"/>
      <c r="AN30" s="401"/>
    </row>
    <row r="31" spans="1:40" x14ac:dyDescent="0.2">
      <c r="A31" s="401"/>
      <c r="B31" s="401"/>
      <c r="C31" s="401"/>
      <c r="D31" s="401"/>
      <c r="E31" s="401"/>
      <c r="F31" s="401"/>
      <c r="G31" s="401"/>
      <c r="H31" s="401"/>
      <c r="I31" s="401"/>
      <c r="J31" s="401"/>
      <c r="K31" s="401"/>
      <c r="L31" s="401"/>
      <c r="M31" s="401"/>
      <c r="N31" s="401"/>
      <c r="O31" s="401"/>
      <c r="P31" s="401"/>
      <c r="Q31" s="401"/>
      <c r="R31" s="401"/>
      <c r="S31" s="401"/>
      <c r="T31" s="401"/>
      <c r="U31" s="401"/>
      <c r="V31" s="401"/>
      <c r="W31" s="401"/>
      <c r="X31" s="401"/>
      <c r="Y31" s="401"/>
      <c r="Z31" s="401"/>
      <c r="AA31" s="401"/>
      <c r="AB31" s="401"/>
      <c r="AC31" s="401"/>
      <c r="AD31" s="401"/>
      <c r="AE31" s="401"/>
      <c r="AF31" s="401"/>
      <c r="AG31" s="401"/>
      <c r="AH31" s="401"/>
      <c r="AI31" s="401"/>
      <c r="AJ31" s="401"/>
      <c r="AK31" s="401"/>
      <c r="AL31" s="401"/>
      <c r="AM31" s="401"/>
      <c r="AN31" s="401"/>
    </row>
    <row r="32" spans="1:40" x14ac:dyDescent="0.2">
      <c r="A32" s="401"/>
      <c r="B32" s="401"/>
      <c r="C32" s="401"/>
      <c r="D32" s="401"/>
      <c r="E32" s="401"/>
      <c r="F32" s="401"/>
      <c r="G32" s="401"/>
      <c r="H32" s="401"/>
      <c r="I32" s="401"/>
      <c r="J32" s="401"/>
      <c r="K32" s="401"/>
      <c r="L32" s="401"/>
      <c r="M32" s="401"/>
      <c r="N32" s="401"/>
      <c r="O32" s="401"/>
      <c r="P32" s="401"/>
      <c r="Q32" s="401"/>
      <c r="R32" s="401"/>
      <c r="S32" s="401"/>
      <c r="T32" s="401"/>
      <c r="U32" s="401"/>
      <c r="V32" s="401"/>
      <c r="W32" s="401"/>
      <c r="X32" s="401"/>
      <c r="Y32" s="401"/>
      <c r="Z32" s="401"/>
      <c r="AA32" s="401"/>
      <c r="AB32" s="401"/>
      <c r="AC32" s="401"/>
      <c r="AD32" s="401"/>
      <c r="AE32" s="401"/>
      <c r="AF32" s="401"/>
      <c r="AG32" s="401"/>
      <c r="AH32" s="401"/>
      <c r="AI32" s="401"/>
      <c r="AJ32" s="401"/>
      <c r="AK32" s="401"/>
      <c r="AL32" s="401"/>
      <c r="AM32" s="401"/>
      <c r="AN32" s="401"/>
    </row>
    <row r="33" spans="1:42" x14ac:dyDescent="0.2">
      <c r="A33" s="401"/>
      <c r="B33" s="401"/>
      <c r="C33" s="401"/>
      <c r="D33" s="401"/>
      <c r="E33" s="401"/>
      <c r="F33" s="401"/>
      <c r="G33" s="401"/>
      <c r="H33" s="401"/>
      <c r="I33" s="401"/>
      <c r="J33" s="401"/>
      <c r="K33" s="401"/>
      <c r="L33" s="401"/>
      <c r="M33" s="401"/>
      <c r="N33" s="401"/>
      <c r="O33" s="401"/>
      <c r="P33" s="401"/>
      <c r="Q33" s="401"/>
      <c r="R33" s="401"/>
      <c r="S33" s="401"/>
      <c r="T33" s="401"/>
      <c r="U33" s="401"/>
      <c r="V33" s="401"/>
      <c r="W33" s="401"/>
      <c r="X33" s="401"/>
      <c r="Y33" s="401"/>
      <c r="Z33" s="401"/>
      <c r="AA33" s="401"/>
      <c r="AB33" s="401"/>
      <c r="AC33" s="401"/>
      <c r="AD33" s="401"/>
      <c r="AE33" s="401"/>
      <c r="AF33" s="401"/>
      <c r="AG33" s="401"/>
      <c r="AH33" s="401"/>
      <c r="AI33" s="401"/>
      <c r="AJ33" s="401"/>
      <c r="AK33" s="401"/>
      <c r="AL33" s="401"/>
      <c r="AM33" s="401"/>
      <c r="AN33" s="401"/>
    </row>
    <row r="34" spans="1:42" x14ac:dyDescent="0.2">
      <c r="A34" s="401"/>
      <c r="B34" s="403"/>
      <c r="C34" s="403"/>
      <c r="D34" s="403"/>
      <c r="E34" s="403"/>
      <c r="F34" s="403"/>
      <c r="G34" s="403"/>
      <c r="H34" s="403"/>
      <c r="I34" s="403"/>
      <c r="J34" s="403"/>
      <c r="K34" s="403"/>
      <c r="L34" s="403"/>
      <c r="M34" s="403"/>
      <c r="N34" s="403"/>
      <c r="O34" s="403"/>
      <c r="P34" s="403"/>
      <c r="Q34" s="403"/>
      <c r="R34" s="403"/>
      <c r="S34" s="403"/>
      <c r="T34" s="403"/>
      <c r="U34" s="403"/>
      <c r="V34" s="403"/>
      <c r="W34" s="403"/>
      <c r="X34" s="403"/>
      <c r="Y34" s="403"/>
      <c r="Z34" s="403"/>
      <c r="AA34" s="403"/>
      <c r="AB34" s="403"/>
      <c r="AC34" s="403"/>
      <c r="AD34" s="403"/>
      <c r="AE34" s="403"/>
      <c r="AF34" s="403"/>
      <c r="AG34" s="403"/>
      <c r="AH34" s="403"/>
      <c r="AI34" s="403"/>
      <c r="AJ34" s="403"/>
      <c r="AK34" s="403"/>
      <c r="AL34" s="403"/>
      <c r="AM34" s="403"/>
      <c r="AN34" s="403"/>
    </row>
    <row r="35" spans="1:42" ht="21" x14ac:dyDescent="0.25">
      <c r="A35" s="404"/>
      <c r="B35" s="1"/>
      <c r="C35" s="1"/>
      <c r="D35" s="462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462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462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461"/>
      <c r="AO35" s="1"/>
      <c r="AP35" s="1"/>
    </row>
    <row r="36" spans="1:42" s="13" customFormat="1" ht="13" x14ac:dyDescent="0.15">
      <c r="E36" s="472">
        <v>2025</v>
      </c>
      <c r="Q36" s="472">
        <v>2026</v>
      </c>
      <c r="AC36" s="472">
        <v>2027</v>
      </c>
    </row>
    <row r="37" spans="1:42" s="13" customFormat="1" ht="13" x14ac:dyDescent="0.15">
      <c r="E37" s="13" t="s">
        <v>414</v>
      </c>
      <c r="Q37" s="13" t="s">
        <v>572</v>
      </c>
      <c r="AC37" s="13" t="s">
        <v>414</v>
      </c>
    </row>
    <row r="38" spans="1:42" x14ac:dyDescent="0.2">
      <c r="A38" s="404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500"/>
      <c r="P38" s="2"/>
      <c r="Q38" s="1"/>
      <c r="R38" s="1"/>
      <c r="S38" s="1"/>
      <c r="T38" s="1"/>
      <c r="U38" s="1"/>
      <c r="V38" s="1"/>
      <c r="W38" s="1"/>
      <c r="X38" s="1"/>
      <c r="Y38" s="1"/>
      <c r="Z38" s="1"/>
      <c r="AA38" s="504"/>
      <c r="AB38" s="2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464"/>
      <c r="AN38" s="1"/>
      <c r="AO38" s="1"/>
      <c r="AP38" s="1"/>
    </row>
    <row r="39" spans="1:42" s="394" customFormat="1" ht="34" x14ac:dyDescent="0.2">
      <c r="A39" s="473"/>
      <c r="B39" s="464"/>
      <c r="C39" s="468"/>
      <c r="D39" s="464"/>
      <c r="E39" s="489" t="s">
        <v>415</v>
      </c>
      <c r="F39" s="489" t="s">
        <v>416</v>
      </c>
      <c r="G39" s="489" t="s">
        <v>417</v>
      </c>
      <c r="H39" s="489" t="s">
        <v>418</v>
      </c>
      <c r="I39" s="489" t="s">
        <v>419</v>
      </c>
      <c r="J39" s="489" t="s">
        <v>420</v>
      </c>
      <c r="K39" s="489" t="s">
        <v>410</v>
      </c>
      <c r="L39" s="489" t="s">
        <v>439</v>
      </c>
      <c r="M39" s="489" t="s">
        <v>580</v>
      </c>
      <c r="N39" s="489" t="s">
        <v>581</v>
      </c>
      <c r="O39" s="501"/>
      <c r="P39" s="475"/>
      <c r="Q39" s="489" t="s">
        <v>415</v>
      </c>
      <c r="R39" s="489" t="s">
        <v>416</v>
      </c>
      <c r="S39" s="489" t="s">
        <v>417</v>
      </c>
      <c r="T39" s="489" t="s">
        <v>418</v>
      </c>
      <c r="U39" s="489" t="s">
        <v>419</v>
      </c>
      <c r="V39" s="489" t="s">
        <v>420</v>
      </c>
      <c r="W39" s="489" t="s">
        <v>410</v>
      </c>
      <c r="X39" s="489" t="s">
        <v>439</v>
      </c>
      <c r="Y39" s="489" t="s">
        <v>580</v>
      </c>
      <c r="Z39" s="489" t="s">
        <v>581</v>
      </c>
      <c r="AA39" s="505"/>
      <c r="AB39" s="474"/>
      <c r="AC39" s="489" t="s">
        <v>415</v>
      </c>
      <c r="AD39" s="489" t="s">
        <v>416</v>
      </c>
      <c r="AE39" s="489" t="s">
        <v>417</v>
      </c>
      <c r="AF39" s="489" t="s">
        <v>418</v>
      </c>
      <c r="AG39" s="489" t="s">
        <v>419</v>
      </c>
      <c r="AH39" s="489" t="s">
        <v>420</v>
      </c>
      <c r="AI39" s="489" t="s">
        <v>410</v>
      </c>
      <c r="AJ39" s="489" t="s">
        <v>439</v>
      </c>
      <c r="AK39" s="489" t="s">
        <v>580</v>
      </c>
      <c r="AL39" s="489" t="s">
        <v>581</v>
      </c>
      <c r="AM39" s="464"/>
      <c r="AN39" s="476"/>
      <c r="AO39" s="464"/>
      <c r="AP39" s="464"/>
    </row>
    <row r="40" spans="1:42" s="394" customFormat="1" ht="17" x14ac:dyDescent="0.2">
      <c r="A40" s="473"/>
      <c r="B40" s="464"/>
      <c r="C40" s="468"/>
      <c r="D40" s="464"/>
      <c r="E40" s="479" t="s">
        <v>7</v>
      </c>
      <c r="F40" s="478" t="s">
        <v>31</v>
      </c>
      <c r="G40" s="478" t="s">
        <v>31</v>
      </c>
      <c r="H40" s="478" t="s">
        <v>31</v>
      </c>
      <c r="I40" s="478" t="s">
        <v>31</v>
      </c>
      <c r="J40" s="478" t="s">
        <v>31</v>
      </c>
      <c r="K40" s="478" t="s">
        <v>31</v>
      </c>
      <c r="L40" s="478" t="s">
        <v>31</v>
      </c>
      <c r="M40" s="478" t="s">
        <v>31</v>
      </c>
      <c r="N40" s="478" t="s">
        <v>31</v>
      </c>
      <c r="O40" s="502"/>
      <c r="P40" s="475"/>
      <c r="Q40" s="479" t="s">
        <v>7</v>
      </c>
      <c r="R40" s="479"/>
      <c r="S40" s="480">
        <f>S41</f>
        <v>1000</v>
      </c>
      <c r="T40" s="480"/>
      <c r="U40" s="480"/>
      <c r="V40" s="481"/>
      <c r="W40" s="479"/>
      <c r="X40" s="480">
        <f t="shared" ref="X40:Y40" si="0">X41</f>
        <v>2666.666666666667</v>
      </c>
      <c r="Y40" s="480">
        <f t="shared" si="0"/>
        <v>2500</v>
      </c>
      <c r="Z40" s="480">
        <f t="shared" ref="Z40:Z52" si="1">AVERAGE(X40:Y40)</f>
        <v>2583.3333333333335</v>
      </c>
      <c r="AA40" s="506"/>
      <c r="AB40" s="474"/>
      <c r="AC40" s="479" t="s">
        <v>7</v>
      </c>
      <c r="AD40" s="479"/>
      <c r="AE40" s="480">
        <f>SUM(AE41)</f>
        <v>3000</v>
      </c>
      <c r="AF40" s="480"/>
      <c r="AG40" s="480"/>
      <c r="AH40" s="481"/>
      <c r="AI40" s="479"/>
      <c r="AJ40" s="480">
        <f t="shared" ref="AJ40:AK40" si="2">SUM(AJ41)</f>
        <v>6500</v>
      </c>
      <c r="AK40" s="480">
        <f t="shared" si="2"/>
        <v>9000</v>
      </c>
      <c r="AL40" s="480">
        <f>AVERAGE(AJ40:AK40)</f>
        <v>7750</v>
      </c>
      <c r="AM40" s="464"/>
      <c r="AN40" s="476"/>
      <c r="AO40" s="464"/>
      <c r="AP40" s="464"/>
    </row>
    <row r="41" spans="1:42" s="394" customFormat="1" ht="34" x14ac:dyDescent="0.2">
      <c r="A41" s="473"/>
      <c r="B41" s="464"/>
      <c r="C41" s="468"/>
      <c r="D41" s="464"/>
      <c r="E41" s="479" t="s">
        <v>8</v>
      </c>
      <c r="F41" s="478" t="s">
        <v>31</v>
      </c>
      <c r="G41" s="478" t="s">
        <v>31</v>
      </c>
      <c r="H41" s="478" t="s">
        <v>31</v>
      </c>
      <c r="I41" s="478" t="s">
        <v>31</v>
      </c>
      <c r="J41" s="478" t="s">
        <v>31</v>
      </c>
      <c r="K41" s="478" t="s">
        <v>31</v>
      </c>
      <c r="L41" s="478" t="s">
        <v>31</v>
      </c>
      <c r="M41" s="478" t="s">
        <v>31</v>
      </c>
      <c r="N41" s="478" t="s">
        <v>31</v>
      </c>
      <c r="O41" s="502"/>
      <c r="P41" s="475"/>
      <c r="Q41" s="467"/>
      <c r="R41" s="482" t="s">
        <v>500</v>
      </c>
      <c r="S41" s="483">
        <v>1000</v>
      </c>
      <c r="T41" s="484" t="s">
        <v>565</v>
      </c>
      <c r="U41" s="483">
        <f>V41/$M$76</f>
        <v>60</v>
      </c>
      <c r="V41" s="485">
        <v>0.6</v>
      </c>
      <c r="W41" s="467">
        <v>80</v>
      </c>
      <c r="X41" s="483">
        <f>(S41/V41)*X$88*W41</f>
        <v>2666.666666666667</v>
      </c>
      <c r="Y41" s="483">
        <f>S41*X$89</f>
        <v>2500</v>
      </c>
      <c r="Z41" s="483">
        <f t="shared" si="1"/>
        <v>2583.3333333333335</v>
      </c>
      <c r="AA41" s="506"/>
      <c r="AB41" s="474"/>
      <c r="AC41" s="467"/>
      <c r="AD41" s="482" t="s">
        <v>500</v>
      </c>
      <c r="AE41" s="483">
        <v>3000</v>
      </c>
      <c r="AF41" s="484" t="s">
        <v>565</v>
      </c>
      <c r="AG41" s="483">
        <f>AH41/$X$88</f>
        <v>75</v>
      </c>
      <c r="AH41" s="485">
        <v>1.5</v>
      </c>
      <c r="AI41" s="467">
        <v>130</v>
      </c>
      <c r="AJ41" s="483">
        <f>(AE41/AH41)*AJ$88*AI41</f>
        <v>6500</v>
      </c>
      <c r="AK41" s="483">
        <f>AE41*AJ$89</f>
        <v>9000</v>
      </c>
      <c r="AL41" s="483">
        <f>AVERAGE(AJ41:AK41)</f>
        <v>7750</v>
      </c>
      <c r="AM41" s="464"/>
      <c r="AN41" s="476"/>
      <c r="AO41" s="464"/>
      <c r="AP41" s="464"/>
    </row>
    <row r="42" spans="1:42" s="394" customFormat="1" ht="17" x14ac:dyDescent="0.2">
      <c r="A42" s="473"/>
      <c r="B42" s="464"/>
      <c r="C42" s="468"/>
      <c r="D42" s="464"/>
      <c r="E42" s="479" t="s">
        <v>9</v>
      </c>
      <c r="F42" s="478" t="s">
        <v>31</v>
      </c>
      <c r="G42" s="478" t="s">
        <v>31</v>
      </c>
      <c r="H42" s="478" t="s">
        <v>31</v>
      </c>
      <c r="I42" s="478" t="s">
        <v>31</v>
      </c>
      <c r="J42" s="478" t="s">
        <v>31</v>
      </c>
      <c r="K42" s="478" t="s">
        <v>31</v>
      </c>
      <c r="L42" s="478" t="s">
        <v>31</v>
      </c>
      <c r="M42" s="478" t="s">
        <v>31</v>
      </c>
      <c r="N42" s="478" t="s">
        <v>31</v>
      </c>
      <c r="O42" s="502"/>
      <c r="P42" s="475"/>
      <c r="Q42" s="479" t="s">
        <v>8</v>
      </c>
      <c r="R42" s="479"/>
      <c r="S42" s="480">
        <f>SUM(S43:S44)</f>
        <v>2000</v>
      </c>
      <c r="T42" s="480"/>
      <c r="U42" s="480"/>
      <c r="V42" s="481"/>
      <c r="W42" s="479"/>
      <c r="X42" s="480">
        <f t="shared" ref="X42:Y42" si="3">SUM(X43:X44)</f>
        <v>5000</v>
      </c>
      <c r="Y42" s="480">
        <f t="shared" si="3"/>
        <v>5000</v>
      </c>
      <c r="Z42" s="480">
        <f t="shared" si="1"/>
        <v>5000</v>
      </c>
      <c r="AA42" s="506"/>
      <c r="AB42" s="474"/>
      <c r="AC42" s="479" t="s">
        <v>8</v>
      </c>
      <c r="AD42" s="479"/>
      <c r="AE42" s="480">
        <f>SUM(AE43:AE44)</f>
        <v>7000</v>
      </c>
      <c r="AF42" s="480"/>
      <c r="AG42" s="480"/>
      <c r="AH42" s="481"/>
      <c r="AI42" s="479"/>
      <c r="AJ42" s="480">
        <f>SUM(AJ43:AJ44)</f>
        <v>12666.666666666668</v>
      </c>
      <c r="AK42" s="480">
        <f>SUM(AK43:AK44)</f>
        <v>21000</v>
      </c>
      <c r="AL42" s="480">
        <f>AVERAGE(AJ42:AK42)</f>
        <v>16833.333333333336</v>
      </c>
      <c r="AM42" s="464"/>
      <c r="AN42" s="476"/>
      <c r="AO42" s="464"/>
      <c r="AP42" s="464"/>
    </row>
    <row r="43" spans="1:42" s="394" customFormat="1" ht="29" x14ac:dyDescent="0.2">
      <c r="A43" s="473"/>
      <c r="B43" s="464"/>
      <c r="C43" s="468"/>
      <c r="D43" s="464"/>
      <c r="E43" s="479" t="s">
        <v>10</v>
      </c>
      <c r="F43" s="478" t="s">
        <v>31</v>
      </c>
      <c r="G43" s="478" t="s">
        <v>31</v>
      </c>
      <c r="H43" s="478" t="s">
        <v>31</v>
      </c>
      <c r="I43" s="478" t="s">
        <v>31</v>
      </c>
      <c r="J43" s="478" t="s">
        <v>31</v>
      </c>
      <c r="K43" s="478" t="s">
        <v>31</v>
      </c>
      <c r="L43" s="478" t="s">
        <v>31</v>
      </c>
      <c r="M43" s="478" t="s">
        <v>31</v>
      </c>
      <c r="N43" s="478" t="s">
        <v>31</v>
      </c>
      <c r="O43" s="502"/>
      <c r="P43" s="475"/>
      <c r="Q43" s="467"/>
      <c r="R43" s="486" t="s">
        <v>492</v>
      </c>
      <c r="S43" s="483">
        <v>1000</v>
      </c>
      <c r="T43" s="467" t="s">
        <v>421</v>
      </c>
      <c r="U43" s="483">
        <f>V43/$M$76</f>
        <v>60</v>
      </c>
      <c r="V43" s="485">
        <v>0.6</v>
      </c>
      <c r="W43" s="467">
        <v>80</v>
      </c>
      <c r="X43" s="483">
        <f>(S43/V43)*X$88*W43</f>
        <v>2666.666666666667</v>
      </c>
      <c r="Y43" s="483">
        <f>S43*X$89</f>
        <v>2500</v>
      </c>
      <c r="Z43" s="483">
        <f t="shared" si="1"/>
        <v>2583.3333333333335</v>
      </c>
      <c r="AA43" s="506"/>
      <c r="AB43" s="474"/>
      <c r="AC43" s="467"/>
      <c r="AD43" s="486" t="s">
        <v>492</v>
      </c>
      <c r="AE43" s="483">
        <v>2000</v>
      </c>
      <c r="AF43" s="467" t="s">
        <v>421</v>
      </c>
      <c r="AG43" s="483">
        <f>AH43/$X$88</f>
        <v>75</v>
      </c>
      <c r="AH43" s="485">
        <v>1.5</v>
      </c>
      <c r="AI43" s="467">
        <v>130</v>
      </c>
      <c r="AJ43" s="483">
        <f>(AE43/AH43)*AJ$88*AI43</f>
        <v>4333.3333333333339</v>
      </c>
      <c r="AK43" s="483">
        <f>AE43*AJ$89</f>
        <v>6000</v>
      </c>
      <c r="AL43" s="483">
        <f>AVERAGE(AJ43:AK43)</f>
        <v>5166.666666666667</v>
      </c>
      <c r="AM43" s="464"/>
      <c r="AN43" s="476"/>
      <c r="AO43" s="464"/>
      <c r="AP43" s="464"/>
    </row>
    <row r="44" spans="1:42" s="394" customFormat="1" ht="34" x14ac:dyDescent="0.2">
      <c r="A44" s="473"/>
      <c r="B44" s="464"/>
      <c r="C44" s="468"/>
      <c r="D44" s="464"/>
      <c r="E44" s="479" t="s">
        <v>3</v>
      </c>
      <c r="F44" s="479"/>
      <c r="G44" s="480">
        <v>0</v>
      </c>
      <c r="H44" s="480"/>
      <c r="I44" s="480"/>
      <c r="J44" s="481"/>
      <c r="K44" s="479"/>
      <c r="L44" s="480">
        <v>0</v>
      </c>
      <c r="M44" s="480">
        <v>0</v>
      </c>
      <c r="N44" s="480">
        <v>0</v>
      </c>
      <c r="O44" s="502"/>
      <c r="P44" s="475"/>
      <c r="Q44" s="467"/>
      <c r="R44" s="486" t="s">
        <v>501</v>
      </c>
      <c r="S44" s="483">
        <v>1000</v>
      </c>
      <c r="T44" s="484" t="s">
        <v>565</v>
      </c>
      <c r="U44" s="483">
        <f>V44/$M$76</f>
        <v>60</v>
      </c>
      <c r="V44" s="485">
        <v>0.6</v>
      </c>
      <c r="W44" s="467">
        <v>70</v>
      </c>
      <c r="X44" s="483">
        <f>(S44/V44)*X$88*W44</f>
        <v>2333.3333333333335</v>
      </c>
      <c r="Y44" s="483">
        <f>S44*X$89</f>
        <v>2500</v>
      </c>
      <c r="Z44" s="483">
        <f t="shared" si="1"/>
        <v>2416.666666666667</v>
      </c>
      <c r="AA44" s="506"/>
      <c r="AB44" s="474"/>
      <c r="AC44" s="467"/>
      <c r="AD44" s="486" t="s">
        <v>501</v>
      </c>
      <c r="AE44" s="483">
        <v>5000</v>
      </c>
      <c r="AF44" s="484" t="s">
        <v>565</v>
      </c>
      <c r="AG44" s="483">
        <f>AH44/$X$88</f>
        <v>75</v>
      </c>
      <c r="AH44" s="485">
        <v>1.5</v>
      </c>
      <c r="AI44" s="467">
        <v>100</v>
      </c>
      <c r="AJ44" s="483">
        <f>(AE44/AH44)*AJ$88*AI44</f>
        <v>8333.3333333333339</v>
      </c>
      <c r="AK44" s="483">
        <f>AE44*AJ$89</f>
        <v>15000</v>
      </c>
      <c r="AL44" s="483">
        <f>AVERAGE(AJ44:AK44)</f>
        <v>11666.666666666668</v>
      </c>
      <c r="AM44" s="464"/>
      <c r="AN44" s="476"/>
      <c r="AO44" s="464"/>
      <c r="AP44" s="464"/>
    </row>
    <row r="45" spans="1:42" s="394" customFormat="1" ht="17" x14ac:dyDescent="0.2">
      <c r="A45" s="473"/>
      <c r="B45" s="464"/>
      <c r="C45" s="468"/>
      <c r="D45" s="464"/>
      <c r="E45" s="479" t="s">
        <v>423</v>
      </c>
      <c r="F45" s="479"/>
      <c r="G45" s="480">
        <f>SUM(G46:G48)</f>
        <v>2000</v>
      </c>
      <c r="H45" s="480"/>
      <c r="I45" s="480"/>
      <c r="J45" s="481"/>
      <c r="K45" s="479"/>
      <c r="L45" s="480">
        <f>SUM(L46:L48)</f>
        <v>1000.0000000000001</v>
      </c>
      <c r="M45" s="480">
        <f>SUM(M46:M48)</f>
        <v>1000</v>
      </c>
      <c r="N45" s="480">
        <f t="shared" ref="N45:N71" si="4">AVERAGE(L45:M45)</f>
        <v>1000</v>
      </c>
      <c r="O45" s="502"/>
      <c r="P45" s="475"/>
      <c r="Q45" s="479" t="s">
        <v>9</v>
      </c>
      <c r="R45" s="479"/>
      <c r="S45" s="480">
        <f>SUM(S46:S47)</f>
        <v>7000</v>
      </c>
      <c r="T45" s="480"/>
      <c r="U45" s="480"/>
      <c r="V45" s="481"/>
      <c r="W45" s="479"/>
      <c r="X45" s="480">
        <f t="shared" ref="X45:Y45" si="5">SUM(X46:X47)</f>
        <v>17333.333333333336</v>
      </c>
      <c r="Y45" s="480">
        <f t="shared" si="5"/>
        <v>17500</v>
      </c>
      <c r="Z45" s="480">
        <f t="shared" si="1"/>
        <v>17416.666666666668</v>
      </c>
      <c r="AA45" s="506"/>
      <c r="AB45" s="474"/>
      <c r="AC45" s="479" t="s">
        <v>9</v>
      </c>
      <c r="AD45" s="479"/>
      <c r="AE45" s="480">
        <f>SUM(AE46:AE47)</f>
        <v>15000</v>
      </c>
      <c r="AF45" s="480"/>
      <c r="AG45" s="480"/>
      <c r="AH45" s="481"/>
      <c r="AI45" s="479"/>
      <c r="AJ45" s="480">
        <f>SUM(AJ46:AJ47)</f>
        <v>30000</v>
      </c>
      <c r="AK45" s="480">
        <f>SUM(AK46:AK47)</f>
        <v>45000</v>
      </c>
      <c r="AL45" s="480">
        <f>SUM(AL46:AL47)</f>
        <v>37500</v>
      </c>
      <c r="AM45" s="464"/>
      <c r="AN45" s="476"/>
      <c r="AO45" s="464"/>
      <c r="AP45" s="464"/>
    </row>
    <row r="46" spans="1:42" s="394" customFormat="1" ht="34" x14ac:dyDescent="0.2">
      <c r="A46" s="473"/>
      <c r="B46" s="464"/>
      <c r="C46" s="468"/>
      <c r="D46" s="464"/>
      <c r="E46" s="467"/>
      <c r="F46" s="486" t="s">
        <v>488</v>
      </c>
      <c r="G46" s="483">
        <v>1000</v>
      </c>
      <c r="H46" s="484" t="s">
        <v>562</v>
      </c>
      <c r="I46" s="483">
        <f>J46/0.0005</f>
        <v>1200</v>
      </c>
      <c r="J46" s="485">
        <v>0.6</v>
      </c>
      <c r="K46" s="467">
        <v>30</v>
      </c>
      <c r="L46" s="483">
        <f>(G46/J46)*M$76*K46</f>
        <v>500.00000000000006</v>
      </c>
      <c r="M46" s="483">
        <f>G46*0.5</f>
        <v>500</v>
      </c>
      <c r="N46" s="483">
        <f t="shared" ref="N46:N48" si="6">AVERAGE(L46:M46)</f>
        <v>500</v>
      </c>
      <c r="O46" s="502"/>
      <c r="P46" s="475"/>
      <c r="Q46" s="467"/>
      <c r="R46" s="486" t="s">
        <v>493</v>
      </c>
      <c r="S46" s="483">
        <v>2000</v>
      </c>
      <c r="T46" s="484" t="s">
        <v>562</v>
      </c>
      <c r="U46" s="483">
        <f>V46/$M$76</f>
        <v>60</v>
      </c>
      <c r="V46" s="485">
        <v>0.6</v>
      </c>
      <c r="W46" s="467">
        <v>100</v>
      </c>
      <c r="X46" s="483">
        <f>(S46/V46)*X$88*W46</f>
        <v>6666.666666666667</v>
      </c>
      <c r="Y46" s="483">
        <f>S46*X$89</f>
        <v>5000</v>
      </c>
      <c r="Z46" s="483">
        <f t="shared" si="1"/>
        <v>5833.3333333333339</v>
      </c>
      <c r="AA46" s="506"/>
      <c r="AB46" s="474"/>
      <c r="AC46" s="467"/>
      <c r="AD46" s="486" t="s">
        <v>493</v>
      </c>
      <c r="AE46" s="483">
        <v>5000</v>
      </c>
      <c r="AF46" s="484" t="s">
        <v>562</v>
      </c>
      <c r="AG46" s="483">
        <f>AH46/$X$88</f>
        <v>75</v>
      </c>
      <c r="AH46" s="485">
        <v>1.5</v>
      </c>
      <c r="AI46" s="467">
        <v>100</v>
      </c>
      <c r="AJ46" s="483">
        <f>(AE46/AH46)*AJ$88*AI46</f>
        <v>8333.3333333333339</v>
      </c>
      <c r="AK46" s="483">
        <f>AE46*AJ$89</f>
        <v>15000</v>
      </c>
      <c r="AL46" s="483">
        <f t="shared" ref="AL46:AL52" si="7">AVERAGE(AJ46:AK46)</f>
        <v>11666.666666666668</v>
      </c>
      <c r="AM46" s="464"/>
      <c r="AN46" s="476"/>
      <c r="AO46" s="464"/>
      <c r="AP46" s="464"/>
    </row>
    <row r="47" spans="1:42" s="394" customFormat="1" ht="43" x14ac:dyDescent="0.2">
      <c r="A47" s="473"/>
      <c r="B47" s="464"/>
      <c r="C47" s="468"/>
      <c r="D47" s="464"/>
      <c r="E47" s="467"/>
      <c r="F47" s="486" t="s">
        <v>510</v>
      </c>
      <c r="G47" s="483">
        <v>0</v>
      </c>
      <c r="H47" s="483" t="s">
        <v>561</v>
      </c>
      <c r="I47" s="483">
        <f t="shared" ref="I47:I48" si="8">J47/0.0005</f>
        <v>1200</v>
      </c>
      <c r="J47" s="485">
        <v>0.6</v>
      </c>
      <c r="K47" s="467">
        <v>30</v>
      </c>
      <c r="L47" s="483">
        <f>(G47/J47)*M$76*K47</f>
        <v>0</v>
      </c>
      <c r="M47" s="483">
        <f t="shared" ref="M47:M48" si="9">G47*0.5</f>
        <v>0</v>
      </c>
      <c r="N47" s="483">
        <f t="shared" si="6"/>
        <v>0</v>
      </c>
      <c r="O47" s="502"/>
      <c r="P47" s="475"/>
      <c r="Q47" s="467"/>
      <c r="R47" s="486" t="s">
        <v>520</v>
      </c>
      <c r="S47" s="483">
        <v>5000</v>
      </c>
      <c r="T47" s="484" t="s">
        <v>573</v>
      </c>
      <c r="U47" s="483">
        <f>V47/$X$88</f>
        <v>75</v>
      </c>
      <c r="V47" s="485">
        <v>1.5</v>
      </c>
      <c r="W47" s="467">
        <v>160</v>
      </c>
      <c r="X47" s="483">
        <f>(S47/V47)*X$88*W47</f>
        <v>10666.666666666668</v>
      </c>
      <c r="Y47" s="483">
        <f>S47*X$89</f>
        <v>12500</v>
      </c>
      <c r="Z47" s="483">
        <f t="shared" si="1"/>
        <v>11583.333333333334</v>
      </c>
      <c r="AA47" s="506"/>
      <c r="AB47" s="474"/>
      <c r="AC47" s="467"/>
      <c r="AD47" s="482" t="s">
        <v>524</v>
      </c>
      <c r="AE47" s="483">
        <v>10000</v>
      </c>
      <c r="AF47" s="484" t="s">
        <v>573</v>
      </c>
      <c r="AG47" s="483">
        <f>AH47/$X$88</f>
        <v>75</v>
      </c>
      <c r="AH47" s="485">
        <v>1.5</v>
      </c>
      <c r="AI47" s="467">
        <v>130</v>
      </c>
      <c r="AJ47" s="483">
        <f>(AE47/AH47)*AJ$88*AI47</f>
        <v>21666.666666666668</v>
      </c>
      <c r="AK47" s="483">
        <f>AE47*AJ$89</f>
        <v>30000</v>
      </c>
      <c r="AL47" s="483">
        <f t="shared" si="7"/>
        <v>25833.333333333336</v>
      </c>
      <c r="AM47" s="464"/>
      <c r="AN47" s="476"/>
      <c r="AO47" s="464"/>
      <c r="AP47" s="464"/>
    </row>
    <row r="48" spans="1:42" s="394" customFormat="1" ht="34" x14ac:dyDescent="0.2">
      <c r="A48" s="473"/>
      <c r="B48" s="464"/>
      <c r="C48" s="468"/>
      <c r="D48" s="464"/>
      <c r="E48" s="467"/>
      <c r="F48" s="486" t="s">
        <v>516</v>
      </c>
      <c r="G48" s="483">
        <v>1000</v>
      </c>
      <c r="H48" s="484" t="s">
        <v>562</v>
      </c>
      <c r="I48" s="483">
        <f t="shared" si="8"/>
        <v>1200</v>
      </c>
      <c r="J48" s="485">
        <v>0.6</v>
      </c>
      <c r="K48" s="467">
        <v>30</v>
      </c>
      <c r="L48" s="483">
        <f>(G48/J48)*M$76*K48</f>
        <v>500.00000000000006</v>
      </c>
      <c r="M48" s="483">
        <f t="shared" si="9"/>
        <v>500</v>
      </c>
      <c r="N48" s="483">
        <f t="shared" si="6"/>
        <v>500</v>
      </c>
      <c r="O48" s="502"/>
      <c r="P48" s="475"/>
      <c r="Q48" s="479" t="s">
        <v>10</v>
      </c>
      <c r="R48" s="479"/>
      <c r="S48" s="480">
        <f>SUM(S49:S51)</f>
        <v>18000</v>
      </c>
      <c r="T48" s="480"/>
      <c r="U48" s="480"/>
      <c r="V48" s="481"/>
      <c r="W48" s="479"/>
      <c r="X48" s="480">
        <f>SUM(X49:X51)</f>
        <v>33333.333333333336</v>
      </c>
      <c r="Y48" s="480">
        <f>SUM(Y49:Y51)</f>
        <v>45000</v>
      </c>
      <c r="Z48" s="480">
        <f t="shared" si="1"/>
        <v>39166.666666666672</v>
      </c>
      <c r="AA48" s="506"/>
      <c r="AB48" s="474"/>
      <c r="AC48" s="479" t="s">
        <v>10</v>
      </c>
      <c r="AD48" s="479"/>
      <c r="AE48" s="480">
        <f>SUM(AE49:AE51)</f>
        <v>30000</v>
      </c>
      <c r="AF48" s="480"/>
      <c r="AG48" s="480"/>
      <c r="AH48" s="481"/>
      <c r="AI48" s="479"/>
      <c r="AJ48" s="480">
        <f t="shared" ref="AJ48" si="10">SUM(AJ49:AJ51)</f>
        <v>81666.666666666672</v>
      </c>
      <c r="AK48" s="480">
        <f t="shared" ref="AK48" si="11">SUM(AK49:AK51)</f>
        <v>90000</v>
      </c>
      <c r="AL48" s="480">
        <f t="shared" si="7"/>
        <v>85833.333333333343</v>
      </c>
      <c r="AM48" s="464"/>
      <c r="AN48" s="476"/>
      <c r="AO48" s="464"/>
      <c r="AP48" s="464"/>
    </row>
    <row r="49" spans="1:42" s="394" customFormat="1" ht="34" x14ac:dyDescent="0.2">
      <c r="A49" s="473"/>
      <c r="B49" s="464"/>
      <c r="C49" s="468"/>
      <c r="D49" s="464"/>
      <c r="E49" s="479" t="s">
        <v>424</v>
      </c>
      <c r="F49" s="479"/>
      <c r="G49" s="480">
        <f>SUM(G50:G54)</f>
        <v>8000</v>
      </c>
      <c r="H49" s="480"/>
      <c r="I49" s="480"/>
      <c r="J49" s="481"/>
      <c r="K49" s="479"/>
      <c r="L49" s="480">
        <f>SUM(L50:L54)</f>
        <v>20000</v>
      </c>
      <c r="M49" s="480">
        <f>SUM(M50:M54)</f>
        <v>18400</v>
      </c>
      <c r="N49" s="480">
        <f>SUM(N50:N54)</f>
        <v>19200</v>
      </c>
      <c r="O49" s="502"/>
      <c r="P49" s="475"/>
      <c r="Q49" s="467"/>
      <c r="R49" s="486" t="s">
        <v>502</v>
      </c>
      <c r="S49" s="483">
        <v>1000</v>
      </c>
      <c r="T49" s="484" t="s">
        <v>565</v>
      </c>
      <c r="U49" s="483">
        <f>V49/$X$88</f>
        <v>75</v>
      </c>
      <c r="V49" s="485">
        <v>1.5</v>
      </c>
      <c r="W49" s="467">
        <v>60</v>
      </c>
      <c r="X49" s="483">
        <f>(S49/V49)*X$88*W49</f>
        <v>799.99999999999989</v>
      </c>
      <c r="Y49" s="483">
        <f>S49*X$89</f>
        <v>2500</v>
      </c>
      <c r="Z49" s="483">
        <f t="shared" si="1"/>
        <v>1650</v>
      </c>
      <c r="AA49" s="506"/>
      <c r="AB49" s="474"/>
      <c r="AC49" s="467"/>
      <c r="AD49" s="486" t="s">
        <v>502</v>
      </c>
      <c r="AE49" s="483">
        <v>5000</v>
      </c>
      <c r="AF49" s="484" t="s">
        <v>565</v>
      </c>
      <c r="AG49" s="483">
        <f>AH49/$X$88</f>
        <v>75</v>
      </c>
      <c r="AH49" s="485">
        <v>1.5</v>
      </c>
      <c r="AI49" s="467">
        <v>80</v>
      </c>
      <c r="AJ49" s="483">
        <f>(AE49/AH49)*AJ$88*AI49</f>
        <v>6666.6666666666679</v>
      </c>
      <c r="AK49" s="483">
        <f>AE49*AJ$89</f>
        <v>15000</v>
      </c>
      <c r="AL49" s="483">
        <f t="shared" si="7"/>
        <v>10833.333333333334</v>
      </c>
      <c r="AM49" s="464"/>
      <c r="AN49" s="476"/>
      <c r="AO49" s="464"/>
      <c r="AP49" s="464"/>
    </row>
    <row r="50" spans="1:42" s="394" customFormat="1" ht="51" x14ac:dyDescent="0.2">
      <c r="A50" s="473"/>
      <c r="B50" s="464"/>
      <c r="C50" s="468"/>
      <c r="D50" s="464"/>
      <c r="E50" s="467"/>
      <c r="F50" s="486" t="s">
        <v>489</v>
      </c>
      <c r="G50" s="483">
        <v>2000</v>
      </c>
      <c r="H50" s="484" t="s">
        <v>407</v>
      </c>
      <c r="I50" s="483">
        <f>J50/$M$76</f>
        <v>40</v>
      </c>
      <c r="J50" s="485">
        <v>0.4</v>
      </c>
      <c r="K50" s="467">
        <v>100</v>
      </c>
      <c r="L50" s="483">
        <f>(G50/J50)*M$76*K50</f>
        <v>5000</v>
      </c>
      <c r="M50" s="483">
        <f>G50*M$77</f>
        <v>4600</v>
      </c>
      <c r="N50" s="483">
        <f t="shared" ref="N50:N51" si="12">AVERAGE(L50:M50)</f>
        <v>4800</v>
      </c>
      <c r="O50" s="502"/>
      <c r="P50" s="475"/>
      <c r="Q50" s="467"/>
      <c r="R50" s="486" t="s">
        <v>521</v>
      </c>
      <c r="S50" s="483">
        <v>10000</v>
      </c>
      <c r="T50" s="484" t="s">
        <v>573</v>
      </c>
      <c r="U50" s="483">
        <f>V50/$X$88</f>
        <v>75</v>
      </c>
      <c r="V50" s="485">
        <v>1.5</v>
      </c>
      <c r="W50" s="467">
        <v>160</v>
      </c>
      <c r="X50" s="483">
        <f>(S50/V50)*X$88*W50</f>
        <v>21333.333333333336</v>
      </c>
      <c r="Y50" s="483">
        <f>S50*X$89</f>
        <v>25000</v>
      </c>
      <c r="Z50" s="483">
        <f t="shared" si="1"/>
        <v>23166.666666666668</v>
      </c>
      <c r="AA50" s="506"/>
      <c r="AB50" s="474"/>
      <c r="AC50" s="467"/>
      <c r="AD50" s="486" t="s">
        <v>524</v>
      </c>
      <c r="AE50" s="483">
        <v>15000</v>
      </c>
      <c r="AF50" s="484" t="s">
        <v>573</v>
      </c>
      <c r="AG50" s="483">
        <f>AH50/$AJ$88</f>
        <v>60</v>
      </c>
      <c r="AH50" s="485">
        <v>1.5</v>
      </c>
      <c r="AI50" s="467">
        <v>180</v>
      </c>
      <c r="AJ50" s="483">
        <f>(AE50/AH50)*AJ$88*AI50</f>
        <v>45000</v>
      </c>
      <c r="AK50" s="483">
        <f>AE50*AJ$89</f>
        <v>45000</v>
      </c>
      <c r="AL50" s="483">
        <f t="shared" si="7"/>
        <v>45000</v>
      </c>
      <c r="AM50" s="464"/>
      <c r="AN50" s="476"/>
      <c r="AO50" s="464"/>
      <c r="AP50" s="464"/>
    </row>
    <row r="51" spans="1:42" s="394" customFormat="1" ht="68" x14ac:dyDescent="0.2">
      <c r="A51" s="473"/>
      <c r="B51" s="464"/>
      <c r="C51" s="468"/>
      <c r="D51" s="464"/>
      <c r="E51" s="467"/>
      <c r="F51" s="486" t="s">
        <v>517</v>
      </c>
      <c r="G51" s="483">
        <v>2000</v>
      </c>
      <c r="H51" s="484" t="s">
        <v>563</v>
      </c>
      <c r="I51" s="483">
        <f>J51/$M$76</f>
        <v>40</v>
      </c>
      <c r="J51" s="485">
        <v>0.4</v>
      </c>
      <c r="K51" s="467">
        <v>100</v>
      </c>
      <c r="L51" s="483">
        <f>(G51/J51)*M$76*K51</f>
        <v>5000</v>
      </c>
      <c r="M51" s="483">
        <f>G51*M$77</f>
        <v>4600</v>
      </c>
      <c r="N51" s="483">
        <f t="shared" si="12"/>
        <v>4800</v>
      </c>
      <c r="O51" s="502"/>
      <c r="P51" s="475"/>
      <c r="Q51" s="467"/>
      <c r="R51" s="482" t="s">
        <v>494</v>
      </c>
      <c r="S51" s="483">
        <v>7000</v>
      </c>
      <c r="T51" s="484" t="s">
        <v>573</v>
      </c>
      <c r="U51" s="483">
        <f>V51/$X$88</f>
        <v>75</v>
      </c>
      <c r="V51" s="485">
        <v>1.5</v>
      </c>
      <c r="W51" s="467">
        <v>120</v>
      </c>
      <c r="X51" s="483">
        <f>(S51/V51)*X$88*W51</f>
        <v>11200.000000000002</v>
      </c>
      <c r="Y51" s="483">
        <f>S51*X$89</f>
        <v>17500</v>
      </c>
      <c r="Z51" s="483">
        <f t="shared" si="1"/>
        <v>14350</v>
      </c>
      <c r="AA51" s="506"/>
      <c r="AB51" s="474"/>
      <c r="AC51" s="467"/>
      <c r="AD51" s="482" t="s">
        <v>494</v>
      </c>
      <c r="AE51" s="483">
        <v>10000</v>
      </c>
      <c r="AF51" s="484" t="s">
        <v>573</v>
      </c>
      <c r="AG51" s="483">
        <f>AH51/$AJ$88</f>
        <v>60</v>
      </c>
      <c r="AH51" s="485">
        <v>1.5</v>
      </c>
      <c r="AI51" s="467">
        <v>180</v>
      </c>
      <c r="AJ51" s="483">
        <f>(AE51/AH51)*AJ$88*AI51</f>
        <v>30000.000000000004</v>
      </c>
      <c r="AK51" s="483">
        <f>AE51*AJ$89</f>
        <v>30000</v>
      </c>
      <c r="AL51" s="483">
        <f t="shared" si="7"/>
        <v>30000</v>
      </c>
      <c r="AM51" s="464"/>
      <c r="AN51" s="476"/>
      <c r="AO51" s="464"/>
      <c r="AP51" s="464"/>
    </row>
    <row r="52" spans="1:42" s="394" customFormat="1" ht="68" x14ac:dyDescent="0.2">
      <c r="A52" s="473"/>
      <c r="B52" s="464"/>
      <c r="C52" s="468"/>
      <c r="D52" s="464"/>
      <c r="E52" s="467"/>
      <c r="F52" s="486" t="s">
        <v>529</v>
      </c>
      <c r="G52" s="483">
        <v>2000</v>
      </c>
      <c r="H52" s="484" t="s">
        <v>563</v>
      </c>
      <c r="I52" s="483">
        <f>J52/$M$76</f>
        <v>40</v>
      </c>
      <c r="J52" s="485">
        <v>0.4</v>
      </c>
      <c r="K52" s="467">
        <v>100</v>
      </c>
      <c r="L52" s="483">
        <f>(G52/J52)*M$76*K52</f>
        <v>5000</v>
      </c>
      <c r="M52" s="483">
        <f>G52*M$77</f>
        <v>4600</v>
      </c>
      <c r="N52" s="483">
        <f t="shared" si="4"/>
        <v>4800</v>
      </c>
      <c r="O52" s="502"/>
      <c r="P52" s="475"/>
      <c r="Q52" s="479" t="s">
        <v>3</v>
      </c>
      <c r="R52" s="479"/>
      <c r="S52" s="480">
        <f>SUM(S53:S55)</f>
        <v>10000</v>
      </c>
      <c r="T52" s="480"/>
      <c r="U52" s="480"/>
      <c r="V52" s="481"/>
      <c r="W52" s="479"/>
      <c r="X52" s="480">
        <f>SUM(X53:X55)</f>
        <v>20266.666666666668</v>
      </c>
      <c r="Y52" s="480">
        <f>SUM(Y53:Y55)</f>
        <v>25000</v>
      </c>
      <c r="Z52" s="480">
        <f t="shared" si="1"/>
        <v>22633.333333333336</v>
      </c>
      <c r="AA52" s="506"/>
      <c r="AB52" s="474"/>
      <c r="AC52" s="479" t="s">
        <v>3</v>
      </c>
      <c r="AD52" s="479"/>
      <c r="AE52" s="480">
        <f>SUM(AE53:AE56)</f>
        <v>26000</v>
      </c>
      <c r="AF52" s="480"/>
      <c r="AG52" s="480"/>
      <c r="AH52" s="481"/>
      <c r="AI52" s="479"/>
      <c r="AJ52" s="480">
        <f>SUM(AJ53:AJ56)</f>
        <v>73666.666666666686</v>
      </c>
      <c r="AK52" s="480">
        <f>SUM(AK53:AK56)</f>
        <v>78000</v>
      </c>
      <c r="AL52" s="480">
        <f t="shared" si="7"/>
        <v>75833.333333333343</v>
      </c>
      <c r="AM52" s="464"/>
      <c r="AN52" s="474"/>
      <c r="AO52" s="464"/>
      <c r="AP52" s="464"/>
    </row>
    <row r="53" spans="1:42" s="394" customFormat="1" ht="34" x14ac:dyDescent="0.2">
      <c r="A53" s="473"/>
      <c r="B53" s="464"/>
      <c r="C53" s="468"/>
      <c r="D53" s="464"/>
      <c r="E53" s="467"/>
      <c r="F53" s="486" t="s">
        <v>567</v>
      </c>
      <c r="G53" s="483">
        <v>1000</v>
      </c>
      <c r="H53" s="483" t="s">
        <v>564</v>
      </c>
      <c r="I53" s="483">
        <f>J53/$M$76</f>
        <v>40</v>
      </c>
      <c r="J53" s="485">
        <v>0.4</v>
      </c>
      <c r="K53" s="467">
        <v>100</v>
      </c>
      <c r="L53" s="483">
        <f>(G53/J53)*M$76*K53</f>
        <v>2500</v>
      </c>
      <c r="M53" s="483">
        <f>G53*M$77</f>
        <v>2300</v>
      </c>
      <c r="N53" s="483">
        <f t="shared" si="4"/>
        <v>2400</v>
      </c>
      <c r="O53" s="502"/>
      <c r="P53" s="475"/>
      <c r="Q53" s="467"/>
      <c r="R53" s="486" t="s">
        <v>488</v>
      </c>
      <c r="S53" s="483">
        <v>3000</v>
      </c>
      <c r="T53" s="484" t="s">
        <v>562</v>
      </c>
      <c r="U53" s="483">
        <f>V53/$X$88</f>
        <v>75</v>
      </c>
      <c r="V53" s="485">
        <v>1.5</v>
      </c>
      <c r="W53" s="467">
        <v>160</v>
      </c>
      <c r="X53" s="483">
        <f>(S53/V53)*X$88*W53</f>
        <v>6400</v>
      </c>
      <c r="Y53" s="483">
        <f>S53*X$89</f>
        <v>7500</v>
      </c>
      <c r="Z53" s="483">
        <f t="shared" ref="Z53:Z83" si="13">AVERAGE(X53:Y53)</f>
        <v>6950</v>
      </c>
      <c r="AA53" s="506"/>
      <c r="AB53" s="474"/>
      <c r="AC53" s="467"/>
      <c r="AD53" s="486" t="s">
        <v>488</v>
      </c>
      <c r="AE53" s="483">
        <v>5000</v>
      </c>
      <c r="AF53" s="484" t="s">
        <v>562</v>
      </c>
      <c r="AG53" s="483">
        <f>AH53/$AJ$88</f>
        <v>60</v>
      </c>
      <c r="AH53" s="485">
        <v>1.5</v>
      </c>
      <c r="AI53" s="467">
        <v>180</v>
      </c>
      <c r="AJ53" s="483">
        <f>(AE53/AH53)*AJ$88*AI53</f>
        <v>15000.000000000002</v>
      </c>
      <c r="AK53" s="483">
        <f>AE53*AJ$89</f>
        <v>15000</v>
      </c>
      <c r="AL53" s="483">
        <f t="shared" ref="AL53:AL64" si="14">AVERAGE(AJ53:AK53)</f>
        <v>15000</v>
      </c>
      <c r="AM53" s="464"/>
      <c r="AN53" s="474"/>
      <c r="AO53" s="464"/>
      <c r="AP53" s="464"/>
    </row>
    <row r="54" spans="1:42" s="394" customFormat="1" ht="34" x14ac:dyDescent="0.2">
      <c r="A54" s="473"/>
      <c r="B54" s="464"/>
      <c r="C54" s="468"/>
      <c r="D54" s="464"/>
      <c r="E54" s="467"/>
      <c r="F54" s="486" t="s">
        <v>425</v>
      </c>
      <c r="G54" s="483">
        <v>1000</v>
      </c>
      <c r="H54" s="483" t="s">
        <v>568</v>
      </c>
      <c r="I54" s="483">
        <f>J54/$M$76</f>
        <v>40</v>
      </c>
      <c r="J54" s="485">
        <v>0.4</v>
      </c>
      <c r="K54" s="467">
        <v>100</v>
      </c>
      <c r="L54" s="483">
        <f>(G54/J54)*M$76*K54</f>
        <v>2500</v>
      </c>
      <c r="M54" s="483">
        <f>G54*M$77</f>
        <v>2300</v>
      </c>
      <c r="N54" s="483">
        <f t="shared" si="4"/>
        <v>2400</v>
      </c>
      <c r="O54" s="502"/>
      <c r="P54" s="475"/>
      <c r="Q54" s="467"/>
      <c r="R54" s="486" t="s">
        <v>533</v>
      </c>
      <c r="S54" s="483">
        <v>2000</v>
      </c>
      <c r="T54" s="484" t="s">
        <v>563</v>
      </c>
      <c r="U54" s="483">
        <f>V54/$X$88</f>
        <v>75</v>
      </c>
      <c r="V54" s="485">
        <v>1.5</v>
      </c>
      <c r="W54" s="467">
        <v>120</v>
      </c>
      <c r="X54" s="483">
        <f>(S54/V54)*X$88*W54</f>
        <v>3199.9999999999995</v>
      </c>
      <c r="Y54" s="483">
        <f>S54*X$89</f>
        <v>5000</v>
      </c>
      <c r="Z54" s="483">
        <f t="shared" si="13"/>
        <v>4100</v>
      </c>
      <c r="AA54" s="506"/>
      <c r="AB54" s="474"/>
      <c r="AC54" s="467"/>
      <c r="AD54" s="486" t="s">
        <v>548</v>
      </c>
      <c r="AE54" s="483">
        <v>10000</v>
      </c>
      <c r="AF54" s="484" t="s">
        <v>573</v>
      </c>
      <c r="AG54" s="483">
        <f>AH54/$AJ$88</f>
        <v>60</v>
      </c>
      <c r="AH54" s="485">
        <v>1.5</v>
      </c>
      <c r="AI54" s="467">
        <v>180</v>
      </c>
      <c r="AJ54" s="483">
        <f>(AE54/AH54)*AJ$88*AI54</f>
        <v>30000.000000000004</v>
      </c>
      <c r="AK54" s="483">
        <f>AE54*AJ$89</f>
        <v>30000</v>
      </c>
      <c r="AL54" s="483">
        <f t="shared" si="14"/>
        <v>30000</v>
      </c>
      <c r="AM54" s="464"/>
      <c r="AN54" s="474"/>
      <c r="AO54" s="464"/>
      <c r="AP54" s="464"/>
    </row>
    <row r="55" spans="1:42" s="394" customFormat="1" ht="34" x14ac:dyDescent="0.2">
      <c r="A55" s="473"/>
      <c r="B55" s="464"/>
      <c r="C55" s="468"/>
      <c r="D55" s="464"/>
      <c r="E55" s="479" t="s">
        <v>11</v>
      </c>
      <c r="F55" s="479"/>
      <c r="G55" s="480">
        <f>SUM(G56:G61)</f>
        <v>7000</v>
      </c>
      <c r="H55" s="480"/>
      <c r="I55" s="480"/>
      <c r="J55" s="481"/>
      <c r="K55" s="479"/>
      <c r="L55" s="480">
        <f>SUM(L56:L61)</f>
        <v>17500</v>
      </c>
      <c r="M55" s="480">
        <f>SUM(M56:M58)</f>
        <v>4600</v>
      </c>
      <c r="N55" s="480">
        <f t="shared" si="4"/>
        <v>11050</v>
      </c>
      <c r="O55" s="502"/>
      <c r="P55" s="475"/>
      <c r="Q55" s="467"/>
      <c r="R55" s="486" t="s">
        <v>543</v>
      </c>
      <c r="S55" s="483">
        <v>5000</v>
      </c>
      <c r="T55" s="484" t="s">
        <v>573</v>
      </c>
      <c r="U55" s="483">
        <f>V55/$X$88</f>
        <v>75</v>
      </c>
      <c r="V55" s="485">
        <v>1.5</v>
      </c>
      <c r="W55" s="467">
        <v>160</v>
      </c>
      <c r="X55" s="483">
        <f>(S55/V55)*X$88*W55</f>
        <v>10666.666666666668</v>
      </c>
      <c r="Y55" s="483">
        <f>S55*X$89</f>
        <v>12500</v>
      </c>
      <c r="Z55" s="483">
        <f t="shared" si="13"/>
        <v>11583.333333333334</v>
      </c>
      <c r="AA55" s="506"/>
      <c r="AB55" s="474"/>
      <c r="AC55" s="467"/>
      <c r="AD55" s="486" t="s">
        <v>537</v>
      </c>
      <c r="AE55" s="483">
        <v>1000</v>
      </c>
      <c r="AF55" s="483" t="s">
        <v>564</v>
      </c>
      <c r="AG55" s="483">
        <f>AH55/$AJ$88</f>
        <v>60</v>
      </c>
      <c r="AH55" s="485">
        <v>1.5</v>
      </c>
      <c r="AI55" s="467">
        <v>120</v>
      </c>
      <c r="AJ55" s="483">
        <f>(AE55/AH55)*AJ$88*AI55</f>
        <v>2000.0000000000002</v>
      </c>
      <c r="AK55" s="483">
        <f>AE55*AJ$89</f>
        <v>3000</v>
      </c>
      <c r="AL55" s="483">
        <f t="shared" si="14"/>
        <v>2500</v>
      </c>
      <c r="AM55" s="464"/>
      <c r="AN55" s="474"/>
      <c r="AO55" s="464"/>
      <c r="AP55" s="464"/>
    </row>
    <row r="56" spans="1:42" s="394" customFormat="1" ht="34" x14ac:dyDescent="0.2">
      <c r="A56" s="473"/>
      <c r="B56" s="464"/>
      <c r="C56" s="468"/>
      <c r="D56" s="464"/>
      <c r="E56" s="467"/>
      <c r="F56" s="486" t="s">
        <v>490</v>
      </c>
      <c r="G56" s="483">
        <v>500</v>
      </c>
      <c r="H56" s="484" t="s">
        <v>562</v>
      </c>
      <c r="I56" s="483">
        <f>J56/$M$76</f>
        <v>40</v>
      </c>
      <c r="J56" s="485">
        <v>0.4</v>
      </c>
      <c r="K56" s="467">
        <v>100</v>
      </c>
      <c r="L56" s="483">
        <f>(G56/J56)*M$76*K56</f>
        <v>1250</v>
      </c>
      <c r="M56" s="483">
        <f>G56*M$77</f>
        <v>1150</v>
      </c>
      <c r="N56" s="483">
        <f t="shared" si="4"/>
        <v>1200</v>
      </c>
      <c r="O56" s="502"/>
      <c r="P56" s="475"/>
      <c r="Q56" s="479" t="s">
        <v>423</v>
      </c>
      <c r="R56" s="479"/>
      <c r="S56" s="480">
        <f>SUM(S57:S60)</f>
        <v>19000</v>
      </c>
      <c r="T56" s="480"/>
      <c r="U56" s="480"/>
      <c r="V56" s="481"/>
      <c r="W56" s="479"/>
      <c r="X56" s="480">
        <f t="shared" ref="X56:Y56" si="15">SUM(X57:X60)</f>
        <v>45333.333333333336</v>
      </c>
      <c r="Y56" s="480">
        <f t="shared" si="15"/>
        <v>47500</v>
      </c>
      <c r="Z56" s="480">
        <f t="shared" si="13"/>
        <v>46416.666666666672</v>
      </c>
      <c r="AA56" s="506"/>
      <c r="AB56" s="474"/>
      <c r="AC56" s="467"/>
      <c r="AD56" s="486" t="s">
        <v>543</v>
      </c>
      <c r="AE56" s="483">
        <v>10000</v>
      </c>
      <c r="AF56" s="484" t="s">
        <v>576</v>
      </c>
      <c r="AG56" s="483">
        <f>AH56/$AJ$88</f>
        <v>60</v>
      </c>
      <c r="AH56" s="485">
        <v>1.5</v>
      </c>
      <c r="AI56" s="467">
        <v>160</v>
      </c>
      <c r="AJ56" s="483">
        <f>(AE56/AH56)*AJ$88*AI56</f>
        <v>26666.666666666672</v>
      </c>
      <c r="AK56" s="483">
        <f>AE56*AJ$89</f>
        <v>30000</v>
      </c>
      <c r="AL56" s="483">
        <f t="shared" si="14"/>
        <v>28333.333333333336</v>
      </c>
      <c r="AM56" s="464"/>
      <c r="AN56" s="474"/>
      <c r="AO56" s="464"/>
      <c r="AP56" s="464"/>
    </row>
    <row r="57" spans="1:42" s="394" customFormat="1" ht="68" x14ac:dyDescent="0.2">
      <c r="A57" s="473"/>
      <c r="B57" s="464"/>
      <c r="C57" s="468"/>
      <c r="D57" s="464"/>
      <c r="E57" s="467"/>
      <c r="F57" s="486" t="s">
        <v>499</v>
      </c>
      <c r="G57" s="483">
        <v>500</v>
      </c>
      <c r="H57" s="484" t="s">
        <v>565</v>
      </c>
      <c r="I57" s="483">
        <f>J57/$M$76</f>
        <v>40</v>
      </c>
      <c r="J57" s="485">
        <v>0.4</v>
      </c>
      <c r="K57" s="467">
        <v>100</v>
      </c>
      <c r="L57" s="483">
        <f>(G57/J57)*M$76*K57</f>
        <v>1250</v>
      </c>
      <c r="M57" s="483">
        <f>G57*M$77</f>
        <v>1150</v>
      </c>
      <c r="N57" s="483">
        <f t="shared" si="4"/>
        <v>1200</v>
      </c>
      <c r="O57" s="502"/>
      <c r="P57" s="475"/>
      <c r="Q57" s="467"/>
      <c r="R57" s="486" t="s">
        <v>534</v>
      </c>
      <c r="S57" s="483">
        <v>8000</v>
      </c>
      <c r="T57" s="484" t="s">
        <v>563</v>
      </c>
      <c r="U57" s="483">
        <f>V57/$X$88</f>
        <v>75</v>
      </c>
      <c r="V57" s="485">
        <v>1.5</v>
      </c>
      <c r="W57" s="467">
        <v>180</v>
      </c>
      <c r="X57" s="483">
        <f>(S57/V57)*X$88*W57</f>
        <v>19200</v>
      </c>
      <c r="Y57" s="483">
        <f>S57*X$89</f>
        <v>20000</v>
      </c>
      <c r="Z57" s="483">
        <f t="shared" si="13"/>
        <v>19600</v>
      </c>
      <c r="AA57" s="506"/>
      <c r="AB57" s="474"/>
      <c r="AC57" s="479" t="s">
        <v>423</v>
      </c>
      <c r="AD57" s="479"/>
      <c r="AE57" s="480">
        <f>SUM(AE58:AE60)</f>
        <v>16000</v>
      </c>
      <c r="AF57" s="480"/>
      <c r="AG57" s="480"/>
      <c r="AH57" s="481"/>
      <c r="AI57" s="479"/>
      <c r="AJ57" s="480">
        <f t="shared" ref="AJ57" si="16">SUM(AJ58:AJ60)</f>
        <v>45333.333333333343</v>
      </c>
      <c r="AK57" s="480">
        <f t="shared" ref="AK57" si="17">SUM(AK58:AK60)</f>
        <v>48000</v>
      </c>
      <c r="AL57" s="480">
        <f t="shared" si="14"/>
        <v>46666.666666666672</v>
      </c>
      <c r="AM57" s="464"/>
      <c r="AN57" s="474"/>
      <c r="AO57" s="464"/>
      <c r="AP57" s="464"/>
    </row>
    <row r="58" spans="1:42" s="394" customFormat="1" ht="34" x14ac:dyDescent="0.2">
      <c r="A58" s="473"/>
      <c r="B58" s="464"/>
      <c r="C58" s="468"/>
      <c r="D58" s="464"/>
      <c r="E58" s="467"/>
      <c r="F58" s="486" t="s">
        <v>512</v>
      </c>
      <c r="G58" s="483">
        <v>1000</v>
      </c>
      <c r="H58" s="483" t="s">
        <v>561</v>
      </c>
      <c r="I58" s="483">
        <f>J58/$M$76</f>
        <v>40</v>
      </c>
      <c r="J58" s="485">
        <v>0.4</v>
      </c>
      <c r="K58" s="467">
        <v>100</v>
      </c>
      <c r="L58" s="483">
        <f>(G58/J58)*M$76*K58</f>
        <v>2500</v>
      </c>
      <c r="M58" s="483">
        <f>G58*M$77</f>
        <v>2300</v>
      </c>
      <c r="N58" s="483">
        <f t="shared" si="4"/>
        <v>2400</v>
      </c>
      <c r="O58" s="502"/>
      <c r="P58" s="475"/>
      <c r="Q58" s="467"/>
      <c r="R58" s="486" t="s">
        <v>489</v>
      </c>
      <c r="S58" s="483">
        <v>7000</v>
      </c>
      <c r="T58" s="484" t="s">
        <v>573</v>
      </c>
      <c r="U58" s="483">
        <f>V58/$X$88</f>
        <v>75</v>
      </c>
      <c r="V58" s="485">
        <v>1.5</v>
      </c>
      <c r="W58" s="467">
        <v>160</v>
      </c>
      <c r="X58" s="483">
        <f>(S58/V58)*X$88*W58</f>
        <v>14933.333333333336</v>
      </c>
      <c r="Y58" s="483">
        <f>S58*X$89</f>
        <v>17500</v>
      </c>
      <c r="Z58" s="483">
        <f t="shared" si="13"/>
        <v>16216.666666666668</v>
      </c>
      <c r="AA58" s="506"/>
      <c r="AB58" s="474"/>
      <c r="AC58" s="467"/>
      <c r="AD58" s="486" t="s">
        <v>489</v>
      </c>
      <c r="AE58" s="483">
        <v>10000</v>
      </c>
      <c r="AF58" s="484" t="s">
        <v>573</v>
      </c>
      <c r="AG58" s="483">
        <f>AH58/$AJ$88</f>
        <v>60</v>
      </c>
      <c r="AH58" s="485">
        <v>1.5</v>
      </c>
      <c r="AI58" s="467">
        <v>180</v>
      </c>
      <c r="AJ58" s="483">
        <f>(AE58/AH58)*AJ$88*AI58</f>
        <v>30000.000000000004</v>
      </c>
      <c r="AK58" s="483">
        <f>AE58*AJ$89</f>
        <v>30000</v>
      </c>
      <c r="AL58" s="483">
        <f t="shared" si="14"/>
        <v>30000</v>
      </c>
      <c r="AM58" s="464"/>
      <c r="AN58" s="474"/>
      <c r="AO58" s="464"/>
      <c r="AP58" s="464"/>
    </row>
    <row r="59" spans="1:42" s="394" customFormat="1" ht="68" x14ac:dyDescent="0.2">
      <c r="A59" s="473"/>
      <c r="B59" s="464"/>
      <c r="C59" s="468"/>
      <c r="D59" s="464"/>
      <c r="E59" s="467"/>
      <c r="F59" s="486" t="s">
        <v>530</v>
      </c>
      <c r="G59" s="483">
        <v>3000</v>
      </c>
      <c r="H59" s="484" t="s">
        <v>563</v>
      </c>
      <c r="I59" s="483">
        <f>J59/$M$76</f>
        <v>40</v>
      </c>
      <c r="J59" s="485">
        <v>0.4</v>
      </c>
      <c r="K59" s="467">
        <v>100</v>
      </c>
      <c r="L59" s="483">
        <f>(G59/J59)*M$76*K59</f>
        <v>7500</v>
      </c>
      <c r="M59" s="483">
        <f>G59*M$77</f>
        <v>6899.9999999999991</v>
      </c>
      <c r="N59" s="483">
        <f t="shared" si="4"/>
        <v>7200</v>
      </c>
      <c r="O59" s="502"/>
      <c r="P59" s="475"/>
      <c r="Q59" s="467"/>
      <c r="R59" s="486" t="s">
        <v>537</v>
      </c>
      <c r="S59" s="483">
        <v>1000</v>
      </c>
      <c r="T59" s="483" t="s">
        <v>564</v>
      </c>
      <c r="U59" s="483">
        <f>V59/$X$88</f>
        <v>25</v>
      </c>
      <c r="V59" s="485">
        <v>0.5</v>
      </c>
      <c r="W59" s="467">
        <v>120</v>
      </c>
      <c r="X59" s="483">
        <f>(S59/V59)*X$88*W59</f>
        <v>4800</v>
      </c>
      <c r="Y59" s="483">
        <f>S59*X$89</f>
        <v>2500</v>
      </c>
      <c r="Z59" s="483">
        <f t="shared" si="13"/>
        <v>3650</v>
      </c>
      <c r="AA59" s="506"/>
      <c r="AB59" s="474"/>
      <c r="AC59" s="467"/>
      <c r="AD59" s="486" t="s">
        <v>537</v>
      </c>
      <c r="AE59" s="483">
        <v>1000</v>
      </c>
      <c r="AF59" s="483" t="s">
        <v>564</v>
      </c>
      <c r="AG59" s="483">
        <f>AH59/$AJ$88</f>
        <v>60</v>
      </c>
      <c r="AH59" s="485">
        <v>1.5</v>
      </c>
      <c r="AI59" s="467">
        <v>120</v>
      </c>
      <c r="AJ59" s="483">
        <f>(AE59/AH59)*AJ$88*AI59</f>
        <v>2000.0000000000002</v>
      </c>
      <c r="AK59" s="483">
        <f>AE59*AJ$89</f>
        <v>3000</v>
      </c>
      <c r="AL59" s="483">
        <f t="shared" si="14"/>
        <v>2500</v>
      </c>
      <c r="AM59" s="464"/>
      <c r="AN59" s="474"/>
      <c r="AO59" s="464"/>
      <c r="AP59" s="464"/>
    </row>
    <row r="60" spans="1:42" s="394" customFormat="1" ht="34" x14ac:dyDescent="0.2">
      <c r="A60" s="473"/>
      <c r="B60" s="464"/>
      <c r="C60" s="468"/>
      <c r="D60" s="464"/>
      <c r="E60" s="467"/>
      <c r="F60" s="486" t="s">
        <v>537</v>
      </c>
      <c r="G60" s="483">
        <v>1000</v>
      </c>
      <c r="H60" s="483" t="s">
        <v>564</v>
      </c>
      <c r="I60" s="483">
        <f>J60/$M$76</f>
        <v>40</v>
      </c>
      <c r="J60" s="485">
        <v>0.4</v>
      </c>
      <c r="K60" s="467">
        <v>100</v>
      </c>
      <c r="L60" s="483">
        <f>(G60/J60)*M$76*K60</f>
        <v>2500</v>
      </c>
      <c r="M60" s="483">
        <f>G60*M$77</f>
        <v>2300</v>
      </c>
      <c r="N60" s="483">
        <f>AVERAGE(L60:M60)</f>
        <v>2400</v>
      </c>
      <c r="O60" s="502"/>
      <c r="P60" s="475"/>
      <c r="Q60" s="467"/>
      <c r="R60" s="486" t="s">
        <v>544</v>
      </c>
      <c r="S60" s="483">
        <v>3000</v>
      </c>
      <c r="T60" s="484" t="s">
        <v>576</v>
      </c>
      <c r="U60" s="483">
        <f>V60/$X$88</f>
        <v>75</v>
      </c>
      <c r="V60" s="485">
        <v>1.5</v>
      </c>
      <c r="W60" s="467">
        <v>160</v>
      </c>
      <c r="X60" s="483">
        <f>(S60/V60)*X$88*W60</f>
        <v>6400</v>
      </c>
      <c r="Y60" s="483">
        <f>S60*X$89</f>
        <v>7500</v>
      </c>
      <c r="Z60" s="483">
        <f t="shared" si="13"/>
        <v>6950</v>
      </c>
      <c r="AA60" s="506"/>
      <c r="AB60" s="474"/>
      <c r="AC60" s="467"/>
      <c r="AD60" s="486" t="s">
        <v>544</v>
      </c>
      <c r="AE60" s="483">
        <v>5000</v>
      </c>
      <c r="AF60" s="484" t="s">
        <v>576</v>
      </c>
      <c r="AG60" s="483">
        <f>AH60/$AJ$88</f>
        <v>60</v>
      </c>
      <c r="AH60" s="485">
        <v>1.5</v>
      </c>
      <c r="AI60" s="467">
        <v>160</v>
      </c>
      <c r="AJ60" s="483">
        <f>(AE60/AH60)*AJ$88*AI60</f>
        <v>13333.333333333336</v>
      </c>
      <c r="AK60" s="483">
        <f>AE60*AJ$89</f>
        <v>15000</v>
      </c>
      <c r="AL60" s="483">
        <f t="shared" si="14"/>
        <v>14166.666666666668</v>
      </c>
      <c r="AM60" s="464"/>
      <c r="AN60" s="474"/>
      <c r="AO60" s="464"/>
      <c r="AP60" s="464"/>
    </row>
    <row r="61" spans="1:42" s="394" customFormat="1" ht="34" x14ac:dyDescent="0.2">
      <c r="A61" s="473"/>
      <c r="B61" s="464"/>
      <c r="C61" s="468"/>
      <c r="D61" s="464"/>
      <c r="E61" s="467"/>
      <c r="F61" s="486" t="s">
        <v>553</v>
      </c>
      <c r="G61" s="483">
        <v>1000</v>
      </c>
      <c r="H61" s="483" t="s">
        <v>564</v>
      </c>
      <c r="I61" s="483">
        <f>J61/$M$76</f>
        <v>40</v>
      </c>
      <c r="J61" s="485">
        <v>0.4</v>
      </c>
      <c r="K61" s="467">
        <v>100</v>
      </c>
      <c r="L61" s="483">
        <f>(G61/J61)*M$76*K61</f>
        <v>2500</v>
      </c>
      <c r="M61" s="483">
        <f>G61*M$77</f>
        <v>2300</v>
      </c>
      <c r="N61" s="483">
        <f t="shared" si="4"/>
        <v>2400</v>
      </c>
      <c r="O61" s="502"/>
      <c r="P61" s="475"/>
      <c r="Q61" s="479" t="s">
        <v>424</v>
      </c>
      <c r="R61" s="479"/>
      <c r="S61" s="480">
        <f>SUM(S62:S64)</f>
        <v>7000</v>
      </c>
      <c r="T61" s="480"/>
      <c r="U61" s="480"/>
      <c r="V61" s="481"/>
      <c r="W61" s="479"/>
      <c r="X61" s="480">
        <f t="shared" ref="X61:Y61" si="18">SUM(X62:X64)</f>
        <v>18933.333333333332</v>
      </c>
      <c r="Y61" s="480">
        <f t="shared" si="18"/>
        <v>17500</v>
      </c>
      <c r="Z61" s="480">
        <f t="shared" si="13"/>
        <v>18216.666666666664</v>
      </c>
      <c r="AA61" s="506"/>
      <c r="AB61" s="474"/>
      <c r="AC61" s="479" t="s">
        <v>424</v>
      </c>
      <c r="AD61" s="479"/>
      <c r="AE61" s="480">
        <f>SUM(AE62:AE64)</f>
        <v>18000</v>
      </c>
      <c r="AF61" s="480"/>
      <c r="AG61" s="480"/>
      <c r="AH61" s="481"/>
      <c r="AI61" s="479"/>
      <c r="AJ61" s="480">
        <f t="shared" ref="AJ61:AK61" si="19">SUM(AJ62:AJ64)</f>
        <v>52333.333333333336</v>
      </c>
      <c r="AK61" s="480">
        <f t="shared" si="19"/>
        <v>54000</v>
      </c>
      <c r="AL61" s="480">
        <f t="shared" si="14"/>
        <v>53166.666666666672</v>
      </c>
      <c r="AM61" s="464"/>
      <c r="AN61" s="474"/>
      <c r="AO61" s="464"/>
      <c r="AP61" s="464"/>
    </row>
    <row r="62" spans="1:42" s="394" customFormat="1" ht="43" x14ac:dyDescent="0.2">
      <c r="A62" s="473"/>
      <c r="B62" s="464"/>
      <c r="C62" s="468"/>
      <c r="D62" s="464"/>
      <c r="E62" s="479" t="s">
        <v>12</v>
      </c>
      <c r="F62" s="479"/>
      <c r="G62" s="480">
        <f>SUM(G63:G64)</f>
        <v>4000</v>
      </c>
      <c r="H62" s="480"/>
      <c r="I62" s="480"/>
      <c r="J62" s="481"/>
      <c r="K62" s="479"/>
      <c r="L62" s="480">
        <f>SUM(L63:L64)</f>
        <v>10000</v>
      </c>
      <c r="M62" s="480">
        <f>SUM(M63:M65)</f>
        <v>12650</v>
      </c>
      <c r="N62" s="480">
        <f t="shared" si="4"/>
        <v>11325</v>
      </c>
      <c r="O62" s="502"/>
      <c r="P62" s="475"/>
      <c r="Q62" s="467"/>
      <c r="R62" s="486" t="s">
        <v>602</v>
      </c>
      <c r="S62" s="483">
        <v>5000</v>
      </c>
      <c r="T62" s="484" t="s">
        <v>563</v>
      </c>
      <c r="U62" s="483">
        <f>V62/$X$88</f>
        <v>75</v>
      </c>
      <c r="V62" s="485">
        <v>1.5</v>
      </c>
      <c r="W62" s="467">
        <v>180</v>
      </c>
      <c r="X62" s="483">
        <f>(S62/V62)*X$88*W62</f>
        <v>12000</v>
      </c>
      <c r="Y62" s="483">
        <f>S62*X$89</f>
        <v>12500</v>
      </c>
      <c r="Z62" s="483">
        <f t="shared" si="13"/>
        <v>12250</v>
      </c>
      <c r="AA62" s="506"/>
      <c r="AB62" s="474"/>
      <c r="AC62" s="467"/>
      <c r="AD62" s="482" t="s">
        <v>597</v>
      </c>
      <c r="AE62" s="483">
        <v>15000</v>
      </c>
      <c r="AF62" s="484" t="s">
        <v>563</v>
      </c>
      <c r="AG62" s="483">
        <f>AH62/$AJ$88</f>
        <v>60</v>
      </c>
      <c r="AH62" s="485">
        <v>1.5</v>
      </c>
      <c r="AI62" s="467">
        <v>180</v>
      </c>
      <c r="AJ62" s="483">
        <f>(AE62/AH62)*AJ$88*AI62</f>
        <v>45000</v>
      </c>
      <c r="AK62" s="483">
        <f>AE62*AJ$89</f>
        <v>45000</v>
      </c>
      <c r="AL62" s="483">
        <f t="shared" si="14"/>
        <v>45000</v>
      </c>
      <c r="AM62" s="464"/>
      <c r="AN62" s="474"/>
      <c r="AO62" s="464"/>
      <c r="AP62" s="464"/>
    </row>
    <row r="63" spans="1:42" s="394" customFormat="1" ht="51" x14ac:dyDescent="0.2">
      <c r="A63" s="473"/>
      <c r="B63" s="464"/>
      <c r="C63" s="468"/>
      <c r="D63" s="464"/>
      <c r="E63" s="467"/>
      <c r="F63" s="486" t="s">
        <v>497</v>
      </c>
      <c r="G63" s="483">
        <v>3000</v>
      </c>
      <c r="H63" s="484" t="s">
        <v>407</v>
      </c>
      <c r="I63" s="483">
        <f>J63/$M$76</f>
        <v>40</v>
      </c>
      <c r="J63" s="485">
        <v>0.4</v>
      </c>
      <c r="K63" s="467">
        <v>100</v>
      </c>
      <c r="L63" s="483">
        <f>(G63/J63)*M$76*K63</f>
        <v>7500</v>
      </c>
      <c r="M63" s="483">
        <f>G63*M$77</f>
        <v>6899.9999999999991</v>
      </c>
      <c r="N63" s="483">
        <f t="shared" si="4"/>
        <v>7200</v>
      </c>
      <c r="O63" s="503"/>
      <c r="P63" s="488"/>
      <c r="Q63" s="467"/>
      <c r="R63" s="486" t="s">
        <v>540</v>
      </c>
      <c r="S63" s="483">
        <v>1000</v>
      </c>
      <c r="T63" s="483" t="s">
        <v>564</v>
      </c>
      <c r="U63" s="483">
        <f>V63/$X$88</f>
        <v>25</v>
      </c>
      <c r="V63" s="485">
        <v>0.5</v>
      </c>
      <c r="W63" s="467">
        <v>120</v>
      </c>
      <c r="X63" s="483">
        <f>(S63/V63)*X$88*W63</f>
        <v>4800</v>
      </c>
      <c r="Y63" s="483">
        <f>S63*X$89</f>
        <v>2500</v>
      </c>
      <c r="Z63" s="483">
        <f t="shared" si="13"/>
        <v>3650</v>
      </c>
      <c r="AA63" s="506"/>
      <c r="AB63" s="474"/>
      <c r="AC63" s="467"/>
      <c r="AD63" s="486" t="s">
        <v>540</v>
      </c>
      <c r="AE63" s="483">
        <v>1000</v>
      </c>
      <c r="AF63" s="483" t="s">
        <v>564</v>
      </c>
      <c r="AG63" s="483">
        <f>AH63/$AJ$88</f>
        <v>60</v>
      </c>
      <c r="AH63" s="485">
        <v>1.5</v>
      </c>
      <c r="AI63" s="467">
        <v>120</v>
      </c>
      <c r="AJ63" s="483">
        <f>(AE63/AH63)*AJ$88*AI63</f>
        <v>2000.0000000000002</v>
      </c>
      <c r="AK63" s="483">
        <f>AE63*AJ$89</f>
        <v>3000</v>
      </c>
      <c r="AL63" s="483">
        <f t="shared" si="14"/>
        <v>2500</v>
      </c>
      <c r="AM63" s="464"/>
      <c r="AN63" s="474"/>
      <c r="AO63" s="464"/>
      <c r="AP63" s="464"/>
    </row>
    <row r="64" spans="1:42" s="394" customFormat="1" ht="34" x14ac:dyDescent="0.2">
      <c r="A64" s="473"/>
      <c r="B64" s="464"/>
      <c r="C64" s="468"/>
      <c r="D64" s="464"/>
      <c r="E64" s="467"/>
      <c r="F64" s="486" t="s">
        <v>537</v>
      </c>
      <c r="G64" s="483">
        <v>1000</v>
      </c>
      <c r="H64" s="483" t="s">
        <v>564</v>
      </c>
      <c r="I64" s="483">
        <f>J64/$M$76</f>
        <v>40</v>
      </c>
      <c r="J64" s="485">
        <v>0.4</v>
      </c>
      <c r="K64" s="467">
        <v>100</v>
      </c>
      <c r="L64" s="483">
        <f>(G64/J64)*M$76*K64</f>
        <v>2500</v>
      </c>
      <c r="M64" s="483">
        <f>G64*M$77</f>
        <v>2300</v>
      </c>
      <c r="N64" s="483">
        <f t="shared" si="4"/>
        <v>2400</v>
      </c>
      <c r="O64" s="503"/>
      <c r="P64" s="488"/>
      <c r="Q64" s="467"/>
      <c r="R64" s="486" t="s">
        <v>577</v>
      </c>
      <c r="S64" s="483">
        <v>1000</v>
      </c>
      <c r="T64" s="483" t="s">
        <v>564</v>
      </c>
      <c r="U64" s="483">
        <f>V64/$X$88</f>
        <v>75</v>
      </c>
      <c r="V64" s="485">
        <v>1.5</v>
      </c>
      <c r="W64" s="467">
        <v>160</v>
      </c>
      <c r="X64" s="483">
        <f>(S64/V64)*X$88*W64</f>
        <v>2133.333333333333</v>
      </c>
      <c r="Y64" s="483">
        <f>S64*X$89</f>
        <v>2500</v>
      </c>
      <c r="Z64" s="483">
        <f t="shared" si="13"/>
        <v>2316.6666666666665</v>
      </c>
      <c r="AA64" s="506"/>
      <c r="AB64" s="474"/>
      <c r="AC64" s="467"/>
      <c r="AD64" s="486" t="s">
        <v>577</v>
      </c>
      <c r="AE64" s="483">
        <v>2000</v>
      </c>
      <c r="AF64" s="483" t="s">
        <v>564</v>
      </c>
      <c r="AG64" s="483">
        <f>AH64/$AJ$88</f>
        <v>60</v>
      </c>
      <c r="AH64" s="485">
        <v>1.5</v>
      </c>
      <c r="AI64" s="467">
        <v>160</v>
      </c>
      <c r="AJ64" s="483">
        <f>(AE64/AH64)*AJ$88*AI64</f>
        <v>5333.3333333333339</v>
      </c>
      <c r="AK64" s="483">
        <f>AE64*AJ$89</f>
        <v>6000</v>
      </c>
      <c r="AL64" s="483">
        <f t="shared" si="14"/>
        <v>5666.666666666667</v>
      </c>
      <c r="AM64" s="464"/>
      <c r="AN64" s="474"/>
      <c r="AO64" s="464"/>
      <c r="AP64" s="464"/>
    </row>
    <row r="65" spans="1:42" s="394" customFormat="1" ht="17" x14ac:dyDescent="0.2">
      <c r="A65" s="473"/>
      <c r="B65" s="464"/>
      <c r="C65" s="468"/>
      <c r="D65" s="464"/>
      <c r="E65" s="479" t="s">
        <v>426</v>
      </c>
      <c r="F65" s="479"/>
      <c r="G65" s="480">
        <f>SUM(G66:G67)</f>
        <v>1500</v>
      </c>
      <c r="H65" s="480"/>
      <c r="I65" s="480"/>
      <c r="J65" s="481"/>
      <c r="K65" s="479"/>
      <c r="L65" s="480">
        <f>SUM(L66:L67)</f>
        <v>3750</v>
      </c>
      <c r="M65" s="480">
        <f>SUM(M66:M68)</f>
        <v>3450</v>
      </c>
      <c r="N65" s="480">
        <f t="shared" si="4"/>
        <v>3600</v>
      </c>
      <c r="O65" s="503"/>
      <c r="P65" s="488"/>
      <c r="Q65" s="479" t="s">
        <v>11</v>
      </c>
      <c r="R65" s="479"/>
      <c r="S65" s="480">
        <f>SUM(S66:S69)</f>
        <v>17000</v>
      </c>
      <c r="T65" s="480"/>
      <c r="U65" s="480"/>
      <c r="V65" s="481"/>
      <c r="W65" s="479"/>
      <c r="X65" s="480">
        <f t="shared" ref="X65:Y65" si="20">SUM(X66:X69)</f>
        <v>36266.666666666672</v>
      </c>
      <c r="Y65" s="480">
        <f t="shared" si="20"/>
        <v>42500</v>
      </c>
      <c r="Z65" s="480">
        <f t="shared" si="13"/>
        <v>39383.333333333336</v>
      </c>
      <c r="AA65" s="506"/>
      <c r="AB65" s="474"/>
      <c r="AC65" s="479" t="s">
        <v>11</v>
      </c>
      <c r="AD65" s="479"/>
      <c r="AE65" s="480">
        <f>SUM(AE66:AE70)</f>
        <v>23000</v>
      </c>
      <c r="AF65" s="480"/>
      <c r="AG65" s="480"/>
      <c r="AH65" s="481"/>
      <c r="AI65" s="479"/>
      <c r="AJ65" s="480">
        <f t="shared" ref="AJ65:AL65" si="21">SUM(AJ66:AJ70)</f>
        <v>63000.000000000007</v>
      </c>
      <c r="AK65" s="480">
        <f t="shared" si="21"/>
        <v>69000</v>
      </c>
      <c r="AL65" s="480">
        <f t="shared" si="21"/>
        <v>66000</v>
      </c>
      <c r="AM65" s="464"/>
      <c r="AN65" s="474"/>
      <c r="AO65" s="464"/>
      <c r="AP65" s="464"/>
    </row>
    <row r="66" spans="1:42" s="394" customFormat="1" ht="34" x14ac:dyDescent="0.2">
      <c r="A66" s="473"/>
      <c r="B66" s="464"/>
      <c r="C66" s="468"/>
      <c r="D66" s="464"/>
      <c r="E66" s="467"/>
      <c r="F66" s="486" t="s">
        <v>492</v>
      </c>
      <c r="G66" s="483">
        <v>500</v>
      </c>
      <c r="H66" s="483" t="s">
        <v>569</v>
      </c>
      <c r="I66" s="483">
        <f>J66/$M$76</f>
        <v>40</v>
      </c>
      <c r="J66" s="485">
        <v>0.4</v>
      </c>
      <c r="K66" s="467">
        <v>100</v>
      </c>
      <c r="L66" s="483">
        <f>(G66/J66)*M$76*K66</f>
        <v>1250</v>
      </c>
      <c r="M66" s="483">
        <f>G66*M$77</f>
        <v>1150</v>
      </c>
      <c r="N66" s="483">
        <f t="shared" si="4"/>
        <v>1200</v>
      </c>
      <c r="O66" s="503"/>
      <c r="P66" s="488"/>
      <c r="Q66" s="467"/>
      <c r="R66" s="486" t="s">
        <v>603</v>
      </c>
      <c r="S66" s="483">
        <v>10000</v>
      </c>
      <c r="T66" s="484" t="s">
        <v>563</v>
      </c>
      <c r="U66" s="483">
        <f>V66/$X$88</f>
        <v>75</v>
      </c>
      <c r="V66" s="485">
        <v>1.5</v>
      </c>
      <c r="W66" s="467">
        <v>180</v>
      </c>
      <c r="X66" s="483">
        <f>(S66/V66)*X$88*W66</f>
        <v>24000</v>
      </c>
      <c r="Y66" s="483">
        <f>S66*X$89</f>
        <v>25000</v>
      </c>
      <c r="Z66" s="483">
        <f t="shared" si="13"/>
        <v>24500</v>
      </c>
      <c r="AA66" s="506"/>
      <c r="AB66" s="474"/>
      <c r="AC66" s="467"/>
      <c r="AD66" s="486" t="s">
        <v>495</v>
      </c>
      <c r="AE66" s="483">
        <v>5000</v>
      </c>
      <c r="AF66" s="484" t="s">
        <v>562</v>
      </c>
      <c r="AG66" s="483">
        <f>AH66/$AJ$88</f>
        <v>60</v>
      </c>
      <c r="AH66" s="485">
        <v>1.5</v>
      </c>
      <c r="AI66" s="467">
        <v>180</v>
      </c>
      <c r="AJ66" s="483">
        <f>(AE66/AH66)*AJ$88*AI66</f>
        <v>15000.000000000002</v>
      </c>
      <c r="AK66" s="483">
        <f>AE66*AJ$89</f>
        <v>15000</v>
      </c>
      <c r="AL66" s="483">
        <f t="shared" ref="AL66:AL83" si="22">AVERAGE(AJ66:AK66)</f>
        <v>15000</v>
      </c>
      <c r="AM66" s="464"/>
      <c r="AN66" s="474"/>
      <c r="AO66" s="464"/>
      <c r="AP66" s="464"/>
    </row>
    <row r="67" spans="1:42" s="394" customFormat="1" ht="34" x14ac:dyDescent="0.2">
      <c r="A67" s="473"/>
      <c r="B67" s="464"/>
      <c r="C67" s="468"/>
      <c r="D67" s="464"/>
      <c r="E67" s="467"/>
      <c r="F67" s="486" t="s">
        <v>540</v>
      </c>
      <c r="G67" s="483">
        <v>1000</v>
      </c>
      <c r="H67" s="483" t="s">
        <v>564</v>
      </c>
      <c r="I67" s="483">
        <f>J67/$M$76</f>
        <v>40</v>
      </c>
      <c r="J67" s="485">
        <v>0.4</v>
      </c>
      <c r="K67" s="467">
        <v>100</v>
      </c>
      <c r="L67" s="483">
        <f>(G67/J67)*M$76*K67</f>
        <v>2500</v>
      </c>
      <c r="M67" s="483">
        <f>G67*M$77</f>
        <v>2300</v>
      </c>
      <c r="N67" s="483">
        <f t="shared" si="4"/>
        <v>2400</v>
      </c>
      <c r="O67" s="503"/>
      <c r="P67" s="488"/>
      <c r="Q67" s="467"/>
      <c r="R67" s="486" t="s">
        <v>495</v>
      </c>
      <c r="S67" s="636">
        <v>1000</v>
      </c>
      <c r="T67" s="484" t="s">
        <v>562</v>
      </c>
      <c r="U67" s="483">
        <f>V67/$X$88</f>
        <v>75</v>
      </c>
      <c r="V67" s="485">
        <v>1.5</v>
      </c>
      <c r="W67" s="467">
        <v>160</v>
      </c>
      <c r="X67" s="483">
        <f>(S67/V67)*X$88*W67</f>
        <v>2133.333333333333</v>
      </c>
      <c r="Y67" s="483">
        <f>S67*X$89</f>
        <v>2500</v>
      </c>
      <c r="Z67" s="483">
        <f t="shared" si="13"/>
        <v>2316.6666666666665</v>
      </c>
      <c r="AA67" s="506"/>
      <c r="AB67" s="474"/>
      <c r="AC67" s="467"/>
      <c r="AD67" s="486" t="s">
        <v>499</v>
      </c>
      <c r="AE67" s="483">
        <v>5000</v>
      </c>
      <c r="AF67" s="484" t="s">
        <v>565</v>
      </c>
      <c r="AG67" s="483">
        <f>AH67/$AJ$88</f>
        <v>60</v>
      </c>
      <c r="AH67" s="485">
        <v>1.5</v>
      </c>
      <c r="AI67" s="467">
        <v>140</v>
      </c>
      <c r="AJ67" s="483">
        <f>(AE67/AH67)*AJ$88*AI67</f>
        <v>11666.666666666668</v>
      </c>
      <c r="AK67" s="483">
        <f>AE67*AJ$89</f>
        <v>15000</v>
      </c>
      <c r="AL67" s="483">
        <f t="shared" si="22"/>
        <v>13333.333333333334</v>
      </c>
      <c r="AM67" s="464"/>
      <c r="AN67" s="474"/>
      <c r="AO67" s="464"/>
      <c r="AP67" s="464"/>
    </row>
    <row r="68" spans="1:42" s="394" customFormat="1" ht="34" x14ac:dyDescent="0.2">
      <c r="A68" s="473"/>
      <c r="B68" s="464"/>
      <c r="C68" s="468"/>
      <c r="D68" s="464"/>
      <c r="E68" s="477" t="s">
        <v>14</v>
      </c>
      <c r="F68" s="478" t="s">
        <v>31</v>
      </c>
      <c r="G68" s="478" t="s">
        <v>31</v>
      </c>
      <c r="H68" s="478" t="s">
        <v>31</v>
      </c>
      <c r="I68" s="478" t="s">
        <v>31</v>
      </c>
      <c r="J68" s="478" t="s">
        <v>31</v>
      </c>
      <c r="K68" s="478" t="s">
        <v>31</v>
      </c>
      <c r="L68" s="478" t="s">
        <v>31</v>
      </c>
      <c r="M68" s="478" t="s">
        <v>31</v>
      </c>
      <c r="N68" s="478" t="s">
        <v>31</v>
      </c>
      <c r="O68" s="503"/>
      <c r="P68" s="488"/>
      <c r="Q68" s="467"/>
      <c r="R68" s="486" t="s">
        <v>499</v>
      </c>
      <c r="S68" s="483">
        <v>5000</v>
      </c>
      <c r="T68" s="484" t="s">
        <v>565</v>
      </c>
      <c r="U68" s="483">
        <f>V68/$X$88</f>
        <v>75</v>
      </c>
      <c r="V68" s="485">
        <v>1.5</v>
      </c>
      <c r="W68" s="467">
        <v>120</v>
      </c>
      <c r="X68" s="483">
        <f>(S68/V68)*X$88*W68</f>
        <v>8000.0000000000009</v>
      </c>
      <c r="Y68" s="483">
        <f>S68*X$89</f>
        <v>12500</v>
      </c>
      <c r="Z68" s="483">
        <f t="shared" si="13"/>
        <v>10250</v>
      </c>
      <c r="AA68" s="506"/>
      <c r="AB68" s="474"/>
      <c r="AC68" s="467"/>
      <c r="AD68" s="486" t="s">
        <v>553</v>
      </c>
      <c r="AE68" s="483">
        <v>3000</v>
      </c>
      <c r="AF68" s="483" t="s">
        <v>564</v>
      </c>
      <c r="AG68" s="483">
        <f>AH68/$AJ$88</f>
        <v>60</v>
      </c>
      <c r="AH68" s="485">
        <v>1.5</v>
      </c>
      <c r="AI68" s="467">
        <v>160</v>
      </c>
      <c r="AJ68" s="483">
        <f>(AE68/AH68)*AJ$88*AI68</f>
        <v>8000</v>
      </c>
      <c r="AK68" s="483">
        <f>AE68*AJ$89</f>
        <v>9000</v>
      </c>
      <c r="AL68" s="483">
        <f t="shared" si="22"/>
        <v>8500</v>
      </c>
      <c r="AM68" s="464"/>
      <c r="AN68" s="474"/>
      <c r="AO68" s="464"/>
      <c r="AP68" s="464"/>
    </row>
    <row r="69" spans="1:42" s="394" customFormat="1" ht="34" x14ac:dyDescent="0.2">
      <c r="A69" s="473"/>
      <c r="B69" s="464"/>
      <c r="C69" s="468"/>
      <c r="D69" s="464"/>
      <c r="E69" s="479" t="s">
        <v>15</v>
      </c>
      <c r="F69" s="479"/>
      <c r="G69" s="480">
        <f>G70</f>
        <v>5000</v>
      </c>
      <c r="H69" s="480"/>
      <c r="I69" s="480"/>
      <c r="J69" s="481"/>
      <c r="K69" s="479"/>
      <c r="L69" s="480">
        <f>L70</f>
        <v>12500</v>
      </c>
      <c r="M69" s="480">
        <f>SUM(M70)</f>
        <v>11500</v>
      </c>
      <c r="N69" s="480">
        <f t="shared" si="4"/>
        <v>12000</v>
      </c>
      <c r="O69" s="503"/>
      <c r="P69" s="488"/>
      <c r="Q69" s="467"/>
      <c r="R69" s="486" t="s">
        <v>553</v>
      </c>
      <c r="S69" s="483">
        <v>1000</v>
      </c>
      <c r="T69" s="483" t="s">
        <v>564</v>
      </c>
      <c r="U69" s="483">
        <f>V69/$X$88</f>
        <v>75</v>
      </c>
      <c r="V69" s="485">
        <v>1.5</v>
      </c>
      <c r="W69" s="467">
        <v>160</v>
      </c>
      <c r="X69" s="483">
        <f>(S69/V69)*X$88*W69</f>
        <v>2133.333333333333</v>
      </c>
      <c r="Y69" s="483">
        <f>S69*X$89</f>
        <v>2500</v>
      </c>
      <c r="Z69" s="483">
        <f t="shared" si="13"/>
        <v>2316.6666666666665</v>
      </c>
      <c r="AA69" s="506"/>
      <c r="AB69" s="474"/>
      <c r="AC69" s="467"/>
      <c r="AD69" s="486" t="s">
        <v>543</v>
      </c>
      <c r="AE69" s="483">
        <v>5000</v>
      </c>
      <c r="AF69" s="484" t="s">
        <v>573</v>
      </c>
      <c r="AG69" s="483">
        <f>AH69/$AJ$88</f>
        <v>60</v>
      </c>
      <c r="AH69" s="485">
        <v>1.5</v>
      </c>
      <c r="AI69" s="467">
        <v>160</v>
      </c>
      <c r="AJ69" s="483">
        <f>(AE69/AH69)*AJ$88*AI69</f>
        <v>13333.333333333336</v>
      </c>
      <c r="AK69" s="483">
        <f>AE69*AJ$89</f>
        <v>15000</v>
      </c>
      <c r="AL69" s="483">
        <f t="shared" si="22"/>
        <v>14166.666666666668</v>
      </c>
      <c r="AM69" s="464"/>
      <c r="AN69" s="476"/>
      <c r="AO69" s="464"/>
      <c r="AP69" s="464"/>
    </row>
    <row r="70" spans="1:42" s="394" customFormat="1" ht="68" x14ac:dyDescent="0.2">
      <c r="A70" s="473"/>
      <c r="B70" s="464"/>
      <c r="C70" s="468"/>
      <c r="D70" s="464"/>
      <c r="E70" s="467"/>
      <c r="F70" s="482" t="s">
        <v>282</v>
      </c>
      <c r="G70" s="483">
        <v>5000</v>
      </c>
      <c r="H70" s="484" t="s">
        <v>565</v>
      </c>
      <c r="I70" s="483">
        <f>J70/$M$76</f>
        <v>40</v>
      </c>
      <c r="J70" s="485">
        <v>0.4</v>
      </c>
      <c r="K70" s="467">
        <v>100</v>
      </c>
      <c r="L70" s="483">
        <f>(G70/J70)*M$76*K70</f>
        <v>12500</v>
      </c>
      <c r="M70" s="483">
        <f>G70*M$77</f>
        <v>11500</v>
      </c>
      <c r="N70" s="483">
        <f t="shared" si="4"/>
        <v>12000</v>
      </c>
      <c r="O70" s="503"/>
      <c r="P70" s="488"/>
      <c r="Q70" s="479" t="s">
        <v>12</v>
      </c>
      <c r="R70" s="479"/>
      <c r="S70" s="480">
        <f>SUM(S71:S72)</f>
        <v>7000</v>
      </c>
      <c r="T70" s="480"/>
      <c r="U70" s="480"/>
      <c r="V70" s="481"/>
      <c r="W70" s="479"/>
      <c r="X70" s="480">
        <f>SUM(X71:X72)</f>
        <v>14933.333333333332</v>
      </c>
      <c r="Y70" s="480">
        <f>SUM(Y71:Y72)</f>
        <v>17500</v>
      </c>
      <c r="Z70" s="480">
        <f t="shared" si="13"/>
        <v>16216.666666666666</v>
      </c>
      <c r="AA70" s="506"/>
      <c r="AB70" s="474"/>
      <c r="AC70" s="467"/>
      <c r="AD70" s="482" t="s">
        <v>549</v>
      </c>
      <c r="AE70" s="483">
        <v>5000</v>
      </c>
      <c r="AF70" s="484" t="s">
        <v>573</v>
      </c>
      <c r="AG70" s="483">
        <f>AH70/$AJ$88</f>
        <v>60</v>
      </c>
      <c r="AH70" s="485">
        <v>1.5</v>
      </c>
      <c r="AI70" s="467">
        <v>180</v>
      </c>
      <c r="AJ70" s="483">
        <f>(AE70/AH70)*AJ$88*AI70</f>
        <v>15000.000000000002</v>
      </c>
      <c r="AK70" s="483">
        <f>AE70*AJ$89</f>
        <v>15000</v>
      </c>
      <c r="AL70" s="483">
        <f t="shared" si="22"/>
        <v>15000</v>
      </c>
      <c r="AM70" s="464"/>
      <c r="AN70" s="476"/>
      <c r="AO70" s="464"/>
      <c r="AP70" s="464"/>
    </row>
    <row r="71" spans="1:42" s="394" customFormat="1" ht="34" x14ac:dyDescent="0.2">
      <c r="A71" s="473"/>
      <c r="B71" s="464"/>
      <c r="C71" s="468"/>
      <c r="D71" s="464"/>
      <c r="E71" s="489" t="s">
        <v>427</v>
      </c>
      <c r="F71" s="489"/>
      <c r="G71" s="490">
        <f>SUM(G40,G41,G42,G43,G44,G45,G49,G55,G62,G65,G69)</f>
        <v>27500</v>
      </c>
      <c r="H71" s="490"/>
      <c r="I71" s="483"/>
      <c r="J71" s="483"/>
      <c r="K71" s="483"/>
      <c r="L71" s="490">
        <f>SUM(L40,L41,L42,L43,L44,L45,L49,L55,L62,L65,L69)</f>
        <v>64750</v>
      </c>
      <c r="M71" s="490">
        <f>SUM(M40,M41,M42,M43,M44,M45,M49,M55,M62,M65,M69)</f>
        <v>51600</v>
      </c>
      <c r="N71" s="490">
        <f t="shared" si="4"/>
        <v>58175</v>
      </c>
      <c r="O71" s="503"/>
      <c r="P71" s="488"/>
      <c r="Q71" s="467"/>
      <c r="R71" s="486" t="s">
        <v>496</v>
      </c>
      <c r="S71" s="635">
        <v>4000</v>
      </c>
      <c r="T71" s="484" t="s">
        <v>407</v>
      </c>
      <c r="U71" s="483">
        <f>V71/$X$88</f>
        <v>75</v>
      </c>
      <c r="V71" s="485">
        <v>1.5</v>
      </c>
      <c r="W71" s="467">
        <v>160</v>
      </c>
      <c r="X71" s="483">
        <f>(S71/V71)*X$88*W71</f>
        <v>8533.3333333333321</v>
      </c>
      <c r="Y71" s="483">
        <f>S71*X$89</f>
        <v>10000</v>
      </c>
      <c r="Z71" s="483">
        <f t="shared" si="13"/>
        <v>9266.6666666666661</v>
      </c>
      <c r="AA71" s="506"/>
      <c r="AB71" s="474"/>
      <c r="AC71" s="479" t="s">
        <v>12</v>
      </c>
      <c r="AD71" s="479"/>
      <c r="AE71" s="480">
        <f>SUM(AE72:AE74)</f>
        <v>16000</v>
      </c>
      <c r="AF71" s="480"/>
      <c r="AG71" s="480"/>
      <c r="AH71" s="481"/>
      <c r="AI71" s="479"/>
      <c r="AJ71" s="480">
        <f t="shared" ref="AJ71:AK71" si="23">SUM(AJ72:AJ74)</f>
        <v>45333.333333333343</v>
      </c>
      <c r="AK71" s="480">
        <f t="shared" si="23"/>
        <v>48000</v>
      </c>
      <c r="AL71" s="480">
        <f t="shared" si="22"/>
        <v>46666.666666666672</v>
      </c>
      <c r="AM71" s="464"/>
      <c r="AN71" s="476"/>
      <c r="AO71" s="464"/>
      <c r="AP71" s="464"/>
    </row>
    <row r="72" spans="1:42" s="394" customFormat="1" ht="34" x14ac:dyDescent="0.2">
      <c r="A72" s="473"/>
      <c r="B72" s="464"/>
      <c r="C72" s="468"/>
      <c r="D72" s="464"/>
      <c r="E72" s="492"/>
      <c r="F72" s="492"/>
      <c r="G72" s="492"/>
      <c r="H72" s="492"/>
      <c r="I72" s="492"/>
      <c r="J72" s="492"/>
      <c r="K72" s="492"/>
      <c r="L72" s="492"/>
      <c r="M72" s="492"/>
      <c r="N72" s="474"/>
      <c r="O72" s="503"/>
      <c r="P72" s="488"/>
      <c r="Q72" s="467"/>
      <c r="R72" s="486" t="s">
        <v>543</v>
      </c>
      <c r="S72" s="483">
        <v>3000</v>
      </c>
      <c r="T72" s="484" t="s">
        <v>573</v>
      </c>
      <c r="U72" s="483">
        <f>V72/$X$88</f>
        <v>75</v>
      </c>
      <c r="V72" s="485">
        <v>1.5</v>
      </c>
      <c r="W72" s="467">
        <v>160</v>
      </c>
      <c r="X72" s="483">
        <f>(S72/V72)*X$88*W72</f>
        <v>6400</v>
      </c>
      <c r="Y72" s="483">
        <f>S72*X$89</f>
        <v>7500</v>
      </c>
      <c r="Z72" s="483">
        <f t="shared" si="13"/>
        <v>6950</v>
      </c>
      <c r="AA72" s="506"/>
      <c r="AB72" s="474"/>
      <c r="AC72" s="467"/>
      <c r="AD72" s="486" t="s">
        <v>496</v>
      </c>
      <c r="AE72" s="483">
        <v>10000</v>
      </c>
      <c r="AF72" s="484" t="s">
        <v>407</v>
      </c>
      <c r="AG72" s="483">
        <f>AH72/$AJ$88</f>
        <v>60</v>
      </c>
      <c r="AH72" s="485">
        <v>1.5</v>
      </c>
      <c r="AI72" s="467">
        <v>180</v>
      </c>
      <c r="AJ72" s="483">
        <f>(AE72/AH72)*AJ$88*AI72</f>
        <v>30000.000000000004</v>
      </c>
      <c r="AK72" s="483">
        <f>AE72*AJ$89</f>
        <v>30000</v>
      </c>
      <c r="AL72" s="483">
        <f t="shared" si="22"/>
        <v>30000</v>
      </c>
      <c r="AM72" s="464"/>
      <c r="AN72" s="476"/>
      <c r="AO72" s="464"/>
      <c r="AP72" s="464"/>
    </row>
    <row r="73" spans="1:42" s="394" customFormat="1" ht="29" x14ac:dyDescent="0.2">
      <c r="A73" s="473"/>
      <c r="B73" s="464"/>
      <c r="C73" s="468"/>
      <c r="D73" s="464"/>
      <c r="E73" s="491"/>
      <c r="F73" s="491"/>
      <c r="G73" s="491"/>
      <c r="H73" s="491"/>
      <c r="I73" s="491"/>
      <c r="J73" s="491"/>
      <c r="K73" s="491"/>
      <c r="L73" s="491"/>
      <c r="M73" s="491"/>
      <c r="N73" s="474"/>
      <c r="O73" s="503"/>
      <c r="P73" s="488"/>
      <c r="Q73" s="479" t="s">
        <v>426</v>
      </c>
      <c r="R73" s="479"/>
      <c r="S73" s="480">
        <f>SUM(S74:S76)</f>
        <v>5000</v>
      </c>
      <c r="T73" s="480"/>
      <c r="U73" s="480"/>
      <c r="V73" s="481"/>
      <c r="W73" s="479"/>
      <c r="X73" s="480">
        <f>SUM(X74:X76)</f>
        <v>9066.6666666666642</v>
      </c>
      <c r="Y73" s="480">
        <f>SUM(Y74:Y76)</f>
        <v>12500</v>
      </c>
      <c r="Z73" s="480">
        <f t="shared" si="13"/>
        <v>10783.333333333332</v>
      </c>
      <c r="AA73" s="506"/>
      <c r="AB73" s="474"/>
      <c r="AC73" s="467"/>
      <c r="AD73" s="486" t="s">
        <v>537</v>
      </c>
      <c r="AE73" s="483">
        <v>1000</v>
      </c>
      <c r="AF73" s="483" t="s">
        <v>564</v>
      </c>
      <c r="AG73" s="483">
        <f>AH73/$AJ$88</f>
        <v>60</v>
      </c>
      <c r="AH73" s="485">
        <v>1.5</v>
      </c>
      <c r="AI73" s="467">
        <v>120</v>
      </c>
      <c r="AJ73" s="483">
        <f>(AE73/AH73)*AJ$88*AI73</f>
        <v>2000.0000000000002</v>
      </c>
      <c r="AK73" s="483">
        <f>AE73*AJ$89</f>
        <v>3000</v>
      </c>
      <c r="AL73" s="483">
        <f t="shared" si="22"/>
        <v>2500</v>
      </c>
      <c r="AM73" s="464"/>
      <c r="AN73" s="476"/>
      <c r="AO73" s="464"/>
      <c r="AP73" s="464"/>
    </row>
    <row r="74" spans="1:42" s="394" customFormat="1" ht="34" x14ac:dyDescent="0.2">
      <c r="A74" s="473"/>
      <c r="B74" s="464"/>
      <c r="C74" s="468"/>
      <c r="D74" s="464"/>
      <c r="E74" s="514" t="s">
        <v>584</v>
      </c>
      <c r="F74" s="493"/>
      <c r="G74" s="493"/>
      <c r="H74" s="493"/>
      <c r="I74" s="493"/>
      <c r="J74" s="464"/>
      <c r="K74" s="475"/>
      <c r="L74" s="514" t="s">
        <v>409</v>
      </c>
      <c r="M74" s="493"/>
      <c r="N74" s="474"/>
      <c r="O74" s="503"/>
      <c r="P74" s="488"/>
      <c r="Q74" s="467"/>
      <c r="R74" s="486" t="s">
        <v>492</v>
      </c>
      <c r="S74" s="483">
        <v>2000</v>
      </c>
      <c r="T74" s="483" t="s">
        <v>569</v>
      </c>
      <c r="U74" s="483">
        <f>V74/$X$88</f>
        <v>75</v>
      </c>
      <c r="V74" s="485">
        <v>1.5</v>
      </c>
      <c r="W74" s="467">
        <v>120</v>
      </c>
      <c r="X74" s="483">
        <f>(S74/V74)*X$88*W74</f>
        <v>3199.9999999999995</v>
      </c>
      <c r="Y74" s="483">
        <f>S74*X$89</f>
        <v>5000</v>
      </c>
      <c r="Z74" s="483">
        <f t="shared" si="13"/>
        <v>4100</v>
      </c>
      <c r="AA74" s="506"/>
      <c r="AB74" s="474"/>
      <c r="AC74" s="467"/>
      <c r="AD74" s="486" t="s">
        <v>544</v>
      </c>
      <c r="AE74" s="483">
        <v>5000</v>
      </c>
      <c r="AF74" s="484" t="s">
        <v>576</v>
      </c>
      <c r="AG74" s="483">
        <f>AH74/$AJ$88</f>
        <v>60</v>
      </c>
      <c r="AH74" s="485">
        <v>1.5</v>
      </c>
      <c r="AI74" s="467">
        <v>160</v>
      </c>
      <c r="AJ74" s="483">
        <f>(AE74/AH74)*AJ$88*AI74</f>
        <v>13333.333333333336</v>
      </c>
      <c r="AK74" s="483">
        <f>AE74*AJ$89</f>
        <v>15000</v>
      </c>
      <c r="AL74" s="483">
        <f t="shared" si="22"/>
        <v>14166.666666666668</v>
      </c>
      <c r="AM74" s="464"/>
      <c r="AN74" s="476"/>
      <c r="AO74" s="464"/>
      <c r="AP74" s="464"/>
    </row>
    <row r="75" spans="1:42" s="394" customFormat="1" ht="34" x14ac:dyDescent="0.2">
      <c r="A75" s="473"/>
      <c r="B75" s="464"/>
      <c r="C75" s="468"/>
      <c r="D75" s="464"/>
      <c r="E75" s="467" t="s">
        <v>439</v>
      </c>
      <c r="F75" s="467" t="s">
        <v>580</v>
      </c>
      <c r="G75" s="467" t="s">
        <v>581</v>
      </c>
      <c r="H75" s="467" t="s">
        <v>585</v>
      </c>
      <c r="I75" s="467" t="s">
        <v>586</v>
      </c>
      <c r="J75" s="464"/>
      <c r="K75" s="475"/>
      <c r="L75" s="484" t="s">
        <v>410</v>
      </c>
      <c r="M75" s="494">
        <v>100</v>
      </c>
      <c r="N75" s="474"/>
      <c r="O75" s="503"/>
      <c r="P75" s="488"/>
      <c r="Q75" s="467"/>
      <c r="R75" s="486" t="s">
        <v>537</v>
      </c>
      <c r="S75" s="483">
        <v>1000</v>
      </c>
      <c r="T75" s="483" t="s">
        <v>564</v>
      </c>
      <c r="U75" s="483">
        <f>V75/$X$88</f>
        <v>75</v>
      </c>
      <c r="V75" s="485">
        <v>1.5</v>
      </c>
      <c r="W75" s="467">
        <v>120</v>
      </c>
      <c r="X75" s="483">
        <f>(S75/V75)*X$88*W75</f>
        <v>1599.9999999999998</v>
      </c>
      <c r="Y75" s="483">
        <f>S75*X$89</f>
        <v>2500</v>
      </c>
      <c r="Z75" s="483">
        <f t="shared" si="13"/>
        <v>2050</v>
      </c>
      <c r="AA75" s="506"/>
      <c r="AB75" s="474"/>
      <c r="AC75" s="479" t="s">
        <v>426</v>
      </c>
      <c r="AD75" s="479"/>
      <c r="AE75" s="480">
        <f>SUM(AE76:AE77)</f>
        <v>6000</v>
      </c>
      <c r="AF75" s="480"/>
      <c r="AG75" s="480"/>
      <c r="AH75" s="481"/>
      <c r="AI75" s="479"/>
      <c r="AJ75" s="480">
        <f t="shared" ref="AJ75:AK75" si="24">SUM(AJ76:AJ77)</f>
        <v>14500.000000000002</v>
      </c>
      <c r="AK75" s="480">
        <f t="shared" si="24"/>
        <v>18000</v>
      </c>
      <c r="AL75" s="480">
        <f t="shared" si="22"/>
        <v>16250</v>
      </c>
      <c r="AM75" s="464"/>
      <c r="AN75" s="476"/>
      <c r="AO75" s="464"/>
      <c r="AP75" s="464"/>
    </row>
    <row r="76" spans="1:42" s="394" customFormat="1" ht="34" x14ac:dyDescent="0.2">
      <c r="A76" s="473"/>
      <c r="B76" s="491"/>
      <c r="C76" s="491"/>
      <c r="D76" s="464"/>
      <c r="E76" s="483">
        <f>L71</f>
        <v>64750</v>
      </c>
      <c r="F76" s="483">
        <f>M71</f>
        <v>51600</v>
      </c>
      <c r="G76" s="483">
        <f>N71</f>
        <v>58175</v>
      </c>
      <c r="H76" s="483">
        <f>G76*M78</f>
        <v>5817.5</v>
      </c>
      <c r="I76" s="483">
        <f>G76+H76</f>
        <v>63992.5</v>
      </c>
      <c r="J76" s="464"/>
      <c r="K76" s="468"/>
      <c r="L76" s="484" t="s">
        <v>411</v>
      </c>
      <c r="M76" s="508">
        <v>0.01</v>
      </c>
      <c r="N76" s="474"/>
      <c r="O76" s="503"/>
      <c r="P76" s="488"/>
      <c r="Q76" s="467"/>
      <c r="R76" s="486" t="s">
        <v>544</v>
      </c>
      <c r="S76" s="483">
        <v>2000</v>
      </c>
      <c r="T76" s="484" t="s">
        <v>576</v>
      </c>
      <c r="U76" s="483">
        <f>V76/$X$88</f>
        <v>75</v>
      </c>
      <c r="V76" s="485">
        <v>1.5</v>
      </c>
      <c r="W76" s="467">
        <v>160</v>
      </c>
      <c r="X76" s="483">
        <f>(S76/V76)*X$88*W76</f>
        <v>4266.6666666666661</v>
      </c>
      <c r="Y76" s="483">
        <f>S76*X$89</f>
        <v>5000</v>
      </c>
      <c r="Z76" s="483">
        <f t="shared" si="13"/>
        <v>4633.333333333333</v>
      </c>
      <c r="AA76" s="506"/>
      <c r="AB76" s="474"/>
      <c r="AC76" s="467"/>
      <c r="AD76" s="486" t="s">
        <v>492</v>
      </c>
      <c r="AE76" s="483">
        <v>5000</v>
      </c>
      <c r="AF76" s="483" t="s">
        <v>569</v>
      </c>
      <c r="AG76" s="483">
        <f>AH76/$AJ$88</f>
        <v>60</v>
      </c>
      <c r="AH76" s="485">
        <v>1.5</v>
      </c>
      <c r="AI76" s="467">
        <v>150</v>
      </c>
      <c r="AJ76" s="483">
        <f>(AE76/AH76)*AJ$88*AI76</f>
        <v>12500.000000000002</v>
      </c>
      <c r="AK76" s="483">
        <f>AE76*AJ$89</f>
        <v>15000</v>
      </c>
      <c r="AL76" s="483">
        <f t="shared" si="22"/>
        <v>13750</v>
      </c>
      <c r="AM76" s="464"/>
      <c r="AN76" s="476"/>
      <c r="AO76" s="464"/>
      <c r="AP76" s="464"/>
    </row>
    <row r="77" spans="1:42" s="394" customFormat="1" ht="29" x14ac:dyDescent="0.2">
      <c r="A77" s="473"/>
      <c r="B77" s="491"/>
      <c r="C77" s="491"/>
      <c r="D77" s="464"/>
      <c r="E77" s="464"/>
      <c r="F77" s="464"/>
      <c r="G77" s="464"/>
      <c r="H77" s="464"/>
      <c r="I77" s="464"/>
      <c r="J77" s="464"/>
      <c r="K77" s="468"/>
      <c r="L77" s="484" t="s">
        <v>412</v>
      </c>
      <c r="M77" s="496">
        <v>2.2999999999999998</v>
      </c>
      <c r="N77" s="474"/>
      <c r="O77" s="503"/>
      <c r="P77" s="488"/>
      <c r="Q77" s="479" t="s">
        <v>14</v>
      </c>
      <c r="R77" s="479"/>
      <c r="S77" s="480">
        <f>SUM(S78:S79)</f>
        <v>3000</v>
      </c>
      <c r="T77" s="480"/>
      <c r="U77" s="480"/>
      <c r="V77" s="481"/>
      <c r="W77" s="479"/>
      <c r="X77" s="480">
        <f>SUM(X78:X79)</f>
        <v>5866.6666666666661</v>
      </c>
      <c r="Y77" s="480">
        <f>SUM(Y78:Y79)</f>
        <v>7500</v>
      </c>
      <c r="Z77" s="480">
        <f t="shared" si="13"/>
        <v>6683.333333333333</v>
      </c>
      <c r="AA77" s="506"/>
      <c r="AB77" s="474"/>
      <c r="AC77" s="467"/>
      <c r="AD77" s="486" t="s">
        <v>540</v>
      </c>
      <c r="AE77" s="483">
        <v>1000</v>
      </c>
      <c r="AF77" s="483" t="s">
        <v>564</v>
      </c>
      <c r="AG77" s="483">
        <f>AH77/$AJ$88</f>
        <v>60</v>
      </c>
      <c r="AH77" s="485">
        <v>1.5</v>
      </c>
      <c r="AI77" s="467">
        <v>120</v>
      </c>
      <c r="AJ77" s="483">
        <f>(AE77/AH77)*AJ$88*AI77</f>
        <v>2000.0000000000002</v>
      </c>
      <c r="AK77" s="483">
        <f>AE77*AJ$89</f>
        <v>3000</v>
      </c>
      <c r="AL77" s="483">
        <f t="shared" si="22"/>
        <v>2500</v>
      </c>
      <c r="AM77" s="464"/>
      <c r="AN77" s="476"/>
      <c r="AO77" s="464"/>
      <c r="AP77" s="464"/>
    </row>
    <row r="78" spans="1:42" s="394" customFormat="1" ht="51" x14ac:dyDescent="0.2">
      <c r="A78" s="473"/>
      <c r="B78" s="491"/>
      <c r="C78" s="487"/>
      <c r="D78" s="464"/>
      <c r="E78" s="464"/>
      <c r="F78" s="464"/>
      <c r="G78" s="464"/>
      <c r="H78" s="464"/>
      <c r="I78" s="464"/>
      <c r="J78" s="464"/>
      <c r="K78" s="468"/>
      <c r="L78" s="484" t="s">
        <v>413</v>
      </c>
      <c r="M78" s="495">
        <v>0.1</v>
      </c>
      <c r="N78" s="474"/>
      <c r="O78" s="503"/>
      <c r="P78" s="488"/>
      <c r="Q78" s="467"/>
      <c r="R78" s="486" t="s">
        <v>490</v>
      </c>
      <c r="S78" s="483">
        <v>2000</v>
      </c>
      <c r="T78" s="484" t="s">
        <v>562</v>
      </c>
      <c r="U78" s="483">
        <f>V78/$X$88</f>
        <v>75</v>
      </c>
      <c r="V78" s="485">
        <v>1.5</v>
      </c>
      <c r="W78" s="467">
        <v>160</v>
      </c>
      <c r="X78" s="483">
        <f>(S78/V78)*X$88*W78</f>
        <v>4266.6666666666661</v>
      </c>
      <c r="Y78" s="483">
        <f>S78*X$89</f>
        <v>5000</v>
      </c>
      <c r="Z78" s="483">
        <f t="shared" si="13"/>
        <v>4633.333333333333</v>
      </c>
      <c r="AA78" s="506"/>
      <c r="AB78" s="474"/>
      <c r="AC78" s="479" t="s">
        <v>14</v>
      </c>
      <c r="AD78" s="479"/>
      <c r="AE78" s="480">
        <f>SUM(AE79:AE79)</f>
        <v>10000</v>
      </c>
      <c r="AF78" s="480"/>
      <c r="AG78" s="480"/>
      <c r="AH78" s="481"/>
      <c r="AI78" s="479"/>
      <c r="AJ78" s="480">
        <f>SUM(AJ79:AJ79)</f>
        <v>30000.000000000004</v>
      </c>
      <c r="AK78" s="480">
        <f>SUM(AK79:AK79)</f>
        <v>30000</v>
      </c>
      <c r="AL78" s="480">
        <f t="shared" si="22"/>
        <v>30000</v>
      </c>
      <c r="AM78" s="464"/>
      <c r="AN78" s="476"/>
      <c r="AO78" s="464"/>
      <c r="AP78" s="464"/>
    </row>
    <row r="79" spans="1:42" s="394" customFormat="1" ht="34" x14ac:dyDescent="0.2">
      <c r="A79" s="473"/>
      <c r="B79" s="491"/>
      <c r="C79" s="487"/>
      <c r="D79" s="464"/>
      <c r="E79" s="491"/>
      <c r="F79" s="491"/>
      <c r="G79" s="491"/>
      <c r="H79" s="491"/>
      <c r="I79" s="491"/>
      <c r="J79" s="491"/>
      <c r="K79" s="487"/>
      <c r="L79" s="484" t="s">
        <v>419</v>
      </c>
      <c r="M79" s="495" t="s">
        <v>559</v>
      </c>
      <c r="N79" s="474"/>
      <c r="O79" s="503"/>
      <c r="P79" s="488"/>
      <c r="Q79" s="467"/>
      <c r="R79" s="486" t="s">
        <v>540</v>
      </c>
      <c r="S79" s="483">
        <v>1000</v>
      </c>
      <c r="T79" s="483" t="s">
        <v>564</v>
      </c>
      <c r="U79" s="483">
        <f>V79/$X$88</f>
        <v>75</v>
      </c>
      <c r="V79" s="485">
        <v>1.5</v>
      </c>
      <c r="W79" s="467">
        <v>120</v>
      </c>
      <c r="X79" s="483">
        <f>(S79/V79)*X$88*W79</f>
        <v>1599.9999999999998</v>
      </c>
      <c r="Y79" s="483">
        <f>S79*X$89</f>
        <v>2500</v>
      </c>
      <c r="Z79" s="483">
        <f t="shared" si="13"/>
        <v>2050</v>
      </c>
      <c r="AA79" s="506"/>
      <c r="AB79" s="474"/>
      <c r="AC79" s="467"/>
      <c r="AD79" s="486" t="s">
        <v>490</v>
      </c>
      <c r="AE79" s="483">
        <v>10000</v>
      </c>
      <c r="AF79" s="484" t="s">
        <v>562</v>
      </c>
      <c r="AG79" s="483">
        <f>AH79/$AJ$88</f>
        <v>60</v>
      </c>
      <c r="AH79" s="485">
        <v>1.5</v>
      </c>
      <c r="AI79" s="467">
        <v>180</v>
      </c>
      <c r="AJ79" s="483">
        <f>(AE79/AH79)*AJ$88*AI79</f>
        <v>30000.000000000004</v>
      </c>
      <c r="AK79" s="483">
        <f>AE79*AJ$89</f>
        <v>30000</v>
      </c>
      <c r="AL79" s="483">
        <f t="shared" si="22"/>
        <v>30000</v>
      </c>
      <c r="AM79" s="464"/>
      <c r="AN79" s="476"/>
      <c r="AO79" s="464"/>
      <c r="AP79" s="464"/>
    </row>
    <row r="80" spans="1:42" s="394" customFormat="1" ht="34" customHeight="1" x14ac:dyDescent="0.2">
      <c r="A80" s="473"/>
      <c r="B80" s="491"/>
      <c r="C80" s="491"/>
      <c r="D80" s="464"/>
      <c r="E80" s="513" t="s">
        <v>571</v>
      </c>
      <c r="F80" s="493"/>
      <c r="G80" s="493"/>
      <c r="H80" s="464"/>
      <c r="I80" s="491"/>
      <c r="J80" s="491"/>
      <c r="K80" s="491"/>
      <c r="L80" s="484" t="s">
        <v>420</v>
      </c>
      <c r="M80" s="495" t="s">
        <v>714</v>
      </c>
      <c r="N80" s="474"/>
      <c r="O80" s="502"/>
      <c r="P80" s="475"/>
      <c r="Q80" s="479" t="s">
        <v>15</v>
      </c>
      <c r="R80" s="479"/>
      <c r="S80" s="480">
        <f>SUM(S81:S82)</f>
        <v>16000</v>
      </c>
      <c r="T80" s="480"/>
      <c r="U80" s="480"/>
      <c r="V80" s="481"/>
      <c r="W80" s="479"/>
      <c r="X80" s="480">
        <f>SUM(X81:X82)</f>
        <v>34133.333333333336</v>
      </c>
      <c r="Y80" s="480">
        <f>SUM(Y81:Y82)</f>
        <v>40000</v>
      </c>
      <c r="Z80" s="480">
        <f t="shared" si="13"/>
        <v>37066.666666666672</v>
      </c>
      <c r="AA80" s="506"/>
      <c r="AB80" s="474"/>
      <c r="AC80" s="479" t="s">
        <v>15</v>
      </c>
      <c r="AD80" s="479"/>
      <c r="AE80" s="480">
        <f>SUM(AE81:AE82)</f>
        <v>35000</v>
      </c>
      <c r="AF80" s="480"/>
      <c r="AG80" s="480"/>
      <c r="AH80" s="481"/>
      <c r="AI80" s="479"/>
      <c r="AJ80" s="480">
        <f>SUM(AJ81:AJ82)</f>
        <v>105000</v>
      </c>
      <c r="AK80" s="480">
        <f>SUM(AK81:AK82)</f>
        <v>105000</v>
      </c>
      <c r="AL80" s="480">
        <f t="shared" si="22"/>
        <v>105000</v>
      </c>
      <c r="AM80" s="464"/>
      <c r="AN80" s="476"/>
      <c r="AO80" s="464"/>
      <c r="AP80" s="464"/>
    </row>
    <row r="81" spans="1:42" s="394" customFormat="1" ht="29" customHeight="1" x14ac:dyDescent="0.2">
      <c r="A81" s="473"/>
      <c r="B81" s="491"/>
      <c r="C81" s="491"/>
      <c r="D81" s="464"/>
      <c r="E81" s="489" t="s">
        <v>415</v>
      </c>
      <c r="F81" s="489" t="s">
        <v>558</v>
      </c>
      <c r="G81" s="489" t="s">
        <v>408</v>
      </c>
      <c r="H81" s="464"/>
      <c r="I81" s="491"/>
      <c r="J81" s="491"/>
      <c r="K81" s="491"/>
      <c r="L81" s="491"/>
      <c r="M81" s="491"/>
      <c r="N81" s="474"/>
      <c r="O81" s="502"/>
      <c r="P81" s="475"/>
      <c r="Q81" s="467"/>
      <c r="R81" s="486" t="s">
        <v>497</v>
      </c>
      <c r="S81" s="483">
        <v>6000</v>
      </c>
      <c r="T81" s="484" t="s">
        <v>407</v>
      </c>
      <c r="U81" s="483">
        <f>V81/$X$88</f>
        <v>75</v>
      </c>
      <c r="V81" s="485">
        <v>1.5</v>
      </c>
      <c r="W81" s="467">
        <v>160</v>
      </c>
      <c r="X81" s="483">
        <f>(S81/V81)*X$88*W81</f>
        <v>12800</v>
      </c>
      <c r="Y81" s="483">
        <f>S81*X$89</f>
        <v>15000</v>
      </c>
      <c r="Z81" s="483">
        <f t="shared" si="13"/>
        <v>13900</v>
      </c>
      <c r="AA81" s="506"/>
      <c r="AB81" s="474"/>
      <c r="AC81" s="467"/>
      <c r="AD81" s="486" t="s">
        <v>497</v>
      </c>
      <c r="AE81" s="483">
        <v>15000</v>
      </c>
      <c r="AF81" s="484" t="s">
        <v>407</v>
      </c>
      <c r="AG81" s="483">
        <f t="shared" ref="AG81:AG82" si="25">AH81/$AJ$88</f>
        <v>60</v>
      </c>
      <c r="AH81" s="485">
        <v>1.5</v>
      </c>
      <c r="AI81" s="467">
        <v>180</v>
      </c>
      <c r="AJ81" s="483">
        <f>(AE81/AH81)*AJ$88*AI81</f>
        <v>45000</v>
      </c>
      <c r="AK81" s="483">
        <f>AE81*AJ$89</f>
        <v>45000</v>
      </c>
      <c r="AL81" s="483">
        <f t="shared" si="22"/>
        <v>45000</v>
      </c>
      <c r="AM81" s="464"/>
      <c r="AN81" s="476"/>
      <c r="AO81" s="464"/>
      <c r="AP81" s="464"/>
    </row>
    <row r="82" spans="1:42" s="394" customFormat="1" ht="34" customHeight="1" x14ac:dyDescent="0.2">
      <c r="A82" s="473"/>
      <c r="B82" s="491"/>
      <c r="C82" s="491"/>
      <c r="D82" s="464"/>
      <c r="E82" s="479" t="s">
        <v>7</v>
      </c>
      <c r="F82" s="497" t="s">
        <v>31</v>
      </c>
      <c r="G82" s="497" t="s">
        <v>31</v>
      </c>
      <c r="H82" s="474"/>
      <c r="I82" s="491"/>
      <c r="J82" s="491"/>
      <c r="K82" s="491"/>
      <c r="L82" s="491"/>
      <c r="M82" s="491"/>
      <c r="N82" s="474"/>
      <c r="O82" s="502"/>
      <c r="P82" s="475"/>
      <c r="Q82" s="467"/>
      <c r="R82" s="486" t="s">
        <v>282</v>
      </c>
      <c r="S82" s="483">
        <v>10000</v>
      </c>
      <c r="T82" s="484" t="s">
        <v>565</v>
      </c>
      <c r="U82" s="483">
        <f>V82/$X$88</f>
        <v>75</v>
      </c>
      <c r="V82" s="485">
        <v>1.5</v>
      </c>
      <c r="W82" s="467">
        <v>160</v>
      </c>
      <c r="X82" s="483">
        <f>(S82/V82)*X$88*W82</f>
        <v>21333.333333333336</v>
      </c>
      <c r="Y82" s="483">
        <f>S82*X$89</f>
        <v>25000</v>
      </c>
      <c r="Z82" s="483">
        <f t="shared" si="13"/>
        <v>23166.666666666668</v>
      </c>
      <c r="AA82" s="506"/>
      <c r="AB82" s="474"/>
      <c r="AC82" s="467"/>
      <c r="AD82" s="486" t="s">
        <v>282</v>
      </c>
      <c r="AE82" s="483">
        <v>20000</v>
      </c>
      <c r="AF82" s="484" t="s">
        <v>565</v>
      </c>
      <c r="AG82" s="483">
        <f t="shared" si="25"/>
        <v>60</v>
      </c>
      <c r="AH82" s="485">
        <v>1.5</v>
      </c>
      <c r="AI82" s="467">
        <v>180</v>
      </c>
      <c r="AJ82" s="483">
        <f>(AE82/AH82)*AJ$88*AI82</f>
        <v>60000.000000000007</v>
      </c>
      <c r="AK82" s="483">
        <f>AE82*AJ$89</f>
        <v>60000</v>
      </c>
      <c r="AL82" s="483">
        <f t="shared" si="22"/>
        <v>60000</v>
      </c>
      <c r="AM82" s="464"/>
      <c r="AN82" s="476"/>
      <c r="AO82" s="464"/>
      <c r="AP82" s="464"/>
    </row>
    <row r="83" spans="1:42" s="394" customFormat="1" ht="17" x14ac:dyDescent="0.2">
      <c r="A83" s="473"/>
      <c r="B83" s="491"/>
      <c r="C83" s="491"/>
      <c r="D83" s="464"/>
      <c r="E83" s="479" t="s">
        <v>8</v>
      </c>
      <c r="F83" s="497" t="s">
        <v>31</v>
      </c>
      <c r="G83" s="497" t="s">
        <v>31</v>
      </c>
      <c r="H83" s="474"/>
      <c r="I83" s="491"/>
      <c r="J83" s="491"/>
      <c r="K83" s="491"/>
      <c r="L83" s="491"/>
      <c r="M83" s="491"/>
      <c r="N83" s="474"/>
      <c r="O83" s="502"/>
      <c r="P83" s="475"/>
      <c r="Q83" s="489" t="s">
        <v>427</v>
      </c>
      <c r="R83" s="489"/>
      <c r="S83" s="490">
        <f>SUM(S40,S42,S45,S48,S52,S56,S61,S65,S70,S73,S77,S80)</f>
        <v>112000</v>
      </c>
      <c r="T83" s="490" t="s">
        <v>31</v>
      </c>
      <c r="U83" s="483"/>
      <c r="V83" s="490" t="s">
        <v>31</v>
      </c>
      <c r="W83" s="483"/>
      <c r="X83" s="490">
        <f>SUM(X40,X42,X45,X48,X52,X56,X61,X65,X70,X73,X77,X80)</f>
        <v>243133.33333333337</v>
      </c>
      <c r="Y83" s="490">
        <f>SUM(Y40,Y42,Y45,Y48,Y52,Y56,Y61,Y65,Y70,Y73,Y77,Y80)</f>
        <v>280000</v>
      </c>
      <c r="Z83" s="490">
        <f t="shared" si="13"/>
        <v>261566.66666666669</v>
      </c>
      <c r="AA83" s="506"/>
      <c r="AB83" s="474"/>
      <c r="AC83" s="489" t="s">
        <v>427</v>
      </c>
      <c r="AD83" s="489"/>
      <c r="AE83" s="490">
        <f>SUM(AE40,AE42,AE45,AE48,AE52,AE57,AE61,AE65,AE71,AE75,AE78,AE80)</f>
        <v>205000</v>
      </c>
      <c r="AF83" s="490" t="s">
        <v>31</v>
      </c>
      <c r="AG83" s="483"/>
      <c r="AH83" s="490" t="s">
        <v>31</v>
      </c>
      <c r="AI83" s="483"/>
      <c r="AJ83" s="490">
        <f>SUM(AJ40,AJ42,AJ45,AJ48,AJ52,AJ57,AJ61,AJ65,AJ71,AJ75,AJ78,AJ80)</f>
        <v>560000</v>
      </c>
      <c r="AK83" s="490">
        <f>SUM(AK40,AK42,AK45,AK48,AK52,AK57,AK61,AK65,AK71,AK75,AK78,AK80)</f>
        <v>615000</v>
      </c>
      <c r="AL83" s="490">
        <f t="shared" si="22"/>
        <v>587500</v>
      </c>
      <c r="AM83" s="464"/>
      <c r="AN83" s="476"/>
      <c r="AO83" s="464"/>
      <c r="AP83" s="464"/>
    </row>
    <row r="84" spans="1:42" s="394" customFormat="1" ht="34" customHeight="1" x14ac:dyDescent="0.2">
      <c r="A84" s="473"/>
      <c r="B84" s="491"/>
      <c r="C84" s="491"/>
      <c r="D84" s="464"/>
      <c r="E84" s="479" t="s">
        <v>9</v>
      </c>
      <c r="F84" s="497" t="s">
        <v>31</v>
      </c>
      <c r="G84" s="497" t="s">
        <v>31</v>
      </c>
      <c r="H84" s="474"/>
      <c r="I84" s="491"/>
      <c r="J84" s="491"/>
      <c r="K84" s="491"/>
      <c r="L84" s="491"/>
      <c r="M84" s="491"/>
      <c r="N84" s="474"/>
      <c r="O84" s="502"/>
      <c r="P84" s="475"/>
      <c r="Q84" s="492"/>
      <c r="R84" s="492"/>
      <c r="S84" s="492"/>
      <c r="T84" s="492"/>
      <c r="U84" s="492"/>
      <c r="V84" s="492"/>
      <c r="W84" s="492"/>
      <c r="X84" s="492"/>
      <c r="Y84" s="492"/>
      <c r="Z84" s="492"/>
      <c r="AA84" s="506"/>
      <c r="AB84" s="474"/>
      <c r="AC84" s="498"/>
      <c r="AD84" s="492"/>
      <c r="AE84" s="492"/>
      <c r="AF84" s="492"/>
      <c r="AG84" s="492"/>
      <c r="AH84" s="492"/>
      <c r="AI84" s="492"/>
      <c r="AJ84" s="492"/>
      <c r="AK84" s="492"/>
      <c r="AL84" s="492"/>
      <c r="AM84" s="464"/>
      <c r="AN84" s="476"/>
      <c r="AO84" s="464"/>
      <c r="AP84" s="464"/>
    </row>
    <row r="85" spans="1:42" s="394" customFormat="1" ht="17" x14ac:dyDescent="0.2">
      <c r="A85" s="473"/>
      <c r="B85" s="491"/>
      <c r="C85" s="487"/>
      <c r="D85" s="464"/>
      <c r="E85" s="479" t="s">
        <v>10</v>
      </c>
      <c r="F85" s="497"/>
      <c r="G85" s="510">
        <v>0</v>
      </c>
      <c r="H85" s="474"/>
      <c r="I85" s="491"/>
      <c r="J85" s="491"/>
      <c r="K85" s="491"/>
      <c r="L85" s="491"/>
      <c r="M85" s="491"/>
      <c r="N85" s="474"/>
      <c r="O85" s="502"/>
      <c r="P85" s="475"/>
      <c r="Q85" s="464"/>
      <c r="R85" s="464"/>
      <c r="S85" s="464"/>
      <c r="T85" s="464"/>
      <c r="U85" s="464"/>
      <c r="V85" s="464"/>
      <c r="W85" s="464"/>
      <c r="X85" s="464"/>
      <c r="Y85" s="464"/>
      <c r="Z85" s="464"/>
      <c r="AA85" s="506"/>
      <c r="AB85" s="474"/>
      <c r="AC85" s="464"/>
      <c r="AD85" s="464"/>
      <c r="AE85" s="464"/>
      <c r="AF85" s="464"/>
      <c r="AG85" s="464"/>
      <c r="AH85" s="464"/>
      <c r="AI85" s="464"/>
      <c r="AJ85" s="464"/>
      <c r="AK85" s="464"/>
      <c r="AL85" s="464"/>
      <c r="AM85" s="464"/>
      <c r="AN85" s="476"/>
      <c r="AO85" s="464"/>
      <c r="AP85" s="464"/>
    </row>
    <row r="86" spans="1:42" s="394" customFormat="1" ht="42" x14ac:dyDescent="0.2">
      <c r="A86" s="473"/>
      <c r="B86" s="491"/>
      <c r="C86" s="487"/>
      <c r="D86" s="464"/>
      <c r="E86" s="479" t="s">
        <v>3</v>
      </c>
      <c r="F86" s="480"/>
      <c r="G86" s="510">
        <f>SUM(G87:G89)</f>
        <v>5000</v>
      </c>
      <c r="H86" s="474"/>
      <c r="I86" s="491"/>
      <c r="J86" s="491"/>
      <c r="K86" s="491"/>
      <c r="L86" s="491"/>
      <c r="M86" s="491"/>
      <c r="N86" s="474"/>
      <c r="O86" s="502"/>
      <c r="P86" s="475"/>
      <c r="Q86" s="514" t="s">
        <v>584</v>
      </c>
      <c r="R86" s="493"/>
      <c r="S86" s="493"/>
      <c r="T86" s="493"/>
      <c r="U86" s="493"/>
      <c r="V86" s="464"/>
      <c r="W86" s="514" t="s">
        <v>428</v>
      </c>
      <c r="X86" s="493"/>
      <c r="Y86" s="493"/>
      <c r="Z86" s="493"/>
      <c r="AA86" s="506"/>
      <c r="AB86" s="474"/>
      <c r="AC86" s="260" t="s">
        <v>584</v>
      </c>
      <c r="AD86" s="493"/>
      <c r="AE86" s="493"/>
      <c r="AF86" s="493"/>
      <c r="AG86" s="493"/>
      <c r="AH86" s="464"/>
      <c r="AI86" s="493" t="s">
        <v>428</v>
      </c>
      <c r="AJ86" s="493"/>
      <c r="AK86" s="493"/>
      <c r="AL86" s="493"/>
      <c r="AM86" s="464"/>
      <c r="AN86" s="476"/>
      <c r="AO86" s="464"/>
      <c r="AP86" s="464"/>
    </row>
    <row r="87" spans="1:42" s="394" customFormat="1" ht="51" x14ac:dyDescent="0.2">
      <c r="A87" s="473"/>
      <c r="B87" s="491"/>
      <c r="C87" s="487"/>
      <c r="D87" s="464"/>
      <c r="E87" s="467"/>
      <c r="F87" s="482" t="s">
        <v>480</v>
      </c>
      <c r="G87" s="511">
        <v>2000</v>
      </c>
      <c r="H87" s="474"/>
      <c r="I87" s="491"/>
      <c r="J87" s="491"/>
      <c r="K87" s="491"/>
      <c r="L87" s="491"/>
      <c r="M87" s="491"/>
      <c r="N87" s="474"/>
      <c r="O87" s="502"/>
      <c r="P87" s="475"/>
      <c r="Q87" s="467" t="s">
        <v>439</v>
      </c>
      <c r="R87" s="467" t="s">
        <v>580</v>
      </c>
      <c r="S87" s="467" t="s">
        <v>581</v>
      </c>
      <c r="T87" s="467" t="s">
        <v>585</v>
      </c>
      <c r="U87" s="467" t="s">
        <v>586</v>
      </c>
      <c r="V87" s="464"/>
      <c r="W87" s="484" t="s">
        <v>410</v>
      </c>
      <c r="X87" s="494">
        <v>160</v>
      </c>
      <c r="Y87" s="593" t="s">
        <v>433</v>
      </c>
      <c r="Z87" s="594"/>
      <c r="AA87" s="506"/>
      <c r="AB87" s="474"/>
      <c r="AC87" s="467" t="s">
        <v>439</v>
      </c>
      <c r="AD87" s="467" t="s">
        <v>580</v>
      </c>
      <c r="AE87" s="467" t="s">
        <v>581</v>
      </c>
      <c r="AF87" s="467" t="s">
        <v>585</v>
      </c>
      <c r="AG87" s="467" t="s">
        <v>586</v>
      </c>
      <c r="AH87" s="464"/>
      <c r="AI87" s="484" t="s">
        <v>410</v>
      </c>
      <c r="AJ87" s="494">
        <v>180</v>
      </c>
      <c r="AK87" s="593" t="s">
        <v>435</v>
      </c>
      <c r="AL87" s="594"/>
      <c r="AM87" s="464"/>
      <c r="AN87" s="476"/>
      <c r="AO87" s="464"/>
      <c r="AP87" s="464"/>
    </row>
    <row r="88" spans="1:42" s="394" customFormat="1" ht="34" x14ac:dyDescent="0.2">
      <c r="A88" s="473"/>
      <c r="B88" s="491"/>
      <c r="C88" s="487"/>
      <c r="D88" s="464"/>
      <c r="E88" s="467"/>
      <c r="F88" s="482" t="s">
        <v>560</v>
      </c>
      <c r="G88" s="511">
        <v>1000</v>
      </c>
      <c r="H88" s="474"/>
      <c r="I88" s="491"/>
      <c r="J88" s="491"/>
      <c r="K88" s="491"/>
      <c r="L88" s="491"/>
      <c r="M88" s="491"/>
      <c r="N88" s="474"/>
      <c r="O88" s="502"/>
      <c r="P88" s="474"/>
      <c r="Q88" s="483">
        <f>X83</f>
        <v>243133.33333333337</v>
      </c>
      <c r="R88" s="483">
        <f>Y83</f>
        <v>280000</v>
      </c>
      <c r="S88" s="483">
        <f>Z83</f>
        <v>261566.66666666669</v>
      </c>
      <c r="T88" s="483">
        <f>S88*X90</f>
        <v>39235</v>
      </c>
      <c r="U88" s="483">
        <f>S88+T88</f>
        <v>300801.66666666669</v>
      </c>
      <c r="V88" s="464"/>
      <c r="W88" s="484" t="s">
        <v>411</v>
      </c>
      <c r="X88" s="508">
        <v>0.02</v>
      </c>
      <c r="Y88" s="593" t="s">
        <v>432</v>
      </c>
      <c r="Z88" s="594"/>
      <c r="AA88" s="507"/>
      <c r="AB88" s="474"/>
      <c r="AC88" s="483">
        <f>AJ83</f>
        <v>560000</v>
      </c>
      <c r="AD88" s="483">
        <f>AK83</f>
        <v>615000</v>
      </c>
      <c r="AE88" s="483">
        <f>AL83</f>
        <v>587500</v>
      </c>
      <c r="AF88" s="483">
        <f>AE88*AJ90</f>
        <v>99875</v>
      </c>
      <c r="AG88" s="483">
        <f>AE88+AF88</f>
        <v>687375</v>
      </c>
      <c r="AH88" s="464"/>
      <c r="AI88" s="484" t="s">
        <v>411</v>
      </c>
      <c r="AJ88" s="508">
        <v>2.5000000000000001E-2</v>
      </c>
      <c r="AK88" s="593" t="s">
        <v>436</v>
      </c>
      <c r="AL88" s="594"/>
      <c r="AM88" s="464"/>
      <c r="AN88" s="476"/>
      <c r="AO88" s="464"/>
      <c r="AP88" s="464"/>
    </row>
    <row r="89" spans="1:42" s="394" customFormat="1" ht="29" x14ac:dyDescent="0.2">
      <c r="A89" s="473"/>
      <c r="B89" s="491"/>
      <c r="C89" s="487"/>
      <c r="D89" s="464"/>
      <c r="E89" s="467"/>
      <c r="F89" s="482" t="s">
        <v>566</v>
      </c>
      <c r="G89" s="512">
        <v>2000</v>
      </c>
      <c r="H89" s="474"/>
      <c r="I89" s="491"/>
      <c r="J89" s="491"/>
      <c r="K89" s="491"/>
      <c r="L89" s="491"/>
      <c r="M89" s="491"/>
      <c r="N89" s="474"/>
      <c r="O89" s="502"/>
      <c r="P89" s="474"/>
      <c r="Q89" s="464"/>
      <c r="R89" s="464"/>
      <c r="S89" s="464"/>
      <c r="T89" s="464"/>
      <c r="U89" s="464"/>
      <c r="V89" s="464"/>
      <c r="W89" s="484" t="s">
        <v>412</v>
      </c>
      <c r="X89" s="496">
        <v>2.5</v>
      </c>
      <c r="Y89" s="593" t="s">
        <v>431</v>
      </c>
      <c r="Z89" s="594"/>
      <c r="AA89" s="505"/>
      <c r="AB89" s="474"/>
      <c r="AC89" s="464"/>
      <c r="AD89" s="464"/>
      <c r="AE89" s="464"/>
      <c r="AF89" s="464"/>
      <c r="AG89" s="464"/>
      <c r="AH89" s="464"/>
      <c r="AI89" s="484" t="s">
        <v>412</v>
      </c>
      <c r="AJ89" s="496">
        <v>3</v>
      </c>
      <c r="AK89" s="593" t="s">
        <v>437</v>
      </c>
      <c r="AL89" s="594"/>
      <c r="AM89" s="464"/>
      <c r="AN89" s="491"/>
      <c r="AO89" s="464"/>
      <c r="AP89" s="464"/>
    </row>
    <row r="90" spans="1:42" s="394" customFormat="1" ht="34" x14ac:dyDescent="0.2">
      <c r="A90" s="473"/>
      <c r="B90" s="491"/>
      <c r="C90" s="487"/>
      <c r="D90" s="464"/>
      <c r="E90" s="479" t="s">
        <v>423</v>
      </c>
      <c r="F90" s="480"/>
      <c r="G90" s="510">
        <f>G92</f>
        <v>2000</v>
      </c>
      <c r="H90" s="474"/>
      <c r="I90" s="491"/>
      <c r="J90" s="491"/>
      <c r="K90" s="491"/>
      <c r="L90" s="491"/>
      <c r="M90" s="491"/>
      <c r="N90" s="474"/>
      <c r="O90" s="502"/>
      <c r="P90" s="474"/>
      <c r="Q90" s="464"/>
      <c r="R90" s="464"/>
      <c r="S90" s="464"/>
      <c r="T90" s="464"/>
      <c r="U90" s="464"/>
      <c r="V90" s="464"/>
      <c r="W90" s="484" t="s">
        <v>413</v>
      </c>
      <c r="X90" s="495">
        <v>0.15</v>
      </c>
      <c r="Y90" s="593" t="s">
        <v>430</v>
      </c>
      <c r="Z90" s="594"/>
      <c r="AA90" s="502"/>
      <c r="AB90" s="474"/>
      <c r="AC90" s="464"/>
      <c r="AD90" s="464"/>
      <c r="AE90" s="464"/>
      <c r="AF90" s="464"/>
      <c r="AG90" s="464"/>
      <c r="AH90" s="464"/>
      <c r="AI90" s="484" t="s">
        <v>413</v>
      </c>
      <c r="AJ90" s="495">
        <v>0.17</v>
      </c>
      <c r="AK90" s="593" t="s">
        <v>438</v>
      </c>
      <c r="AL90" s="594"/>
      <c r="AM90" s="464"/>
      <c r="AN90" s="491"/>
      <c r="AO90" s="464"/>
      <c r="AP90" s="464"/>
    </row>
    <row r="91" spans="1:42" s="394" customFormat="1" ht="51" customHeight="1" x14ac:dyDescent="0.2">
      <c r="A91" s="473"/>
      <c r="B91" s="491"/>
      <c r="C91" s="487"/>
      <c r="D91" s="464"/>
      <c r="E91" s="467"/>
      <c r="F91" s="482" t="s">
        <v>515</v>
      </c>
      <c r="G91" s="511">
        <v>2000</v>
      </c>
      <c r="H91" s="474"/>
      <c r="I91" s="491"/>
      <c r="J91" s="491"/>
      <c r="K91" s="491"/>
      <c r="L91" s="491"/>
      <c r="M91" s="491"/>
      <c r="N91" s="474"/>
      <c r="O91" s="502"/>
      <c r="P91" s="474"/>
      <c r="Q91" s="493" t="s">
        <v>571</v>
      </c>
      <c r="R91" s="493"/>
      <c r="S91" s="493"/>
      <c r="T91" s="464"/>
      <c r="U91" s="464"/>
      <c r="V91" s="464"/>
      <c r="W91" s="484" t="s">
        <v>419</v>
      </c>
      <c r="X91" s="495" t="s">
        <v>429</v>
      </c>
      <c r="Y91" s="593"/>
      <c r="Z91" s="594"/>
      <c r="AA91" s="502"/>
      <c r="AB91" s="474"/>
      <c r="AC91" s="464"/>
      <c r="AD91" s="464"/>
      <c r="AE91" s="464"/>
      <c r="AF91" s="464"/>
      <c r="AG91" s="464"/>
      <c r="AH91" s="464"/>
      <c r="AI91" s="484" t="s">
        <v>419</v>
      </c>
      <c r="AJ91" s="495" t="s">
        <v>434</v>
      </c>
      <c r="AK91" s="593"/>
      <c r="AL91" s="594"/>
      <c r="AM91" s="464"/>
      <c r="AN91" s="491"/>
      <c r="AO91" s="464"/>
      <c r="AP91" s="464"/>
    </row>
    <row r="92" spans="1:42" s="394" customFormat="1" ht="34" customHeight="1" x14ac:dyDescent="0.2">
      <c r="A92" s="473"/>
      <c r="B92" s="491"/>
      <c r="C92" s="487"/>
      <c r="D92" s="464"/>
      <c r="E92" s="467"/>
      <c r="F92" s="482" t="s">
        <v>528</v>
      </c>
      <c r="G92" s="511">
        <v>2000</v>
      </c>
      <c r="H92" s="474"/>
      <c r="I92" s="491"/>
      <c r="J92" s="491"/>
      <c r="K92" s="491"/>
      <c r="L92" s="491"/>
      <c r="M92" s="491"/>
      <c r="N92" s="474"/>
      <c r="O92" s="502"/>
      <c r="P92" s="474"/>
      <c r="Q92" s="489" t="s">
        <v>415</v>
      </c>
      <c r="R92" s="489" t="s">
        <v>558</v>
      </c>
      <c r="S92" s="489" t="s">
        <v>408</v>
      </c>
      <c r="T92" s="476"/>
      <c r="U92" s="491"/>
      <c r="V92" s="491"/>
      <c r="W92" s="484" t="s">
        <v>420</v>
      </c>
      <c r="X92" s="495" t="s">
        <v>422</v>
      </c>
      <c r="Y92" s="593"/>
      <c r="Z92" s="594"/>
      <c r="AA92" s="502"/>
      <c r="AB92" s="474"/>
      <c r="AC92" s="493" t="s">
        <v>571</v>
      </c>
      <c r="AD92" s="493"/>
      <c r="AE92" s="493"/>
      <c r="AF92" s="474"/>
      <c r="AG92" s="464"/>
      <c r="AH92" s="464"/>
      <c r="AI92" s="484" t="s">
        <v>420</v>
      </c>
      <c r="AJ92" s="566">
        <v>1.5</v>
      </c>
      <c r="AK92" s="593"/>
      <c r="AL92" s="594"/>
      <c r="AM92" s="464"/>
      <c r="AN92" s="491"/>
      <c r="AO92" s="464"/>
      <c r="AP92" s="464"/>
    </row>
    <row r="93" spans="1:42" s="394" customFormat="1" ht="17" x14ac:dyDescent="0.2">
      <c r="A93" s="473"/>
      <c r="B93" s="491"/>
      <c r="C93" s="468"/>
      <c r="D93" s="464"/>
      <c r="E93" s="479" t="s">
        <v>424</v>
      </c>
      <c r="F93" s="480"/>
      <c r="G93" s="510">
        <f>G94</f>
        <v>1000</v>
      </c>
      <c r="H93" s="474"/>
      <c r="I93" s="491"/>
      <c r="J93" s="491"/>
      <c r="K93" s="491"/>
      <c r="L93" s="491"/>
      <c r="M93" s="491"/>
      <c r="N93" s="474"/>
      <c r="O93" s="502"/>
      <c r="P93" s="474"/>
      <c r="Q93" s="479" t="s">
        <v>7</v>
      </c>
      <c r="R93" s="479"/>
      <c r="S93" s="479">
        <f>SUM(S94:S94)</f>
        <v>500</v>
      </c>
      <c r="T93" s="476"/>
      <c r="U93" s="491"/>
      <c r="V93" s="491"/>
      <c r="W93" s="491"/>
      <c r="X93" s="491"/>
      <c r="Y93" s="491"/>
      <c r="Z93" s="491"/>
      <c r="AA93" s="502"/>
      <c r="AB93" s="474"/>
      <c r="AC93" s="489" t="s">
        <v>415</v>
      </c>
      <c r="AD93" s="489" t="s">
        <v>558</v>
      </c>
      <c r="AE93" s="489" t="s">
        <v>408</v>
      </c>
      <c r="AF93" s="461"/>
      <c r="AG93" s="464"/>
      <c r="AH93" s="464"/>
      <c r="AI93" s="464"/>
      <c r="AJ93" s="464"/>
      <c r="AK93" s="464"/>
      <c r="AL93" s="464"/>
      <c r="AM93" s="464"/>
      <c r="AN93" s="464"/>
      <c r="AO93" s="464"/>
      <c r="AP93" s="464"/>
    </row>
    <row r="94" spans="1:42" s="394" customFormat="1" ht="29" x14ac:dyDescent="0.2">
      <c r="A94" s="473"/>
      <c r="B94" s="491"/>
      <c r="C94" s="468"/>
      <c r="D94" s="464"/>
      <c r="E94" s="467"/>
      <c r="F94" s="482" t="s">
        <v>504</v>
      </c>
      <c r="G94" s="511">
        <v>1000</v>
      </c>
      <c r="H94" s="474"/>
      <c r="I94" s="491"/>
      <c r="J94" s="491"/>
      <c r="K94" s="491"/>
      <c r="L94" s="491"/>
      <c r="M94" s="491"/>
      <c r="N94" s="474"/>
      <c r="O94" s="502"/>
      <c r="P94" s="474"/>
      <c r="Q94" s="467"/>
      <c r="R94" s="486" t="s">
        <v>507</v>
      </c>
      <c r="S94" s="486">
        <v>500</v>
      </c>
      <c r="T94" s="476"/>
      <c r="U94" s="491"/>
      <c r="V94" s="491"/>
      <c r="W94" s="491"/>
      <c r="X94" s="491"/>
      <c r="Y94" s="491"/>
      <c r="Z94" s="491"/>
      <c r="AA94" s="502"/>
      <c r="AB94" s="474"/>
      <c r="AC94" s="479" t="s">
        <v>7</v>
      </c>
      <c r="AD94" s="479"/>
      <c r="AE94" s="479">
        <f>SUM(AE95)</f>
        <v>500</v>
      </c>
      <c r="AF94" s="461"/>
      <c r="AG94" s="464"/>
      <c r="AH94" s="464"/>
      <c r="AI94" s="464"/>
      <c r="AJ94" s="464"/>
      <c r="AK94" s="464"/>
      <c r="AL94" s="464"/>
      <c r="AM94" s="464"/>
      <c r="AN94" s="464"/>
      <c r="AO94" s="464"/>
      <c r="AP94" s="464"/>
    </row>
    <row r="95" spans="1:42" s="394" customFormat="1" ht="51" customHeight="1" x14ac:dyDescent="0.2">
      <c r="A95" s="473"/>
      <c r="B95" s="491"/>
      <c r="C95" s="468"/>
      <c r="D95" s="464"/>
      <c r="E95" s="477" t="s">
        <v>11</v>
      </c>
      <c r="F95" s="497"/>
      <c r="G95" s="510">
        <f>SUM(G96:G98)</f>
        <v>5000</v>
      </c>
      <c r="H95" s="474"/>
      <c r="I95" s="464"/>
      <c r="J95" s="464"/>
      <c r="K95" s="464"/>
      <c r="L95" s="464"/>
      <c r="M95" s="464"/>
      <c r="N95" s="474"/>
      <c r="O95" s="502"/>
      <c r="P95" s="474"/>
      <c r="Q95" s="479" t="s">
        <v>8</v>
      </c>
      <c r="R95" s="479"/>
      <c r="S95" s="479">
        <f>S96</f>
        <v>2000</v>
      </c>
      <c r="T95" s="476"/>
      <c r="U95" s="491"/>
      <c r="V95" s="491"/>
      <c r="W95" s="491"/>
      <c r="X95" s="491"/>
      <c r="Y95" s="491"/>
      <c r="Z95" s="491"/>
      <c r="AA95" s="502"/>
      <c r="AB95" s="474"/>
      <c r="AC95" s="467"/>
      <c r="AD95" s="486" t="s">
        <v>507</v>
      </c>
      <c r="AE95" s="486">
        <v>500</v>
      </c>
      <c r="AF95" s="461"/>
      <c r="AG95" s="464"/>
      <c r="AH95" s="464"/>
      <c r="AI95" s="464"/>
      <c r="AJ95" s="464"/>
      <c r="AK95" s="464"/>
      <c r="AL95" s="464"/>
      <c r="AM95" s="464"/>
      <c r="AN95" s="464"/>
      <c r="AO95" s="464"/>
      <c r="AP95" s="464"/>
    </row>
    <row r="96" spans="1:42" s="394" customFormat="1" ht="29" x14ac:dyDescent="0.2">
      <c r="A96" s="473"/>
      <c r="B96" s="491"/>
      <c r="C96" s="468"/>
      <c r="D96" s="464"/>
      <c r="E96" s="467"/>
      <c r="F96" s="486" t="s">
        <v>477</v>
      </c>
      <c r="G96" s="511">
        <v>2000</v>
      </c>
      <c r="H96" s="474"/>
      <c r="I96" s="464"/>
      <c r="J96" s="464"/>
      <c r="K96" s="464"/>
      <c r="L96" s="464"/>
      <c r="M96" s="464"/>
      <c r="N96" s="474"/>
      <c r="O96" s="502"/>
      <c r="P96" s="475"/>
      <c r="Q96" s="467"/>
      <c r="R96" s="486" t="s">
        <v>519</v>
      </c>
      <c r="S96" s="486">
        <v>2000</v>
      </c>
      <c r="T96" s="476"/>
      <c r="U96" s="491"/>
      <c r="V96" s="491"/>
      <c r="W96" s="491"/>
      <c r="X96" s="491"/>
      <c r="Y96" s="491"/>
      <c r="Z96" s="491"/>
      <c r="AA96" s="502"/>
      <c r="AB96" s="474"/>
      <c r="AC96" s="479" t="s">
        <v>8</v>
      </c>
      <c r="AD96" s="477"/>
      <c r="AE96" s="479">
        <f>SUM(AE97)</f>
        <v>8000</v>
      </c>
      <c r="AF96" s="461"/>
      <c r="AG96" s="464"/>
      <c r="AH96" s="464"/>
      <c r="AI96" s="464"/>
      <c r="AJ96" s="464"/>
      <c r="AK96" s="464"/>
      <c r="AL96" s="464"/>
      <c r="AM96" s="464"/>
      <c r="AN96" s="464"/>
      <c r="AO96" s="464"/>
      <c r="AP96" s="464"/>
    </row>
    <row r="97" spans="1:42" s="394" customFormat="1" ht="43" x14ac:dyDescent="0.2">
      <c r="A97" s="473"/>
      <c r="B97" s="491"/>
      <c r="C97" s="468"/>
      <c r="D97" s="464"/>
      <c r="E97" s="467"/>
      <c r="F97" s="486" t="s">
        <v>482</v>
      </c>
      <c r="G97" s="511">
        <v>1000</v>
      </c>
      <c r="H97" s="474"/>
      <c r="I97" s="464"/>
      <c r="J97" s="464"/>
      <c r="K97" s="464"/>
      <c r="L97" s="464"/>
      <c r="M97" s="464"/>
      <c r="N97" s="474"/>
      <c r="O97" s="502"/>
      <c r="P97" s="475"/>
      <c r="Q97" s="479" t="s">
        <v>9</v>
      </c>
      <c r="R97" s="479"/>
      <c r="S97" s="479">
        <f>SUM(S98:S100)</f>
        <v>3000</v>
      </c>
      <c r="T97" s="476"/>
      <c r="U97" s="491"/>
      <c r="V97" s="491"/>
      <c r="W97" s="491"/>
      <c r="X97" s="491"/>
      <c r="Y97" s="491"/>
      <c r="Z97" s="491"/>
      <c r="AA97" s="502"/>
      <c r="AB97" s="475"/>
      <c r="AC97" s="467"/>
      <c r="AD97" s="486" t="s">
        <v>510</v>
      </c>
      <c r="AE97" s="486">
        <v>8000</v>
      </c>
      <c r="AF97" s="461"/>
      <c r="AG97" s="464"/>
      <c r="AH97" s="464"/>
      <c r="AI97" s="464"/>
      <c r="AJ97" s="464"/>
      <c r="AK97" s="464"/>
      <c r="AL97" s="464"/>
      <c r="AM97" s="464"/>
      <c r="AN97" s="464"/>
      <c r="AO97" s="464"/>
      <c r="AP97" s="464"/>
    </row>
    <row r="98" spans="1:42" s="394" customFormat="1" ht="34" x14ac:dyDescent="0.2">
      <c r="A98" s="473"/>
      <c r="B98" s="491"/>
      <c r="C98" s="468"/>
      <c r="D98" s="464"/>
      <c r="E98" s="467"/>
      <c r="F98" s="467" t="s">
        <v>566</v>
      </c>
      <c r="G98" s="512">
        <v>2000</v>
      </c>
      <c r="H98" s="474"/>
      <c r="I98" s="464"/>
      <c r="J98" s="464"/>
      <c r="K98" s="464"/>
      <c r="L98" s="464"/>
      <c r="M98" s="464"/>
      <c r="N98" s="474"/>
      <c r="O98" s="502"/>
      <c r="P98" s="475"/>
      <c r="Q98" s="467"/>
      <c r="R98" s="486" t="s">
        <v>484</v>
      </c>
      <c r="S98" s="486">
        <v>2000</v>
      </c>
      <c r="T98" s="476"/>
      <c r="U98" s="491"/>
      <c r="V98" s="491"/>
      <c r="W98" s="491"/>
      <c r="X98" s="491"/>
      <c r="Y98" s="491"/>
      <c r="Z98" s="491"/>
      <c r="AA98" s="502"/>
      <c r="AB98" s="475"/>
      <c r="AC98" s="479" t="s">
        <v>9</v>
      </c>
      <c r="AD98" s="477"/>
      <c r="AE98" s="479">
        <f>SUM(AE99:AE103)</f>
        <v>10500</v>
      </c>
      <c r="AF98" s="461"/>
      <c r="AG98" s="464"/>
      <c r="AH98" s="464"/>
      <c r="AI98" s="464"/>
      <c r="AJ98" s="464"/>
      <c r="AK98" s="464"/>
      <c r="AL98" s="464"/>
      <c r="AM98" s="464"/>
      <c r="AN98" s="464"/>
      <c r="AO98" s="464"/>
      <c r="AP98" s="464"/>
    </row>
    <row r="99" spans="1:42" s="394" customFormat="1" ht="29" x14ac:dyDescent="0.2">
      <c r="A99" s="473"/>
      <c r="B99" s="491"/>
      <c r="C99" s="468"/>
      <c r="D99" s="464"/>
      <c r="E99" s="479" t="s">
        <v>12</v>
      </c>
      <c r="F99" s="497" t="s">
        <v>31</v>
      </c>
      <c r="G99" s="497" t="s">
        <v>31</v>
      </c>
      <c r="H99" s="474"/>
      <c r="I99" s="464"/>
      <c r="J99" s="464"/>
      <c r="K99" s="464"/>
      <c r="L99" s="464"/>
      <c r="M99" s="464"/>
      <c r="N99" s="474"/>
      <c r="O99" s="502"/>
      <c r="P99" s="475"/>
      <c r="Q99" s="467"/>
      <c r="R99" s="486" t="s">
        <v>508</v>
      </c>
      <c r="S99" s="486">
        <v>0</v>
      </c>
      <c r="T99" s="476"/>
      <c r="U99" s="491"/>
      <c r="V99" s="491"/>
      <c r="W99" s="491"/>
      <c r="X99" s="491"/>
      <c r="Y99" s="491"/>
      <c r="Z99" s="491"/>
      <c r="AA99" s="502"/>
      <c r="AB99" s="475"/>
      <c r="AC99" s="467"/>
      <c r="AD99" s="486" t="s">
        <v>484</v>
      </c>
      <c r="AE99" s="486">
        <v>2000</v>
      </c>
      <c r="AF99" s="461"/>
      <c r="AG99" s="464"/>
      <c r="AH99" s="464"/>
      <c r="AI99" s="464"/>
      <c r="AJ99" s="464"/>
      <c r="AK99" s="464"/>
      <c r="AL99" s="464"/>
      <c r="AM99" s="464"/>
      <c r="AN99" s="464"/>
      <c r="AO99" s="464"/>
      <c r="AP99" s="464"/>
    </row>
    <row r="100" spans="1:42" s="394" customFormat="1" ht="29" x14ac:dyDescent="0.2">
      <c r="A100" s="473"/>
      <c r="B100" s="491"/>
      <c r="C100" s="468"/>
      <c r="D100" s="464"/>
      <c r="E100" s="479" t="s">
        <v>426</v>
      </c>
      <c r="F100" s="497" t="s">
        <v>31</v>
      </c>
      <c r="G100" s="497" t="s">
        <v>31</v>
      </c>
      <c r="H100" s="474"/>
      <c r="I100" s="464"/>
      <c r="J100" s="464"/>
      <c r="K100" s="464"/>
      <c r="L100" s="464"/>
      <c r="M100" s="464"/>
      <c r="N100" s="474"/>
      <c r="O100" s="502"/>
      <c r="P100" s="475"/>
      <c r="Q100" s="467"/>
      <c r="R100" s="486" t="s">
        <v>560</v>
      </c>
      <c r="S100" s="486">
        <v>1000</v>
      </c>
      <c r="T100" s="476"/>
      <c r="U100" s="491"/>
      <c r="V100" s="491"/>
      <c r="W100" s="491"/>
      <c r="X100" s="491"/>
      <c r="Y100" s="491"/>
      <c r="Z100" s="491"/>
      <c r="AA100" s="502"/>
      <c r="AB100" s="475"/>
      <c r="AC100" s="467"/>
      <c r="AD100" s="486" t="s">
        <v>508</v>
      </c>
      <c r="AE100" s="486">
        <v>500</v>
      </c>
      <c r="AF100" s="461"/>
      <c r="AG100" s="464"/>
      <c r="AH100" s="464"/>
      <c r="AI100" s="464"/>
      <c r="AJ100" s="464"/>
      <c r="AK100" s="464"/>
      <c r="AL100" s="464"/>
      <c r="AM100" s="464"/>
      <c r="AN100" s="464"/>
      <c r="AO100" s="464"/>
      <c r="AP100" s="464"/>
    </row>
    <row r="101" spans="1:42" s="394" customFormat="1" ht="43" x14ac:dyDescent="0.2">
      <c r="A101" s="473"/>
      <c r="B101" s="491"/>
      <c r="C101" s="468"/>
      <c r="D101" s="464"/>
      <c r="E101" s="479" t="s">
        <v>14</v>
      </c>
      <c r="F101" s="480"/>
      <c r="G101" s="510">
        <f>G102</f>
        <v>1000</v>
      </c>
      <c r="H101" s="474"/>
      <c r="I101" s="464"/>
      <c r="J101" s="464"/>
      <c r="K101" s="464"/>
      <c r="L101" s="464"/>
      <c r="M101" s="464"/>
      <c r="N101" s="474"/>
      <c r="O101" s="502"/>
      <c r="P101" s="475"/>
      <c r="Q101" s="479" t="s">
        <v>10</v>
      </c>
      <c r="R101" s="479"/>
      <c r="S101" s="479">
        <f>SUM(S102:S103)</f>
        <v>5000</v>
      </c>
      <c r="T101" s="476"/>
      <c r="U101" s="491"/>
      <c r="V101" s="491"/>
      <c r="W101" s="491"/>
      <c r="X101" s="491"/>
      <c r="Y101" s="491"/>
      <c r="Z101" s="491"/>
      <c r="AA101" s="502"/>
      <c r="AB101" s="475"/>
      <c r="AC101" s="467"/>
      <c r="AD101" s="482" t="s">
        <v>523</v>
      </c>
      <c r="AE101" s="482">
        <v>3000</v>
      </c>
      <c r="AF101" s="461"/>
      <c r="AG101" s="464"/>
      <c r="AH101" s="464"/>
      <c r="AI101" s="464"/>
      <c r="AJ101" s="464"/>
      <c r="AK101" s="464"/>
      <c r="AL101" s="464"/>
      <c r="AM101" s="464"/>
      <c r="AN101" s="464"/>
      <c r="AO101" s="464"/>
      <c r="AP101" s="464"/>
    </row>
    <row r="102" spans="1:42" s="394" customFormat="1" ht="29" x14ac:dyDescent="0.2">
      <c r="A102" s="473"/>
      <c r="B102" s="491"/>
      <c r="C102" s="468"/>
      <c r="D102" s="464"/>
      <c r="E102" s="467"/>
      <c r="F102" s="482" t="s">
        <v>505</v>
      </c>
      <c r="G102" s="511">
        <v>1000</v>
      </c>
      <c r="H102" s="474"/>
      <c r="I102" s="464"/>
      <c r="J102" s="464"/>
      <c r="K102" s="464"/>
      <c r="L102" s="464"/>
      <c r="M102" s="464"/>
      <c r="N102" s="474"/>
      <c r="O102" s="502"/>
      <c r="P102" s="475"/>
      <c r="Q102" s="467"/>
      <c r="R102" s="486" t="s">
        <v>532</v>
      </c>
      <c r="S102" s="486">
        <v>2000</v>
      </c>
      <c r="T102" s="476"/>
      <c r="U102" s="491"/>
      <c r="V102" s="491"/>
      <c r="W102" s="491"/>
      <c r="X102" s="491"/>
      <c r="Y102" s="491"/>
      <c r="Z102" s="491"/>
      <c r="AA102" s="502"/>
      <c r="AB102" s="475"/>
      <c r="AC102" s="467"/>
      <c r="AD102" s="486" t="s">
        <v>560</v>
      </c>
      <c r="AE102" s="486">
        <v>1000</v>
      </c>
      <c r="AF102" s="461"/>
      <c r="AG102" s="464"/>
      <c r="AH102" s="464"/>
      <c r="AI102" s="464"/>
      <c r="AJ102" s="464"/>
      <c r="AK102" s="464"/>
      <c r="AL102" s="464"/>
      <c r="AM102" s="464"/>
      <c r="AN102" s="464"/>
      <c r="AO102" s="464"/>
      <c r="AP102" s="464"/>
    </row>
    <row r="103" spans="1:42" s="394" customFormat="1" ht="29" x14ac:dyDescent="0.2">
      <c r="A103" s="473"/>
      <c r="B103" s="491"/>
      <c r="C103" s="468"/>
      <c r="D103" s="464"/>
      <c r="E103" s="479" t="s">
        <v>15</v>
      </c>
      <c r="F103" s="480"/>
      <c r="G103" s="510">
        <f>G104</f>
        <v>2000</v>
      </c>
      <c r="H103" s="474"/>
      <c r="I103" s="464"/>
      <c r="J103" s="464"/>
      <c r="K103" s="464"/>
      <c r="L103" s="464"/>
      <c r="M103" s="464"/>
      <c r="N103" s="474"/>
      <c r="O103" s="502"/>
      <c r="P103" s="475"/>
      <c r="Q103" s="467"/>
      <c r="R103" s="482" t="s">
        <v>570</v>
      </c>
      <c r="S103" s="482">
        <v>3000</v>
      </c>
      <c r="T103" s="476"/>
      <c r="U103" s="491"/>
      <c r="V103" s="491"/>
      <c r="W103" s="491"/>
      <c r="X103" s="491"/>
      <c r="Y103" s="491"/>
      <c r="Z103" s="491"/>
      <c r="AA103" s="502"/>
      <c r="AB103" s="475"/>
      <c r="AC103" s="467"/>
      <c r="AD103" s="482" t="s">
        <v>582</v>
      </c>
      <c r="AE103" s="482">
        <v>4000</v>
      </c>
      <c r="AF103" s="461"/>
      <c r="AG103" s="464"/>
      <c r="AH103" s="464"/>
      <c r="AI103" s="464"/>
      <c r="AJ103" s="464"/>
      <c r="AK103" s="464"/>
      <c r="AL103" s="464"/>
      <c r="AM103" s="464"/>
      <c r="AN103" s="464"/>
      <c r="AO103" s="464"/>
      <c r="AP103" s="464"/>
    </row>
    <row r="104" spans="1:42" s="394" customFormat="1" ht="29" x14ac:dyDescent="0.2">
      <c r="A104" s="473"/>
      <c r="B104" s="491"/>
      <c r="C104" s="468"/>
      <c r="D104" s="464"/>
      <c r="E104" s="467"/>
      <c r="F104" s="482" t="s">
        <v>506</v>
      </c>
      <c r="G104" s="511">
        <v>2000</v>
      </c>
      <c r="H104" s="474"/>
      <c r="I104" s="464"/>
      <c r="J104" s="464"/>
      <c r="K104" s="464"/>
      <c r="L104" s="464"/>
      <c r="M104" s="464"/>
      <c r="N104" s="474"/>
      <c r="O104" s="502"/>
      <c r="P104" s="475"/>
      <c r="Q104" s="479" t="s">
        <v>3</v>
      </c>
      <c r="R104" s="479"/>
      <c r="S104" s="479">
        <f>SUM(S105:S109)</f>
        <v>19000</v>
      </c>
      <c r="T104" s="476"/>
      <c r="U104" s="491"/>
      <c r="V104" s="491"/>
      <c r="W104" s="491"/>
      <c r="X104" s="491"/>
      <c r="Y104" s="491"/>
      <c r="Z104" s="491"/>
      <c r="AA104" s="502"/>
      <c r="AB104" s="475"/>
      <c r="AC104" s="479" t="s">
        <v>10</v>
      </c>
      <c r="AD104" s="477"/>
      <c r="AE104" s="479">
        <f>SUM(AE105:AE106)</f>
        <v>4000</v>
      </c>
      <c r="AF104" s="461"/>
      <c r="AG104" s="464"/>
      <c r="AH104" s="464"/>
      <c r="AI104" s="464"/>
      <c r="AJ104" s="464"/>
      <c r="AK104" s="464"/>
      <c r="AL104" s="464"/>
      <c r="AM104" s="464"/>
      <c r="AN104" s="464"/>
      <c r="AO104" s="464"/>
      <c r="AP104" s="464"/>
    </row>
    <row r="105" spans="1:42" s="394" customFormat="1" ht="29" x14ac:dyDescent="0.2">
      <c r="A105" s="473"/>
      <c r="B105" s="491"/>
      <c r="C105" s="468"/>
      <c r="D105" s="464"/>
      <c r="E105" s="489" t="s">
        <v>427</v>
      </c>
      <c r="F105" s="467"/>
      <c r="G105" s="490">
        <f>SUM(G85,G86,G90,G93,G95,G101,G103)</f>
        <v>16000</v>
      </c>
      <c r="H105" s="474"/>
      <c r="I105" s="464"/>
      <c r="J105" s="464"/>
      <c r="K105" s="464"/>
      <c r="L105" s="464"/>
      <c r="M105" s="464"/>
      <c r="N105" s="474"/>
      <c r="O105" s="502"/>
      <c r="P105" s="475"/>
      <c r="Q105" s="467"/>
      <c r="R105" s="486" t="s">
        <v>614</v>
      </c>
      <c r="S105" s="486">
        <v>10000</v>
      </c>
      <c r="T105" s="476"/>
      <c r="U105" s="491"/>
      <c r="V105" s="491"/>
      <c r="W105" s="491"/>
      <c r="X105" s="491"/>
      <c r="Y105" s="491"/>
      <c r="Z105" s="491"/>
      <c r="AA105" s="502"/>
      <c r="AB105" s="475"/>
      <c r="AC105" s="467"/>
      <c r="AD105" s="482" t="s">
        <v>570</v>
      </c>
      <c r="AE105" s="482">
        <v>3000</v>
      </c>
      <c r="AF105" s="461"/>
      <c r="AG105" s="464"/>
      <c r="AH105" s="464"/>
      <c r="AI105" s="464"/>
      <c r="AJ105" s="464"/>
      <c r="AK105" s="464"/>
      <c r="AL105" s="464"/>
      <c r="AM105" s="464"/>
      <c r="AN105" s="464"/>
      <c r="AO105" s="464"/>
      <c r="AP105" s="464"/>
    </row>
    <row r="106" spans="1:42" s="394" customFormat="1" ht="29" x14ac:dyDescent="0.2">
      <c r="A106" s="473"/>
      <c r="B106" s="491"/>
      <c r="C106" s="468"/>
      <c r="D106" s="464"/>
      <c r="E106" s="492"/>
      <c r="F106" s="492"/>
      <c r="G106" s="464"/>
      <c r="H106" s="464"/>
      <c r="I106" s="464"/>
      <c r="J106" s="464"/>
      <c r="K106" s="464"/>
      <c r="L106" s="464"/>
      <c r="M106" s="474"/>
      <c r="N106" s="474"/>
      <c r="O106" s="502"/>
      <c r="P106" s="475"/>
      <c r="Q106" s="467"/>
      <c r="R106" s="486" t="s">
        <v>575</v>
      </c>
      <c r="S106" s="486">
        <v>1000</v>
      </c>
      <c r="T106" s="476"/>
      <c r="U106" s="491"/>
      <c r="V106" s="491"/>
      <c r="W106" s="491"/>
      <c r="X106" s="491"/>
      <c r="Y106" s="491"/>
      <c r="Z106" s="491"/>
      <c r="AA106" s="502"/>
      <c r="AB106" s="475"/>
      <c r="AC106" s="467"/>
      <c r="AD106" s="486" t="s">
        <v>566</v>
      </c>
      <c r="AE106" s="486">
        <v>1000</v>
      </c>
      <c r="AF106" s="461"/>
      <c r="AG106" s="464"/>
      <c r="AH106" s="464"/>
      <c r="AI106" s="464"/>
      <c r="AJ106" s="464"/>
      <c r="AK106" s="464"/>
      <c r="AL106" s="464"/>
      <c r="AM106" s="464"/>
      <c r="AN106" s="464"/>
      <c r="AO106" s="464"/>
      <c r="AP106" s="464"/>
    </row>
    <row r="107" spans="1:42" s="394" customFormat="1" ht="17" x14ac:dyDescent="0.2">
      <c r="A107" s="473"/>
      <c r="B107" s="491"/>
      <c r="C107" s="468"/>
      <c r="D107" s="464"/>
      <c r="E107" s="464"/>
      <c r="F107" s="464"/>
      <c r="G107" s="464"/>
      <c r="H107" s="464"/>
      <c r="I107" s="464"/>
      <c r="J107" s="464"/>
      <c r="K107" s="464"/>
      <c r="L107" s="464"/>
      <c r="M107" s="474"/>
      <c r="N107" s="474"/>
      <c r="O107" s="502"/>
      <c r="P107" s="475"/>
      <c r="Q107" s="467"/>
      <c r="R107" s="486" t="s">
        <v>613</v>
      </c>
      <c r="S107" s="486">
        <v>5000</v>
      </c>
      <c r="T107" s="476"/>
      <c r="U107" s="491"/>
      <c r="V107" s="491"/>
      <c r="W107" s="491"/>
      <c r="X107" s="491"/>
      <c r="Y107" s="491"/>
      <c r="Z107" s="491"/>
      <c r="AA107" s="502"/>
      <c r="AB107" s="475"/>
      <c r="AC107" s="479" t="s">
        <v>3</v>
      </c>
      <c r="AD107" s="477"/>
      <c r="AE107" s="479">
        <f>SUM(AE108:AE111)</f>
        <v>12000</v>
      </c>
      <c r="AF107" s="461"/>
      <c r="AG107" s="464"/>
      <c r="AH107" s="464"/>
      <c r="AI107" s="464"/>
      <c r="AJ107" s="464"/>
      <c r="AK107" s="464"/>
      <c r="AL107" s="464"/>
      <c r="AM107" s="464"/>
      <c r="AN107" s="464"/>
      <c r="AO107" s="464"/>
      <c r="AP107" s="464"/>
    </row>
    <row r="108" spans="1:42" s="394" customFormat="1" ht="29" x14ac:dyDescent="0.2">
      <c r="A108" s="473"/>
      <c r="B108" s="491"/>
      <c r="C108" s="468"/>
      <c r="D108" s="464"/>
      <c r="E108" s="464"/>
      <c r="F108" s="464"/>
      <c r="G108" s="464"/>
      <c r="H108" s="464"/>
      <c r="I108" s="464"/>
      <c r="J108" s="464"/>
      <c r="K108" s="464"/>
      <c r="L108" s="464"/>
      <c r="M108" s="474"/>
      <c r="N108" s="474"/>
      <c r="O108" s="502"/>
      <c r="P108" s="475"/>
      <c r="Q108" s="467"/>
      <c r="R108" s="486" t="s">
        <v>480</v>
      </c>
      <c r="S108" s="486">
        <v>2000</v>
      </c>
      <c r="T108" s="476"/>
      <c r="U108" s="491"/>
      <c r="V108" s="491"/>
      <c r="W108" s="491"/>
      <c r="X108" s="491"/>
      <c r="Y108" s="491"/>
      <c r="Z108" s="491"/>
      <c r="AA108" s="502"/>
      <c r="AB108" s="475"/>
      <c r="AC108" s="467"/>
      <c r="AD108" s="486" t="s">
        <v>595</v>
      </c>
      <c r="AE108" s="486">
        <v>3000</v>
      </c>
      <c r="AF108" s="461"/>
      <c r="AG108" s="464"/>
      <c r="AH108" s="464"/>
      <c r="AI108" s="464"/>
      <c r="AJ108" s="464"/>
      <c r="AK108" s="464"/>
      <c r="AL108" s="464"/>
      <c r="AM108" s="464"/>
      <c r="AN108" s="464"/>
      <c r="AO108" s="464"/>
      <c r="AP108" s="464"/>
    </row>
    <row r="109" spans="1:42" s="394" customFormat="1" ht="29" x14ac:dyDescent="0.2">
      <c r="A109" s="473"/>
      <c r="B109" s="491"/>
      <c r="C109" s="468"/>
      <c r="D109" s="464"/>
      <c r="E109" s="464"/>
      <c r="F109" s="464"/>
      <c r="G109" s="464"/>
      <c r="H109" s="464"/>
      <c r="I109" s="464"/>
      <c r="J109" s="464"/>
      <c r="K109" s="464"/>
      <c r="L109" s="464"/>
      <c r="M109" s="474"/>
      <c r="N109" s="474"/>
      <c r="O109" s="502"/>
      <c r="P109" s="475"/>
      <c r="Q109" s="467"/>
      <c r="R109" s="486" t="s">
        <v>566</v>
      </c>
      <c r="S109" s="486">
        <v>1000</v>
      </c>
      <c r="T109" s="476"/>
      <c r="U109" s="464"/>
      <c r="V109" s="464"/>
      <c r="W109" s="464"/>
      <c r="X109" s="464"/>
      <c r="Y109" s="464"/>
      <c r="Z109" s="464"/>
      <c r="AA109" s="502"/>
      <c r="AB109" s="475"/>
      <c r="AC109" s="467"/>
      <c r="AD109" s="486" t="s">
        <v>613</v>
      </c>
      <c r="AE109" s="486">
        <v>5000</v>
      </c>
      <c r="AF109" s="461"/>
      <c r="AG109" s="464"/>
      <c r="AH109" s="464"/>
      <c r="AI109" s="464"/>
      <c r="AJ109" s="464"/>
      <c r="AK109" s="464"/>
      <c r="AL109" s="464"/>
      <c r="AM109" s="464"/>
      <c r="AN109" s="464"/>
      <c r="AO109" s="464"/>
      <c r="AP109" s="464"/>
    </row>
    <row r="110" spans="1:42" s="394" customFormat="1" ht="29" x14ac:dyDescent="0.2">
      <c r="A110" s="473"/>
      <c r="B110" s="491"/>
      <c r="C110" s="464"/>
      <c r="D110" s="464"/>
      <c r="E110" s="464"/>
      <c r="F110" s="464"/>
      <c r="G110" s="464"/>
      <c r="H110" s="464"/>
      <c r="I110" s="464"/>
      <c r="J110" s="464"/>
      <c r="K110" s="464"/>
      <c r="L110" s="464"/>
      <c r="M110" s="474"/>
      <c r="N110" s="474"/>
      <c r="O110" s="502"/>
      <c r="P110" s="475"/>
      <c r="Q110" s="479" t="s">
        <v>423</v>
      </c>
      <c r="R110" s="479"/>
      <c r="S110" s="479">
        <f>SUM(S111:S112)</f>
        <v>3500</v>
      </c>
      <c r="T110" s="476"/>
      <c r="U110" s="464"/>
      <c r="V110" s="464"/>
      <c r="W110" s="464"/>
      <c r="X110" s="464"/>
      <c r="Y110" s="464"/>
      <c r="Z110" s="464"/>
      <c r="AA110" s="502"/>
      <c r="AB110" s="475"/>
      <c r="AC110" s="467"/>
      <c r="AD110" s="486" t="s">
        <v>575</v>
      </c>
      <c r="AE110" s="486">
        <v>1000</v>
      </c>
      <c r="AF110" s="461"/>
      <c r="AG110" s="464"/>
      <c r="AH110" s="464"/>
      <c r="AI110" s="464"/>
      <c r="AJ110" s="464"/>
      <c r="AK110" s="464"/>
      <c r="AL110" s="464"/>
      <c r="AM110" s="464"/>
      <c r="AN110" s="464"/>
      <c r="AO110" s="464"/>
      <c r="AP110" s="464"/>
    </row>
    <row r="111" spans="1:42" s="394" customFormat="1" ht="29" x14ac:dyDescent="0.2">
      <c r="A111" s="473"/>
      <c r="B111" s="491"/>
      <c r="C111" s="464"/>
      <c r="D111" s="464"/>
      <c r="E111" s="464"/>
      <c r="F111" s="464"/>
      <c r="G111" s="464"/>
      <c r="H111" s="464"/>
      <c r="I111" s="464"/>
      <c r="J111" s="464"/>
      <c r="K111" s="464"/>
      <c r="L111" s="464"/>
      <c r="M111" s="474"/>
      <c r="N111" s="474"/>
      <c r="O111" s="502"/>
      <c r="P111" s="475"/>
      <c r="Q111" s="467"/>
      <c r="R111" s="486" t="s">
        <v>599</v>
      </c>
      <c r="S111" s="486">
        <v>3000</v>
      </c>
      <c r="T111" s="476"/>
      <c r="U111" s="464"/>
      <c r="V111" s="464"/>
      <c r="W111" s="464"/>
      <c r="X111" s="464"/>
      <c r="Y111" s="464"/>
      <c r="Z111" s="464"/>
      <c r="AA111" s="502"/>
      <c r="AB111" s="475"/>
      <c r="AC111" s="467"/>
      <c r="AD111" s="486" t="s">
        <v>480</v>
      </c>
      <c r="AE111" s="486">
        <v>3000</v>
      </c>
      <c r="AF111" s="461"/>
      <c r="AG111" s="464"/>
      <c r="AH111" s="464"/>
      <c r="AI111" s="464"/>
      <c r="AJ111" s="464"/>
      <c r="AK111" s="464"/>
      <c r="AL111" s="464"/>
      <c r="AM111" s="464"/>
      <c r="AN111" s="464"/>
      <c r="AO111" s="464"/>
      <c r="AP111" s="464"/>
    </row>
    <row r="112" spans="1:42" s="394" customFormat="1" ht="43" x14ac:dyDescent="0.2">
      <c r="A112" s="473"/>
      <c r="B112" s="491"/>
      <c r="C112" s="464"/>
      <c r="D112" s="464"/>
      <c r="E112" s="464"/>
      <c r="F112" s="464"/>
      <c r="G112" s="464"/>
      <c r="H112" s="464"/>
      <c r="I112" s="464"/>
      <c r="J112" s="464"/>
      <c r="K112" s="464"/>
      <c r="L112" s="464"/>
      <c r="M112" s="474"/>
      <c r="N112" s="474"/>
      <c r="O112" s="502"/>
      <c r="P112" s="475"/>
      <c r="Q112" s="467"/>
      <c r="R112" s="482" t="s">
        <v>574</v>
      </c>
      <c r="S112" s="482">
        <v>500</v>
      </c>
      <c r="T112" s="476"/>
      <c r="U112" s="464"/>
      <c r="V112" s="464"/>
      <c r="W112" s="464"/>
      <c r="X112" s="464"/>
      <c r="Y112" s="464"/>
      <c r="Z112" s="464"/>
      <c r="AA112" s="502"/>
      <c r="AB112" s="475"/>
      <c r="AC112" s="479" t="s">
        <v>423</v>
      </c>
      <c r="AD112" s="477"/>
      <c r="AE112" s="479">
        <f>SUM(AE113:AE114)</f>
        <v>6000</v>
      </c>
      <c r="AF112" s="461"/>
      <c r="AG112" s="464"/>
      <c r="AH112" s="464"/>
      <c r="AI112" s="464"/>
      <c r="AJ112" s="464"/>
      <c r="AK112" s="464"/>
      <c r="AL112" s="464"/>
      <c r="AM112" s="464"/>
      <c r="AN112" s="464"/>
      <c r="AO112" s="464"/>
      <c r="AP112" s="464"/>
    </row>
    <row r="113" spans="1:42" s="394" customFormat="1" ht="43" x14ac:dyDescent="0.2">
      <c r="A113" s="473"/>
      <c r="B113" s="491"/>
      <c r="C113" s="464"/>
      <c r="D113" s="464"/>
      <c r="E113" s="464"/>
      <c r="F113" s="464"/>
      <c r="G113" s="464"/>
      <c r="H113" s="464"/>
      <c r="I113" s="464"/>
      <c r="J113" s="464"/>
      <c r="K113" s="464"/>
      <c r="L113" s="464"/>
      <c r="M113" s="474"/>
      <c r="N113" s="474"/>
      <c r="O113" s="502"/>
      <c r="P113" s="475"/>
      <c r="Q113" s="479" t="s">
        <v>424</v>
      </c>
      <c r="R113" s="480"/>
      <c r="S113" s="480">
        <f>SUM(S114)</f>
        <v>500</v>
      </c>
      <c r="T113" s="476"/>
      <c r="U113" s="464"/>
      <c r="V113" s="464"/>
      <c r="W113" s="464"/>
      <c r="X113" s="464"/>
      <c r="Y113" s="464"/>
      <c r="Z113" s="464"/>
      <c r="AA113" s="502"/>
      <c r="AB113" s="475"/>
      <c r="AC113" s="467"/>
      <c r="AD113" s="482" t="s">
        <v>574</v>
      </c>
      <c r="AE113" s="482">
        <v>2000</v>
      </c>
      <c r="AF113" s="461"/>
      <c r="AG113" s="464"/>
      <c r="AH113" s="464"/>
      <c r="AI113" s="464"/>
      <c r="AJ113" s="464"/>
      <c r="AK113" s="464"/>
      <c r="AL113" s="464"/>
      <c r="AM113" s="464"/>
      <c r="AN113" s="464"/>
      <c r="AO113" s="464"/>
      <c r="AP113" s="464"/>
    </row>
    <row r="114" spans="1:42" s="394" customFormat="1" ht="29" x14ac:dyDescent="0.2">
      <c r="A114" s="473"/>
      <c r="B114" s="491"/>
      <c r="C114" s="464"/>
      <c r="D114" s="464"/>
      <c r="E114" s="464"/>
      <c r="F114" s="464"/>
      <c r="G114" s="464"/>
      <c r="H114" s="464"/>
      <c r="I114" s="464"/>
      <c r="J114" s="464"/>
      <c r="K114" s="464"/>
      <c r="L114" s="464"/>
      <c r="M114" s="474"/>
      <c r="N114" s="474"/>
      <c r="O114" s="502"/>
      <c r="P114" s="475"/>
      <c r="Q114" s="467"/>
      <c r="R114" s="486" t="s">
        <v>504</v>
      </c>
      <c r="S114" s="486">
        <v>500</v>
      </c>
      <c r="T114" s="476"/>
      <c r="U114" s="464"/>
      <c r="V114" s="464"/>
      <c r="W114" s="464"/>
      <c r="X114" s="464"/>
      <c r="Y114" s="464"/>
      <c r="Z114" s="464"/>
      <c r="AA114" s="502"/>
      <c r="AB114" s="475"/>
      <c r="AC114" s="467"/>
      <c r="AD114" s="482" t="s">
        <v>582</v>
      </c>
      <c r="AE114" s="482">
        <v>4000</v>
      </c>
      <c r="AF114" s="461"/>
      <c r="AG114" s="464"/>
      <c r="AH114" s="464"/>
      <c r="AI114" s="464"/>
      <c r="AJ114" s="464"/>
      <c r="AK114" s="464"/>
      <c r="AL114" s="464"/>
      <c r="AM114" s="464"/>
      <c r="AN114" s="464"/>
      <c r="AO114" s="464"/>
      <c r="AP114" s="464"/>
    </row>
    <row r="115" spans="1:42" s="394" customFormat="1" ht="17" x14ac:dyDescent="0.2">
      <c r="A115" s="473"/>
      <c r="B115" s="491"/>
      <c r="C115" s="464"/>
      <c r="D115" s="464"/>
      <c r="E115" s="464"/>
      <c r="F115" s="464"/>
      <c r="G115" s="464"/>
      <c r="H115" s="464"/>
      <c r="I115" s="464"/>
      <c r="J115" s="464"/>
      <c r="K115" s="464"/>
      <c r="L115" s="464"/>
      <c r="M115" s="474"/>
      <c r="N115" s="474"/>
      <c r="O115" s="502"/>
      <c r="P115" s="475"/>
      <c r="Q115" s="479" t="s">
        <v>11</v>
      </c>
      <c r="R115" s="479"/>
      <c r="S115" s="479">
        <f>SUM(S116:S118)</f>
        <v>6000</v>
      </c>
      <c r="T115" s="476"/>
      <c r="U115" s="464"/>
      <c r="V115" s="464"/>
      <c r="W115" s="464"/>
      <c r="X115" s="464"/>
      <c r="Y115" s="464"/>
      <c r="Z115" s="464"/>
      <c r="AA115" s="502"/>
      <c r="AB115" s="475"/>
      <c r="AC115" s="479" t="s">
        <v>424</v>
      </c>
      <c r="AD115" s="497"/>
      <c r="AE115" s="479">
        <f>SUM(AE116:AE117)</f>
        <v>4000</v>
      </c>
      <c r="AF115" s="461"/>
      <c r="AG115" s="464"/>
      <c r="AH115" s="464"/>
      <c r="AI115" s="464"/>
      <c r="AJ115" s="464"/>
      <c r="AK115" s="464"/>
      <c r="AL115" s="464"/>
      <c r="AM115" s="464"/>
      <c r="AN115" s="464"/>
      <c r="AO115" s="464"/>
      <c r="AP115" s="464"/>
    </row>
    <row r="116" spans="1:42" s="394" customFormat="1" ht="29" x14ac:dyDescent="0.2">
      <c r="A116" s="473"/>
      <c r="B116" s="491"/>
      <c r="C116" s="464"/>
      <c r="D116" s="464"/>
      <c r="E116" s="464"/>
      <c r="F116" s="464"/>
      <c r="G116" s="464"/>
      <c r="H116" s="464"/>
      <c r="I116" s="464"/>
      <c r="J116" s="464"/>
      <c r="K116" s="464"/>
      <c r="L116" s="464"/>
      <c r="M116" s="474"/>
      <c r="N116" s="474"/>
      <c r="O116" s="502"/>
      <c r="P116" s="475"/>
      <c r="Q116" s="467"/>
      <c r="R116" s="486" t="s">
        <v>578</v>
      </c>
      <c r="S116" s="486">
        <v>1000</v>
      </c>
      <c r="T116" s="476"/>
      <c r="U116" s="464"/>
      <c r="V116" s="464"/>
      <c r="W116" s="464"/>
      <c r="X116" s="464"/>
      <c r="Y116" s="464"/>
      <c r="Z116" s="464"/>
      <c r="AA116" s="502"/>
      <c r="AB116" s="475"/>
      <c r="AC116" s="467"/>
      <c r="AD116" s="486" t="s">
        <v>504</v>
      </c>
      <c r="AE116" s="486">
        <v>1000</v>
      </c>
      <c r="AF116" s="461"/>
      <c r="AG116" s="464"/>
      <c r="AH116" s="464"/>
      <c r="AI116" s="464"/>
      <c r="AJ116" s="464"/>
      <c r="AK116" s="464"/>
      <c r="AL116" s="464"/>
      <c r="AM116" s="464"/>
      <c r="AN116" s="464"/>
      <c r="AO116" s="464"/>
      <c r="AP116" s="464"/>
    </row>
    <row r="117" spans="1:42" s="394" customFormat="1" ht="29" x14ac:dyDescent="0.2">
      <c r="A117" s="473"/>
      <c r="B117" s="491"/>
      <c r="C117" s="464"/>
      <c r="D117" s="464"/>
      <c r="E117" s="464"/>
      <c r="F117" s="464"/>
      <c r="G117" s="464"/>
      <c r="H117" s="464"/>
      <c r="I117" s="464"/>
      <c r="J117" s="464"/>
      <c r="K117" s="464"/>
      <c r="L117" s="464"/>
      <c r="M117" s="474"/>
      <c r="N117" s="474"/>
      <c r="O117" s="502"/>
      <c r="P117" s="475"/>
      <c r="Q117" s="467"/>
      <c r="R117" s="486" t="s">
        <v>486</v>
      </c>
      <c r="S117" s="486">
        <v>2000</v>
      </c>
      <c r="T117" s="476"/>
      <c r="U117" s="464"/>
      <c r="V117" s="464"/>
      <c r="W117" s="464"/>
      <c r="X117" s="464"/>
      <c r="Y117" s="464"/>
      <c r="Z117" s="464"/>
      <c r="AA117" s="502"/>
      <c r="AB117" s="475"/>
      <c r="AC117" s="467"/>
      <c r="AD117" s="486" t="s">
        <v>570</v>
      </c>
      <c r="AE117" s="486">
        <v>3000</v>
      </c>
      <c r="AF117" s="461"/>
      <c r="AG117" s="464"/>
      <c r="AH117" s="464"/>
      <c r="AI117" s="464"/>
      <c r="AJ117" s="464"/>
      <c r="AK117" s="464"/>
      <c r="AL117" s="464"/>
      <c r="AM117" s="464"/>
      <c r="AN117" s="464"/>
      <c r="AO117" s="464"/>
      <c r="AP117" s="464"/>
    </row>
    <row r="118" spans="1:42" s="394" customFormat="1" ht="29" x14ac:dyDescent="0.2">
      <c r="A118" s="473"/>
      <c r="B118" s="491"/>
      <c r="C118" s="464"/>
      <c r="D118" s="464"/>
      <c r="E118" s="464"/>
      <c r="F118" s="464"/>
      <c r="G118" s="464"/>
      <c r="H118" s="464"/>
      <c r="I118" s="464"/>
      <c r="J118" s="464"/>
      <c r="K118" s="464"/>
      <c r="L118" s="464"/>
      <c r="M118" s="474"/>
      <c r="N118" s="474"/>
      <c r="O118" s="502"/>
      <c r="P118" s="475"/>
      <c r="Q118" s="467"/>
      <c r="R118" s="486" t="s">
        <v>570</v>
      </c>
      <c r="S118" s="486">
        <v>3000</v>
      </c>
      <c r="T118" s="476"/>
      <c r="U118" s="464"/>
      <c r="V118" s="464"/>
      <c r="W118" s="464"/>
      <c r="X118" s="464"/>
      <c r="Y118" s="464"/>
      <c r="Z118" s="464"/>
      <c r="AA118" s="502"/>
      <c r="AB118" s="475"/>
      <c r="AC118" s="479" t="s">
        <v>11</v>
      </c>
      <c r="AD118" s="477"/>
      <c r="AE118" s="479">
        <f>SUM(AE119:AE121)</f>
        <v>4000</v>
      </c>
      <c r="AF118" s="461"/>
      <c r="AG118" s="464"/>
      <c r="AH118" s="464"/>
      <c r="AI118" s="464"/>
      <c r="AJ118" s="464"/>
      <c r="AK118" s="464"/>
      <c r="AL118" s="464"/>
      <c r="AM118" s="464"/>
      <c r="AN118" s="464"/>
      <c r="AO118" s="464"/>
      <c r="AP118" s="464"/>
    </row>
    <row r="119" spans="1:42" s="394" customFormat="1" ht="29" x14ac:dyDescent="0.2">
      <c r="A119" s="473"/>
      <c r="B119" s="491"/>
      <c r="C119" s="464"/>
      <c r="D119" s="464"/>
      <c r="E119" s="464"/>
      <c r="F119" s="464"/>
      <c r="G119" s="464"/>
      <c r="H119" s="464"/>
      <c r="I119" s="464"/>
      <c r="J119" s="464"/>
      <c r="K119" s="464"/>
      <c r="L119" s="464"/>
      <c r="M119" s="474"/>
      <c r="N119" s="474"/>
      <c r="O119" s="502"/>
      <c r="P119" s="475"/>
      <c r="Q119" s="479" t="s">
        <v>12</v>
      </c>
      <c r="R119" s="479"/>
      <c r="S119" s="479">
        <f>SUM(S120)</f>
        <v>1000</v>
      </c>
      <c r="T119" s="476"/>
      <c r="U119" s="464"/>
      <c r="V119" s="464"/>
      <c r="W119" s="464"/>
      <c r="X119" s="464"/>
      <c r="Y119" s="464"/>
      <c r="Z119" s="464"/>
      <c r="AA119" s="502"/>
      <c r="AB119" s="475"/>
      <c r="AC119" s="467"/>
      <c r="AD119" s="486" t="s">
        <v>578</v>
      </c>
      <c r="AE119" s="486">
        <v>1000</v>
      </c>
      <c r="AF119" s="461"/>
      <c r="AG119" s="464"/>
      <c r="AH119" s="464"/>
      <c r="AI119" s="464"/>
      <c r="AJ119" s="464"/>
      <c r="AK119" s="464"/>
      <c r="AL119" s="464"/>
      <c r="AM119" s="464"/>
      <c r="AN119" s="464"/>
      <c r="AO119" s="464"/>
      <c r="AP119" s="464"/>
    </row>
    <row r="120" spans="1:42" s="394" customFormat="1" ht="29" x14ac:dyDescent="0.2">
      <c r="A120" s="473"/>
      <c r="B120" s="491"/>
      <c r="C120" s="464"/>
      <c r="D120" s="464"/>
      <c r="E120" s="464"/>
      <c r="F120" s="464"/>
      <c r="G120" s="464"/>
      <c r="H120" s="464"/>
      <c r="I120" s="464"/>
      <c r="J120" s="464"/>
      <c r="K120" s="464"/>
      <c r="L120" s="464"/>
      <c r="M120" s="474"/>
      <c r="N120" s="474"/>
      <c r="O120" s="502"/>
      <c r="P120" s="475"/>
      <c r="Q120" s="467"/>
      <c r="R120" s="482" t="s">
        <v>566</v>
      </c>
      <c r="S120" s="482">
        <v>1000</v>
      </c>
      <c r="T120" s="476"/>
      <c r="U120" s="464"/>
      <c r="V120" s="464"/>
      <c r="W120" s="464"/>
      <c r="X120" s="464"/>
      <c r="Y120" s="464"/>
      <c r="Z120" s="464"/>
      <c r="AA120" s="502"/>
      <c r="AB120" s="475"/>
      <c r="AC120" s="467"/>
      <c r="AD120" s="486" t="s">
        <v>486</v>
      </c>
      <c r="AE120" s="486">
        <v>2000</v>
      </c>
      <c r="AF120" s="461"/>
      <c r="AG120" s="464"/>
      <c r="AH120" s="464"/>
      <c r="AI120" s="464"/>
      <c r="AJ120" s="464"/>
      <c r="AK120" s="464"/>
      <c r="AL120" s="464"/>
      <c r="AM120" s="464"/>
      <c r="AN120" s="464"/>
      <c r="AO120" s="464"/>
      <c r="AP120" s="464"/>
    </row>
    <row r="121" spans="1:42" s="394" customFormat="1" ht="29" x14ac:dyDescent="0.2">
      <c r="A121" s="473"/>
      <c r="B121" s="491"/>
      <c r="C121" s="464"/>
      <c r="D121" s="464"/>
      <c r="E121" s="464"/>
      <c r="F121" s="464"/>
      <c r="G121" s="464"/>
      <c r="H121" s="464"/>
      <c r="I121" s="464"/>
      <c r="J121" s="464"/>
      <c r="K121" s="464"/>
      <c r="L121" s="464"/>
      <c r="M121" s="474"/>
      <c r="N121" s="474"/>
      <c r="O121" s="502"/>
      <c r="P121" s="475"/>
      <c r="Q121" s="479" t="s">
        <v>426</v>
      </c>
      <c r="R121" s="479"/>
      <c r="S121" s="479" t="s">
        <v>31</v>
      </c>
      <c r="T121" s="476"/>
      <c r="U121" s="464"/>
      <c r="V121" s="464"/>
      <c r="W121" s="464"/>
      <c r="X121" s="464"/>
      <c r="Y121" s="464"/>
      <c r="Z121" s="464"/>
      <c r="AA121" s="502"/>
      <c r="AB121" s="475"/>
      <c r="AC121" s="467"/>
      <c r="AD121" s="482" t="s">
        <v>583</v>
      </c>
      <c r="AE121" s="482">
        <v>1000</v>
      </c>
      <c r="AF121" s="461"/>
      <c r="AG121" s="464"/>
      <c r="AH121" s="464"/>
      <c r="AI121" s="464"/>
      <c r="AJ121" s="464"/>
      <c r="AK121" s="464"/>
      <c r="AL121" s="464"/>
      <c r="AM121" s="464"/>
      <c r="AN121" s="464"/>
      <c r="AO121" s="464"/>
      <c r="AP121" s="464"/>
    </row>
    <row r="122" spans="1:42" s="394" customFormat="1" ht="17" x14ac:dyDescent="0.2">
      <c r="A122" s="473"/>
      <c r="B122" s="491"/>
      <c r="C122" s="464"/>
      <c r="D122" s="464"/>
      <c r="E122" s="464"/>
      <c r="F122" s="464"/>
      <c r="G122" s="464"/>
      <c r="H122" s="464"/>
      <c r="I122" s="464"/>
      <c r="J122" s="464"/>
      <c r="K122" s="464"/>
      <c r="L122" s="464"/>
      <c r="M122" s="474"/>
      <c r="N122" s="474"/>
      <c r="O122" s="502"/>
      <c r="P122" s="475"/>
      <c r="Q122" s="479" t="s">
        <v>14</v>
      </c>
      <c r="R122" s="479"/>
      <c r="S122" s="479">
        <f>SUM(S123:S125)</f>
        <v>4000</v>
      </c>
      <c r="T122" s="476"/>
      <c r="U122" s="464"/>
      <c r="V122" s="464"/>
      <c r="W122" s="464"/>
      <c r="X122" s="464"/>
      <c r="Y122" s="464"/>
      <c r="Z122" s="464"/>
      <c r="AA122" s="502"/>
      <c r="AB122" s="475"/>
      <c r="AC122" s="479" t="s">
        <v>12</v>
      </c>
      <c r="AD122" s="477"/>
      <c r="AE122" s="479">
        <f>SUM(AE123)</f>
        <v>1000</v>
      </c>
      <c r="AF122" s="461"/>
      <c r="AG122" s="464"/>
      <c r="AH122" s="464"/>
      <c r="AI122" s="464"/>
      <c r="AJ122" s="464"/>
      <c r="AK122" s="464"/>
      <c r="AL122" s="464"/>
      <c r="AM122" s="464"/>
      <c r="AN122" s="464"/>
      <c r="AO122" s="464"/>
      <c r="AP122" s="464"/>
    </row>
    <row r="123" spans="1:42" s="394" customFormat="1" ht="29" x14ac:dyDescent="0.2">
      <c r="A123" s="473"/>
      <c r="B123" s="491"/>
      <c r="C123" s="464"/>
      <c r="D123" s="464"/>
      <c r="E123" s="464"/>
      <c r="F123" s="464"/>
      <c r="G123" s="464"/>
      <c r="H123" s="464"/>
      <c r="I123" s="464"/>
      <c r="J123" s="464"/>
      <c r="K123" s="464"/>
      <c r="L123" s="464"/>
      <c r="M123" s="474"/>
      <c r="N123" s="474"/>
      <c r="O123" s="502"/>
      <c r="P123" s="475"/>
      <c r="Q123" s="467"/>
      <c r="R123" s="486" t="s">
        <v>579</v>
      </c>
      <c r="S123" s="486">
        <v>1000</v>
      </c>
      <c r="T123" s="476"/>
      <c r="U123" s="464"/>
      <c r="V123" s="464"/>
      <c r="W123" s="464"/>
      <c r="X123" s="464"/>
      <c r="Y123" s="464"/>
      <c r="Z123" s="464"/>
      <c r="AA123" s="502"/>
      <c r="AB123" s="475"/>
      <c r="AC123" s="467"/>
      <c r="AD123" s="482" t="s">
        <v>566</v>
      </c>
      <c r="AE123" s="482">
        <v>1000</v>
      </c>
      <c r="AF123" s="461"/>
      <c r="AG123" s="464"/>
      <c r="AH123" s="464"/>
      <c r="AI123" s="464"/>
      <c r="AJ123" s="464"/>
      <c r="AK123" s="464"/>
      <c r="AL123" s="464"/>
      <c r="AM123" s="464"/>
      <c r="AN123" s="464"/>
      <c r="AO123" s="464"/>
      <c r="AP123" s="464"/>
    </row>
    <row r="124" spans="1:42" s="394" customFormat="1" ht="29" x14ac:dyDescent="0.2">
      <c r="A124" s="473"/>
      <c r="B124" s="491"/>
      <c r="C124" s="464"/>
      <c r="D124" s="464"/>
      <c r="E124" s="464"/>
      <c r="F124" s="464"/>
      <c r="G124" s="464"/>
      <c r="H124" s="464"/>
      <c r="I124" s="464"/>
      <c r="J124" s="464"/>
      <c r="K124" s="464"/>
      <c r="L124" s="464"/>
      <c r="M124" s="474"/>
      <c r="N124" s="474"/>
      <c r="O124" s="502"/>
      <c r="P124" s="475"/>
      <c r="Q124" s="467"/>
      <c r="R124" s="486" t="s">
        <v>482</v>
      </c>
      <c r="S124" s="486">
        <v>2000</v>
      </c>
      <c r="T124" s="476"/>
      <c r="U124" s="464"/>
      <c r="V124" s="464"/>
      <c r="W124" s="464"/>
      <c r="X124" s="464"/>
      <c r="Y124" s="464"/>
      <c r="Z124" s="464"/>
      <c r="AA124" s="502"/>
      <c r="AB124" s="475"/>
      <c r="AC124" s="479" t="s">
        <v>426</v>
      </c>
      <c r="AD124" s="477"/>
      <c r="AE124" s="479">
        <f>SUM(AE125)</f>
        <v>8000</v>
      </c>
      <c r="AF124" s="461"/>
      <c r="AG124" s="464"/>
      <c r="AH124" s="464"/>
      <c r="AI124" s="464"/>
      <c r="AJ124" s="464"/>
      <c r="AK124" s="464"/>
      <c r="AL124" s="464"/>
      <c r="AM124" s="464"/>
      <c r="AN124" s="464"/>
      <c r="AO124" s="464"/>
      <c r="AP124" s="464"/>
    </row>
    <row r="125" spans="1:42" s="394" customFormat="1" ht="43" x14ac:dyDescent="0.2">
      <c r="A125" s="473"/>
      <c r="B125" s="491"/>
      <c r="C125" s="464"/>
      <c r="D125" s="464"/>
      <c r="E125" s="464"/>
      <c r="F125" s="464"/>
      <c r="G125" s="464"/>
      <c r="H125" s="464"/>
      <c r="I125" s="464"/>
      <c r="J125" s="464"/>
      <c r="K125" s="464"/>
      <c r="L125" s="464"/>
      <c r="M125" s="474"/>
      <c r="N125" s="474"/>
      <c r="O125" s="502"/>
      <c r="P125" s="475"/>
      <c r="Q125" s="467"/>
      <c r="R125" s="486" t="s">
        <v>505</v>
      </c>
      <c r="S125" s="486">
        <v>1000</v>
      </c>
      <c r="T125" s="476"/>
      <c r="U125" s="464"/>
      <c r="V125" s="464"/>
      <c r="W125" s="464"/>
      <c r="X125" s="464"/>
      <c r="Y125" s="464"/>
      <c r="Z125" s="464"/>
      <c r="AA125" s="502"/>
      <c r="AB125" s="475"/>
      <c r="AC125" s="467"/>
      <c r="AD125" s="486" t="s">
        <v>510</v>
      </c>
      <c r="AE125" s="486">
        <v>8000</v>
      </c>
      <c r="AF125" s="461"/>
      <c r="AG125" s="491"/>
      <c r="AH125" s="491"/>
      <c r="AI125" s="464"/>
      <c r="AJ125" s="464"/>
      <c r="AK125" s="464"/>
      <c r="AL125" s="464"/>
      <c r="AM125" s="464"/>
      <c r="AN125" s="464"/>
      <c r="AO125" s="464"/>
      <c r="AP125" s="464"/>
    </row>
    <row r="126" spans="1:42" s="394" customFormat="1" ht="17" x14ac:dyDescent="0.2">
      <c r="A126" s="473"/>
      <c r="B126" s="464"/>
      <c r="C126" s="464"/>
      <c r="D126" s="464"/>
      <c r="E126" s="464"/>
      <c r="F126" s="464"/>
      <c r="G126" s="464"/>
      <c r="H126" s="464"/>
      <c r="I126" s="464"/>
      <c r="J126" s="464"/>
      <c r="K126" s="464"/>
      <c r="L126" s="464"/>
      <c r="M126" s="474"/>
      <c r="N126" s="474"/>
      <c r="O126" s="502"/>
      <c r="P126" s="475"/>
      <c r="Q126" s="479" t="s">
        <v>15</v>
      </c>
      <c r="R126" s="479"/>
      <c r="S126" s="479">
        <f>SUM(S127)</f>
        <v>500</v>
      </c>
      <c r="T126" s="476"/>
      <c r="U126" s="464"/>
      <c r="V126" s="464"/>
      <c r="W126" s="464"/>
      <c r="X126" s="464"/>
      <c r="Y126" s="464"/>
      <c r="Z126" s="464"/>
      <c r="AA126" s="502"/>
      <c r="AB126" s="475"/>
      <c r="AC126" s="479" t="s">
        <v>14</v>
      </c>
      <c r="AD126" s="477"/>
      <c r="AE126" s="479">
        <f>SUM(AE127:AE129)</f>
        <v>6000</v>
      </c>
      <c r="AF126" s="461"/>
      <c r="AG126" s="491"/>
      <c r="AH126" s="491"/>
      <c r="AI126" s="464"/>
      <c r="AJ126" s="464"/>
      <c r="AK126" s="464"/>
      <c r="AL126" s="464"/>
      <c r="AM126" s="464"/>
      <c r="AN126" s="464"/>
      <c r="AO126" s="464"/>
      <c r="AP126" s="464"/>
    </row>
    <row r="127" spans="1:42" s="394" customFormat="1" ht="29" x14ac:dyDescent="0.2">
      <c r="A127" s="473"/>
      <c r="B127" s="491"/>
      <c r="C127" s="464"/>
      <c r="D127" s="464"/>
      <c r="E127" s="464"/>
      <c r="F127" s="464"/>
      <c r="G127" s="464"/>
      <c r="H127" s="464"/>
      <c r="I127" s="464"/>
      <c r="J127" s="464"/>
      <c r="K127" s="464"/>
      <c r="L127" s="464"/>
      <c r="M127" s="474"/>
      <c r="N127" s="474"/>
      <c r="O127" s="502"/>
      <c r="P127" s="475"/>
      <c r="Q127" s="467"/>
      <c r="R127" s="482" t="s">
        <v>506</v>
      </c>
      <c r="S127" s="482">
        <v>500</v>
      </c>
      <c r="T127" s="476"/>
      <c r="U127" s="464"/>
      <c r="V127" s="464"/>
      <c r="W127" s="464"/>
      <c r="X127" s="464"/>
      <c r="Y127" s="464"/>
      <c r="Z127" s="464"/>
      <c r="AA127" s="502"/>
      <c r="AB127" s="475"/>
      <c r="AC127" s="467"/>
      <c r="AD127" s="486" t="s">
        <v>579</v>
      </c>
      <c r="AE127" s="486">
        <v>1000</v>
      </c>
      <c r="AF127" s="461"/>
      <c r="AG127" s="491"/>
      <c r="AH127" s="491"/>
      <c r="AI127" s="464"/>
      <c r="AJ127" s="464"/>
      <c r="AK127" s="464"/>
      <c r="AL127" s="464"/>
      <c r="AM127" s="464"/>
      <c r="AN127" s="464"/>
      <c r="AO127" s="464"/>
      <c r="AP127" s="464"/>
    </row>
    <row r="128" spans="1:42" s="394" customFormat="1" ht="29" x14ac:dyDescent="0.2">
      <c r="A128" s="473"/>
      <c r="B128" s="491"/>
      <c r="C128" s="464"/>
      <c r="D128" s="464"/>
      <c r="E128" s="464"/>
      <c r="F128" s="464"/>
      <c r="G128" s="464"/>
      <c r="H128" s="464"/>
      <c r="I128" s="464"/>
      <c r="J128" s="464"/>
      <c r="K128" s="464"/>
      <c r="L128" s="464"/>
      <c r="M128" s="474"/>
      <c r="N128" s="474"/>
      <c r="O128" s="502"/>
      <c r="P128" s="475"/>
      <c r="Q128" s="489" t="s">
        <v>427</v>
      </c>
      <c r="R128" s="467"/>
      <c r="S128" s="490">
        <f>SUM(S93,S95,S97,S101,S104,S110,S113,S115,S119,S122,S126)</f>
        <v>45000</v>
      </c>
      <c r="T128" s="476"/>
      <c r="U128" s="464"/>
      <c r="V128" s="464"/>
      <c r="W128" s="464"/>
      <c r="X128" s="464"/>
      <c r="Y128" s="464"/>
      <c r="Z128" s="464"/>
      <c r="AA128" s="502"/>
      <c r="AB128" s="475"/>
      <c r="AC128" s="467"/>
      <c r="AD128" s="486" t="s">
        <v>482</v>
      </c>
      <c r="AE128" s="486">
        <v>3000</v>
      </c>
      <c r="AF128" s="461"/>
      <c r="AG128" s="491"/>
      <c r="AH128" s="491"/>
      <c r="AI128" s="464"/>
      <c r="AJ128" s="464"/>
      <c r="AK128" s="464"/>
      <c r="AL128" s="464"/>
      <c r="AM128" s="464"/>
      <c r="AN128" s="464"/>
      <c r="AO128" s="464"/>
      <c r="AP128" s="464"/>
    </row>
    <row r="129" spans="1:42" s="394" customFormat="1" ht="29" x14ac:dyDescent="0.2">
      <c r="A129" s="473"/>
      <c r="B129" s="491"/>
      <c r="C129" s="464"/>
      <c r="D129" s="464"/>
      <c r="E129" s="464"/>
      <c r="F129" s="464"/>
      <c r="G129" s="464"/>
      <c r="H129" s="464"/>
      <c r="I129" s="464"/>
      <c r="J129" s="464"/>
      <c r="K129" s="464"/>
      <c r="L129" s="464"/>
      <c r="M129" s="474"/>
      <c r="N129" s="474"/>
      <c r="O129" s="502"/>
      <c r="P129" s="475"/>
      <c r="Q129" s="491"/>
      <c r="R129" s="491"/>
      <c r="S129" s="491"/>
      <c r="U129" s="464"/>
      <c r="V129" s="464"/>
      <c r="W129" s="464"/>
      <c r="X129" s="464"/>
      <c r="Y129" s="464"/>
      <c r="Z129" s="464"/>
      <c r="AA129" s="502"/>
      <c r="AB129" s="475"/>
      <c r="AC129" s="467"/>
      <c r="AD129" s="486" t="s">
        <v>505</v>
      </c>
      <c r="AE129" s="486">
        <v>2000</v>
      </c>
      <c r="AF129" s="461"/>
      <c r="AG129" s="491"/>
      <c r="AH129" s="491"/>
      <c r="AI129" s="464"/>
      <c r="AJ129" s="464"/>
      <c r="AK129" s="464"/>
      <c r="AL129" s="464"/>
      <c r="AM129" s="464"/>
      <c r="AN129" s="464"/>
      <c r="AO129" s="464"/>
      <c r="AP129" s="464"/>
    </row>
    <row r="130" spans="1:42" s="394" customFormat="1" ht="17" x14ac:dyDescent="0.2">
      <c r="A130" s="473"/>
      <c r="B130" s="464"/>
      <c r="C130" s="464"/>
      <c r="D130" s="464"/>
      <c r="E130" s="464"/>
      <c r="F130" s="464"/>
      <c r="G130" s="464"/>
      <c r="H130" s="464"/>
      <c r="I130" s="464"/>
      <c r="J130" s="464"/>
      <c r="K130" s="464"/>
      <c r="L130" s="464"/>
      <c r="M130" s="474"/>
      <c r="N130" s="474"/>
      <c r="O130" s="502"/>
      <c r="P130" s="475"/>
      <c r="Q130" s="464"/>
      <c r="R130" s="464"/>
      <c r="S130" s="464"/>
      <c r="T130" s="464"/>
      <c r="U130" s="464"/>
      <c r="V130" s="464"/>
      <c r="W130" s="464"/>
      <c r="X130" s="464"/>
      <c r="Y130" s="464"/>
      <c r="Z130" s="464"/>
      <c r="AA130" s="502"/>
      <c r="AB130" s="474"/>
      <c r="AC130" s="479" t="s">
        <v>15</v>
      </c>
      <c r="AD130" s="479"/>
      <c r="AE130" s="479">
        <f>SUM(AE131)</f>
        <v>500</v>
      </c>
      <c r="AF130" s="461"/>
      <c r="AG130" s="461"/>
      <c r="AH130" s="461"/>
      <c r="AI130" s="1"/>
      <c r="AJ130" s="1"/>
      <c r="AK130" s="1"/>
      <c r="AL130" s="1"/>
      <c r="AM130" s="464"/>
      <c r="AN130" s="464"/>
      <c r="AO130" s="464"/>
      <c r="AP130" s="464"/>
    </row>
    <row r="131" spans="1:42" s="394" customFormat="1" ht="29" x14ac:dyDescent="0.2">
      <c r="A131" s="473"/>
      <c r="B131" s="491"/>
      <c r="C131" s="464"/>
      <c r="D131" s="464"/>
      <c r="E131" s="1"/>
      <c r="F131" s="1"/>
      <c r="G131" s="1"/>
      <c r="H131" s="1"/>
      <c r="I131" s="1"/>
      <c r="J131" s="1"/>
      <c r="K131" s="1"/>
      <c r="L131" s="1"/>
      <c r="M131" s="474"/>
      <c r="N131" s="474"/>
      <c r="O131" s="502"/>
      <c r="P131" s="474"/>
      <c r="Q131" s="464"/>
      <c r="R131" s="464"/>
      <c r="S131" s="464"/>
      <c r="T131" s="464"/>
      <c r="U131" s="1"/>
      <c r="V131" s="1"/>
      <c r="W131" s="1"/>
      <c r="X131" s="1"/>
      <c r="Y131" s="1"/>
      <c r="Z131" s="1"/>
      <c r="AA131" s="502"/>
      <c r="AB131" s="474"/>
      <c r="AC131" s="467"/>
      <c r="AD131" s="482" t="s">
        <v>506</v>
      </c>
      <c r="AE131" s="482">
        <v>500</v>
      </c>
      <c r="AF131" s="461"/>
      <c r="AG131" s="461"/>
      <c r="AH131" s="461"/>
      <c r="AI131" s="1"/>
      <c r="AJ131" s="1"/>
      <c r="AK131" s="1"/>
      <c r="AL131" s="1"/>
      <c r="AM131" s="464"/>
      <c r="AN131" s="464"/>
      <c r="AO131" s="464"/>
      <c r="AP131" s="464"/>
    </row>
    <row r="132" spans="1:42" s="394" customFormat="1" ht="17" x14ac:dyDescent="0.2">
      <c r="A132" s="473"/>
      <c r="B132" s="464"/>
      <c r="C132" s="464"/>
      <c r="D132" s="464"/>
      <c r="E132" s="1"/>
      <c r="F132" s="1"/>
      <c r="G132" s="1"/>
      <c r="H132" s="1"/>
      <c r="I132" s="1"/>
      <c r="J132" s="1"/>
      <c r="K132" s="1"/>
      <c r="L132" s="1"/>
      <c r="M132" s="474"/>
      <c r="N132" s="474"/>
      <c r="O132" s="502"/>
      <c r="P132" s="474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502"/>
      <c r="AB132" s="474"/>
      <c r="AC132" s="489" t="s">
        <v>427</v>
      </c>
      <c r="AD132" s="467"/>
      <c r="AE132" s="490">
        <f>SUM(AE94,AE96,AE98,AE104,AE107,AE112,AE115,AE118,AE122,AE124,AE126,AE130)</f>
        <v>64500</v>
      </c>
      <c r="AF132" s="461"/>
      <c r="AG132" s="461"/>
      <c r="AH132" s="461"/>
      <c r="AI132" s="1"/>
      <c r="AJ132" s="1"/>
      <c r="AK132" s="1"/>
      <c r="AL132" s="1"/>
      <c r="AM132" s="464"/>
      <c r="AN132" s="464"/>
      <c r="AO132" s="464"/>
      <c r="AP132" s="464"/>
    </row>
    <row r="133" spans="1:42" s="394" customFormat="1" x14ac:dyDescent="0.2">
      <c r="A133" s="473"/>
      <c r="B133" s="491"/>
      <c r="C133" s="464"/>
      <c r="D133" s="464"/>
      <c r="E133" s="1"/>
      <c r="F133" s="1"/>
      <c r="G133" s="1"/>
      <c r="H133" s="1"/>
      <c r="I133" s="1"/>
      <c r="J133" s="1"/>
      <c r="K133" s="1"/>
      <c r="L133" s="1"/>
      <c r="M133" s="474"/>
      <c r="N133" s="474"/>
      <c r="O133" s="502"/>
      <c r="P133" s="474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502"/>
      <c r="AB133" s="474"/>
      <c r="AC133" s="1"/>
      <c r="AD133" s="1"/>
      <c r="AE133" s="1"/>
      <c r="AF133" s="461"/>
      <c r="AG133" s="461"/>
      <c r="AH133" s="461"/>
      <c r="AI133" s="1"/>
      <c r="AJ133" s="1"/>
      <c r="AK133" s="1"/>
      <c r="AL133" s="1"/>
      <c r="AM133" s="464"/>
      <c r="AN133" s="464"/>
      <c r="AO133" s="464"/>
      <c r="AP133" s="464"/>
    </row>
    <row r="134" spans="1:42" s="394" customFormat="1" x14ac:dyDescent="0.2">
      <c r="A134" s="473"/>
      <c r="B134" s="491"/>
      <c r="C134" s="464"/>
      <c r="D134" s="464"/>
      <c r="E134" s="1"/>
      <c r="F134" s="1"/>
      <c r="G134" s="1"/>
      <c r="H134" s="1"/>
      <c r="I134" s="1"/>
      <c r="J134" s="1"/>
      <c r="K134" s="1"/>
      <c r="L134" s="1"/>
      <c r="M134" s="474"/>
      <c r="N134" s="474"/>
      <c r="O134" s="464"/>
      <c r="P134" s="464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464"/>
      <c r="AB134" s="1"/>
      <c r="AC134" s="463"/>
      <c r="AD134" s="1"/>
      <c r="AE134" s="1"/>
      <c r="AF134" s="461"/>
      <c r="AG134" s="461"/>
      <c r="AH134" s="461"/>
      <c r="AI134" s="1"/>
      <c r="AJ134" s="1"/>
      <c r="AK134" s="1"/>
      <c r="AL134" s="1"/>
      <c r="AM134" s="464"/>
      <c r="AN134" s="464"/>
      <c r="AO134" s="464"/>
      <c r="AP134" s="464"/>
    </row>
    <row r="135" spans="1:42" x14ac:dyDescent="0.2">
      <c r="A135" s="473"/>
      <c r="B135" s="461"/>
      <c r="C135" s="1"/>
      <c r="D135" s="1"/>
      <c r="E135" s="1"/>
      <c r="F135" s="1"/>
      <c r="G135" s="1"/>
      <c r="H135" s="1"/>
      <c r="I135" s="1"/>
      <c r="J135" s="1"/>
      <c r="K135" s="1"/>
      <c r="L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463"/>
      <c r="AD135" s="1"/>
      <c r="AE135" s="1"/>
      <c r="AF135" s="461"/>
      <c r="AG135" s="461"/>
      <c r="AH135" s="461"/>
      <c r="AI135" s="1"/>
      <c r="AJ135" s="1"/>
      <c r="AK135" s="1"/>
      <c r="AL135" s="1"/>
      <c r="AM135" s="1"/>
      <c r="AN135" s="1"/>
      <c r="AO135" s="1"/>
      <c r="AP135" s="1"/>
    </row>
    <row r="136" spans="1:42" x14ac:dyDescent="0.2">
      <c r="A136" s="473"/>
      <c r="B136" s="461"/>
      <c r="C136" s="1"/>
      <c r="D136" s="1"/>
      <c r="E136" s="1"/>
      <c r="F136" s="1"/>
      <c r="G136" s="1"/>
      <c r="H136" s="1"/>
      <c r="I136" s="1"/>
      <c r="J136" s="1"/>
      <c r="K136" s="1"/>
      <c r="L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463"/>
      <c r="AD136" s="1"/>
      <c r="AE136" s="1"/>
      <c r="AF136" s="461"/>
      <c r="AG136" s="461"/>
      <c r="AH136" s="461"/>
      <c r="AI136" s="1"/>
      <c r="AJ136" s="1"/>
      <c r="AK136" s="1"/>
      <c r="AL136" s="1"/>
      <c r="AM136" s="1"/>
      <c r="AN136" s="1"/>
      <c r="AO136" s="1"/>
      <c r="AP136" s="1"/>
    </row>
    <row r="137" spans="1:42" x14ac:dyDescent="0.2">
      <c r="A137" s="473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463"/>
      <c r="AD137" s="1"/>
      <c r="AE137" s="1"/>
      <c r="AF137" s="461"/>
      <c r="AG137" s="461"/>
      <c r="AH137" s="461"/>
      <c r="AI137" s="1"/>
      <c r="AJ137" s="1"/>
      <c r="AK137" s="1"/>
      <c r="AL137" s="1"/>
      <c r="AM137" s="1"/>
      <c r="AN137" s="1"/>
      <c r="AO137" s="1"/>
      <c r="AP137" s="1"/>
    </row>
    <row r="138" spans="1:42" x14ac:dyDescent="0.2">
      <c r="A138" s="473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463"/>
      <c r="AD138" s="1"/>
      <c r="AE138" s="1"/>
      <c r="AF138" s="1"/>
      <c r="AG138" s="1"/>
      <c r="AH138" s="1"/>
      <c r="AI138" s="461"/>
      <c r="AJ138" s="461"/>
      <c r="AK138" s="461"/>
      <c r="AL138" s="461"/>
      <c r="AM138" s="1"/>
      <c r="AN138" s="1"/>
      <c r="AO138" s="1"/>
      <c r="AP138" s="1"/>
    </row>
    <row r="139" spans="1:42" x14ac:dyDescent="0.2">
      <c r="A139" s="473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463"/>
      <c r="AD139" s="1"/>
      <c r="AE139" s="1"/>
      <c r="AI139" s="415"/>
      <c r="AJ139" s="415"/>
      <c r="AK139" s="415"/>
      <c r="AL139" s="415"/>
      <c r="AM139" s="1"/>
      <c r="AN139" s="1"/>
      <c r="AO139" s="1"/>
      <c r="AP139" s="1"/>
    </row>
    <row r="140" spans="1:42" x14ac:dyDescent="0.2">
      <c r="A140" s="473"/>
      <c r="B140" s="1"/>
      <c r="C140" s="1"/>
      <c r="D140" s="1"/>
      <c r="O140" s="1"/>
      <c r="P140" s="1"/>
      <c r="Q140" s="1"/>
      <c r="R140" s="1"/>
      <c r="S140" s="1"/>
      <c r="T140" s="1"/>
      <c r="AA140" s="1"/>
      <c r="AB140" s="1"/>
      <c r="AC140" s="463"/>
      <c r="AD140" s="1"/>
      <c r="AE140" s="1"/>
      <c r="AI140" s="401"/>
      <c r="AJ140" s="401"/>
      <c r="AK140" s="401"/>
      <c r="AL140" s="401"/>
      <c r="AM140" s="1"/>
      <c r="AN140" s="1"/>
      <c r="AO140" s="1"/>
      <c r="AP140" s="1"/>
    </row>
    <row r="141" spans="1:42" x14ac:dyDescent="0.2">
      <c r="A141" s="473"/>
      <c r="B141" s="1"/>
      <c r="C141" s="1"/>
      <c r="D141" s="1"/>
      <c r="O141" s="1"/>
      <c r="P141" s="1"/>
      <c r="AA141" s="1"/>
      <c r="AB141" s="1"/>
      <c r="AC141" s="463"/>
      <c r="AD141" s="1"/>
      <c r="AE141" s="1"/>
      <c r="AF141" s="394"/>
      <c r="AG141" s="394"/>
      <c r="AH141" s="394"/>
      <c r="AI141" s="401"/>
      <c r="AJ141" s="401"/>
      <c r="AK141" s="401"/>
      <c r="AL141" s="401"/>
      <c r="AM141" s="1"/>
      <c r="AN141" s="1"/>
      <c r="AO141" s="1"/>
      <c r="AP141" s="1"/>
    </row>
    <row r="142" spans="1:42" x14ac:dyDescent="0.2">
      <c r="A142" s="473"/>
      <c r="B142" s="1"/>
      <c r="C142" s="1"/>
      <c r="D142" s="1"/>
      <c r="O142" s="1"/>
      <c r="P142" s="1"/>
      <c r="AA142" s="1"/>
      <c r="AB142" s="1"/>
      <c r="AC142" s="463"/>
      <c r="AD142" s="1"/>
      <c r="AE142" s="1"/>
      <c r="AG142" s="393"/>
      <c r="AH142" s="391"/>
      <c r="AI142" s="401"/>
      <c r="AJ142" s="401"/>
      <c r="AK142" s="401"/>
      <c r="AL142" s="401"/>
      <c r="AM142" s="1"/>
      <c r="AN142" s="1"/>
      <c r="AO142" s="1"/>
      <c r="AP142" s="1"/>
    </row>
    <row r="143" spans="1:42" x14ac:dyDescent="0.2">
      <c r="A143" s="473"/>
      <c r="B143" s="1"/>
      <c r="C143" s="1"/>
      <c r="D143" s="1"/>
      <c r="O143" s="1"/>
      <c r="P143" s="1"/>
      <c r="AA143" s="1"/>
      <c r="AB143" s="1"/>
      <c r="AC143" s="392"/>
      <c r="AG143" s="393"/>
      <c r="AH143" s="391"/>
      <c r="AI143" s="401"/>
      <c r="AJ143" s="401"/>
      <c r="AK143" s="401"/>
      <c r="AL143" s="401"/>
      <c r="AM143" s="461"/>
      <c r="AN143" s="1"/>
      <c r="AO143" s="1"/>
      <c r="AP143" s="1"/>
    </row>
    <row r="144" spans="1:42" x14ac:dyDescent="0.2">
      <c r="A144" s="473"/>
      <c r="AC144" s="392"/>
      <c r="AG144" s="393"/>
      <c r="AH144" s="391"/>
      <c r="AI144" s="401"/>
      <c r="AJ144" s="401"/>
      <c r="AK144" s="401"/>
      <c r="AL144" s="401"/>
      <c r="AM144" s="415"/>
    </row>
    <row r="145" spans="1:39" x14ac:dyDescent="0.2">
      <c r="A145" s="473"/>
      <c r="AC145" s="392"/>
      <c r="AG145" s="393"/>
      <c r="AH145" s="391"/>
      <c r="AI145" s="401"/>
      <c r="AJ145" s="401"/>
      <c r="AK145" s="401"/>
      <c r="AL145" s="401"/>
      <c r="AM145" s="401"/>
    </row>
    <row r="146" spans="1:39" x14ac:dyDescent="0.2">
      <c r="A146" s="473"/>
      <c r="AC146" s="394"/>
      <c r="AD146" s="394"/>
      <c r="AE146" s="394"/>
      <c r="AG146" s="393"/>
      <c r="AH146" s="391"/>
      <c r="AI146" s="401"/>
      <c r="AJ146" s="401"/>
      <c r="AK146" s="401"/>
      <c r="AL146" s="401"/>
      <c r="AM146" s="401"/>
    </row>
    <row r="147" spans="1:39" x14ac:dyDescent="0.2">
      <c r="A147" s="473"/>
      <c r="AE147" s="391"/>
      <c r="AG147" s="393"/>
      <c r="AH147" s="391"/>
      <c r="AI147" s="401"/>
      <c r="AJ147" s="401"/>
      <c r="AK147" s="401"/>
      <c r="AL147" s="401"/>
      <c r="AM147" s="401"/>
    </row>
    <row r="148" spans="1:39" x14ac:dyDescent="0.2">
      <c r="A148" s="473"/>
      <c r="AE148" s="391"/>
      <c r="AG148" s="393"/>
      <c r="AH148" s="391"/>
      <c r="AI148" s="401"/>
      <c r="AJ148" s="401"/>
      <c r="AK148" s="401"/>
      <c r="AL148" s="401"/>
      <c r="AM148" s="401"/>
    </row>
    <row r="149" spans="1:39" x14ac:dyDescent="0.2">
      <c r="A149" s="473"/>
      <c r="AE149" s="391"/>
      <c r="AG149" s="393"/>
      <c r="AH149" s="391"/>
      <c r="AI149" s="401"/>
      <c r="AJ149" s="401"/>
      <c r="AK149" s="401"/>
      <c r="AL149" s="401"/>
      <c r="AM149" s="401"/>
    </row>
    <row r="150" spans="1:39" x14ac:dyDescent="0.2">
      <c r="A150" s="473"/>
      <c r="AE150" s="391"/>
      <c r="AG150" s="393"/>
      <c r="AH150" s="391"/>
      <c r="AI150" s="401"/>
      <c r="AJ150" s="401"/>
      <c r="AK150" s="401"/>
      <c r="AL150" s="401"/>
      <c r="AM150" s="401"/>
    </row>
    <row r="151" spans="1:39" x14ac:dyDescent="0.2">
      <c r="A151" s="473"/>
      <c r="AE151" s="391"/>
      <c r="AG151" s="393"/>
      <c r="AH151" s="391"/>
      <c r="AM151" s="401"/>
    </row>
    <row r="152" spans="1:39" x14ac:dyDescent="0.2">
      <c r="A152" s="473"/>
      <c r="AE152" s="391"/>
      <c r="AG152" s="393"/>
      <c r="AH152" s="391"/>
      <c r="AM152" s="401"/>
    </row>
    <row r="153" spans="1:39" x14ac:dyDescent="0.2">
      <c r="AE153" s="391"/>
      <c r="AG153" s="393"/>
      <c r="AH153" s="391"/>
      <c r="AM153" s="401"/>
    </row>
    <row r="154" spans="1:39" x14ac:dyDescent="0.2">
      <c r="AE154" s="391"/>
      <c r="AF154" s="392"/>
      <c r="AH154" s="392"/>
      <c r="AI154" s="394"/>
      <c r="AJ154" s="394"/>
      <c r="AK154" s="394"/>
      <c r="AL154" s="394"/>
      <c r="AM154" s="401"/>
    </row>
    <row r="155" spans="1:39" x14ac:dyDescent="0.2">
      <c r="AE155" s="391"/>
      <c r="AJ155" s="393"/>
      <c r="AK155" s="393"/>
      <c r="AL155" s="391"/>
      <c r="AM155" s="401"/>
    </row>
    <row r="156" spans="1:39" x14ac:dyDescent="0.2">
      <c r="AE156" s="391"/>
      <c r="AJ156" s="393"/>
      <c r="AK156" s="393"/>
      <c r="AL156" s="391"/>
    </row>
    <row r="157" spans="1:39" x14ac:dyDescent="0.2">
      <c r="AE157" s="391"/>
      <c r="AJ157" s="393"/>
      <c r="AK157" s="393"/>
      <c r="AL157" s="391"/>
    </row>
    <row r="158" spans="1:39" x14ac:dyDescent="0.2">
      <c r="AE158" s="391"/>
      <c r="AJ158" s="393"/>
      <c r="AK158" s="393"/>
      <c r="AL158" s="391"/>
    </row>
    <row r="159" spans="1:39" x14ac:dyDescent="0.2">
      <c r="AC159" s="392"/>
      <c r="AD159" s="392"/>
      <c r="AE159" s="395"/>
      <c r="AJ159" s="393"/>
      <c r="AK159" s="393"/>
      <c r="AL159" s="391"/>
      <c r="AM159" s="394"/>
    </row>
    <row r="160" spans="1:39" x14ac:dyDescent="0.2">
      <c r="AJ160" s="393"/>
      <c r="AK160" s="393"/>
      <c r="AL160" s="391"/>
      <c r="AM160" s="393"/>
    </row>
    <row r="161" spans="29:39" x14ac:dyDescent="0.2">
      <c r="AJ161" s="393"/>
      <c r="AK161" s="393"/>
      <c r="AL161" s="391"/>
      <c r="AM161" s="393"/>
    </row>
    <row r="162" spans="29:39" x14ac:dyDescent="0.2">
      <c r="AF162" s="401"/>
      <c r="AG162" s="401"/>
      <c r="AH162" s="401"/>
      <c r="AJ162" s="393"/>
      <c r="AK162" s="393"/>
      <c r="AL162" s="391"/>
      <c r="AM162" s="393"/>
    </row>
    <row r="163" spans="29:39" x14ac:dyDescent="0.2">
      <c r="AF163" s="401"/>
      <c r="AG163" s="401"/>
      <c r="AH163" s="401"/>
      <c r="AJ163" s="393"/>
      <c r="AK163" s="393"/>
      <c r="AL163" s="391"/>
      <c r="AM163" s="393"/>
    </row>
    <row r="164" spans="29:39" x14ac:dyDescent="0.2">
      <c r="AF164" s="401"/>
      <c r="AG164" s="401"/>
      <c r="AH164" s="401"/>
      <c r="AJ164" s="393"/>
      <c r="AK164" s="393"/>
      <c r="AL164" s="391"/>
      <c r="AM164" s="393"/>
    </row>
    <row r="165" spans="29:39" x14ac:dyDescent="0.2">
      <c r="AF165" s="401"/>
      <c r="AG165" s="401"/>
      <c r="AH165" s="401"/>
      <c r="AJ165" s="393"/>
      <c r="AK165" s="393"/>
      <c r="AL165" s="391"/>
      <c r="AM165" s="393"/>
    </row>
    <row r="166" spans="29:39" x14ac:dyDescent="0.2">
      <c r="AC166" s="394"/>
      <c r="AD166" s="394"/>
      <c r="AE166" s="394"/>
      <c r="AJ166" s="393"/>
      <c r="AK166" s="393"/>
      <c r="AL166" s="391"/>
      <c r="AM166" s="393"/>
    </row>
    <row r="167" spans="29:39" x14ac:dyDescent="0.2">
      <c r="AE167" s="401"/>
      <c r="AJ167" s="396"/>
      <c r="AK167" s="396"/>
      <c r="AM167" s="393"/>
    </row>
    <row r="168" spans="29:39" x14ac:dyDescent="0.2">
      <c r="AE168" s="401"/>
      <c r="AM168" s="393"/>
    </row>
    <row r="169" spans="29:39" x14ac:dyDescent="0.2">
      <c r="AE169" s="401"/>
      <c r="AM169" s="393"/>
    </row>
    <row r="170" spans="29:39" x14ac:dyDescent="0.2">
      <c r="AE170" s="401"/>
      <c r="AM170" s="393"/>
    </row>
    <row r="171" spans="29:39" x14ac:dyDescent="0.2">
      <c r="AE171" s="401"/>
      <c r="AM171" s="393"/>
    </row>
    <row r="172" spans="29:39" x14ac:dyDescent="0.2">
      <c r="AE172" s="401"/>
      <c r="AM172" s="396"/>
    </row>
    <row r="173" spans="29:39" x14ac:dyDescent="0.2">
      <c r="AD173" s="393"/>
      <c r="AE173" s="401"/>
    </row>
    <row r="174" spans="29:39" x14ac:dyDescent="0.2">
      <c r="AE174" s="401"/>
    </row>
    <row r="175" spans="29:39" x14ac:dyDescent="0.2">
      <c r="AE175" s="401"/>
      <c r="AI175" s="401"/>
      <c r="AJ175" s="401"/>
      <c r="AK175" s="401"/>
      <c r="AL175" s="401"/>
    </row>
    <row r="176" spans="29:39" x14ac:dyDescent="0.2">
      <c r="AE176" s="401"/>
      <c r="AI176" s="401"/>
      <c r="AJ176" s="401"/>
      <c r="AK176" s="401"/>
      <c r="AL176" s="401"/>
    </row>
    <row r="177" spans="29:39" x14ac:dyDescent="0.2">
      <c r="AE177" s="401"/>
      <c r="AI177" s="401"/>
      <c r="AJ177" s="401"/>
      <c r="AK177" s="401"/>
      <c r="AL177" s="401"/>
    </row>
    <row r="178" spans="29:39" x14ac:dyDescent="0.2">
      <c r="AE178" s="401"/>
      <c r="AI178" s="401"/>
      <c r="AJ178" s="401"/>
      <c r="AK178" s="401"/>
      <c r="AL178" s="401"/>
    </row>
    <row r="179" spans="29:39" x14ac:dyDescent="0.2">
      <c r="AC179" s="392"/>
      <c r="AE179" s="396"/>
    </row>
    <row r="180" spans="29:39" x14ac:dyDescent="0.2">
      <c r="AC180" s="401"/>
      <c r="AD180" s="401"/>
      <c r="AE180" s="401"/>
      <c r="AM180" s="401"/>
    </row>
    <row r="181" spans="29:39" x14ac:dyDescent="0.2">
      <c r="AC181" s="401"/>
      <c r="AD181" s="401"/>
      <c r="AE181" s="401"/>
      <c r="AM181" s="401"/>
    </row>
    <row r="182" spans="29:39" x14ac:dyDescent="0.2">
      <c r="AC182" s="401"/>
      <c r="AD182" s="401"/>
      <c r="AE182" s="401"/>
      <c r="AM182" s="401"/>
    </row>
    <row r="183" spans="29:39" x14ac:dyDescent="0.2">
      <c r="AC183" s="401"/>
      <c r="AD183" s="401"/>
      <c r="AE183" s="401"/>
      <c r="AM183" s="401"/>
    </row>
  </sheetData>
  <mergeCells count="18">
    <mergeCell ref="D2:O2"/>
    <mergeCell ref="P2:AA2"/>
    <mergeCell ref="AB2:AM2"/>
    <mergeCell ref="Y87:Z87"/>
    <mergeCell ref="Y88:Z88"/>
    <mergeCell ref="AK87:AL87"/>
    <mergeCell ref="AK88:AL88"/>
    <mergeCell ref="AK91:AL91"/>
    <mergeCell ref="AK92:AL92"/>
    <mergeCell ref="Y92:Z92"/>
    <mergeCell ref="I26:J26"/>
    <mergeCell ref="U26:V26"/>
    <mergeCell ref="AG26:AH26"/>
    <mergeCell ref="Y89:Z89"/>
    <mergeCell ref="Y90:Z90"/>
    <mergeCell ref="Y91:Z91"/>
    <mergeCell ref="AK89:AL89"/>
    <mergeCell ref="AK90:AL90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DF1B45-B4A5-439A-AA8F-3FE88D7EFCD7}">
  <sheetPr>
    <tabColor theme="4" tint="0.79998168889431442"/>
  </sheetPr>
  <dimension ref="A1:BG80"/>
  <sheetViews>
    <sheetView showGridLines="0" zoomScale="85" zoomScaleNormal="85" workbookViewId="0">
      <pane xSplit="2" ySplit="3" topLeftCell="C4" activePane="bottomRight" state="frozen"/>
      <selection pane="topRight" activeCell="C1" sqref="C1"/>
      <selection pane="bottomLeft" activeCell="A4" sqref="A4"/>
      <selection pane="bottomRight"/>
    </sheetView>
  </sheetViews>
  <sheetFormatPr baseColWidth="10" defaultColWidth="0" defaultRowHeight="13" zeroHeight="1" x14ac:dyDescent="0.15"/>
  <cols>
    <col min="1" max="1" width="8.83203125" style="17" customWidth="1"/>
    <col min="2" max="2" width="40.6640625" style="17" bestFit="1" customWidth="1"/>
    <col min="3" max="3" width="20.83203125" style="17" bestFit="1" customWidth="1"/>
    <col min="4" max="8" width="10.1640625" style="17" bestFit="1" customWidth="1"/>
    <col min="9" max="10" width="11.1640625" style="17" bestFit="1" customWidth="1"/>
    <col min="11" max="39" width="10.1640625" style="17" bestFit="1" customWidth="1"/>
    <col min="40" max="46" width="8.83203125" style="17" customWidth="1"/>
    <col min="47" max="59" width="0" style="17" hidden="1" customWidth="1"/>
    <col min="60" max="16384" width="8.83203125" style="17" hidden="1"/>
  </cols>
  <sheetData>
    <row r="1" spans="1:47" s="8" customFormat="1" x14ac:dyDescent="0.15"/>
    <row r="2" spans="1:47" s="8" customFormat="1" ht="16" x14ac:dyDescent="0.2">
      <c r="B2" s="218" t="s">
        <v>37</v>
      </c>
      <c r="D2" s="571">
        <v>2025</v>
      </c>
      <c r="E2" s="571"/>
      <c r="F2" s="571"/>
      <c r="G2" s="571"/>
      <c r="H2" s="571"/>
      <c r="I2" s="571"/>
      <c r="J2" s="571"/>
      <c r="K2" s="571"/>
      <c r="L2" s="571"/>
      <c r="M2" s="571"/>
      <c r="N2" s="571"/>
      <c r="O2" s="571"/>
      <c r="P2" s="571">
        <v>2026</v>
      </c>
      <c r="Q2" s="571"/>
      <c r="R2" s="571"/>
      <c r="S2" s="571"/>
      <c r="T2" s="571"/>
      <c r="U2" s="571"/>
      <c r="V2" s="571"/>
      <c r="W2" s="571"/>
      <c r="X2" s="571"/>
      <c r="Y2" s="571"/>
      <c r="Z2" s="571"/>
      <c r="AA2" s="571"/>
      <c r="AB2" s="571">
        <v>2027</v>
      </c>
      <c r="AC2" s="571"/>
      <c r="AD2" s="571"/>
      <c r="AE2" s="571"/>
      <c r="AF2" s="571"/>
      <c r="AG2" s="571"/>
      <c r="AH2" s="571"/>
      <c r="AI2" s="571"/>
      <c r="AJ2" s="571"/>
      <c r="AK2" s="571"/>
      <c r="AL2" s="571"/>
      <c r="AM2" s="571"/>
      <c r="AN2" s="217"/>
      <c r="AO2" s="217"/>
      <c r="AP2" s="217"/>
      <c r="AQ2" s="217"/>
      <c r="AR2" s="217"/>
      <c r="AS2" s="217"/>
      <c r="AT2" s="217"/>
      <c r="AU2" s="217"/>
    </row>
    <row r="3" spans="1:47" s="149" customFormat="1" x14ac:dyDescent="0.15">
      <c r="A3" s="8"/>
      <c r="B3" s="9" t="s">
        <v>17</v>
      </c>
      <c r="C3" s="8"/>
      <c r="D3" s="32" t="s">
        <v>7</v>
      </c>
      <c r="E3" s="32" t="s">
        <v>8</v>
      </c>
      <c r="F3" s="32" t="s">
        <v>9</v>
      </c>
      <c r="G3" s="32" t="s">
        <v>10</v>
      </c>
      <c r="H3" s="32" t="s">
        <v>3</v>
      </c>
      <c r="I3" s="32" t="s">
        <v>4</v>
      </c>
      <c r="J3" s="32" t="s">
        <v>5</v>
      </c>
      <c r="K3" s="32" t="s">
        <v>11</v>
      </c>
      <c r="L3" s="32" t="s">
        <v>12</v>
      </c>
      <c r="M3" s="32" t="s">
        <v>13</v>
      </c>
      <c r="N3" s="32" t="s">
        <v>14</v>
      </c>
      <c r="O3" s="32" t="s">
        <v>15</v>
      </c>
      <c r="P3" s="32" t="s">
        <v>7</v>
      </c>
      <c r="Q3" s="32" t="s">
        <v>8</v>
      </c>
      <c r="R3" s="32" t="s">
        <v>9</v>
      </c>
      <c r="S3" s="32" t="s">
        <v>10</v>
      </c>
      <c r="T3" s="32" t="s">
        <v>3</v>
      </c>
      <c r="U3" s="32" t="s">
        <v>4</v>
      </c>
      <c r="V3" s="32" t="s">
        <v>5</v>
      </c>
      <c r="W3" s="32" t="s">
        <v>11</v>
      </c>
      <c r="X3" s="32" t="s">
        <v>12</v>
      </c>
      <c r="Y3" s="32" t="s">
        <v>13</v>
      </c>
      <c r="Z3" s="32" t="s">
        <v>14</v>
      </c>
      <c r="AA3" s="32" t="s">
        <v>15</v>
      </c>
      <c r="AB3" s="32" t="s">
        <v>7</v>
      </c>
      <c r="AC3" s="32" t="s">
        <v>8</v>
      </c>
      <c r="AD3" s="32" t="s">
        <v>9</v>
      </c>
      <c r="AE3" s="32" t="s">
        <v>10</v>
      </c>
      <c r="AF3" s="32" t="s">
        <v>3</v>
      </c>
      <c r="AG3" s="32" t="s">
        <v>4</v>
      </c>
      <c r="AH3" s="32" t="s">
        <v>5</v>
      </c>
      <c r="AI3" s="32" t="s">
        <v>11</v>
      </c>
      <c r="AJ3" s="32" t="s">
        <v>12</v>
      </c>
      <c r="AK3" s="32" t="s">
        <v>13</v>
      </c>
      <c r="AL3" s="32" t="s">
        <v>14</v>
      </c>
      <c r="AM3" s="32" t="s">
        <v>15</v>
      </c>
      <c r="AN3" s="204"/>
      <c r="AO3" s="205">
        <v>2025</v>
      </c>
      <c r="AP3" s="205"/>
      <c r="AQ3" s="205">
        <v>2026</v>
      </c>
      <c r="AR3" s="205"/>
      <c r="AS3" s="205">
        <v>2026</v>
      </c>
      <c r="AT3" s="205"/>
      <c r="AU3" s="205"/>
    </row>
    <row r="4" spans="1:47" x14ac:dyDescent="0.15">
      <c r="B4" s="21"/>
      <c r="C4" s="150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/>
      <c r="T4" s="146"/>
      <c r="U4" s="146"/>
      <c r="V4" s="146"/>
      <c r="W4" s="146"/>
      <c r="X4" s="146"/>
      <c r="Y4" s="146"/>
      <c r="Z4" s="146"/>
      <c r="AA4" s="147"/>
      <c r="AB4" s="146"/>
      <c r="AC4" s="146"/>
      <c r="AD4" s="146"/>
      <c r="AE4" s="146"/>
      <c r="AF4" s="146"/>
      <c r="AG4" s="146"/>
      <c r="AH4" s="146"/>
      <c r="AI4" s="146"/>
      <c r="AJ4" s="146"/>
      <c r="AK4" s="146"/>
      <c r="AL4" s="146"/>
      <c r="AM4" s="147"/>
    </row>
    <row r="5" spans="1:47" s="152" customFormat="1" x14ac:dyDescent="0.15">
      <c r="A5" s="12"/>
      <c r="B5" s="151" t="s">
        <v>391</v>
      </c>
      <c r="C5" s="13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</row>
    <row r="6" spans="1:47" x14ac:dyDescent="0.15">
      <c r="B6" s="21"/>
      <c r="C6" s="16"/>
      <c r="AA6" s="25"/>
      <c r="AM6" s="25"/>
    </row>
    <row r="7" spans="1:47" x14ac:dyDescent="0.15">
      <c r="B7" s="18" t="s">
        <v>144</v>
      </c>
      <c r="C7" s="21"/>
      <c r="AA7" s="25"/>
      <c r="AM7" s="25"/>
    </row>
    <row r="8" spans="1:47" x14ac:dyDescent="0.15">
      <c r="B8" s="21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</row>
    <row r="9" spans="1:47" x14ac:dyDescent="0.15">
      <c r="B9" s="19" t="s">
        <v>354</v>
      </c>
      <c r="C9" s="20" t="s">
        <v>17</v>
      </c>
      <c r="D9" s="110">
        <f t="shared" ref="D9:AA9" si="0">SUM(D10,D13,D16,D19,D22,D25,D28,D31,D34)</f>
        <v>0</v>
      </c>
      <c r="E9" s="110">
        <f t="shared" si="0"/>
        <v>0</v>
      </c>
      <c r="F9" s="110">
        <f t="shared" si="0"/>
        <v>0</v>
      </c>
      <c r="G9" s="110">
        <f t="shared" si="0"/>
        <v>0</v>
      </c>
      <c r="H9" s="110">
        <f t="shared" ref="H9:J9" si="1">SUM(H10,H13,H16,H19,H22,H25,H28,H31,H34)</f>
        <v>0</v>
      </c>
      <c r="I9" s="110">
        <f t="shared" si="1"/>
        <v>0</v>
      </c>
      <c r="J9" s="110">
        <f t="shared" si="1"/>
        <v>0</v>
      </c>
      <c r="K9" s="110">
        <f>SUM(K10,K13,K16,K19,K22,K25,K28,K31,K34)</f>
        <v>29999.999999999996</v>
      </c>
      <c r="L9" s="110">
        <f>SUM(L10,L13,L16,L19,L22,L25,L28,L31,L34)</f>
        <v>49999.999999999985</v>
      </c>
      <c r="M9" s="110">
        <f t="shared" si="0"/>
        <v>0</v>
      </c>
      <c r="N9" s="110">
        <f t="shared" si="0"/>
        <v>0</v>
      </c>
      <c r="O9" s="110">
        <f t="shared" si="0"/>
        <v>0</v>
      </c>
      <c r="P9" s="110">
        <f t="shared" si="0"/>
        <v>0</v>
      </c>
      <c r="Q9" s="110">
        <f t="shared" si="0"/>
        <v>0</v>
      </c>
      <c r="R9" s="110">
        <f>SUM(R10,R13,R16,R19,R22,R25,R28,R31,R34)</f>
        <v>0</v>
      </c>
      <c r="S9" s="110">
        <f t="shared" si="0"/>
        <v>0</v>
      </c>
      <c r="T9" s="110">
        <f t="shared" ref="T9:V9" si="2">SUM(T10,T13,T16,T19,T22,T25,T28,T31,T34)</f>
        <v>0</v>
      </c>
      <c r="U9" s="110">
        <f t="shared" si="2"/>
        <v>98518.201276807216</v>
      </c>
      <c r="V9" s="110">
        <f t="shared" si="2"/>
        <v>0</v>
      </c>
      <c r="W9" s="110">
        <f t="shared" si="0"/>
        <v>91334.936396994992</v>
      </c>
      <c r="X9" s="110">
        <f t="shared" si="0"/>
        <v>0</v>
      </c>
      <c r="Y9" s="110">
        <f t="shared" si="0"/>
        <v>0</v>
      </c>
      <c r="Z9" s="110">
        <f t="shared" si="0"/>
        <v>0</v>
      </c>
      <c r="AA9" s="110">
        <f t="shared" si="0"/>
        <v>0</v>
      </c>
      <c r="AB9" s="110">
        <f>SUM(AB10,AB13,AB16,AB19,AB22,AB25,AB28,AB31,AB34)</f>
        <v>0</v>
      </c>
      <c r="AC9" s="110">
        <f t="shared" ref="AC9:AI9" si="3">SUM(AC10,AC13,AC16,AC19,AC22,AC25,AC28,AC31,AC34)</f>
        <v>0</v>
      </c>
      <c r="AD9" s="110">
        <f t="shared" si="3"/>
        <v>0</v>
      </c>
      <c r="AE9" s="110">
        <f t="shared" si="3"/>
        <v>0</v>
      </c>
      <c r="AF9" s="110">
        <f t="shared" si="3"/>
        <v>0</v>
      </c>
      <c r="AG9" s="110">
        <f t="shared" si="3"/>
        <v>0</v>
      </c>
      <c r="AH9" s="110">
        <f t="shared" si="3"/>
        <v>99269.126753011908</v>
      </c>
      <c r="AI9" s="110">
        <f t="shared" si="3"/>
        <v>0</v>
      </c>
      <c r="AJ9" s="110">
        <f t="shared" ref="AJ9:AM9" si="4">SUM(AJ10,AJ13,AJ16,AJ19,AJ22,AJ25,AJ28,AJ31,AJ34)</f>
        <v>0</v>
      </c>
      <c r="AK9" s="110">
        <f t="shared" si="4"/>
        <v>0</v>
      </c>
      <c r="AL9" s="110">
        <f t="shared" si="4"/>
        <v>0</v>
      </c>
      <c r="AM9" s="110">
        <f t="shared" si="4"/>
        <v>0</v>
      </c>
      <c r="AN9" s="21"/>
      <c r="AO9" s="110">
        <f>SUM(D9:O9)</f>
        <v>79999.999999999985</v>
      </c>
      <c r="AQ9" s="110">
        <f>SUM(P9:AA9)</f>
        <v>189853.13767380221</v>
      </c>
      <c r="AS9" s="110">
        <f>SUM(AB9:AM9)</f>
        <v>99269.126753011908</v>
      </c>
    </row>
    <row r="10" spans="1:47" x14ac:dyDescent="0.15">
      <c r="B10" s="33" t="s">
        <v>210</v>
      </c>
      <c r="C10" s="20" t="s">
        <v>17</v>
      </c>
      <c r="D10" s="110">
        <f>(Assumptions!P10+Assumptions!P40)*('Pop-ups'!D$1/Assumptions!P$74)</f>
        <v>0</v>
      </c>
      <c r="E10" s="110">
        <f>(Assumptions!Q10+Assumptions!Q40)*('Pop-ups'!E$1/Assumptions!Q$74)</f>
        <v>0</v>
      </c>
      <c r="F10" s="110">
        <f>(Assumptions!R10+Assumptions!R40)*('Pop-ups'!F$1/Assumptions!R$74)</f>
        <v>0</v>
      </c>
      <c r="G10" s="110">
        <f>(Assumptions!S10+Assumptions!S40)*('Pop-ups'!G$1/Assumptions!S$74)</f>
        <v>0</v>
      </c>
      <c r="H10" s="110">
        <f>(Assumptions!T10+Assumptions!T40)*('Pop-ups'!H$1/Assumptions!T$74)</f>
        <v>0</v>
      </c>
      <c r="I10" s="110">
        <f>(Assumptions!U10+Assumptions!U40)*('Pop-ups'!I$1/Assumptions!U$74)</f>
        <v>0</v>
      </c>
      <c r="J10" s="110">
        <f>(Assumptions!V10+Assumptions!V40)*('Pop-ups'!J$1/Assumptions!V$74)</f>
        <v>0</v>
      </c>
      <c r="K10" s="110">
        <f>(Assumptions!W10+Assumptions!W40)*(SUM($I$64)/Assumptions!W$74)</f>
        <v>7713.6330708999176</v>
      </c>
      <c r="L10" s="110">
        <f>(Assumptions!X10+Assumptions!X40)*(SUM($I$65)/Assumptions!X$74)</f>
        <v>5300.0061009002347</v>
      </c>
      <c r="M10" s="110">
        <f>(Assumptions!Y10+Assumptions!Y40)*('Pop-ups'!M$1/Assumptions!Y$74)</f>
        <v>0</v>
      </c>
      <c r="N10" s="110">
        <f>(Assumptions!Z10+Assumptions!Z40)*('Pop-ups'!N$1/Assumptions!Z$74)</f>
        <v>0</v>
      </c>
      <c r="O10" s="110">
        <f>(Assumptions!AA10+Assumptions!AA40)*('Pop-ups'!O$1/Assumptions!AA$74)</f>
        <v>0</v>
      </c>
      <c r="P10" s="110">
        <f>(Assumptions!AB10+Assumptions!AB40)*('Pop-ups'!P$1/Assumptions!AB$74)</f>
        <v>0</v>
      </c>
      <c r="Q10" s="110">
        <f>(Assumptions!AC10+Assumptions!AC40)*('Pop-ups'!Q$1/Assumptions!AC$74)</f>
        <v>0</v>
      </c>
      <c r="R10" s="110">
        <f>(Assumptions!AD10+Assumptions!AD40)*('Pop-ups'!R$1/Assumptions!AD$74)</f>
        <v>0</v>
      </c>
      <c r="S10" s="110">
        <f>(Assumptions!AE10+Assumptions!AE40)*('Pop-ups'!S$1/Assumptions!AE$74)</f>
        <v>0</v>
      </c>
      <c r="T10" s="110">
        <f>(Assumptions!AF10+Assumptions!AF40)*('Pop-ups'!T$1/Assumptions!AF$74)</f>
        <v>0</v>
      </c>
      <c r="U10" s="110">
        <f>(Assumptions!AG10+Assumptions!AG40)*(SUM($I$66)/Assumptions!AG$74)</f>
        <v>25686.734882337878</v>
      </c>
      <c r="V10" s="110">
        <f>(Assumptions!AH10+Assumptions!AH40)*('Pop-ups'!V$1/Assumptions!AH$74)</f>
        <v>0</v>
      </c>
      <c r="W10" s="110">
        <f>(Assumptions!AI10+Assumptions!AI40)*(SUM($I$66)/Assumptions!AI$74)</f>
        <v>22952.58705640777</v>
      </c>
      <c r="X10" s="110">
        <f>(Assumptions!AJ10+Assumptions!AJ40)*('Pop-ups'!X$1/Assumptions!AJ$74)</f>
        <v>0</v>
      </c>
      <c r="Y10" s="110">
        <f>(Assumptions!AK10+Assumptions!AK40)*('Pop-ups'!Y$1/Assumptions!AK$74)</f>
        <v>0</v>
      </c>
      <c r="Z10" s="110">
        <f>(Assumptions!AL10+Assumptions!AL40)*('Pop-ups'!Z$1/Assumptions!AL$74)</f>
        <v>0</v>
      </c>
      <c r="AA10" s="110">
        <f>(Assumptions!AM10+Assumptions!AM40)*('Pop-ups'!AA$1/Assumptions!AM$74)</f>
        <v>0</v>
      </c>
      <c r="AB10" s="110">
        <f>(Assumptions!AN10+Assumptions!AN40)*('Pop-ups'!AB$1/Assumptions!AN$74)</f>
        <v>0</v>
      </c>
      <c r="AC10" s="110">
        <f>(Assumptions!AO10+Assumptions!AO40)*('Pop-ups'!AC$1/Assumptions!AO$74)</f>
        <v>0</v>
      </c>
      <c r="AD10" s="110">
        <f>(Assumptions!AP10+Assumptions!AP40)*('Pop-ups'!AD$1/Assumptions!AP$74)</f>
        <v>0</v>
      </c>
      <c r="AE10" s="110">
        <f>(Assumptions!AQ10+Assumptions!AQ40)*('Pop-ups'!AE$1/Assumptions!AQ$74)</f>
        <v>0</v>
      </c>
      <c r="AF10" s="110">
        <f>(Assumptions!AR10+Assumptions!AR40)*('Pop-ups'!AF$1/Assumptions!AR$74)</f>
        <v>0</v>
      </c>
      <c r="AG10" s="110">
        <f>(Assumptions!AS10+Assumptions!AS40)*('Pop-ups'!AG$1/Assumptions!AS$74)</f>
        <v>0</v>
      </c>
      <c r="AH10" s="110">
        <f>(Assumptions!AT10+Assumptions!AT40)*(SUM($I$67)/Assumptions!AT$74)</f>
        <v>30123.690261896943</v>
      </c>
      <c r="AI10" s="110">
        <f>(Assumptions!AU10+Assumptions!AU40)*('Pop-ups'!AI$1/Assumptions!AU$74)</f>
        <v>0</v>
      </c>
      <c r="AJ10" s="110">
        <f>(Assumptions!AV10+Assumptions!AV40)*('Pop-ups'!AJ$1/Assumptions!AV$74)</f>
        <v>0</v>
      </c>
      <c r="AK10" s="110">
        <f>(Assumptions!AW10+Assumptions!AW40)*('Pop-ups'!AK$1/Assumptions!AW$74)</f>
        <v>0</v>
      </c>
      <c r="AL10" s="110">
        <f>(Assumptions!AX10+Assumptions!AX40)*('Pop-ups'!AL$1/Assumptions!AX$74)</f>
        <v>0</v>
      </c>
      <c r="AM10" s="110">
        <f>(Assumptions!AY10+Assumptions!AY40)*('Pop-ups'!AM$1/Assumptions!AY$74)</f>
        <v>0</v>
      </c>
      <c r="AN10" s="21"/>
      <c r="AO10" s="110">
        <f>SUM(D10:O10)</f>
        <v>13013.639171800152</v>
      </c>
      <c r="AQ10" s="110">
        <f>SUM(P10:AA10)</f>
        <v>48639.321938745648</v>
      </c>
      <c r="AS10" s="110">
        <f t="shared" ref="AS10:AS37" si="5">SUM(AB10:AM10)</f>
        <v>30123.690261896943</v>
      </c>
    </row>
    <row r="11" spans="1:47" x14ac:dyDescent="0.15">
      <c r="B11" s="34" t="s">
        <v>211</v>
      </c>
      <c r="C11" s="20" t="s">
        <v>18</v>
      </c>
      <c r="D11" s="110">
        <f>(Assumptions!P11+Assumptions!P41)*('Pop-ups'!D$1/Assumptions!P$74)</f>
        <v>0</v>
      </c>
      <c r="E11" s="110">
        <f>(Assumptions!Q11+Assumptions!Q41)*('Pop-ups'!E$1/Assumptions!Q$74)</f>
        <v>0</v>
      </c>
      <c r="F11" s="110">
        <f>(Assumptions!R11+Assumptions!R41)*('Pop-ups'!F$1/Assumptions!R$74)</f>
        <v>0</v>
      </c>
      <c r="G11" s="110">
        <f>(Assumptions!S11+Assumptions!S41)*('Pop-ups'!G$1/Assumptions!S$74)</f>
        <v>0</v>
      </c>
      <c r="H11" s="110">
        <f>(Assumptions!T11+Assumptions!T41)*('Pop-ups'!H$1/Assumptions!T$74)</f>
        <v>0</v>
      </c>
      <c r="I11" s="110">
        <f>(Assumptions!U11+Assumptions!U41)*('Pop-ups'!I$1/Assumptions!U$74)</f>
        <v>0</v>
      </c>
      <c r="J11" s="110">
        <f>(Assumptions!V11+Assumptions!V41)*('Pop-ups'!J$1/Assumptions!V$74)</f>
        <v>0</v>
      </c>
      <c r="K11" s="110">
        <f>(Assumptions!W11+Assumptions!W41)*(SUM($I$64)/Assumptions!W$74)</f>
        <v>120.38043012625407</v>
      </c>
      <c r="L11" s="110">
        <f>(Assumptions!X11+Assumptions!X41)*(SUM($I$65)/Assumptions!X$74)</f>
        <v>80.983312709952585</v>
      </c>
      <c r="M11" s="110">
        <f>(Assumptions!Y11+Assumptions!Y41)*('Pop-ups'!M$1/Assumptions!Y$74)</f>
        <v>0</v>
      </c>
      <c r="N11" s="110">
        <f>(Assumptions!Z11+Assumptions!Z41)*('Pop-ups'!N$1/Assumptions!Z$74)</f>
        <v>0</v>
      </c>
      <c r="O11" s="110">
        <f>(Assumptions!AA11+Assumptions!AA41)*('Pop-ups'!O$1/Assumptions!AA$74)</f>
        <v>0</v>
      </c>
      <c r="P11" s="110">
        <f>(Assumptions!AB11+Assumptions!AB41)*('Pop-ups'!P$1/Assumptions!AB$74)</f>
        <v>0</v>
      </c>
      <c r="Q11" s="110">
        <f>(Assumptions!AC11+Assumptions!AC41)*('Pop-ups'!Q$1/Assumptions!AC$74)</f>
        <v>0</v>
      </c>
      <c r="R11" s="110">
        <f>(Assumptions!AD11+Assumptions!AD41)*('Pop-ups'!R$1/Assumptions!AD$74)</f>
        <v>0</v>
      </c>
      <c r="S11" s="110">
        <f>(Assumptions!AE11+Assumptions!AE41)*('Pop-ups'!S$1/Assumptions!AE$74)</f>
        <v>0</v>
      </c>
      <c r="T11" s="110">
        <f>(Assumptions!AF11+Assumptions!AF41)*('Pop-ups'!T$1/Assumptions!AF$74)</f>
        <v>0</v>
      </c>
      <c r="U11" s="110">
        <f>(Assumptions!AG11+Assumptions!AG41)*(SUM($I$66)/Assumptions!AG$74)</f>
        <v>422.55066898589041</v>
      </c>
      <c r="V11" s="110">
        <f>(Assumptions!AH11+Assumptions!AH41)*('Pop-ups'!V$1/Assumptions!AH$74)</f>
        <v>0</v>
      </c>
      <c r="W11" s="110">
        <f>(Assumptions!AI11+Assumptions!AI41)*(SUM($I$66)/Assumptions!AI$74)</f>
        <v>377.57352423607347</v>
      </c>
      <c r="X11" s="110">
        <f>(Assumptions!AJ11+Assumptions!AJ41)*('Pop-ups'!X$1/Assumptions!AJ$74)</f>
        <v>0</v>
      </c>
      <c r="Y11" s="110">
        <f>(Assumptions!AK11+Assumptions!AK41)*('Pop-ups'!Y$1/Assumptions!AK$74)</f>
        <v>0</v>
      </c>
      <c r="Z11" s="110">
        <f>(Assumptions!AL11+Assumptions!AL41)*('Pop-ups'!Z$1/Assumptions!AL$74)</f>
        <v>0</v>
      </c>
      <c r="AA11" s="110">
        <f>(Assumptions!AM11+Assumptions!AM41)*('Pop-ups'!AA$1/Assumptions!AM$74)</f>
        <v>0</v>
      </c>
      <c r="AB11" s="110">
        <f>(Assumptions!AN11+Assumptions!AN41)*('Pop-ups'!AB$1/Assumptions!AN$74)</f>
        <v>0</v>
      </c>
      <c r="AC11" s="110">
        <f>(Assumptions!AO11+Assumptions!AO41)*('Pop-ups'!AC$1/Assumptions!AO$74)</f>
        <v>0</v>
      </c>
      <c r="AD11" s="110">
        <f>(Assumptions!AP11+Assumptions!AP41)*('Pop-ups'!AD$1/Assumptions!AP$74)</f>
        <v>0</v>
      </c>
      <c r="AE11" s="110">
        <f>(Assumptions!AQ11+Assumptions!AQ41)*('Pop-ups'!AE$1/Assumptions!AQ$74)</f>
        <v>0</v>
      </c>
      <c r="AF11" s="110">
        <f>(Assumptions!AR11+Assumptions!AR41)*('Pop-ups'!AF$1/Assumptions!AR$74)</f>
        <v>0</v>
      </c>
      <c r="AG11" s="110">
        <f>(Assumptions!AS11+Assumptions!AS41)*('Pop-ups'!AG$1/Assumptions!AS$74)</f>
        <v>0</v>
      </c>
      <c r="AH11" s="110">
        <f>(Assumptions!AT11+Assumptions!AT41)*(SUM($I$67)/Assumptions!AT$74)</f>
        <v>495.53925521458865</v>
      </c>
      <c r="AI11" s="110">
        <f>(Assumptions!AU11+Assumptions!AU41)*('Pop-ups'!AI$1/Assumptions!AU$74)</f>
        <v>0</v>
      </c>
      <c r="AJ11" s="110">
        <f>(Assumptions!AV11+Assumptions!AV41)*('Pop-ups'!AJ$1/Assumptions!AV$74)</f>
        <v>0</v>
      </c>
      <c r="AK11" s="110">
        <f>(Assumptions!AW11+Assumptions!AW41)*('Pop-ups'!AK$1/Assumptions!AW$74)</f>
        <v>0</v>
      </c>
      <c r="AL11" s="110">
        <f>(Assumptions!AX11+Assumptions!AX41)*('Pop-ups'!AL$1/Assumptions!AX$74)</f>
        <v>0</v>
      </c>
      <c r="AM11" s="110">
        <f>(Assumptions!AY11+Assumptions!AY41)*('Pop-ups'!AM$1/Assumptions!AY$74)</f>
        <v>0</v>
      </c>
      <c r="AN11" s="21"/>
      <c r="AO11" s="110">
        <f>SUM(D11:O11)</f>
        <v>201.36374283620665</v>
      </c>
      <c r="AQ11" s="110">
        <f>SUM(P11:AA11)</f>
        <v>800.12419322196388</v>
      </c>
      <c r="AS11" s="110">
        <f t="shared" si="5"/>
        <v>495.53925521458865</v>
      </c>
    </row>
    <row r="12" spans="1:47" x14ac:dyDescent="0.15">
      <c r="B12" s="34" t="s">
        <v>212</v>
      </c>
      <c r="C12" s="20" t="s">
        <v>17</v>
      </c>
      <c r="D12" s="110">
        <f>Assumptions!P12</f>
        <v>55.1</v>
      </c>
      <c r="E12" s="110">
        <f>Assumptions!Q12</f>
        <v>55.1</v>
      </c>
      <c r="F12" s="110">
        <f>Assumptions!R12</f>
        <v>55.1</v>
      </c>
      <c r="G12" s="110">
        <f>Assumptions!S12</f>
        <v>55.1</v>
      </c>
      <c r="H12" s="110">
        <f>Assumptions!T12</f>
        <v>55.1</v>
      </c>
      <c r="I12" s="110">
        <f>Assumptions!U12</f>
        <v>77.533333333333331</v>
      </c>
      <c r="J12" s="110">
        <f>Assumptions!V12</f>
        <v>77.533333333333331</v>
      </c>
      <c r="K12" s="110">
        <f>Assumptions!W12</f>
        <v>77.533333333333331</v>
      </c>
      <c r="L12" s="110">
        <f>Assumptions!X12</f>
        <v>79.189244888733057</v>
      </c>
      <c r="M12" s="110">
        <f>Assumptions!Y12</f>
        <v>79.189244888733057</v>
      </c>
      <c r="N12" s="110">
        <f>Assumptions!Z12</f>
        <v>79.189244888733057</v>
      </c>
      <c r="O12" s="110">
        <f>Assumptions!AA12</f>
        <v>79.189244888733057</v>
      </c>
      <c r="P12" s="110">
        <f>Assumptions!AB12</f>
        <v>79.189244888733057</v>
      </c>
      <c r="Q12" s="110">
        <f>Assumptions!AC12</f>
        <v>79.189244888733057</v>
      </c>
      <c r="R12" s="110">
        <f>Assumptions!AD12</f>
        <v>79.189244888733057</v>
      </c>
      <c r="S12" s="110">
        <f>Assumptions!AE12</f>
        <v>73.555555555555557</v>
      </c>
      <c r="T12" s="110">
        <f>Assumptions!AF12</f>
        <v>73.555555555555557</v>
      </c>
      <c r="U12" s="110">
        <f>Assumptions!AG12</f>
        <v>73.555555555555557</v>
      </c>
      <c r="V12" s="110">
        <f>Assumptions!AH12</f>
        <v>73.555555555555557</v>
      </c>
      <c r="W12" s="110">
        <f>Assumptions!AI12</f>
        <v>73.555555555555557</v>
      </c>
      <c r="X12" s="110">
        <f>Assumptions!AJ12</f>
        <v>84.80065520917293</v>
      </c>
      <c r="Y12" s="110">
        <f>Assumptions!AK12</f>
        <v>84.80065520917293</v>
      </c>
      <c r="Z12" s="110">
        <f>Assumptions!AL12</f>
        <v>84.80065520917293</v>
      </c>
      <c r="AA12" s="110">
        <f>Assumptions!AM12</f>
        <v>84.80065520917293</v>
      </c>
      <c r="AB12" s="110">
        <f>Assumptions!AN12</f>
        <v>84.80065520917293</v>
      </c>
      <c r="AC12" s="110">
        <f>Assumptions!AO12</f>
        <v>84.80065520917293</v>
      </c>
      <c r="AD12" s="110">
        <f>Assumptions!AP12</f>
        <v>84.80065520917293</v>
      </c>
      <c r="AE12" s="110">
        <f>Assumptions!AQ12</f>
        <v>73.555555555555557</v>
      </c>
      <c r="AF12" s="110">
        <f>Assumptions!AR12</f>
        <v>73.555555555555557</v>
      </c>
      <c r="AG12" s="110">
        <f>Assumptions!AS12</f>
        <v>73.555555555555557</v>
      </c>
      <c r="AH12" s="110">
        <f>Assumptions!AT12</f>
        <v>73.555555555555557</v>
      </c>
      <c r="AI12" s="110">
        <f>Assumptions!AU12</f>
        <v>73.555555555555557</v>
      </c>
      <c r="AJ12" s="110">
        <f>Assumptions!AV12</f>
        <v>84.80065520917293</v>
      </c>
      <c r="AK12" s="110">
        <f>Assumptions!AW12</f>
        <v>84.80065520917293</v>
      </c>
      <c r="AL12" s="110">
        <f>Assumptions!AX12</f>
        <v>84.80065520917293</v>
      </c>
      <c r="AM12" s="110">
        <f>Assumptions!AY12</f>
        <v>84.80065520917293</v>
      </c>
      <c r="AN12" s="21"/>
      <c r="AO12" s="110">
        <f>D12</f>
        <v>55.1</v>
      </c>
      <c r="AQ12" s="110">
        <f>P12</f>
        <v>79.189244888733057</v>
      </c>
      <c r="AS12" s="110">
        <f>AVERAGE(AB12:AM12)</f>
        <v>80.115197020165681</v>
      </c>
    </row>
    <row r="13" spans="1:47" x14ac:dyDescent="0.15">
      <c r="B13" s="35" t="s">
        <v>213</v>
      </c>
      <c r="C13" s="20" t="s">
        <v>17</v>
      </c>
      <c r="D13" s="110">
        <f>(Assumptions!P13+Assumptions!P43)*('Pop-ups'!D$1/Assumptions!P$74)</f>
        <v>0</v>
      </c>
      <c r="E13" s="110">
        <f>(Assumptions!Q13+Assumptions!Q43)*('Pop-ups'!E$1/Assumptions!Q$74)</f>
        <v>0</v>
      </c>
      <c r="F13" s="110">
        <f>(Assumptions!R13+Assumptions!R43)*('Pop-ups'!F$1/Assumptions!R$74)</f>
        <v>0</v>
      </c>
      <c r="G13" s="110">
        <f>(Assumptions!S13+Assumptions!S43)*('Pop-ups'!G$1/Assumptions!S$74)</f>
        <v>0</v>
      </c>
      <c r="H13" s="110">
        <f>(Assumptions!T13+Assumptions!T43)*('Pop-ups'!H$1/Assumptions!T$74)</f>
        <v>0</v>
      </c>
      <c r="I13" s="110">
        <f>(Assumptions!U13+Assumptions!U43)*('Pop-ups'!I$1/Assumptions!U$74)</f>
        <v>0</v>
      </c>
      <c r="J13" s="110">
        <f>(Assumptions!V13+Assumptions!V43)*('Pop-ups'!J$1/Assumptions!V$74)</f>
        <v>0</v>
      </c>
      <c r="K13" s="110">
        <f>(Assumptions!W13+Assumptions!W43)*(SUM($I$64)/Assumptions!W$74)</f>
        <v>3820.3376172298817</v>
      </c>
      <c r="L13" s="110">
        <f>(Assumptions!X13+Assumptions!X43)*(SUM($I$65)/Assumptions!X$74)</f>
        <v>11654.993239974854</v>
      </c>
      <c r="M13" s="110">
        <f>(Assumptions!Y13+Assumptions!Y43)*('Pop-ups'!M$1/Assumptions!Y$74)</f>
        <v>0</v>
      </c>
      <c r="N13" s="110">
        <f>(Assumptions!Z13+Assumptions!Z43)*('Pop-ups'!N$1/Assumptions!Z$74)</f>
        <v>0</v>
      </c>
      <c r="O13" s="110">
        <f>(Assumptions!AA13+Assumptions!AA43)*('Pop-ups'!O$1/Assumptions!AA$74)</f>
        <v>0</v>
      </c>
      <c r="P13" s="110">
        <f>(Assumptions!AB13+Assumptions!AB43)*('Pop-ups'!P$1/Assumptions!AB$74)</f>
        <v>0</v>
      </c>
      <c r="Q13" s="110">
        <f>(Assumptions!AC13+Assumptions!AC43)*('Pop-ups'!Q$1/Assumptions!AC$74)</f>
        <v>0</v>
      </c>
      <c r="R13" s="110">
        <f>(Assumptions!AD13+Assumptions!AD43)*('Pop-ups'!R$1/Assumptions!AD$74)</f>
        <v>0</v>
      </c>
      <c r="S13" s="110">
        <f>(Assumptions!AE13+Assumptions!AE43)*('Pop-ups'!S$1/Assumptions!AE$74)</f>
        <v>0</v>
      </c>
      <c r="T13" s="110">
        <f>(Assumptions!AF13+Assumptions!AF43)*('Pop-ups'!T$1/Assumptions!AF$74)</f>
        <v>0</v>
      </c>
      <c r="U13" s="110">
        <f>(Assumptions!AG13+Assumptions!AG43)*(SUM($I$66)/Assumptions!AG$74)</f>
        <v>19769.362308071803</v>
      </c>
      <c r="V13" s="110">
        <f>(Assumptions!AH13+Assumptions!AH43)*('Pop-ups'!V$1/Assumptions!AH$74)</f>
        <v>0</v>
      </c>
      <c r="W13" s="110">
        <f>(Assumptions!AI13+Assumptions!AI43)*(SUM($I$66)/Assumptions!AI$74)</f>
        <v>20968.282546265174</v>
      </c>
      <c r="X13" s="110">
        <f>(Assumptions!AJ13+Assumptions!AJ43)*('Pop-ups'!X$1/Assumptions!AJ$74)</f>
        <v>0</v>
      </c>
      <c r="Y13" s="110">
        <f>(Assumptions!AK13+Assumptions!AK43)*('Pop-ups'!Y$1/Assumptions!AK$74)</f>
        <v>0</v>
      </c>
      <c r="Z13" s="110">
        <f>(Assumptions!AL13+Assumptions!AL43)*('Pop-ups'!Z$1/Assumptions!AL$74)</f>
        <v>0</v>
      </c>
      <c r="AA13" s="110">
        <f>(Assumptions!AM13+Assumptions!AM43)*('Pop-ups'!AA$1/Assumptions!AM$74)</f>
        <v>0</v>
      </c>
      <c r="AB13" s="110">
        <f>(Assumptions!AN13+Assumptions!AN43)*('Pop-ups'!AB$1/Assumptions!AN$74)</f>
        <v>0</v>
      </c>
      <c r="AC13" s="110">
        <f>(Assumptions!AO13+Assumptions!AO43)*('Pop-ups'!AC$1/Assumptions!AO$74)</f>
        <v>0</v>
      </c>
      <c r="AD13" s="110">
        <f>(Assumptions!AP13+Assumptions!AP43)*('Pop-ups'!AD$1/Assumptions!AP$74)</f>
        <v>0</v>
      </c>
      <c r="AE13" s="110">
        <f>(Assumptions!AQ13+Assumptions!AQ43)*('Pop-ups'!AE$1/Assumptions!AQ$74)</f>
        <v>0</v>
      </c>
      <c r="AF13" s="110">
        <f>(Assumptions!AR13+Assumptions!AR43)*('Pop-ups'!AF$1/Assumptions!AR$74)</f>
        <v>0</v>
      </c>
      <c r="AG13" s="110">
        <f>(Assumptions!AS13+Assumptions!AS43)*('Pop-ups'!AG$1/Assumptions!AS$74)</f>
        <v>0</v>
      </c>
      <c r="AH13" s="110">
        <f>(Assumptions!AT13+Assumptions!AT43)*(SUM($I$67)/Assumptions!AT$74)</f>
        <v>17079.156917360699</v>
      </c>
      <c r="AI13" s="110">
        <f>(Assumptions!AU13+Assumptions!AU43)*('Pop-ups'!AI$1/Assumptions!AU$74)</f>
        <v>0</v>
      </c>
      <c r="AJ13" s="110">
        <f>(Assumptions!AV13+Assumptions!AV43)*('Pop-ups'!AJ$1/Assumptions!AV$74)</f>
        <v>0</v>
      </c>
      <c r="AK13" s="110">
        <f>(Assumptions!AW13+Assumptions!AW43)*('Pop-ups'!AK$1/Assumptions!AW$74)</f>
        <v>0</v>
      </c>
      <c r="AL13" s="110">
        <f>(Assumptions!AX13+Assumptions!AX43)*('Pop-ups'!AL$1/Assumptions!AX$74)</f>
        <v>0</v>
      </c>
      <c r="AM13" s="110">
        <f>(Assumptions!AY13+Assumptions!AY43)*('Pop-ups'!AM$1/Assumptions!AY$74)</f>
        <v>0</v>
      </c>
      <c r="AN13" s="21"/>
      <c r="AO13" s="110">
        <f>SUM(D13:O13)</f>
        <v>15475.330857204735</v>
      </c>
      <c r="AQ13" s="110">
        <f>SUM(P13:AA13)</f>
        <v>40737.644854336977</v>
      </c>
      <c r="AS13" s="110">
        <f t="shared" si="5"/>
        <v>17079.156917360699</v>
      </c>
    </row>
    <row r="14" spans="1:47" x14ac:dyDescent="0.15">
      <c r="B14" s="34" t="s">
        <v>211</v>
      </c>
      <c r="C14" s="20" t="s">
        <v>18</v>
      </c>
      <c r="D14" s="110">
        <f>(Assumptions!P14+Assumptions!P44)*('Pop-ups'!D$1/Assumptions!P$74)</f>
        <v>0</v>
      </c>
      <c r="E14" s="110">
        <f>(Assumptions!Q14+Assumptions!Q44)*('Pop-ups'!E$1/Assumptions!Q$74)</f>
        <v>0</v>
      </c>
      <c r="F14" s="110">
        <f>(Assumptions!R14+Assumptions!R44)*('Pop-ups'!F$1/Assumptions!R$74)</f>
        <v>0</v>
      </c>
      <c r="G14" s="110">
        <f>(Assumptions!S14+Assumptions!S44)*('Pop-ups'!G$1/Assumptions!S$74)</f>
        <v>0</v>
      </c>
      <c r="H14" s="110">
        <f>(Assumptions!T14+Assumptions!T44)*('Pop-ups'!H$1/Assumptions!T$74)</f>
        <v>0</v>
      </c>
      <c r="I14" s="110">
        <f>(Assumptions!U14+Assumptions!U44)*('Pop-ups'!I$1/Assumptions!U$74)</f>
        <v>0</v>
      </c>
      <c r="J14" s="110">
        <f>(Assumptions!V14+Assumptions!V44)*('Pop-ups'!J$1/Assumptions!V$74)</f>
        <v>0</v>
      </c>
      <c r="K14" s="110">
        <f>(Assumptions!W14+Assumptions!W44)*(SUM($I$64)/Assumptions!W$74)</f>
        <v>32.101448033667758</v>
      </c>
      <c r="L14" s="110">
        <f>(Assumptions!X14+Assumptions!X44)*(SUM($I$65)/Assumptions!X$74)</f>
        <v>97.934318197010924</v>
      </c>
      <c r="M14" s="110">
        <f>(Assumptions!Y14+Assumptions!Y44)*('Pop-ups'!M$1/Assumptions!Y$74)</f>
        <v>0</v>
      </c>
      <c r="N14" s="110">
        <f>(Assumptions!Z14+Assumptions!Z44)*('Pop-ups'!N$1/Assumptions!Z$74)</f>
        <v>0</v>
      </c>
      <c r="O14" s="110">
        <f>(Assumptions!AA14+Assumptions!AA44)*('Pop-ups'!O$1/Assumptions!AA$74)</f>
        <v>0</v>
      </c>
      <c r="P14" s="110">
        <f>(Assumptions!AB14+Assumptions!AB44)*('Pop-ups'!P$1/Assumptions!AB$74)</f>
        <v>0</v>
      </c>
      <c r="Q14" s="110">
        <f>(Assumptions!AC14+Assumptions!AC44)*('Pop-ups'!Q$1/Assumptions!AC$74)</f>
        <v>0</v>
      </c>
      <c r="R14" s="110">
        <f>(Assumptions!AD14+Assumptions!AD44)*('Pop-ups'!R$1/Assumptions!AD$74)</f>
        <v>0</v>
      </c>
      <c r="S14" s="110">
        <f>(Assumptions!AE14+Assumptions!AE44)*('Pop-ups'!S$1/Assumptions!AE$74)</f>
        <v>0</v>
      </c>
      <c r="T14" s="110">
        <f>(Assumptions!AF14+Assumptions!AF44)*('Pop-ups'!T$1/Assumptions!AF$74)</f>
        <v>0</v>
      </c>
      <c r="U14" s="110">
        <f>(Assumptions!AG14+Assumptions!AG44)*(SUM($I$66)/Assumptions!AG$74)</f>
        <v>167.50233286032164</v>
      </c>
      <c r="V14" s="110">
        <f>(Assumptions!AH14+Assumptions!AH44)*('Pop-ups'!V$1/Assumptions!AH$74)</f>
        <v>0</v>
      </c>
      <c r="W14" s="110">
        <f>(Assumptions!AI14+Assumptions!AI44)*(SUM($I$66)/Assumptions!AI$74)</f>
        <v>177.66057335798536</v>
      </c>
      <c r="X14" s="110">
        <f>(Assumptions!AJ14+Assumptions!AJ44)*('Pop-ups'!X$1/Assumptions!AJ$74)</f>
        <v>0</v>
      </c>
      <c r="Y14" s="110">
        <f>(Assumptions!AK14+Assumptions!AK44)*('Pop-ups'!Y$1/Assumptions!AK$74)</f>
        <v>0</v>
      </c>
      <c r="Z14" s="110">
        <f>(Assumptions!AL14+Assumptions!AL44)*('Pop-ups'!Z$1/Assumptions!AL$74)</f>
        <v>0</v>
      </c>
      <c r="AA14" s="110">
        <f>(Assumptions!AM14+Assumptions!AM44)*('Pop-ups'!AA$1/Assumptions!AM$74)</f>
        <v>0</v>
      </c>
      <c r="AB14" s="110">
        <f>(Assumptions!AN14+Assumptions!AN44)*('Pop-ups'!AB$1/Assumptions!AN$74)</f>
        <v>0</v>
      </c>
      <c r="AC14" s="110">
        <f>(Assumptions!AO14+Assumptions!AO44)*('Pop-ups'!AC$1/Assumptions!AO$74)</f>
        <v>0</v>
      </c>
      <c r="AD14" s="110">
        <f>(Assumptions!AP14+Assumptions!AP44)*('Pop-ups'!AD$1/Assumptions!AP$74)</f>
        <v>0</v>
      </c>
      <c r="AE14" s="110">
        <f>(Assumptions!AQ14+Assumptions!AQ44)*('Pop-ups'!AE$1/Assumptions!AQ$74)</f>
        <v>0</v>
      </c>
      <c r="AF14" s="110">
        <f>(Assumptions!AR14+Assumptions!AR44)*('Pop-ups'!AF$1/Assumptions!AR$74)</f>
        <v>0</v>
      </c>
      <c r="AG14" s="110">
        <f>(Assumptions!AS14+Assumptions!AS44)*('Pop-ups'!AG$1/Assumptions!AS$74)</f>
        <v>0</v>
      </c>
      <c r="AH14" s="110">
        <f>(Assumptions!AT14+Assumptions!AT44)*(SUM($I$67)/Assumptions!AT$74)</f>
        <v>144.70869532181908</v>
      </c>
      <c r="AI14" s="110">
        <f>(Assumptions!AU14+Assumptions!AU44)*('Pop-ups'!AI$1/Assumptions!AU$74)</f>
        <v>0</v>
      </c>
      <c r="AJ14" s="110">
        <f>(Assumptions!AV14+Assumptions!AV44)*('Pop-ups'!AJ$1/Assumptions!AV$74)</f>
        <v>0</v>
      </c>
      <c r="AK14" s="110">
        <f>(Assumptions!AW14+Assumptions!AW44)*('Pop-ups'!AK$1/Assumptions!AW$74)</f>
        <v>0</v>
      </c>
      <c r="AL14" s="110">
        <f>(Assumptions!AX14+Assumptions!AX44)*('Pop-ups'!AL$1/Assumptions!AX$74)</f>
        <v>0</v>
      </c>
      <c r="AM14" s="110">
        <f>(Assumptions!AY14+Assumptions!AY44)*('Pop-ups'!AM$1/Assumptions!AY$74)</f>
        <v>0</v>
      </c>
      <c r="AN14" s="21"/>
      <c r="AO14" s="110">
        <f>SUM(D14:O14)</f>
        <v>130.03576623067869</v>
      </c>
      <c r="AQ14" s="110">
        <f>SUM(P14:AA14)</f>
        <v>345.162906218307</v>
      </c>
      <c r="AS14" s="110">
        <f t="shared" si="5"/>
        <v>144.70869532181908</v>
      </c>
    </row>
    <row r="15" spans="1:47" x14ac:dyDescent="0.15">
      <c r="B15" s="34" t="s">
        <v>212</v>
      </c>
      <c r="C15" s="20" t="s">
        <v>17</v>
      </c>
      <c r="D15" s="110">
        <f>Assumptions!P15</f>
        <v>99.17</v>
      </c>
      <c r="E15" s="110">
        <f>Assumptions!Q15</f>
        <v>99.17</v>
      </c>
      <c r="F15" s="110">
        <f>Assumptions!R15</f>
        <v>99.17</v>
      </c>
      <c r="G15" s="110">
        <f>Assumptions!S15</f>
        <v>99.17</v>
      </c>
      <c r="H15" s="110">
        <f>Assumptions!T15</f>
        <v>99.17</v>
      </c>
      <c r="I15" s="110">
        <f>Assumptions!U15</f>
        <v>144</v>
      </c>
      <c r="J15" s="110">
        <f>Assumptions!V15</f>
        <v>144</v>
      </c>
      <c r="K15" s="110">
        <f>Assumptions!W15</f>
        <v>144</v>
      </c>
      <c r="L15" s="110">
        <f>Assumptions!X15</f>
        <v>144</v>
      </c>
      <c r="M15" s="110">
        <f>Assumptions!Y15</f>
        <v>144</v>
      </c>
      <c r="N15" s="110">
        <f>Assumptions!Z15</f>
        <v>144</v>
      </c>
      <c r="O15" s="110">
        <f>Assumptions!AA15</f>
        <v>144</v>
      </c>
      <c r="P15" s="110">
        <f>Assumptions!AB15</f>
        <v>144</v>
      </c>
      <c r="Q15" s="110">
        <f>Assumptions!AC15</f>
        <v>144</v>
      </c>
      <c r="R15" s="110">
        <f>Assumptions!AD15</f>
        <v>144</v>
      </c>
      <c r="S15" s="110">
        <f>Assumptions!AE15</f>
        <v>142.8095238095238</v>
      </c>
      <c r="T15" s="110">
        <f>Assumptions!AF15</f>
        <v>142.8095238095238</v>
      </c>
      <c r="U15" s="110">
        <f>Assumptions!AG15</f>
        <v>142.8095238095238</v>
      </c>
      <c r="V15" s="110">
        <f>Assumptions!AH15</f>
        <v>142.8095238095238</v>
      </c>
      <c r="W15" s="110">
        <f>Assumptions!AI15</f>
        <v>142.8095238095238</v>
      </c>
      <c r="X15" s="110">
        <f>Assumptions!AJ15</f>
        <v>142.8095238095238</v>
      </c>
      <c r="Y15" s="110">
        <f>Assumptions!AK15</f>
        <v>142.8095238095238</v>
      </c>
      <c r="Z15" s="110">
        <f>Assumptions!AL15</f>
        <v>142.8095238095238</v>
      </c>
      <c r="AA15" s="110">
        <f>Assumptions!AM15</f>
        <v>142.8095238095238</v>
      </c>
      <c r="AB15" s="110">
        <f>Assumptions!AN15</f>
        <v>142.8095238095238</v>
      </c>
      <c r="AC15" s="110">
        <f>Assumptions!AO15</f>
        <v>142.8095238095238</v>
      </c>
      <c r="AD15" s="110">
        <f>Assumptions!AP15</f>
        <v>142.8095238095238</v>
      </c>
      <c r="AE15" s="110">
        <f>Assumptions!AQ15</f>
        <v>142.8095238095238</v>
      </c>
      <c r="AF15" s="110">
        <f>Assumptions!AR15</f>
        <v>142.8095238095238</v>
      </c>
      <c r="AG15" s="110">
        <f>Assumptions!AS15</f>
        <v>142.8095238095238</v>
      </c>
      <c r="AH15" s="110">
        <f>Assumptions!AT15</f>
        <v>142.8095238095238</v>
      </c>
      <c r="AI15" s="110">
        <f>Assumptions!AU15</f>
        <v>142.8095238095238</v>
      </c>
      <c r="AJ15" s="110">
        <f>Assumptions!AV15</f>
        <v>142.8095238095238</v>
      </c>
      <c r="AK15" s="110">
        <f>Assumptions!AW15</f>
        <v>142.8095238095238</v>
      </c>
      <c r="AL15" s="110">
        <f>Assumptions!AX15</f>
        <v>142.8095238095238</v>
      </c>
      <c r="AM15" s="110">
        <f>Assumptions!AY15</f>
        <v>142.8095238095238</v>
      </c>
      <c r="AN15" s="21"/>
      <c r="AO15" s="110">
        <f>D15</f>
        <v>99.17</v>
      </c>
      <c r="AQ15" s="110">
        <f>P15</f>
        <v>144</v>
      </c>
      <c r="AS15" s="110">
        <f>AVERAGE(AB15:AM15)</f>
        <v>142.80952380952382</v>
      </c>
    </row>
    <row r="16" spans="1:47" x14ac:dyDescent="0.15">
      <c r="B16" s="35" t="s">
        <v>214</v>
      </c>
      <c r="C16" s="20" t="s">
        <v>17</v>
      </c>
      <c r="D16" s="110">
        <f>(Assumptions!P16+Assumptions!P46)*('Pop-ups'!D$1/Assumptions!P$74)</f>
        <v>0</v>
      </c>
      <c r="E16" s="110">
        <f>(Assumptions!Q16+Assumptions!Q46)*('Pop-ups'!E$1/Assumptions!Q$74)</f>
        <v>0</v>
      </c>
      <c r="F16" s="110">
        <f>(Assumptions!R16+Assumptions!R46)*('Pop-ups'!F$1/Assumptions!R$74)</f>
        <v>0</v>
      </c>
      <c r="G16" s="110">
        <f>(Assumptions!S16+Assumptions!S46)*('Pop-ups'!G$1/Assumptions!S$74)</f>
        <v>0</v>
      </c>
      <c r="H16" s="110">
        <f>(Assumptions!T16+Assumptions!T46)*('Pop-ups'!H$1/Assumptions!T$74)</f>
        <v>0</v>
      </c>
      <c r="I16" s="110">
        <f>(Assumptions!U16+Assumptions!U46)*('Pop-ups'!I$1/Assumptions!U$74)</f>
        <v>0</v>
      </c>
      <c r="J16" s="110">
        <f>(Assumptions!V16+Assumptions!V46)*('Pop-ups'!J$1/Assumptions!V$74)</f>
        <v>0</v>
      </c>
      <c r="K16" s="110">
        <f>(Assumptions!W16+Assumptions!W46)*(SUM($I$64)/Assumptions!W$74)</f>
        <v>2639.7471730164807</v>
      </c>
      <c r="L16" s="110">
        <f>(Assumptions!X16+Assumptions!X46)*(SUM($I$65)/Assumptions!X$74)</f>
        <v>10330.688248700455</v>
      </c>
      <c r="M16" s="110">
        <f>(Assumptions!Y16+Assumptions!Y46)*('Pop-ups'!M$1/Assumptions!Y$74)</f>
        <v>0</v>
      </c>
      <c r="N16" s="110">
        <f>(Assumptions!Z16+Assumptions!Z46)*('Pop-ups'!N$1/Assumptions!Z$74)</f>
        <v>0</v>
      </c>
      <c r="O16" s="110">
        <f>(Assumptions!AA16+Assumptions!AA46)*('Pop-ups'!O$1/Assumptions!AA$74)</f>
        <v>0</v>
      </c>
      <c r="P16" s="110">
        <f>(Assumptions!AB16+Assumptions!AB46)*('Pop-ups'!P$1/Assumptions!AB$74)</f>
        <v>0</v>
      </c>
      <c r="Q16" s="110">
        <f>(Assumptions!AC16+Assumptions!AC46)*('Pop-ups'!Q$1/Assumptions!AC$74)</f>
        <v>0</v>
      </c>
      <c r="R16" s="110">
        <f>(Assumptions!AD16+Assumptions!AD46)*('Pop-ups'!R$1/Assumptions!AD$74)</f>
        <v>0</v>
      </c>
      <c r="S16" s="110">
        <f>(Assumptions!AE16+Assumptions!AE46)*('Pop-ups'!S$1/Assumptions!AE$74)</f>
        <v>0</v>
      </c>
      <c r="T16" s="110">
        <f>(Assumptions!AF16+Assumptions!AF46)*('Pop-ups'!T$1/Assumptions!AF$74)</f>
        <v>0</v>
      </c>
      <c r="U16" s="110">
        <f>(Assumptions!AG16+Assumptions!AG46)*(SUM($I$66)/Assumptions!AG$74)</f>
        <v>10842.307602471488</v>
      </c>
      <c r="V16" s="110">
        <f>(Assumptions!AH16+Assumptions!AH46)*('Pop-ups'!V$1/Assumptions!AH$74)</f>
        <v>0</v>
      </c>
      <c r="W16" s="110">
        <f>(Assumptions!AI16+Assumptions!AI46)*(SUM($I$66)/Assumptions!AI$74)</f>
        <v>9688.2305313624511</v>
      </c>
      <c r="X16" s="110">
        <f>(Assumptions!AJ16+Assumptions!AJ46)*('Pop-ups'!X$1/Assumptions!AJ$74)</f>
        <v>0</v>
      </c>
      <c r="Y16" s="110">
        <f>(Assumptions!AK16+Assumptions!AK46)*('Pop-ups'!Y$1/Assumptions!AK$74)</f>
        <v>0</v>
      </c>
      <c r="Z16" s="110">
        <f>(Assumptions!AL16+Assumptions!AL46)*('Pop-ups'!Z$1/Assumptions!AL$74)</f>
        <v>0</v>
      </c>
      <c r="AA16" s="110">
        <f>(Assumptions!AM16+Assumptions!AM46)*('Pop-ups'!AA$1/Assumptions!AM$74)</f>
        <v>0</v>
      </c>
      <c r="AB16" s="110">
        <f>(Assumptions!AN16+Assumptions!AN46)*('Pop-ups'!AB$1/Assumptions!AN$74)</f>
        <v>0</v>
      </c>
      <c r="AC16" s="110">
        <f>(Assumptions!AO16+Assumptions!AO46)*('Pop-ups'!AC$1/Assumptions!AO$74)</f>
        <v>0</v>
      </c>
      <c r="AD16" s="110">
        <f>(Assumptions!AP16+Assumptions!AP46)*('Pop-ups'!AD$1/Assumptions!AP$74)</f>
        <v>0</v>
      </c>
      <c r="AE16" s="110">
        <f>(Assumptions!AQ16+Assumptions!AQ46)*('Pop-ups'!AE$1/Assumptions!AQ$74)</f>
        <v>0</v>
      </c>
      <c r="AF16" s="110">
        <f>(Assumptions!AR16+Assumptions!AR46)*('Pop-ups'!AF$1/Assumptions!AR$74)</f>
        <v>0</v>
      </c>
      <c r="AG16" s="110">
        <f>(Assumptions!AS16+Assumptions!AS46)*('Pop-ups'!AG$1/Assumptions!AS$74)</f>
        <v>0</v>
      </c>
      <c r="AH16" s="110">
        <f>(Assumptions!AT16+Assumptions!AT46)*(SUM($I$67)/Assumptions!AT$74)</f>
        <v>12368.4901399031</v>
      </c>
      <c r="AI16" s="110">
        <f>(Assumptions!AU16+Assumptions!AU46)*('Pop-ups'!AI$1/Assumptions!AU$74)</f>
        <v>0</v>
      </c>
      <c r="AJ16" s="110">
        <f>(Assumptions!AV16+Assumptions!AV46)*('Pop-ups'!AJ$1/Assumptions!AV$74)</f>
        <v>0</v>
      </c>
      <c r="AK16" s="110">
        <f>(Assumptions!AW16+Assumptions!AW46)*('Pop-ups'!AK$1/Assumptions!AW$74)</f>
        <v>0</v>
      </c>
      <c r="AL16" s="110">
        <f>(Assumptions!AX16+Assumptions!AX46)*('Pop-ups'!AL$1/Assumptions!AX$74)</f>
        <v>0</v>
      </c>
      <c r="AM16" s="110">
        <f>(Assumptions!AY16+Assumptions!AY46)*('Pop-ups'!AM$1/Assumptions!AY$74)</f>
        <v>0</v>
      </c>
      <c r="AN16" s="21"/>
      <c r="AO16" s="110">
        <f>SUM(D16:O16)</f>
        <v>12970.435421716935</v>
      </c>
      <c r="AQ16" s="110">
        <f>SUM(P16:AA16)</f>
        <v>20530.538133833939</v>
      </c>
      <c r="AS16" s="110">
        <f t="shared" si="5"/>
        <v>12368.4901399031</v>
      </c>
    </row>
    <row r="17" spans="2:45" x14ac:dyDescent="0.15">
      <c r="B17" s="34" t="s">
        <v>211</v>
      </c>
      <c r="C17" s="20" t="s">
        <v>18</v>
      </c>
      <c r="D17" s="110">
        <f>(Assumptions!P17+Assumptions!P47)*('Pop-ups'!D$1/Assumptions!P$74)</f>
        <v>0</v>
      </c>
      <c r="E17" s="110">
        <f>(Assumptions!Q17+Assumptions!Q47)*('Pop-ups'!E$1/Assumptions!Q$74)</f>
        <v>0</v>
      </c>
      <c r="F17" s="110">
        <f>(Assumptions!R17+Assumptions!R47)*('Pop-ups'!F$1/Assumptions!R$74)</f>
        <v>0</v>
      </c>
      <c r="G17" s="110">
        <f>(Assumptions!S17+Assumptions!S47)*('Pop-ups'!G$1/Assumptions!S$74)</f>
        <v>0</v>
      </c>
      <c r="H17" s="110">
        <f>(Assumptions!T17+Assumptions!T47)*('Pop-ups'!H$1/Assumptions!T$74)</f>
        <v>0</v>
      </c>
      <c r="I17" s="110">
        <f>(Assumptions!U17+Assumptions!U47)*('Pop-ups'!I$1/Assumptions!U$74)</f>
        <v>0</v>
      </c>
      <c r="J17" s="110">
        <f>(Assumptions!V17+Assumptions!V47)*('Pop-ups'!J$1/Assumptions!V$74)</f>
        <v>0</v>
      </c>
      <c r="K17" s="110">
        <f>(Assumptions!W17+Assumptions!W47)*(SUM($I$64)/Assumptions!W$74)</f>
        <v>16.050724016833879</v>
      </c>
      <c r="L17" s="110">
        <f>(Assumptions!X17+Assumptions!X47)*(SUM($I$65)/Assumptions!X$74)</f>
        <v>32.256179689432088</v>
      </c>
      <c r="M17" s="110">
        <f>(Assumptions!Y17+Assumptions!Y47)*('Pop-ups'!M$1/Assumptions!Y$74)</f>
        <v>0</v>
      </c>
      <c r="N17" s="110">
        <f>(Assumptions!Z17+Assumptions!Z47)*('Pop-ups'!N$1/Assumptions!Z$74)</f>
        <v>0</v>
      </c>
      <c r="O17" s="110">
        <f>(Assumptions!AA17+Assumptions!AA47)*('Pop-ups'!O$1/Assumptions!AA$74)</f>
        <v>0</v>
      </c>
      <c r="P17" s="110">
        <f>(Assumptions!AB17+Assumptions!AB47)*('Pop-ups'!P$1/Assumptions!AB$74)</f>
        <v>0</v>
      </c>
      <c r="Q17" s="110">
        <f>(Assumptions!AC17+Assumptions!AC47)*('Pop-ups'!Q$1/Assumptions!AC$74)</f>
        <v>0</v>
      </c>
      <c r="R17" s="110">
        <f>(Assumptions!AD17+Assumptions!AD47)*('Pop-ups'!R$1/Assumptions!AD$74)</f>
        <v>0</v>
      </c>
      <c r="S17" s="110">
        <f>(Assumptions!AE17+Assumptions!AE47)*('Pop-ups'!S$1/Assumptions!AE$74)</f>
        <v>0</v>
      </c>
      <c r="T17" s="110">
        <f>(Assumptions!AF17+Assumptions!AF47)*('Pop-ups'!T$1/Assumptions!AF$74)</f>
        <v>0</v>
      </c>
      <c r="U17" s="110">
        <f>(Assumptions!AG17+Assumptions!AG47)*(SUM($I$66)/Assumptions!AG$74)</f>
        <v>53.657227807732113</v>
      </c>
      <c r="V17" s="110">
        <f>(Assumptions!AH17+Assumptions!AH47)*('Pop-ups'!V$1/Assumptions!AH$74)</f>
        <v>0</v>
      </c>
      <c r="W17" s="110">
        <f>(Assumptions!AI17+Assumptions!AI47)*(SUM($I$66)/Assumptions!AI$74)</f>
        <v>47.945844347437898</v>
      </c>
      <c r="X17" s="110">
        <f>(Assumptions!AJ17+Assumptions!AJ47)*('Pop-ups'!X$1/Assumptions!AJ$74)</f>
        <v>0</v>
      </c>
      <c r="Y17" s="110">
        <f>(Assumptions!AK17+Assumptions!AK47)*('Pop-ups'!Y$1/Assumptions!AK$74)</f>
        <v>0</v>
      </c>
      <c r="Z17" s="110">
        <f>(Assumptions!AL17+Assumptions!AL47)*('Pop-ups'!Z$1/Assumptions!AL$74)</f>
        <v>0</v>
      </c>
      <c r="AA17" s="110">
        <f>(Assumptions!AM17+Assumptions!AM47)*('Pop-ups'!AA$1/Assumptions!AM$74)</f>
        <v>0</v>
      </c>
      <c r="AB17" s="110">
        <f>(Assumptions!AN17+Assumptions!AN47)*('Pop-ups'!AB$1/Assumptions!AN$74)</f>
        <v>0</v>
      </c>
      <c r="AC17" s="110">
        <f>(Assumptions!AO17+Assumptions!AO47)*('Pop-ups'!AC$1/Assumptions!AO$74)</f>
        <v>0</v>
      </c>
      <c r="AD17" s="110">
        <f>(Assumptions!AP17+Assumptions!AP47)*('Pop-ups'!AD$1/Assumptions!AP$74)</f>
        <v>0</v>
      </c>
      <c r="AE17" s="110">
        <f>(Assumptions!AQ17+Assumptions!AQ47)*('Pop-ups'!AE$1/Assumptions!AQ$74)</f>
        <v>0</v>
      </c>
      <c r="AF17" s="110">
        <f>(Assumptions!AR17+Assumptions!AR47)*('Pop-ups'!AF$1/Assumptions!AR$74)</f>
        <v>0</v>
      </c>
      <c r="AG17" s="110">
        <f>(Assumptions!AS17+Assumptions!AS47)*('Pop-ups'!AG$1/Assumptions!AS$74)</f>
        <v>0</v>
      </c>
      <c r="AH17" s="110">
        <f>(Assumptions!AT17+Assumptions!AT47)*(SUM($I$67)/Assumptions!AT$74)</f>
        <v>61.21011480279244</v>
      </c>
      <c r="AI17" s="110">
        <f>(Assumptions!AU17+Assumptions!AU47)*('Pop-ups'!AI$1/Assumptions!AU$74)</f>
        <v>0</v>
      </c>
      <c r="AJ17" s="110">
        <f>(Assumptions!AV17+Assumptions!AV47)*('Pop-ups'!AJ$1/Assumptions!AV$74)</f>
        <v>0</v>
      </c>
      <c r="AK17" s="110">
        <f>(Assumptions!AW17+Assumptions!AW47)*('Pop-ups'!AK$1/Assumptions!AW$74)</f>
        <v>0</v>
      </c>
      <c r="AL17" s="110">
        <f>(Assumptions!AX17+Assumptions!AX47)*('Pop-ups'!AL$1/Assumptions!AX$74)</f>
        <v>0</v>
      </c>
      <c r="AM17" s="110">
        <f>(Assumptions!AY17+Assumptions!AY47)*('Pop-ups'!AM$1/Assumptions!AY$74)</f>
        <v>0</v>
      </c>
      <c r="AN17" s="21"/>
      <c r="AO17" s="110">
        <f>SUM(D17:O17)</f>
        <v>48.30690370626597</v>
      </c>
      <c r="AQ17" s="110">
        <f>SUM(P17:AA17)</f>
        <v>101.60307215517001</v>
      </c>
      <c r="AS17" s="110">
        <f t="shared" si="5"/>
        <v>61.21011480279244</v>
      </c>
    </row>
    <row r="18" spans="2:45" x14ac:dyDescent="0.15">
      <c r="B18" s="34" t="s">
        <v>212</v>
      </c>
      <c r="C18" s="20" t="s">
        <v>17</v>
      </c>
      <c r="D18" s="110">
        <f>Assumptions!P18</f>
        <v>167.36</v>
      </c>
      <c r="E18" s="110">
        <f>Assumptions!Q18</f>
        <v>167.36</v>
      </c>
      <c r="F18" s="110">
        <f>Assumptions!R18</f>
        <v>167.36</v>
      </c>
      <c r="G18" s="110">
        <f>Assumptions!S18</f>
        <v>167.36</v>
      </c>
      <c r="H18" s="110">
        <f>Assumptions!T18</f>
        <v>167.36</v>
      </c>
      <c r="I18" s="110">
        <f>Assumptions!U18</f>
        <v>199</v>
      </c>
      <c r="J18" s="110">
        <f>Assumptions!V18</f>
        <v>199</v>
      </c>
      <c r="K18" s="110">
        <f>Assumptions!W18</f>
        <v>199</v>
      </c>
      <c r="L18" s="110">
        <f>Assumptions!X18</f>
        <v>387.52675925298422</v>
      </c>
      <c r="M18" s="110">
        <f>Assumptions!Y18</f>
        <v>387.52675925298422</v>
      </c>
      <c r="N18" s="110">
        <f>Assumptions!Z18</f>
        <v>387.52675925298422</v>
      </c>
      <c r="O18" s="110">
        <f>Assumptions!AA18</f>
        <v>387.52675925298422</v>
      </c>
      <c r="P18" s="110">
        <f>Assumptions!AB18</f>
        <v>387.52675925298422</v>
      </c>
      <c r="Q18" s="110">
        <f>Assumptions!AC18</f>
        <v>387.52675925298422</v>
      </c>
      <c r="R18" s="110">
        <f>Assumptions!AD18</f>
        <v>387.52675925298422</v>
      </c>
      <c r="S18" s="110">
        <f>Assumptions!AE18</f>
        <v>244.5</v>
      </c>
      <c r="T18" s="110">
        <f>Assumptions!AF18</f>
        <v>244.5</v>
      </c>
      <c r="U18" s="110">
        <f>Assumptions!AG18</f>
        <v>244.5</v>
      </c>
      <c r="V18" s="110">
        <f>Assumptions!AH18</f>
        <v>244.5</v>
      </c>
      <c r="W18" s="110">
        <f>Assumptions!AI18</f>
        <v>244.5</v>
      </c>
      <c r="X18" s="110">
        <f>Assumptions!AJ18</f>
        <v>396.83584499461784</v>
      </c>
      <c r="Y18" s="110">
        <f>Assumptions!AK18</f>
        <v>396.83584499461784</v>
      </c>
      <c r="Z18" s="110">
        <f>Assumptions!AL18</f>
        <v>396.83584499461784</v>
      </c>
      <c r="AA18" s="110">
        <f>Assumptions!AM18</f>
        <v>396.83584499461784</v>
      </c>
      <c r="AB18" s="110">
        <f>Assumptions!AN18</f>
        <v>396.83584499461784</v>
      </c>
      <c r="AC18" s="110">
        <f>Assumptions!AO18</f>
        <v>396.83584499461784</v>
      </c>
      <c r="AD18" s="110">
        <f>Assumptions!AP18</f>
        <v>396.83584499461784</v>
      </c>
      <c r="AE18" s="110">
        <f>Assumptions!AQ18</f>
        <v>244.5</v>
      </c>
      <c r="AF18" s="110">
        <f>Assumptions!AR18</f>
        <v>244.5</v>
      </c>
      <c r="AG18" s="110">
        <f>Assumptions!AS18</f>
        <v>244.5</v>
      </c>
      <c r="AH18" s="110">
        <f>Assumptions!AT18</f>
        <v>244.5</v>
      </c>
      <c r="AI18" s="110">
        <f>Assumptions!AU18</f>
        <v>244.5</v>
      </c>
      <c r="AJ18" s="110">
        <f>Assumptions!AV18</f>
        <v>396.83584499461784</v>
      </c>
      <c r="AK18" s="110">
        <f>Assumptions!AW18</f>
        <v>396.83584499461784</v>
      </c>
      <c r="AL18" s="110">
        <f>Assumptions!AX18</f>
        <v>396.83584499461784</v>
      </c>
      <c r="AM18" s="110">
        <f>Assumptions!AY18</f>
        <v>396.83584499461784</v>
      </c>
      <c r="AN18" s="21"/>
      <c r="AO18" s="110">
        <f>D18</f>
        <v>167.36</v>
      </c>
      <c r="AQ18" s="110">
        <f>P18</f>
        <v>387.52675925298422</v>
      </c>
      <c r="AS18" s="110">
        <f>AVERAGE(AB18:AM18)</f>
        <v>333.36257624686033</v>
      </c>
    </row>
    <row r="19" spans="2:45" x14ac:dyDescent="0.15">
      <c r="B19" s="35" t="s">
        <v>215</v>
      </c>
      <c r="C19" s="20" t="s">
        <v>17</v>
      </c>
      <c r="D19" s="110">
        <f>(Assumptions!P19+Assumptions!P49)*('Pop-ups'!D$1/Assumptions!P$74)</f>
        <v>0</v>
      </c>
      <c r="E19" s="110">
        <f>(Assumptions!Q19+Assumptions!Q49)*('Pop-ups'!E$1/Assumptions!Q$74)</f>
        <v>0</v>
      </c>
      <c r="F19" s="110">
        <f>(Assumptions!R19+Assumptions!R49)*('Pop-ups'!F$1/Assumptions!R$74)</f>
        <v>0</v>
      </c>
      <c r="G19" s="110">
        <f>(Assumptions!S19+Assumptions!S49)*('Pop-ups'!G$1/Assumptions!S$74)</f>
        <v>0</v>
      </c>
      <c r="H19" s="110">
        <f>(Assumptions!T19+Assumptions!T49)*('Pop-ups'!H$1/Assumptions!T$74)</f>
        <v>0</v>
      </c>
      <c r="I19" s="110">
        <f>(Assumptions!U19+Assumptions!U49)*('Pop-ups'!I$1/Assumptions!U$74)</f>
        <v>0</v>
      </c>
      <c r="J19" s="110">
        <f>(Assumptions!V19+Assumptions!V49)*('Pop-ups'!J$1/Assumptions!V$74)</f>
        <v>0</v>
      </c>
      <c r="K19" s="110">
        <f>(Assumptions!W19+Assumptions!W49)*(SUM($I$64)/Assumptions!W$74)</f>
        <v>6426.9221373190194</v>
      </c>
      <c r="L19" s="110">
        <f>(Assumptions!X19+Assumptions!X49)*(SUM($I$65)/Assumptions!X$74)</f>
        <v>13541.698381020022</v>
      </c>
      <c r="M19" s="110">
        <f>(Assumptions!Y19+Assumptions!Y49)*('Pop-ups'!M$1/Assumptions!Y$74)</f>
        <v>0</v>
      </c>
      <c r="N19" s="110">
        <f>(Assumptions!Z19+Assumptions!Z49)*('Pop-ups'!N$1/Assumptions!Z$74)</f>
        <v>0</v>
      </c>
      <c r="O19" s="110">
        <f>(Assumptions!AA19+Assumptions!AA49)*('Pop-ups'!O$1/Assumptions!AA$74)</f>
        <v>0</v>
      </c>
      <c r="P19" s="110">
        <f>(Assumptions!AB19+Assumptions!AB49)*('Pop-ups'!P$1/Assumptions!AB$74)</f>
        <v>0</v>
      </c>
      <c r="Q19" s="110">
        <f>(Assumptions!AC19+Assumptions!AC49)*('Pop-ups'!Q$1/Assumptions!AC$74)</f>
        <v>0</v>
      </c>
      <c r="R19" s="110">
        <f>(Assumptions!AD19+Assumptions!AD49)*('Pop-ups'!R$1/Assumptions!AD$74)</f>
        <v>0</v>
      </c>
      <c r="S19" s="110">
        <f>(Assumptions!AE19+Assumptions!AE49)*('Pop-ups'!S$1/Assumptions!AE$74)</f>
        <v>0</v>
      </c>
      <c r="T19" s="110">
        <f>(Assumptions!AF19+Assumptions!AF49)*('Pop-ups'!T$1/Assumptions!AF$74)</f>
        <v>0</v>
      </c>
      <c r="U19" s="110">
        <f>(Assumptions!AG19+Assumptions!AG49)*(SUM($I$66)/Assumptions!AG$74)</f>
        <v>22705.850240758584</v>
      </c>
      <c r="V19" s="110">
        <f>(Assumptions!AH19+Assumptions!AH49)*('Pop-ups'!V$1/Assumptions!AH$74)</f>
        <v>0</v>
      </c>
      <c r="W19" s="110">
        <f>(Assumptions!AI19+Assumptions!AI49)*(SUM($I$66)/Assumptions!AI$74)</f>
        <v>20288.99378328989</v>
      </c>
      <c r="X19" s="110">
        <f>(Assumptions!AJ19+Assumptions!AJ49)*('Pop-ups'!X$1/Assumptions!AJ$74)</f>
        <v>0</v>
      </c>
      <c r="Y19" s="110">
        <f>(Assumptions!AK19+Assumptions!AK49)*('Pop-ups'!Y$1/Assumptions!AK$74)</f>
        <v>0</v>
      </c>
      <c r="Z19" s="110">
        <f>(Assumptions!AL19+Assumptions!AL49)*('Pop-ups'!Z$1/Assumptions!AL$74)</f>
        <v>0</v>
      </c>
      <c r="AA19" s="110">
        <f>(Assumptions!AM19+Assumptions!AM49)*('Pop-ups'!AA$1/Assumptions!AM$74)</f>
        <v>0</v>
      </c>
      <c r="AB19" s="110">
        <f>(Assumptions!AN19+Assumptions!AN49)*('Pop-ups'!AB$1/Assumptions!AN$74)</f>
        <v>0</v>
      </c>
      <c r="AC19" s="110">
        <f>(Assumptions!AO19+Assumptions!AO49)*('Pop-ups'!AC$1/Assumptions!AO$74)</f>
        <v>0</v>
      </c>
      <c r="AD19" s="110">
        <f>(Assumptions!AP19+Assumptions!AP49)*('Pop-ups'!AD$1/Assumptions!AP$74)</f>
        <v>0</v>
      </c>
      <c r="AE19" s="110">
        <f>(Assumptions!AQ19+Assumptions!AQ49)*('Pop-ups'!AE$1/Assumptions!AQ$74)</f>
        <v>0</v>
      </c>
      <c r="AF19" s="110">
        <f>(Assumptions!AR19+Assumptions!AR49)*('Pop-ups'!AF$1/Assumptions!AR$74)</f>
        <v>0</v>
      </c>
      <c r="AG19" s="110">
        <f>(Assumptions!AS19+Assumptions!AS49)*('Pop-ups'!AG$1/Assumptions!AS$74)</f>
        <v>0</v>
      </c>
      <c r="AH19" s="110">
        <f>(Assumptions!AT19+Assumptions!AT49)*(SUM($I$67)/Assumptions!AT$74)</f>
        <v>21264.374070751823</v>
      </c>
      <c r="AI19" s="110">
        <f>(Assumptions!AU19+Assumptions!AU49)*('Pop-ups'!AI$1/Assumptions!AU$74)</f>
        <v>0</v>
      </c>
      <c r="AJ19" s="110">
        <f>(Assumptions!AV19+Assumptions!AV49)*('Pop-ups'!AJ$1/Assumptions!AV$74)</f>
        <v>0</v>
      </c>
      <c r="AK19" s="110">
        <f>(Assumptions!AW19+Assumptions!AW49)*('Pop-ups'!AK$1/Assumptions!AW$74)</f>
        <v>0</v>
      </c>
      <c r="AL19" s="110">
        <f>(Assumptions!AX19+Assumptions!AX49)*('Pop-ups'!AL$1/Assumptions!AX$74)</f>
        <v>0</v>
      </c>
      <c r="AM19" s="110">
        <f>(Assumptions!AY19+Assumptions!AY49)*('Pop-ups'!AM$1/Assumptions!AY$74)</f>
        <v>0</v>
      </c>
      <c r="AN19" s="21"/>
      <c r="AO19" s="110">
        <f>SUM(D19:O19)</f>
        <v>19968.620518339041</v>
      </c>
      <c r="AQ19" s="110">
        <f>SUM(P19:AA19)</f>
        <v>42994.844024048478</v>
      </c>
      <c r="AS19" s="110">
        <f t="shared" si="5"/>
        <v>21264.374070751823</v>
      </c>
    </row>
    <row r="20" spans="2:45" x14ac:dyDescent="0.15">
      <c r="B20" s="34" t="s">
        <v>211</v>
      </c>
      <c r="C20" s="20" t="s">
        <v>18</v>
      </c>
      <c r="D20" s="110">
        <f>(Assumptions!P20+Assumptions!P50)*('Pop-ups'!D$1/Assumptions!P$74)</f>
        <v>0</v>
      </c>
      <c r="E20" s="110">
        <f>(Assumptions!Q20+Assumptions!Q50)*('Pop-ups'!E$1/Assumptions!Q$74)</f>
        <v>0</v>
      </c>
      <c r="F20" s="110">
        <f>(Assumptions!R20+Assumptions!R50)*('Pop-ups'!F$1/Assumptions!R$74)</f>
        <v>0</v>
      </c>
      <c r="G20" s="110">
        <f>(Assumptions!S20+Assumptions!S50)*('Pop-ups'!G$1/Assumptions!S$74)</f>
        <v>0</v>
      </c>
      <c r="H20" s="110">
        <f>(Assumptions!T20+Assumptions!T50)*('Pop-ups'!H$1/Assumptions!T$74)</f>
        <v>0</v>
      </c>
      <c r="I20" s="110">
        <f>(Assumptions!U20+Assumptions!U50)*('Pop-ups'!I$1/Assumptions!U$74)</f>
        <v>0</v>
      </c>
      <c r="J20" s="110">
        <f>(Assumptions!V20+Assumptions!V50)*('Pop-ups'!J$1/Assumptions!V$74)</f>
        <v>0</v>
      </c>
      <c r="K20" s="110">
        <f>(Assumptions!W20+Assumptions!W50)*(SUM($I$64)/Assumptions!W$74)</f>
        <v>56.177534058918582</v>
      </c>
      <c r="L20" s="110">
        <f>(Assumptions!X20+Assumptions!X50)*(SUM($I$65)/Assumptions!X$74)</f>
        <v>114.5931707686412</v>
      </c>
      <c r="M20" s="110">
        <f>(Assumptions!Y20+Assumptions!Y50)*('Pop-ups'!M$1/Assumptions!Y$74)</f>
        <v>0</v>
      </c>
      <c r="N20" s="110">
        <f>(Assumptions!Z20+Assumptions!Z50)*('Pop-ups'!N$1/Assumptions!Z$74)</f>
        <v>0</v>
      </c>
      <c r="O20" s="110">
        <f>(Assumptions!AA20+Assumptions!AA50)*('Pop-ups'!O$1/Assumptions!AA$74)</f>
        <v>0</v>
      </c>
      <c r="P20" s="110">
        <f>(Assumptions!AB20+Assumptions!AB50)*('Pop-ups'!P$1/Assumptions!AB$74)</f>
        <v>0</v>
      </c>
      <c r="Q20" s="110">
        <f>(Assumptions!AC20+Assumptions!AC50)*('Pop-ups'!Q$1/Assumptions!AC$74)</f>
        <v>0</v>
      </c>
      <c r="R20" s="110">
        <f>(Assumptions!AD20+Assumptions!AD50)*('Pop-ups'!R$1/Assumptions!AD$74)</f>
        <v>0</v>
      </c>
      <c r="S20" s="110">
        <f>(Assumptions!AE20+Assumptions!AE50)*('Pop-ups'!S$1/Assumptions!AE$74)</f>
        <v>0</v>
      </c>
      <c r="T20" s="110">
        <f>(Assumptions!AF20+Assumptions!AF50)*('Pop-ups'!T$1/Assumptions!AF$74)</f>
        <v>0</v>
      </c>
      <c r="U20" s="110">
        <f>(Assumptions!AG20+Assumptions!AG50)*(SUM($I$66)/Assumptions!AG$74)</f>
        <v>187.8002973270624</v>
      </c>
      <c r="V20" s="110">
        <f>(Assumptions!AH20+Assumptions!AH50)*('Pop-ups'!V$1/Assumptions!AH$74)</f>
        <v>0</v>
      </c>
      <c r="W20" s="110">
        <f>(Assumptions!AI20+Assumptions!AI50)*(SUM($I$66)/Assumptions!AI$74)</f>
        <v>167.81045521603264</v>
      </c>
      <c r="X20" s="110">
        <f>(Assumptions!AJ20+Assumptions!AJ50)*('Pop-ups'!X$1/Assumptions!AJ$74)</f>
        <v>0</v>
      </c>
      <c r="Y20" s="110">
        <f>(Assumptions!AK20+Assumptions!AK50)*('Pop-ups'!Y$1/Assumptions!AK$74)</f>
        <v>0</v>
      </c>
      <c r="Z20" s="110">
        <f>(Assumptions!AL20+Assumptions!AL50)*('Pop-ups'!Z$1/Assumptions!AL$74)</f>
        <v>0</v>
      </c>
      <c r="AA20" s="110">
        <f>(Assumptions!AM20+Assumptions!AM50)*('Pop-ups'!AA$1/Assumptions!AM$74)</f>
        <v>0</v>
      </c>
      <c r="AB20" s="110">
        <f>(Assumptions!AN20+Assumptions!AN50)*('Pop-ups'!AB$1/Assumptions!AN$74)</f>
        <v>0</v>
      </c>
      <c r="AC20" s="110">
        <f>(Assumptions!AO20+Assumptions!AO50)*('Pop-ups'!AC$1/Assumptions!AO$74)</f>
        <v>0</v>
      </c>
      <c r="AD20" s="110">
        <f>(Assumptions!AP20+Assumptions!AP50)*('Pop-ups'!AD$1/Assumptions!AP$74)</f>
        <v>0</v>
      </c>
      <c r="AE20" s="110">
        <f>(Assumptions!AQ20+Assumptions!AQ50)*('Pop-ups'!AE$1/Assumptions!AQ$74)</f>
        <v>0</v>
      </c>
      <c r="AF20" s="110">
        <f>(Assumptions!AR20+Assumptions!AR50)*('Pop-ups'!AF$1/Assumptions!AR$74)</f>
        <v>0</v>
      </c>
      <c r="AG20" s="110">
        <f>(Assumptions!AS20+Assumptions!AS50)*('Pop-ups'!AG$1/Assumptions!AS$74)</f>
        <v>0</v>
      </c>
      <c r="AH20" s="110">
        <f>(Assumptions!AT20+Assumptions!AT50)*(SUM($I$67)/Assumptions!AT$74)</f>
        <v>175.87783459403499</v>
      </c>
      <c r="AI20" s="110">
        <f>(Assumptions!AU20+Assumptions!AU50)*('Pop-ups'!AI$1/Assumptions!AU$74)</f>
        <v>0</v>
      </c>
      <c r="AJ20" s="110">
        <f>(Assumptions!AV20+Assumptions!AV50)*('Pop-ups'!AJ$1/Assumptions!AV$74)</f>
        <v>0</v>
      </c>
      <c r="AK20" s="110">
        <f>(Assumptions!AW20+Assumptions!AW50)*('Pop-ups'!AK$1/Assumptions!AW$74)</f>
        <v>0</v>
      </c>
      <c r="AL20" s="110">
        <f>(Assumptions!AX20+Assumptions!AX50)*('Pop-ups'!AL$1/Assumptions!AX$74)</f>
        <v>0</v>
      </c>
      <c r="AM20" s="110">
        <f>(Assumptions!AY20+Assumptions!AY50)*('Pop-ups'!AM$1/Assumptions!AY$74)</f>
        <v>0</v>
      </c>
      <c r="AN20" s="21"/>
      <c r="AO20" s="110">
        <f>SUM(D20:O20)</f>
        <v>170.77070482755977</v>
      </c>
      <c r="AQ20" s="110">
        <f>SUM(P20:AA20)</f>
        <v>355.61075254309503</v>
      </c>
      <c r="AS20" s="110">
        <f t="shared" si="5"/>
        <v>175.87783459403499</v>
      </c>
    </row>
    <row r="21" spans="2:45" x14ac:dyDescent="0.15">
      <c r="B21" s="34" t="s">
        <v>212</v>
      </c>
      <c r="C21" s="20" t="s">
        <v>17</v>
      </c>
      <c r="D21" s="110">
        <f>Assumptions!P21</f>
        <v>92.29</v>
      </c>
      <c r="E21" s="110">
        <f>Assumptions!Q21</f>
        <v>92.29</v>
      </c>
      <c r="F21" s="110">
        <f>Assumptions!R21</f>
        <v>92.29</v>
      </c>
      <c r="G21" s="110">
        <f>Assumptions!S21</f>
        <v>92.29</v>
      </c>
      <c r="H21" s="110">
        <f>Assumptions!T21</f>
        <v>92.29</v>
      </c>
      <c r="I21" s="110">
        <f>Assumptions!U21</f>
        <v>138.42857142857142</v>
      </c>
      <c r="J21" s="110">
        <f>Assumptions!V21</f>
        <v>138.42857142857142</v>
      </c>
      <c r="K21" s="110">
        <f>Assumptions!W21</f>
        <v>138.42857142857142</v>
      </c>
      <c r="L21" s="110">
        <f>Assumptions!X21</f>
        <v>142.98805880950593</v>
      </c>
      <c r="M21" s="110">
        <f>Assumptions!Y21</f>
        <v>142.98805880950593</v>
      </c>
      <c r="N21" s="110">
        <f>Assumptions!Z21</f>
        <v>142.98805880950593</v>
      </c>
      <c r="O21" s="110">
        <f>Assumptions!AA21</f>
        <v>142.98805880950593</v>
      </c>
      <c r="P21" s="110">
        <f>Assumptions!AB21</f>
        <v>142.98805880950593</v>
      </c>
      <c r="Q21" s="110">
        <f>Assumptions!AC21</f>
        <v>142.98805880950593</v>
      </c>
      <c r="R21" s="110">
        <f>Assumptions!AD21</f>
        <v>142.98805880950593</v>
      </c>
      <c r="S21" s="110">
        <f>Assumptions!AE21</f>
        <v>146.29411764705881</v>
      </c>
      <c r="T21" s="110">
        <f>Assumptions!AF21</f>
        <v>146.29411764705881</v>
      </c>
      <c r="U21" s="110">
        <f>Assumptions!AG21</f>
        <v>146.29411764705881</v>
      </c>
      <c r="V21" s="110">
        <f>Assumptions!AH21</f>
        <v>146.29411764705881</v>
      </c>
      <c r="W21" s="110">
        <f>Assumptions!AI21</f>
        <v>146.29411764705881</v>
      </c>
      <c r="X21" s="110">
        <f>Assumptions!AJ21</f>
        <v>151.22537903298058</v>
      </c>
      <c r="Y21" s="110">
        <f>Assumptions!AK21</f>
        <v>151.22537903298058</v>
      </c>
      <c r="Z21" s="110">
        <f>Assumptions!AL21</f>
        <v>151.22537903298058</v>
      </c>
      <c r="AA21" s="110">
        <f>Assumptions!AM21</f>
        <v>151.22537903298058</v>
      </c>
      <c r="AB21" s="110">
        <f>Assumptions!AN21</f>
        <v>151.22537903298058</v>
      </c>
      <c r="AC21" s="110">
        <f>Assumptions!AO21</f>
        <v>151.22537903298058</v>
      </c>
      <c r="AD21" s="110">
        <f>Assumptions!AP21</f>
        <v>151.22537903298058</v>
      </c>
      <c r="AE21" s="110">
        <f>Assumptions!AQ21</f>
        <v>146.29411764705881</v>
      </c>
      <c r="AF21" s="110">
        <f>Assumptions!AR21</f>
        <v>146.29411764705881</v>
      </c>
      <c r="AG21" s="110">
        <f>Assumptions!AS21</f>
        <v>146.29411764705881</v>
      </c>
      <c r="AH21" s="110">
        <f>Assumptions!AT21</f>
        <v>146.29411764705881</v>
      </c>
      <c r="AI21" s="110">
        <f>Assumptions!AU21</f>
        <v>146.29411764705881</v>
      </c>
      <c r="AJ21" s="110">
        <f>Assumptions!AV21</f>
        <v>151.22537903298058</v>
      </c>
      <c r="AK21" s="110">
        <f>Assumptions!AW21</f>
        <v>151.22537903298058</v>
      </c>
      <c r="AL21" s="110">
        <f>Assumptions!AX21</f>
        <v>151.22537903298058</v>
      </c>
      <c r="AM21" s="110">
        <f>Assumptions!AY21</f>
        <v>151.22537903298058</v>
      </c>
      <c r="AN21" s="21"/>
      <c r="AO21" s="110">
        <f>D21</f>
        <v>92.29</v>
      </c>
      <c r="AQ21" s="110">
        <f>P21</f>
        <v>142.98805880950593</v>
      </c>
      <c r="AS21" s="110">
        <f>AVERAGE(AB21:AM21)</f>
        <v>149.1706867888465</v>
      </c>
    </row>
    <row r="22" spans="2:45" x14ac:dyDescent="0.15">
      <c r="B22" s="35" t="s">
        <v>216</v>
      </c>
      <c r="C22" s="20" t="s">
        <v>17</v>
      </c>
      <c r="D22" s="110">
        <f>(Assumptions!P22+Assumptions!P52)*('Pop-ups'!D$1/Assumptions!P$74)</f>
        <v>0</v>
      </c>
      <c r="E22" s="110">
        <f>(Assumptions!Q22+Assumptions!Q52)*('Pop-ups'!E$1/Assumptions!Q$74)</f>
        <v>0</v>
      </c>
      <c r="F22" s="110">
        <f>(Assumptions!R22+Assumptions!R52)*('Pop-ups'!F$1/Assumptions!R$74)</f>
        <v>0</v>
      </c>
      <c r="G22" s="110">
        <f>(Assumptions!S22+Assumptions!S52)*('Pop-ups'!G$1/Assumptions!S$74)</f>
        <v>0</v>
      </c>
      <c r="H22" s="110">
        <f>(Assumptions!T22+Assumptions!T52)*('Pop-ups'!H$1/Assumptions!T$74)</f>
        <v>0</v>
      </c>
      <c r="I22" s="110">
        <f>(Assumptions!U22+Assumptions!U52)*('Pop-ups'!I$1/Assumptions!U$74)</f>
        <v>0</v>
      </c>
      <c r="J22" s="110">
        <f>(Assumptions!V22+Assumptions!V52)*('Pop-ups'!J$1/Assumptions!V$74)</f>
        <v>0</v>
      </c>
      <c r="K22" s="110">
        <f>(Assumptions!W22+Assumptions!W52)*(SUM($I$64)/Assumptions!W$74)</f>
        <v>1257.9943632253312</v>
      </c>
      <c r="L22" s="110">
        <f>(Assumptions!X22+Assumptions!X52)*(SUM($I$65)/Assumptions!X$74)</f>
        <v>1473.1329775388256</v>
      </c>
      <c r="M22" s="110">
        <f>(Assumptions!Y22+Assumptions!Y52)*('Pop-ups'!M$1/Assumptions!Y$74)</f>
        <v>0</v>
      </c>
      <c r="N22" s="110">
        <f>(Assumptions!Z22+Assumptions!Z52)*('Pop-ups'!N$1/Assumptions!Z$74)</f>
        <v>0</v>
      </c>
      <c r="O22" s="110">
        <f>(Assumptions!AA22+Assumptions!AA52)*('Pop-ups'!O$1/Assumptions!AA$74)</f>
        <v>0</v>
      </c>
      <c r="P22" s="110">
        <f>(Assumptions!AB22+Assumptions!AB52)*('Pop-ups'!P$1/Assumptions!AB$74)</f>
        <v>0</v>
      </c>
      <c r="Q22" s="110">
        <f>(Assumptions!AC22+Assumptions!AC52)*('Pop-ups'!Q$1/Assumptions!AC$74)</f>
        <v>0</v>
      </c>
      <c r="R22" s="110">
        <f>(Assumptions!AD22+Assumptions!AD52)*('Pop-ups'!R$1/Assumptions!AD$74)</f>
        <v>0</v>
      </c>
      <c r="S22" s="110">
        <f>(Assumptions!AE22+Assumptions!AE52)*('Pop-ups'!S$1/Assumptions!AE$74)</f>
        <v>0</v>
      </c>
      <c r="T22" s="110">
        <f>(Assumptions!AF22+Assumptions!AF52)*('Pop-ups'!T$1/Assumptions!AF$74)</f>
        <v>0</v>
      </c>
      <c r="U22" s="110">
        <f>(Assumptions!AG22+Assumptions!AG52)*(SUM($I$66)/Assumptions!AG$74)</f>
        <v>3689.4887219862085</v>
      </c>
      <c r="V22" s="110">
        <f>(Assumptions!AH22+Assumptions!AH52)*('Pop-ups'!V$1/Assumptions!AH$74)</f>
        <v>0</v>
      </c>
      <c r="W22" s="110">
        <f>(Assumptions!AI22+Assumptions!AI52)*(SUM($I$66)/Assumptions!AI$74)</f>
        <v>3296.7721071957299</v>
      </c>
      <c r="X22" s="110">
        <f>(Assumptions!AJ22+Assumptions!AJ52)*('Pop-ups'!X$1/Assumptions!AJ$74)</f>
        <v>0</v>
      </c>
      <c r="Y22" s="110">
        <f>(Assumptions!AK22+Assumptions!AK52)*('Pop-ups'!Y$1/Assumptions!AK$74)</f>
        <v>0</v>
      </c>
      <c r="Z22" s="110">
        <f>(Assumptions!AL22+Assumptions!AL52)*('Pop-ups'!Z$1/Assumptions!AL$74)</f>
        <v>0</v>
      </c>
      <c r="AA22" s="110">
        <f>(Assumptions!AM22+Assumptions!AM52)*('Pop-ups'!AA$1/Assumptions!AM$74)</f>
        <v>0</v>
      </c>
      <c r="AB22" s="110">
        <f>(Assumptions!AN22+Assumptions!AN52)*('Pop-ups'!AB$1/Assumptions!AN$74)</f>
        <v>0</v>
      </c>
      <c r="AC22" s="110">
        <f>(Assumptions!AO22+Assumptions!AO52)*('Pop-ups'!AC$1/Assumptions!AO$74)</f>
        <v>0</v>
      </c>
      <c r="AD22" s="110">
        <f>(Assumptions!AP22+Assumptions!AP52)*('Pop-ups'!AD$1/Assumptions!AP$74)</f>
        <v>0</v>
      </c>
      <c r="AE22" s="110">
        <f>(Assumptions!AQ22+Assumptions!AQ52)*('Pop-ups'!AE$1/Assumptions!AQ$74)</f>
        <v>0</v>
      </c>
      <c r="AF22" s="110">
        <f>(Assumptions!AR22+Assumptions!AR52)*('Pop-ups'!AF$1/Assumptions!AR$74)</f>
        <v>0</v>
      </c>
      <c r="AG22" s="110">
        <f>(Assumptions!AS22+Assumptions!AS52)*('Pop-ups'!AG$1/Assumptions!AS$74)</f>
        <v>0</v>
      </c>
      <c r="AH22" s="110">
        <f>(Assumptions!AT22+Assumptions!AT52)*(SUM($I$67)/Assumptions!AT$74)</f>
        <v>3659.850198772785</v>
      </c>
      <c r="AI22" s="110">
        <f>(Assumptions!AU22+Assumptions!AU52)*('Pop-ups'!AI$1/Assumptions!AU$74)</f>
        <v>0</v>
      </c>
      <c r="AJ22" s="110">
        <f>(Assumptions!AV22+Assumptions!AV52)*('Pop-ups'!AJ$1/Assumptions!AV$74)</f>
        <v>0</v>
      </c>
      <c r="AK22" s="110">
        <f>(Assumptions!AW22+Assumptions!AW52)*('Pop-ups'!AK$1/Assumptions!AW$74)</f>
        <v>0</v>
      </c>
      <c r="AL22" s="110">
        <f>(Assumptions!AX22+Assumptions!AX52)*('Pop-ups'!AL$1/Assumptions!AX$74)</f>
        <v>0</v>
      </c>
      <c r="AM22" s="110">
        <f>(Assumptions!AY22+Assumptions!AY52)*('Pop-ups'!AM$1/Assumptions!AY$74)</f>
        <v>0</v>
      </c>
      <c r="AN22" s="21"/>
      <c r="AO22" s="110">
        <f>SUM(D22:O22)</f>
        <v>2731.1273407641565</v>
      </c>
      <c r="AQ22" s="110">
        <f>SUM(P22:AA22)</f>
        <v>6986.2608291819379</v>
      </c>
      <c r="AS22" s="110">
        <f t="shared" si="5"/>
        <v>3659.850198772785</v>
      </c>
    </row>
    <row r="23" spans="2:45" x14ac:dyDescent="0.15">
      <c r="B23" s="34" t="s">
        <v>211</v>
      </c>
      <c r="C23" s="20" t="s">
        <v>18</v>
      </c>
      <c r="D23" s="110">
        <f>(Assumptions!P23+Assumptions!P53)*('Pop-ups'!D$1/Assumptions!P$74)</f>
        <v>0</v>
      </c>
      <c r="E23" s="110">
        <f>(Assumptions!Q23+Assumptions!Q53)*('Pop-ups'!E$1/Assumptions!Q$74)</f>
        <v>0</v>
      </c>
      <c r="F23" s="110">
        <f>(Assumptions!R23+Assumptions!R53)*('Pop-ups'!F$1/Assumptions!R$74)</f>
        <v>0</v>
      </c>
      <c r="G23" s="110">
        <f>(Assumptions!S23+Assumptions!S53)*('Pop-ups'!G$1/Assumptions!S$74)</f>
        <v>0</v>
      </c>
      <c r="H23" s="110">
        <f>(Assumptions!T23+Assumptions!T53)*('Pop-ups'!H$1/Assumptions!T$74)</f>
        <v>0</v>
      </c>
      <c r="I23" s="110">
        <f>(Assumptions!U23+Assumptions!U53)*('Pop-ups'!I$1/Assumptions!U$74)</f>
        <v>0</v>
      </c>
      <c r="J23" s="110">
        <f>(Assumptions!V23+Assumptions!V53)*('Pop-ups'!J$1/Assumptions!V$74)</f>
        <v>0</v>
      </c>
      <c r="K23" s="110">
        <f>(Assumptions!W23+Assumptions!W53)*(SUM($I$64)/Assumptions!W$74)</f>
        <v>15.375486661642935</v>
      </c>
      <c r="L23" s="110">
        <f>(Assumptions!X23+Assumptions!X53)*(SUM($I$65)/Assumptions!X$74)</f>
        <v>18.004958614363424</v>
      </c>
      <c r="M23" s="110">
        <f>(Assumptions!Y23+Assumptions!Y53)*('Pop-ups'!M$1/Assumptions!Y$74)</f>
        <v>0</v>
      </c>
      <c r="N23" s="110">
        <f>(Assumptions!Z23+Assumptions!Z53)*('Pop-ups'!N$1/Assumptions!Z$74)</f>
        <v>0</v>
      </c>
      <c r="O23" s="110">
        <f>(Assumptions!AA23+Assumptions!AA53)*('Pop-ups'!O$1/Assumptions!AA$74)</f>
        <v>0</v>
      </c>
      <c r="P23" s="110">
        <f>(Assumptions!AB23+Assumptions!AB53)*('Pop-ups'!P$1/Assumptions!AB$74)</f>
        <v>0</v>
      </c>
      <c r="Q23" s="110">
        <f>(Assumptions!AC23+Assumptions!AC53)*('Pop-ups'!Q$1/Assumptions!AC$74)</f>
        <v>0</v>
      </c>
      <c r="R23" s="110">
        <f>(Assumptions!AD23+Assumptions!AD53)*('Pop-ups'!R$1/Assumptions!AD$74)</f>
        <v>0</v>
      </c>
      <c r="S23" s="110">
        <f>(Assumptions!AE23+Assumptions!AE53)*('Pop-ups'!S$1/Assumptions!AE$74)</f>
        <v>0</v>
      </c>
      <c r="T23" s="110">
        <f>(Assumptions!AF23+Assumptions!AF53)*('Pop-ups'!T$1/Assumptions!AF$74)</f>
        <v>0</v>
      </c>
      <c r="U23" s="110">
        <f>(Assumptions!AG23+Assumptions!AG53)*(SUM($I$66)/Assumptions!AG$74)</f>
        <v>53.657227807732113</v>
      </c>
      <c r="V23" s="110">
        <f>(Assumptions!AH23+Assumptions!AH53)*('Pop-ups'!V$1/Assumptions!AH$74)</f>
        <v>0</v>
      </c>
      <c r="W23" s="110">
        <f>(Assumptions!AI23+Assumptions!AI53)*(SUM($I$66)/Assumptions!AI$74)</f>
        <v>47.945844347437898</v>
      </c>
      <c r="X23" s="110">
        <f>(Assumptions!AJ23+Assumptions!AJ53)*('Pop-ups'!X$1/Assumptions!AJ$74)</f>
        <v>0</v>
      </c>
      <c r="Y23" s="110">
        <f>(Assumptions!AK23+Assumptions!AK53)*('Pop-ups'!Y$1/Assumptions!AK$74)</f>
        <v>0</v>
      </c>
      <c r="Z23" s="110">
        <f>(Assumptions!AL23+Assumptions!AL53)*('Pop-ups'!Z$1/Assumptions!AL$74)</f>
        <v>0</v>
      </c>
      <c r="AA23" s="110">
        <f>(Assumptions!AM23+Assumptions!AM53)*('Pop-ups'!AA$1/Assumptions!AM$74)</f>
        <v>0</v>
      </c>
      <c r="AB23" s="110">
        <f>(Assumptions!AN23+Assumptions!AN53)*('Pop-ups'!AB$1/Assumptions!AN$74)</f>
        <v>0</v>
      </c>
      <c r="AC23" s="110">
        <f>(Assumptions!AO23+Assumptions!AO53)*('Pop-ups'!AC$1/Assumptions!AO$74)</f>
        <v>0</v>
      </c>
      <c r="AD23" s="110">
        <f>(Assumptions!AP23+Assumptions!AP53)*('Pop-ups'!AD$1/Assumptions!AP$74)</f>
        <v>0</v>
      </c>
      <c r="AE23" s="110">
        <f>(Assumptions!AQ23+Assumptions!AQ53)*('Pop-ups'!AE$1/Assumptions!AQ$74)</f>
        <v>0</v>
      </c>
      <c r="AF23" s="110">
        <f>(Assumptions!AR23+Assumptions!AR53)*('Pop-ups'!AF$1/Assumptions!AR$74)</f>
        <v>0</v>
      </c>
      <c r="AG23" s="110">
        <f>(Assumptions!AS23+Assumptions!AS53)*('Pop-ups'!AG$1/Assumptions!AS$74)</f>
        <v>0</v>
      </c>
      <c r="AH23" s="110">
        <f>(Assumptions!AT23+Assumptions!AT53)*(SUM($I$67)/Assumptions!AT$74)</f>
        <v>53.226186785036901</v>
      </c>
      <c r="AI23" s="110">
        <f>(Assumptions!AU23+Assumptions!AU53)*('Pop-ups'!AI$1/Assumptions!AU$74)</f>
        <v>0</v>
      </c>
      <c r="AJ23" s="110">
        <f>(Assumptions!AV23+Assumptions!AV53)*('Pop-ups'!AJ$1/Assumptions!AV$74)</f>
        <v>0</v>
      </c>
      <c r="AK23" s="110">
        <f>(Assumptions!AW23+Assumptions!AW53)*('Pop-ups'!AK$1/Assumptions!AW$74)</f>
        <v>0</v>
      </c>
      <c r="AL23" s="110">
        <f>(Assumptions!AX23+Assumptions!AX53)*('Pop-ups'!AL$1/Assumptions!AX$74)</f>
        <v>0</v>
      </c>
      <c r="AM23" s="110">
        <f>(Assumptions!AY23+Assumptions!AY53)*('Pop-ups'!AM$1/Assumptions!AY$74)</f>
        <v>0</v>
      </c>
      <c r="AN23" s="21"/>
      <c r="AO23" s="110">
        <f>SUM(D23:O23)</f>
        <v>33.380445276006355</v>
      </c>
      <c r="AQ23" s="110">
        <f>SUM(P23:AA23)</f>
        <v>101.60307215517001</v>
      </c>
      <c r="AS23" s="110">
        <f t="shared" si="5"/>
        <v>53.226186785036901</v>
      </c>
    </row>
    <row r="24" spans="2:45" x14ac:dyDescent="0.15">
      <c r="B24" s="34" t="s">
        <v>212</v>
      </c>
      <c r="C24" s="20" t="s">
        <v>17</v>
      </c>
      <c r="D24" s="110">
        <f>Assumptions!P24</f>
        <v>52.21</v>
      </c>
      <c r="E24" s="110">
        <f>Assumptions!Q24</f>
        <v>52.21</v>
      </c>
      <c r="F24" s="110">
        <f>Assumptions!R24</f>
        <v>52.21</v>
      </c>
      <c r="G24" s="110">
        <f>Assumptions!S24</f>
        <v>52.21</v>
      </c>
      <c r="H24" s="110">
        <f>Assumptions!T24</f>
        <v>52.21</v>
      </c>
      <c r="I24" s="110">
        <f>Assumptions!U24</f>
        <v>99</v>
      </c>
      <c r="J24" s="110">
        <f>Assumptions!V24</f>
        <v>99</v>
      </c>
      <c r="K24" s="110">
        <f>Assumptions!W24</f>
        <v>99</v>
      </c>
      <c r="L24" s="110">
        <f>Assumptions!X24</f>
        <v>99</v>
      </c>
      <c r="M24" s="110">
        <f>Assumptions!Y24</f>
        <v>99</v>
      </c>
      <c r="N24" s="110">
        <f>Assumptions!Z24</f>
        <v>99</v>
      </c>
      <c r="O24" s="110">
        <f>Assumptions!AA24</f>
        <v>99</v>
      </c>
      <c r="P24" s="110">
        <f>Assumptions!AB24</f>
        <v>99</v>
      </c>
      <c r="Q24" s="110">
        <f>Assumptions!AC24</f>
        <v>99</v>
      </c>
      <c r="R24" s="110">
        <f>Assumptions!AD24</f>
        <v>99</v>
      </c>
      <c r="S24" s="110">
        <f>Assumptions!AE24</f>
        <v>83.2</v>
      </c>
      <c r="T24" s="110">
        <f>Assumptions!AF24</f>
        <v>83.2</v>
      </c>
      <c r="U24" s="110">
        <f>Assumptions!AG24</f>
        <v>83.2</v>
      </c>
      <c r="V24" s="110">
        <f>Assumptions!AH24</f>
        <v>83.2</v>
      </c>
      <c r="W24" s="110">
        <f>Assumptions!AI24</f>
        <v>83.2</v>
      </c>
      <c r="X24" s="110">
        <f>Assumptions!AJ24</f>
        <v>83.2</v>
      </c>
      <c r="Y24" s="110">
        <f>Assumptions!AK24</f>
        <v>83.2</v>
      </c>
      <c r="Z24" s="110">
        <f>Assumptions!AL24</f>
        <v>83.2</v>
      </c>
      <c r="AA24" s="110">
        <f>Assumptions!AM24</f>
        <v>83.2</v>
      </c>
      <c r="AB24" s="110">
        <f>Assumptions!AN24</f>
        <v>83.2</v>
      </c>
      <c r="AC24" s="110">
        <f>Assumptions!AO24</f>
        <v>83.2</v>
      </c>
      <c r="AD24" s="110">
        <f>Assumptions!AP24</f>
        <v>83.2</v>
      </c>
      <c r="AE24" s="110">
        <f>Assumptions!AQ24</f>
        <v>83.2</v>
      </c>
      <c r="AF24" s="110">
        <f>Assumptions!AR24</f>
        <v>83.2</v>
      </c>
      <c r="AG24" s="110">
        <f>Assumptions!AS24</f>
        <v>83.2</v>
      </c>
      <c r="AH24" s="110">
        <f>Assumptions!AT24</f>
        <v>83.2</v>
      </c>
      <c r="AI24" s="110">
        <f>Assumptions!AU24</f>
        <v>83.2</v>
      </c>
      <c r="AJ24" s="110">
        <f>Assumptions!AV24</f>
        <v>83.2</v>
      </c>
      <c r="AK24" s="110">
        <f>Assumptions!AW24</f>
        <v>83.2</v>
      </c>
      <c r="AL24" s="110">
        <f>Assumptions!AX24</f>
        <v>83.2</v>
      </c>
      <c r="AM24" s="110">
        <f>Assumptions!AY24</f>
        <v>83.2</v>
      </c>
      <c r="AN24" s="21"/>
      <c r="AO24" s="110">
        <f>D24</f>
        <v>52.21</v>
      </c>
      <c r="AQ24" s="110">
        <f>P24</f>
        <v>99</v>
      </c>
      <c r="AS24" s="110">
        <f>AVERAGE(AB24:AM24)</f>
        <v>83.200000000000017</v>
      </c>
    </row>
    <row r="25" spans="2:45" x14ac:dyDescent="0.15">
      <c r="B25" s="35" t="s">
        <v>217</v>
      </c>
      <c r="C25" s="20" t="s">
        <v>17</v>
      </c>
      <c r="D25" s="110">
        <f>(Assumptions!P25+Assumptions!P55)*('Pop-ups'!D$1/Assumptions!P$74)</f>
        <v>0</v>
      </c>
      <c r="E25" s="110">
        <f>(Assumptions!Q25+Assumptions!Q55)*('Pop-ups'!E$1/Assumptions!Q$74)</f>
        <v>0</v>
      </c>
      <c r="F25" s="110">
        <f>(Assumptions!R25+Assumptions!R55)*('Pop-ups'!F$1/Assumptions!R$74)</f>
        <v>0</v>
      </c>
      <c r="G25" s="110">
        <f>(Assumptions!S25+Assumptions!S55)*('Pop-ups'!G$1/Assumptions!S$74)</f>
        <v>0</v>
      </c>
      <c r="H25" s="110">
        <f>(Assumptions!T25+Assumptions!T55)*('Pop-ups'!H$1/Assumptions!T$74)</f>
        <v>0</v>
      </c>
      <c r="I25" s="110">
        <f>(Assumptions!U25+Assumptions!U55)*('Pop-ups'!I$1/Assumptions!U$74)</f>
        <v>0</v>
      </c>
      <c r="J25" s="110">
        <f>(Assumptions!V25+Assumptions!V55)*('Pop-ups'!J$1/Assumptions!V$74)</f>
        <v>0</v>
      </c>
      <c r="K25" s="110">
        <f>(Assumptions!W25+Assumptions!W55)*(SUM($I$64)/Assumptions!W$74)</f>
        <v>6168.2534444857465</v>
      </c>
      <c r="L25" s="110">
        <f>(Assumptions!X25+Assumptions!X55)*(SUM($I$65)/Assumptions!X$74)</f>
        <v>4009.7728947767855</v>
      </c>
      <c r="M25" s="110">
        <f>(Assumptions!Y25+Assumptions!Y55)*('Pop-ups'!M$1/Assumptions!Y$74)</f>
        <v>0</v>
      </c>
      <c r="N25" s="110">
        <f>(Assumptions!Z25+Assumptions!Z55)*('Pop-ups'!N$1/Assumptions!Z$74)</f>
        <v>0</v>
      </c>
      <c r="O25" s="110">
        <f>(Assumptions!AA25+Assumptions!AA55)*('Pop-ups'!O$1/Assumptions!AA$74)</f>
        <v>0</v>
      </c>
      <c r="P25" s="110">
        <f>(Assumptions!AB25+Assumptions!AB55)*('Pop-ups'!P$1/Assumptions!AB$74)</f>
        <v>0</v>
      </c>
      <c r="Q25" s="110">
        <f>(Assumptions!AC25+Assumptions!AC55)*('Pop-ups'!Q$1/Assumptions!AC$74)</f>
        <v>0</v>
      </c>
      <c r="R25" s="110">
        <f>(Assumptions!AD25+Assumptions!AD55)*('Pop-ups'!R$1/Assumptions!AD$74)</f>
        <v>0</v>
      </c>
      <c r="S25" s="110">
        <f>(Assumptions!AE25+Assumptions!AE55)*('Pop-ups'!S$1/Assumptions!AE$74)</f>
        <v>0</v>
      </c>
      <c r="T25" s="110">
        <f>(Assumptions!AF25+Assumptions!AF55)*('Pop-ups'!T$1/Assumptions!AF$74)</f>
        <v>0</v>
      </c>
      <c r="U25" s="110">
        <f>(Assumptions!AG25+Assumptions!AG55)*(SUM($I$66)/Assumptions!AG$74)</f>
        <v>12837.824339122684</v>
      </c>
      <c r="V25" s="110">
        <f>(Assumptions!AH25+Assumptions!AH55)*('Pop-ups'!V$1/Assumptions!AH$74)</f>
        <v>0</v>
      </c>
      <c r="W25" s="110">
        <f>(Assumptions!AI25+Assumptions!AI55)*(SUM($I$66)/Assumptions!AI$74)</f>
        <v>11471.340445110143</v>
      </c>
      <c r="X25" s="110">
        <f>(Assumptions!AJ25+Assumptions!AJ55)*('Pop-ups'!X$1/Assumptions!AJ$74)</f>
        <v>0</v>
      </c>
      <c r="Y25" s="110">
        <f>(Assumptions!AK25+Assumptions!AK55)*('Pop-ups'!Y$1/Assumptions!AK$74)</f>
        <v>0</v>
      </c>
      <c r="Z25" s="110">
        <f>(Assumptions!AL25+Assumptions!AL55)*('Pop-ups'!Z$1/Assumptions!AL$74)</f>
        <v>0</v>
      </c>
      <c r="AA25" s="110">
        <f>(Assumptions!AM25+Assumptions!AM55)*('Pop-ups'!AA$1/Assumptions!AM$74)</f>
        <v>0</v>
      </c>
      <c r="AB25" s="110">
        <f>(Assumptions!AN25+Assumptions!AN55)*('Pop-ups'!AB$1/Assumptions!AN$74)</f>
        <v>0</v>
      </c>
      <c r="AC25" s="110">
        <f>(Assumptions!AO25+Assumptions!AO55)*('Pop-ups'!AC$1/Assumptions!AO$74)</f>
        <v>0</v>
      </c>
      <c r="AD25" s="110">
        <f>(Assumptions!AP25+Assumptions!AP55)*('Pop-ups'!AD$1/Assumptions!AP$74)</f>
        <v>0</v>
      </c>
      <c r="AE25" s="110">
        <f>(Assumptions!AQ25+Assumptions!AQ55)*('Pop-ups'!AE$1/Assumptions!AQ$74)</f>
        <v>0</v>
      </c>
      <c r="AF25" s="110">
        <f>(Assumptions!AR25+Assumptions!AR55)*('Pop-ups'!AF$1/Assumptions!AR$74)</f>
        <v>0</v>
      </c>
      <c r="AG25" s="110">
        <f>(Assumptions!AS25+Assumptions!AS55)*('Pop-ups'!AG$1/Assumptions!AS$74)</f>
        <v>0</v>
      </c>
      <c r="AH25" s="110">
        <f>(Assumptions!AT25+Assumptions!AT55)*(SUM($I$67)/Assumptions!AT$74)</f>
        <v>12961.614117360654</v>
      </c>
      <c r="AI25" s="110">
        <f>(Assumptions!AU25+Assumptions!AU55)*('Pop-ups'!AI$1/Assumptions!AU$74)</f>
        <v>0</v>
      </c>
      <c r="AJ25" s="110">
        <f>(Assumptions!AV25+Assumptions!AV55)*('Pop-ups'!AJ$1/Assumptions!AV$74)</f>
        <v>0</v>
      </c>
      <c r="AK25" s="110">
        <f>(Assumptions!AW25+Assumptions!AW55)*('Pop-ups'!AK$1/Assumptions!AW$74)</f>
        <v>0</v>
      </c>
      <c r="AL25" s="110">
        <f>(Assumptions!AX25+Assumptions!AX55)*('Pop-ups'!AL$1/Assumptions!AX$74)</f>
        <v>0</v>
      </c>
      <c r="AM25" s="110">
        <f>(Assumptions!AY25+Assumptions!AY55)*('Pop-ups'!AM$1/Assumptions!AY$74)</f>
        <v>0</v>
      </c>
      <c r="AN25" s="21"/>
      <c r="AO25" s="110">
        <f>SUM(D25:O25)</f>
        <v>10178.026339262531</v>
      </c>
      <c r="AQ25" s="110">
        <f>SUM(P25:AA25)</f>
        <v>24309.164784232828</v>
      </c>
      <c r="AS25" s="110">
        <f t="shared" si="5"/>
        <v>12961.614117360654</v>
      </c>
    </row>
    <row r="26" spans="2:45" x14ac:dyDescent="0.15">
      <c r="B26" s="34" t="s">
        <v>211</v>
      </c>
      <c r="C26" s="20" t="s">
        <v>18</v>
      </c>
      <c r="D26" s="110">
        <f>(Assumptions!P26+Assumptions!P56)*('Pop-ups'!D$1/Assumptions!P$74)</f>
        <v>0</v>
      </c>
      <c r="E26" s="110">
        <f>(Assumptions!Q26+Assumptions!Q56)*('Pop-ups'!E$1/Assumptions!Q$74)</f>
        <v>0</v>
      </c>
      <c r="F26" s="110">
        <f>(Assumptions!R26+Assumptions!R56)*('Pop-ups'!F$1/Assumptions!R$74)</f>
        <v>0</v>
      </c>
      <c r="G26" s="110">
        <f>(Assumptions!S26+Assumptions!S56)*('Pop-ups'!G$1/Assumptions!S$74)</f>
        <v>0</v>
      </c>
      <c r="H26" s="110">
        <f>(Assumptions!T26+Assumptions!T56)*('Pop-ups'!H$1/Assumptions!T$74)</f>
        <v>0</v>
      </c>
      <c r="I26" s="110">
        <f>(Assumptions!U26+Assumptions!U56)*('Pop-ups'!I$1/Assumptions!U$74)</f>
        <v>0</v>
      </c>
      <c r="J26" s="110">
        <f>(Assumptions!V26+Assumptions!V56)*('Pop-ups'!J$1/Assumptions!V$74)</f>
        <v>0</v>
      </c>
      <c r="K26" s="110">
        <f>(Assumptions!W26+Assumptions!W56)*(SUM($I$64)/Assumptions!W$74)</f>
        <v>144.45651615150493</v>
      </c>
      <c r="L26" s="110">
        <f>(Assumptions!X26+Assumptions!X56)*(SUM($I$65)/Assumptions!X$74)</f>
        <v>75.774251870217483</v>
      </c>
      <c r="M26" s="110">
        <f>(Assumptions!Y26+Assumptions!Y56)*('Pop-ups'!M$1/Assumptions!Y$74)</f>
        <v>0</v>
      </c>
      <c r="N26" s="110">
        <f>(Assumptions!Z26+Assumptions!Z56)*('Pop-ups'!N$1/Assumptions!Z$74)</f>
        <v>0</v>
      </c>
      <c r="O26" s="110">
        <f>(Assumptions!AA26+Assumptions!AA56)*('Pop-ups'!O$1/Assumptions!AA$74)</f>
        <v>0</v>
      </c>
      <c r="P26" s="110">
        <f>(Assumptions!AB26+Assumptions!AB56)*('Pop-ups'!P$1/Assumptions!AB$74)</f>
        <v>0</v>
      </c>
      <c r="Q26" s="110">
        <f>(Assumptions!AC26+Assumptions!AC56)*('Pop-ups'!Q$1/Assumptions!AC$74)</f>
        <v>0</v>
      </c>
      <c r="R26" s="110">
        <f>(Assumptions!AD26+Assumptions!AD56)*('Pop-ups'!R$1/Assumptions!AD$74)</f>
        <v>0</v>
      </c>
      <c r="S26" s="110">
        <f>(Assumptions!AE26+Assumptions!AE56)*('Pop-ups'!S$1/Assumptions!AE$74)</f>
        <v>0</v>
      </c>
      <c r="T26" s="110">
        <f>(Assumptions!AF26+Assumptions!AF56)*('Pop-ups'!T$1/Assumptions!AF$74)</f>
        <v>0</v>
      </c>
      <c r="U26" s="110">
        <f>(Assumptions!AG26+Assumptions!AG56)*(SUM($I$66)/Assumptions!AG$74)</f>
        <v>308.52905989445964</v>
      </c>
      <c r="V26" s="110">
        <f>(Assumptions!AH26+Assumptions!AH56)*('Pop-ups'!V$1/Assumptions!AH$74)</f>
        <v>0</v>
      </c>
      <c r="W26" s="110">
        <f>(Assumptions!AI26+Assumptions!AI56)*(SUM($I$66)/Assumptions!AI$74)</f>
        <v>275.68860499776792</v>
      </c>
      <c r="X26" s="110">
        <f>(Assumptions!AJ26+Assumptions!AJ56)*('Pop-ups'!X$1/Assumptions!AJ$74)</f>
        <v>0</v>
      </c>
      <c r="Y26" s="110">
        <f>(Assumptions!AK26+Assumptions!AK56)*('Pop-ups'!Y$1/Assumptions!AK$74)</f>
        <v>0</v>
      </c>
      <c r="Z26" s="110">
        <f>(Assumptions!AL26+Assumptions!AL56)*('Pop-ups'!Z$1/Assumptions!AL$74)</f>
        <v>0</v>
      </c>
      <c r="AA26" s="110">
        <f>(Assumptions!AM26+Assumptions!AM56)*('Pop-ups'!AA$1/Assumptions!AM$74)</f>
        <v>0</v>
      </c>
      <c r="AB26" s="110">
        <f>(Assumptions!AN26+Assumptions!AN56)*('Pop-ups'!AB$1/Assumptions!AN$74)</f>
        <v>0</v>
      </c>
      <c r="AC26" s="110">
        <f>(Assumptions!AO26+Assumptions!AO56)*('Pop-ups'!AC$1/Assumptions!AO$74)</f>
        <v>0</v>
      </c>
      <c r="AD26" s="110">
        <f>(Assumptions!AP26+Assumptions!AP56)*('Pop-ups'!AD$1/Assumptions!AP$74)</f>
        <v>0</v>
      </c>
      <c r="AE26" s="110">
        <f>(Assumptions!AQ26+Assumptions!AQ56)*('Pop-ups'!AE$1/Assumptions!AQ$74)</f>
        <v>0</v>
      </c>
      <c r="AF26" s="110">
        <f>(Assumptions!AR26+Assumptions!AR56)*('Pop-ups'!AF$1/Assumptions!AR$74)</f>
        <v>0</v>
      </c>
      <c r="AG26" s="110">
        <f>(Assumptions!AS26+Assumptions!AS56)*('Pop-ups'!AG$1/Assumptions!AS$74)</f>
        <v>0</v>
      </c>
      <c r="AH26" s="110">
        <f>(Assumptions!AT26+Assumptions!AT56)*(SUM($I$67)/Assumptions!AT$74)</f>
        <v>311.50407675833077</v>
      </c>
      <c r="AI26" s="110">
        <f>(Assumptions!AU26+Assumptions!AU56)*('Pop-ups'!AI$1/Assumptions!AU$74)</f>
        <v>0</v>
      </c>
      <c r="AJ26" s="110">
        <f>(Assumptions!AV26+Assumptions!AV56)*('Pop-ups'!AJ$1/Assumptions!AV$74)</f>
        <v>0</v>
      </c>
      <c r="AK26" s="110">
        <f>(Assumptions!AW26+Assumptions!AW56)*('Pop-ups'!AK$1/Assumptions!AW$74)</f>
        <v>0</v>
      </c>
      <c r="AL26" s="110">
        <f>(Assumptions!AX26+Assumptions!AX56)*('Pop-ups'!AL$1/Assumptions!AX$74)</f>
        <v>0</v>
      </c>
      <c r="AM26" s="110">
        <f>(Assumptions!AY26+Assumptions!AY56)*('Pop-ups'!AM$1/Assumptions!AY$74)</f>
        <v>0</v>
      </c>
      <c r="AN26" s="21"/>
      <c r="AO26" s="110">
        <f>SUM(D26:O26)</f>
        <v>220.23076802172241</v>
      </c>
      <c r="AQ26" s="110">
        <f>SUM(P26:AA26)</f>
        <v>584.2176648922275</v>
      </c>
      <c r="AS26" s="110">
        <f t="shared" si="5"/>
        <v>311.50407675833077</v>
      </c>
    </row>
    <row r="27" spans="2:45" x14ac:dyDescent="0.15">
      <c r="B27" s="34" t="s">
        <v>212</v>
      </c>
      <c r="C27" s="20" t="s">
        <v>17</v>
      </c>
      <c r="D27" s="110">
        <f>Assumptions!P27</f>
        <v>20.66</v>
      </c>
      <c r="E27" s="110">
        <f>Assumptions!Q27</f>
        <v>20.66</v>
      </c>
      <c r="F27" s="110">
        <f>Assumptions!R27</f>
        <v>20.66</v>
      </c>
      <c r="G27" s="110">
        <f>Assumptions!S27</f>
        <v>20.66</v>
      </c>
      <c r="H27" s="110">
        <f>Assumptions!T27</f>
        <v>20.66</v>
      </c>
      <c r="I27" s="110">
        <f>Assumptions!U27</f>
        <v>51.666666666666664</v>
      </c>
      <c r="J27" s="110">
        <f>Assumptions!V27</f>
        <v>51.666666666666664</v>
      </c>
      <c r="K27" s="110">
        <f>Assumptions!W27</f>
        <v>51.666666666666664</v>
      </c>
      <c r="L27" s="110">
        <f>Assumptions!X27</f>
        <v>64.029998092094459</v>
      </c>
      <c r="M27" s="110">
        <f>Assumptions!Y27</f>
        <v>64.029998092094459</v>
      </c>
      <c r="N27" s="110">
        <f>Assumptions!Z27</f>
        <v>64.029998092094459</v>
      </c>
      <c r="O27" s="110">
        <f>Assumptions!AA27</f>
        <v>64.029998092094459</v>
      </c>
      <c r="P27" s="110">
        <f>Assumptions!AB27</f>
        <v>64.029998092094459</v>
      </c>
      <c r="Q27" s="110">
        <f>Assumptions!AC27</f>
        <v>64.029998092094459</v>
      </c>
      <c r="R27" s="110">
        <f>Assumptions!AD27</f>
        <v>64.029998092094459</v>
      </c>
      <c r="S27" s="110">
        <f>Assumptions!AE27</f>
        <v>50.347826086956523</v>
      </c>
      <c r="T27" s="110">
        <f>Assumptions!AF27</f>
        <v>50.347826086956523</v>
      </c>
      <c r="U27" s="110">
        <f>Assumptions!AG27</f>
        <v>50.347826086956523</v>
      </c>
      <c r="V27" s="110">
        <f>Assumptions!AH27</f>
        <v>50.347826086956523</v>
      </c>
      <c r="W27" s="110">
        <f>Assumptions!AI27</f>
        <v>50.347826086956523</v>
      </c>
      <c r="X27" s="110">
        <f>Assumptions!AJ27</f>
        <v>57.563950068622965</v>
      </c>
      <c r="Y27" s="110">
        <f>Assumptions!AK27</f>
        <v>57.563950068622965</v>
      </c>
      <c r="Z27" s="110">
        <f>Assumptions!AL27</f>
        <v>57.563950068622965</v>
      </c>
      <c r="AA27" s="110">
        <f>Assumptions!AM27</f>
        <v>57.563950068622965</v>
      </c>
      <c r="AB27" s="110">
        <f>Assumptions!AN27</f>
        <v>57.563950068622965</v>
      </c>
      <c r="AC27" s="110">
        <f>Assumptions!AO27</f>
        <v>57.563950068622965</v>
      </c>
      <c r="AD27" s="110">
        <f>Assumptions!AP27</f>
        <v>57.563950068622965</v>
      </c>
      <c r="AE27" s="110">
        <f>Assumptions!AQ27</f>
        <v>50.347826086956523</v>
      </c>
      <c r="AF27" s="110">
        <f>Assumptions!AR27</f>
        <v>50.347826086956523</v>
      </c>
      <c r="AG27" s="110">
        <f>Assumptions!AS27</f>
        <v>50.347826086956523</v>
      </c>
      <c r="AH27" s="110">
        <f>Assumptions!AT27</f>
        <v>50.347826086956523</v>
      </c>
      <c r="AI27" s="110">
        <f>Assumptions!AU27</f>
        <v>50.347826086956523</v>
      </c>
      <c r="AJ27" s="110">
        <f>Assumptions!AV27</f>
        <v>57.563950068622965</v>
      </c>
      <c r="AK27" s="110">
        <f>Assumptions!AW27</f>
        <v>57.563950068622965</v>
      </c>
      <c r="AL27" s="110">
        <f>Assumptions!AX27</f>
        <v>57.563950068622965</v>
      </c>
      <c r="AM27" s="110">
        <f>Assumptions!AY27</f>
        <v>57.563950068622965</v>
      </c>
      <c r="AN27" s="21"/>
      <c r="AO27" s="110">
        <f>D27</f>
        <v>20.66</v>
      </c>
      <c r="AQ27" s="110">
        <f>P27</f>
        <v>64.029998092094459</v>
      </c>
      <c r="AS27" s="110">
        <f>AVERAGE(AB27:AM27)</f>
        <v>54.5572317429286</v>
      </c>
    </row>
    <row r="28" spans="2:45" x14ac:dyDescent="0.15">
      <c r="B28" s="35" t="s">
        <v>218</v>
      </c>
      <c r="C28" s="20" t="s">
        <v>17</v>
      </c>
      <c r="D28" s="110">
        <f>(Assumptions!P28+Assumptions!P58)*('Pop-ups'!D$1/Assumptions!P$74)</f>
        <v>0</v>
      </c>
      <c r="E28" s="110">
        <f>(Assumptions!Q28+Assumptions!Q58)*('Pop-ups'!E$1/Assumptions!Q$74)</f>
        <v>0</v>
      </c>
      <c r="F28" s="110">
        <f>(Assumptions!R28+Assumptions!R58)*('Pop-ups'!F$1/Assumptions!R$74)</f>
        <v>0</v>
      </c>
      <c r="G28" s="110">
        <f>(Assumptions!S28+Assumptions!S58)*('Pop-ups'!G$1/Assumptions!S$74)</f>
        <v>0</v>
      </c>
      <c r="H28" s="110">
        <f>(Assumptions!T28+Assumptions!T58)*('Pop-ups'!H$1/Assumptions!T$74)</f>
        <v>0</v>
      </c>
      <c r="I28" s="110">
        <f>(Assumptions!U28+Assumptions!U58)*('Pop-ups'!I$1/Assumptions!U$74)</f>
        <v>0</v>
      </c>
      <c r="J28" s="110">
        <f>(Assumptions!V28+Assumptions!V58)*('Pop-ups'!J$1/Assumptions!V$74)</f>
        <v>0</v>
      </c>
      <c r="K28" s="110">
        <f>(Assumptions!W28+Assumptions!W58)*(SUM($I$64)/Assumptions!W$74)</f>
        <v>768.92691285809076</v>
      </c>
      <c r="L28" s="110">
        <f>(Assumptions!X28+Assumptions!X58)*(SUM($I$65)/Assumptions!X$74)</f>
        <v>1555.3634707315821</v>
      </c>
      <c r="M28" s="110">
        <f>(Assumptions!Y28+Assumptions!Y58)*('Pop-ups'!M$1/Assumptions!Y$74)</f>
        <v>0</v>
      </c>
      <c r="N28" s="110">
        <f>(Assumptions!Z28+Assumptions!Z58)*('Pop-ups'!N$1/Assumptions!Z$74)</f>
        <v>0</v>
      </c>
      <c r="O28" s="110">
        <f>(Assumptions!AA28+Assumptions!AA58)*('Pop-ups'!O$1/Assumptions!AA$74)</f>
        <v>0</v>
      </c>
      <c r="P28" s="110">
        <f>(Assumptions!AB28+Assumptions!AB58)*('Pop-ups'!P$1/Assumptions!AB$74)</f>
        <v>0</v>
      </c>
      <c r="Q28" s="110">
        <f>(Assumptions!AC28+Assumptions!AC58)*('Pop-ups'!Q$1/Assumptions!AC$74)</f>
        <v>0</v>
      </c>
      <c r="R28" s="110">
        <f>(Assumptions!AD28+Assumptions!AD58)*('Pop-ups'!R$1/Assumptions!AD$74)</f>
        <v>0</v>
      </c>
      <c r="S28" s="110">
        <f>(Assumptions!AE28+Assumptions!AE58)*('Pop-ups'!S$1/Assumptions!AE$74)</f>
        <v>0</v>
      </c>
      <c r="T28" s="110">
        <f>(Assumptions!AF28+Assumptions!AF58)*('Pop-ups'!T$1/Assumptions!AF$74)</f>
        <v>0</v>
      </c>
      <c r="U28" s="110">
        <f>(Assumptions!AG28+Assumptions!AG58)*(SUM($I$66)/Assumptions!AG$74)</f>
        <v>886.89632740053094</v>
      </c>
      <c r="V28" s="110">
        <f>(Assumptions!AH28+Assumptions!AH58)*('Pop-ups'!V$1/Assumptions!AH$74)</f>
        <v>0</v>
      </c>
      <c r="W28" s="110">
        <f>(Assumptions!AI28+Assumptions!AI58)*(SUM($I$66)/Assumptions!AI$74)</f>
        <v>792.49329499897351</v>
      </c>
      <c r="X28" s="110">
        <f>(Assumptions!AJ28+Assumptions!AJ58)*('Pop-ups'!X$1/Assumptions!AJ$74)</f>
        <v>0</v>
      </c>
      <c r="Y28" s="110">
        <f>(Assumptions!AK28+Assumptions!AK58)*('Pop-ups'!Y$1/Assumptions!AK$74)</f>
        <v>0</v>
      </c>
      <c r="Z28" s="110">
        <f>(Assumptions!AL28+Assumptions!AL58)*('Pop-ups'!Z$1/Assumptions!AL$74)</f>
        <v>0</v>
      </c>
      <c r="AA28" s="110">
        <f>(Assumptions!AM28+Assumptions!AM58)*('Pop-ups'!AA$1/Assumptions!AM$74)</f>
        <v>0</v>
      </c>
      <c r="AB28" s="110">
        <f>(Assumptions!AN28+Assumptions!AN58)*('Pop-ups'!AB$1/Assumptions!AN$74)</f>
        <v>0</v>
      </c>
      <c r="AC28" s="110">
        <f>(Assumptions!AO28+Assumptions!AO58)*('Pop-ups'!AC$1/Assumptions!AO$74)</f>
        <v>0</v>
      </c>
      <c r="AD28" s="110">
        <f>(Assumptions!AP28+Assumptions!AP58)*('Pop-ups'!AD$1/Assumptions!AP$74)</f>
        <v>0</v>
      </c>
      <c r="AE28" s="110">
        <f>(Assumptions!AQ28+Assumptions!AQ58)*('Pop-ups'!AE$1/Assumptions!AQ$74)</f>
        <v>0</v>
      </c>
      <c r="AF28" s="110">
        <f>(Assumptions!AR28+Assumptions!AR58)*('Pop-ups'!AF$1/Assumptions!AR$74)</f>
        <v>0</v>
      </c>
      <c r="AG28" s="110">
        <f>(Assumptions!AS28+Assumptions!AS58)*('Pop-ups'!AG$1/Assumptions!AS$74)</f>
        <v>0</v>
      </c>
      <c r="AH28" s="110">
        <f>(Assumptions!AT28+Assumptions!AT58)*(SUM($I$67)/Assumptions!AT$74)</f>
        <v>586.51445493153608</v>
      </c>
      <c r="AI28" s="110">
        <f>(Assumptions!AU28+Assumptions!AU58)*('Pop-ups'!AI$1/Assumptions!AU$74)</f>
        <v>0</v>
      </c>
      <c r="AJ28" s="110">
        <f>(Assumptions!AV28+Assumptions!AV58)*('Pop-ups'!AJ$1/Assumptions!AV$74)</f>
        <v>0</v>
      </c>
      <c r="AK28" s="110">
        <f>(Assumptions!AW28+Assumptions!AW58)*('Pop-ups'!AK$1/Assumptions!AW$74)</f>
        <v>0</v>
      </c>
      <c r="AL28" s="110">
        <f>(Assumptions!AX28+Assumptions!AX58)*('Pop-ups'!AL$1/Assumptions!AX$74)</f>
        <v>0</v>
      </c>
      <c r="AM28" s="110">
        <f>(Assumptions!AY28+Assumptions!AY58)*('Pop-ups'!AM$1/Assumptions!AY$74)</f>
        <v>0</v>
      </c>
      <c r="AN28" s="21"/>
      <c r="AO28" s="110">
        <f>SUM(D28:O28)</f>
        <v>2324.2903835896727</v>
      </c>
      <c r="AQ28" s="110">
        <f>SUM(P28:AA28)</f>
        <v>1679.3896223995043</v>
      </c>
      <c r="AS28" s="110">
        <f t="shared" si="5"/>
        <v>586.51445493153608</v>
      </c>
    </row>
    <row r="29" spans="2:45" x14ac:dyDescent="0.15">
      <c r="B29" s="34" t="s">
        <v>211</v>
      </c>
      <c r="C29" s="20" t="s">
        <v>18</v>
      </c>
      <c r="D29" s="110">
        <f>(Assumptions!P29+Assumptions!P59)*('Pop-ups'!D$1/Assumptions!P$74)</f>
        <v>0</v>
      </c>
      <c r="E29" s="110">
        <f>(Assumptions!Q29+Assumptions!Q59)*('Pop-ups'!E$1/Assumptions!Q$74)</f>
        <v>0</v>
      </c>
      <c r="F29" s="110">
        <f>(Assumptions!R29+Assumptions!R59)*('Pop-ups'!F$1/Assumptions!R$74)</f>
        <v>0</v>
      </c>
      <c r="G29" s="110">
        <f>(Assumptions!S29+Assumptions!S59)*('Pop-ups'!G$1/Assumptions!S$74)</f>
        <v>0</v>
      </c>
      <c r="H29" s="110">
        <f>(Assumptions!T29+Assumptions!T59)*('Pop-ups'!H$1/Assumptions!T$74)</f>
        <v>0</v>
      </c>
      <c r="I29" s="110">
        <f>(Assumptions!U29+Assumptions!U59)*('Pop-ups'!I$1/Assumptions!U$74)</f>
        <v>0</v>
      </c>
      <c r="J29" s="110">
        <f>(Assumptions!V29+Assumptions!V59)*('Pop-ups'!J$1/Assumptions!V$74)</f>
        <v>0</v>
      </c>
      <c r="K29" s="110">
        <f>(Assumptions!W29+Assumptions!W59)*(SUM($I$64)/Assumptions!W$74)</f>
        <v>11.630019556978622</v>
      </c>
      <c r="L29" s="110">
        <f>(Assumptions!X29+Assumptions!X59)*(SUM($I$65)/Assumptions!X$74)</f>
        <v>23.524872494815174</v>
      </c>
      <c r="M29" s="110">
        <f>(Assumptions!Y29+Assumptions!Y59)*('Pop-ups'!M$1/Assumptions!Y$74)</f>
        <v>0</v>
      </c>
      <c r="N29" s="110">
        <f>(Assumptions!Z29+Assumptions!Z59)*('Pop-ups'!N$1/Assumptions!Z$74)</f>
        <v>0</v>
      </c>
      <c r="O29" s="110">
        <f>(Assumptions!AA29+Assumptions!AA59)*('Pop-ups'!O$1/Assumptions!AA$74)</f>
        <v>0</v>
      </c>
      <c r="P29" s="110">
        <f>(Assumptions!AB29+Assumptions!AB59)*('Pop-ups'!P$1/Assumptions!AB$74)</f>
        <v>0</v>
      </c>
      <c r="Q29" s="110">
        <f>(Assumptions!AC29+Assumptions!AC59)*('Pop-ups'!Q$1/Assumptions!AC$74)</f>
        <v>0</v>
      </c>
      <c r="R29" s="110">
        <f>(Assumptions!AD29+Assumptions!AD59)*('Pop-ups'!R$1/Assumptions!AD$74)</f>
        <v>0</v>
      </c>
      <c r="S29" s="110">
        <f>(Assumptions!AE29+Assumptions!AE59)*('Pop-ups'!S$1/Assumptions!AE$74)</f>
        <v>0</v>
      </c>
      <c r="T29" s="110">
        <f>(Assumptions!AF29+Assumptions!AF59)*('Pop-ups'!T$1/Assumptions!AF$74)</f>
        <v>0</v>
      </c>
      <c r="U29" s="110">
        <f>(Assumptions!AG29+Assumptions!AG59)*(SUM($I$66)/Assumptions!AG$74)</f>
        <v>13.414306951933028</v>
      </c>
      <c r="V29" s="110">
        <f>(Assumptions!AH29+Assumptions!AH59)*('Pop-ups'!V$1/Assumptions!AH$74)</f>
        <v>0</v>
      </c>
      <c r="W29" s="110">
        <f>(Assumptions!AI29+Assumptions!AI59)*(SUM($I$66)/Assumptions!AI$74)</f>
        <v>11.986461086859475</v>
      </c>
      <c r="X29" s="110">
        <f>(Assumptions!AJ29+Assumptions!AJ59)*('Pop-ups'!X$1/Assumptions!AJ$74)</f>
        <v>0</v>
      </c>
      <c r="Y29" s="110">
        <f>(Assumptions!AK29+Assumptions!AK59)*('Pop-ups'!Y$1/Assumptions!AK$74)</f>
        <v>0</v>
      </c>
      <c r="Z29" s="110">
        <f>(Assumptions!AL29+Assumptions!AL59)*('Pop-ups'!Z$1/Assumptions!AL$74)</f>
        <v>0</v>
      </c>
      <c r="AA29" s="110">
        <f>(Assumptions!AM29+Assumptions!AM59)*('Pop-ups'!AA$1/Assumptions!AM$74)</f>
        <v>0</v>
      </c>
      <c r="AB29" s="110">
        <f>(Assumptions!AN29+Assumptions!AN59)*('Pop-ups'!AB$1/Assumptions!AN$74)</f>
        <v>0</v>
      </c>
      <c r="AC29" s="110">
        <f>(Assumptions!AO29+Assumptions!AO59)*('Pop-ups'!AC$1/Assumptions!AO$74)</f>
        <v>0</v>
      </c>
      <c r="AD29" s="110">
        <f>(Assumptions!AP29+Assumptions!AP59)*('Pop-ups'!AD$1/Assumptions!AP$74)</f>
        <v>0</v>
      </c>
      <c r="AE29" s="110">
        <f>(Assumptions!AQ29+Assumptions!AQ59)*('Pop-ups'!AE$1/Assumptions!AQ$74)</f>
        <v>0</v>
      </c>
      <c r="AF29" s="110">
        <f>(Assumptions!AR29+Assumptions!AR59)*('Pop-ups'!AF$1/Assumptions!AR$74)</f>
        <v>0</v>
      </c>
      <c r="AG29" s="110">
        <f>(Assumptions!AS29+Assumptions!AS59)*('Pop-ups'!AG$1/Assumptions!AS$74)</f>
        <v>0</v>
      </c>
      <c r="AH29" s="110">
        <f>(Assumptions!AT29+Assumptions!AT59)*(SUM($I$67)/Assumptions!AT$74)</f>
        <v>8.8710311308394836</v>
      </c>
      <c r="AI29" s="110">
        <f>(Assumptions!AU29+Assumptions!AU59)*('Pop-ups'!AI$1/Assumptions!AU$74)</f>
        <v>0</v>
      </c>
      <c r="AJ29" s="110">
        <f>(Assumptions!AV29+Assumptions!AV59)*('Pop-ups'!AJ$1/Assumptions!AV$74)</f>
        <v>0</v>
      </c>
      <c r="AK29" s="110">
        <f>(Assumptions!AW29+Assumptions!AW59)*('Pop-ups'!AK$1/Assumptions!AW$74)</f>
        <v>0</v>
      </c>
      <c r="AL29" s="110">
        <f>(Assumptions!AX29+Assumptions!AX59)*('Pop-ups'!AL$1/Assumptions!AX$74)</f>
        <v>0</v>
      </c>
      <c r="AM29" s="110">
        <f>(Assumptions!AY29+Assumptions!AY59)*('Pop-ups'!AM$1/Assumptions!AY$74)</f>
        <v>0</v>
      </c>
      <c r="AN29" s="21"/>
      <c r="AO29" s="110">
        <f>SUM(D29:O29)</f>
        <v>35.154892051793794</v>
      </c>
      <c r="AQ29" s="110">
        <f>SUM(P29:AA29)</f>
        <v>25.400768038792503</v>
      </c>
      <c r="AS29" s="110">
        <f t="shared" si="5"/>
        <v>8.8710311308394836</v>
      </c>
    </row>
    <row r="30" spans="2:45" x14ac:dyDescent="0.15">
      <c r="B30" s="34" t="s">
        <v>212</v>
      </c>
      <c r="C30" s="20" t="s">
        <v>17</v>
      </c>
      <c r="D30" s="110">
        <f>Assumptions!P30</f>
        <v>33.880000000000003</v>
      </c>
      <c r="E30" s="110">
        <f>Assumptions!Q30</f>
        <v>33.880000000000003</v>
      </c>
      <c r="F30" s="110">
        <f>Assumptions!R30</f>
        <v>33.880000000000003</v>
      </c>
      <c r="G30" s="110">
        <f>Assumptions!S30</f>
        <v>33.880000000000003</v>
      </c>
      <c r="H30" s="110">
        <f>Assumptions!T30</f>
        <v>33.880000000000003</v>
      </c>
      <c r="I30" s="110">
        <f>Assumptions!U30</f>
        <v>80</v>
      </c>
      <c r="J30" s="110">
        <f>Assumptions!V30</f>
        <v>80</v>
      </c>
      <c r="K30" s="110">
        <f>Assumptions!W30</f>
        <v>80</v>
      </c>
      <c r="L30" s="110">
        <f>Assumptions!X30</f>
        <v>80</v>
      </c>
      <c r="M30" s="110">
        <f>Assumptions!Y30</f>
        <v>80</v>
      </c>
      <c r="N30" s="110">
        <f>Assumptions!Z30</f>
        <v>80</v>
      </c>
      <c r="O30" s="110">
        <f>Assumptions!AA30</f>
        <v>80</v>
      </c>
      <c r="P30" s="110">
        <f>Assumptions!AB30</f>
        <v>80</v>
      </c>
      <c r="Q30" s="110">
        <f>Assumptions!AC30</f>
        <v>80</v>
      </c>
      <c r="R30" s="110">
        <f>Assumptions!AD30</f>
        <v>80</v>
      </c>
      <c r="S30" s="110">
        <f>Assumptions!AE30</f>
        <v>80</v>
      </c>
      <c r="T30" s="110">
        <f>Assumptions!AF30</f>
        <v>80</v>
      </c>
      <c r="U30" s="110">
        <f>Assumptions!AG30</f>
        <v>80</v>
      </c>
      <c r="V30" s="110">
        <f>Assumptions!AH30</f>
        <v>80</v>
      </c>
      <c r="W30" s="110">
        <f>Assumptions!AI30</f>
        <v>80</v>
      </c>
      <c r="X30" s="110">
        <f>Assumptions!AJ30</f>
        <v>80</v>
      </c>
      <c r="Y30" s="110">
        <f>Assumptions!AK30</f>
        <v>80</v>
      </c>
      <c r="Z30" s="110">
        <f>Assumptions!AL30</f>
        <v>80</v>
      </c>
      <c r="AA30" s="110">
        <f>Assumptions!AM30</f>
        <v>80</v>
      </c>
      <c r="AB30" s="110">
        <f>Assumptions!AN30</f>
        <v>80</v>
      </c>
      <c r="AC30" s="110">
        <f>Assumptions!AO30</f>
        <v>80</v>
      </c>
      <c r="AD30" s="110">
        <f>Assumptions!AP30</f>
        <v>80</v>
      </c>
      <c r="AE30" s="110">
        <f>Assumptions!AQ30</f>
        <v>80</v>
      </c>
      <c r="AF30" s="110">
        <f>Assumptions!AR30</f>
        <v>80</v>
      </c>
      <c r="AG30" s="110">
        <f>Assumptions!AS30</f>
        <v>80</v>
      </c>
      <c r="AH30" s="110">
        <f>Assumptions!AT30</f>
        <v>80</v>
      </c>
      <c r="AI30" s="110">
        <f>Assumptions!AU30</f>
        <v>80</v>
      </c>
      <c r="AJ30" s="110">
        <f>Assumptions!AV30</f>
        <v>80</v>
      </c>
      <c r="AK30" s="110">
        <f>Assumptions!AW30</f>
        <v>80</v>
      </c>
      <c r="AL30" s="110">
        <f>Assumptions!AX30</f>
        <v>80</v>
      </c>
      <c r="AM30" s="110">
        <f>Assumptions!AY30</f>
        <v>80</v>
      </c>
      <c r="AN30" s="21"/>
      <c r="AO30" s="110">
        <f>D30</f>
        <v>33.880000000000003</v>
      </c>
      <c r="AQ30" s="110">
        <f>P30</f>
        <v>80</v>
      </c>
      <c r="AS30" s="110">
        <f>AVERAGE(AB30:AM30)</f>
        <v>80</v>
      </c>
    </row>
    <row r="31" spans="2:45" x14ac:dyDescent="0.15">
      <c r="B31" s="35" t="s">
        <v>219</v>
      </c>
      <c r="C31" s="20" t="s">
        <v>17</v>
      </c>
      <c r="D31" s="110">
        <f>(Assumptions!P31+Assumptions!P61)*('Pop-ups'!D$1/Assumptions!P$74)</f>
        <v>0</v>
      </c>
      <c r="E31" s="110">
        <f>(Assumptions!Q31+Assumptions!Q61)*('Pop-ups'!E$1/Assumptions!Q$74)</f>
        <v>0</v>
      </c>
      <c r="F31" s="110">
        <f>(Assumptions!R31+Assumptions!R61)*('Pop-ups'!F$1/Assumptions!R$74)</f>
        <v>0</v>
      </c>
      <c r="G31" s="110">
        <f>(Assumptions!S31+Assumptions!S61)*('Pop-ups'!G$1/Assumptions!S$74)</f>
        <v>0</v>
      </c>
      <c r="H31" s="110">
        <f>(Assumptions!T31+Assumptions!T61)*('Pop-ups'!H$1/Assumptions!T$74)</f>
        <v>0</v>
      </c>
      <c r="I31" s="110">
        <f>(Assumptions!U31+Assumptions!U61)*('Pop-ups'!I$1/Assumptions!U$74)</f>
        <v>0</v>
      </c>
      <c r="J31" s="110">
        <f>(Assumptions!V31+Assumptions!V61)*('Pop-ups'!J$1/Assumptions!V$74)</f>
        <v>0</v>
      </c>
      <c r="K31" s="110">
        <f>(Assumptions!W31+Assumptions!W61)*(SUM($I$64)/Assumptions!W$74)</f>
        <v>179.76882360462943</v>
      </c>
      <c r="L31" s="110">
        <f>(Assumptions!X31+Assumptions!X61)*(SUM($I$65)/Assumptions!X$74)</f>
        <v>1266.8953122483717</v>
      </c>
      <c r="M31" s="110">
        <f>(Assumptions!Y31+Assumptions!Y61)*('Pop-ups'!M$1/Assumptions!Y$74)</f>
        <v>0</v>
      </c>
      <c r="N31" s="110">
        <f>(Assumptions!Z31+Assumptions!Z61)*('Pop-ups'!N$1/Assumptions!Z$74)</f>
        <v>0</v>
      </c>
      <c r="O31" s="110">
        <f>(Assumptions!AA31+Assumptions!AA61)*('Pop-ups'!O$1/Assumptions!AA$74)</f>
        <v>0</v>
      </c>
      <c r="P31" s="110">
        <f>(Assumptions!AB31+Assumptions!AB61)*('Pop-ups'!P$1/Assumptions!AB$74)</f>
        <v>0</v>
      </c>
      <c r="Q31" s="110">
        <f>(Assumptions!AC31+Assumptions!AC61)*('Pop-ups'!Q$1/Assumptions!AC$74)</f>
        <v>0</v>
      </c>
      <c r="R31" s="110">
        <f>(Assumptions!AD31+Assumptions!AD61)*('Pop-ups'!R$1/Assumptions!AD$74)</f>
        <v>0</v>
      </c>
      <c r="S31" s="110">
        <f>(Assumptions!AE31+Assumptions!AE61)*('Pop-ups'!S$1/Assumptions!AE$74)</f>
        <v>0</v>
      </c>
      <c r="T31" s="110">
        <f>(Assumptions!AF31+Assumptions!AF61)*('Pop-ups'!T$1/Assumptions!AF$74)</f>
        <v>0</v>
      </c>
      <c r="U31" s="110">
        <f>(Assumptions!AG31+Assumptions!AG61)*(SUM($I$66)/Assumptions!AG$74)</f>
        <v>1411.0230311962564</v>
      </c>
      <c r="V31" s="110">
        <f>(Assumptions!AH31+Assumptions!AH61)*('Pop-ups'!V$1/Assumptions!AH$74)</f>
        <v>0</v>
      </c>
      <c r="W31" s="110">
        <f>(Assumptions!AI31+Assumptions!AI61)*(SUM($I$66)/Assumptions!AI$74)</f>
        <v>1260.8308961991665</v>
      </c>
      <c r="X31" s="110">
        <f>(Assumptions!AJ31+Assumptions!AJ61)*('Pop-ups'!X$1/Assumptions!AJ$74)</f>
        <v>0</v>
      </c>
      <c r="Y31" s="110">
        <f>(Assumptions!AK31+Assumptions!AK61)*('Pop-ups'!Y$1/Assumptions!AK$74)</f>
        <v>0</v>
      </c>
      <c r="Z31" s="110">
        <f>(Assumptions!AL31+Assumptions!AL61)*('Pop-ups'!Z$1/Assumptions!AL$74)</f>
        <v>0</v>
      </c>
      <c r="AA31" s="110">
        <f>(Assumptions!AM31+Assumptions!AM61)*('Pop-ups'!AA$1/Assumptions!AM$74)</f>
        <v>0</v>
      </c>
      <c r="AB31" s="110">
        <f>(Assumptions!AN31+Assumptions!AN61)*('Pop-ups'!AB$1/Assumptions!AN$74)</f>
        <v>0</v>
      </c>
      <c r="AC31" s="110">
        <f>(Assumptions!AO31+Assumptions!AO61)*('Pop-ups'!AC$1/Assumptions!AO$74)</f>
        <v>0</v>
      </c>
      <c r="AD31" s="110">
        <f>(Assumptions!AP31+Assumptions!AP61)*('Pop-ups'!AD$1/Assumptions!AP$74)</f>
        <v>0</v>
      </c>
      <c r="AE31" s="110">
        <f>(Assumptions!AQ31+Assumptions!AQ61)*('Pop-ups'!AE$1/Assumptions!AQ$74)</f>
        <v>0</v>
      </c>
      <c r="AF31" s="110">
        <f>(Assumptions!AR31+Assumptions!AR61)*('Pop-ups'!AF$1/Assumptions!AR$74)</f>
        <v>0</v>
      </c>
      <c r="AG31" s="110">
        <f>(Assumptions!AS31+Assumptions!AS61)*('Pop-ups'!AG$1/Assumptions!AS$74)</f>
        <v>0</v>
      </c>
      <c r="AH31" s="110">
        <f>(Assumptions!AT31+Assumptions!AT61)*(SUM($I$67)/Assumptions!AT$74)</f>
        <v>879.77168239730429</v>
      </c>
      <c r="AI31" s="110">
        <f>(Assumptions!AU31+Assumptions!AU61)*('Pop-ups'!AI$1/Assumptions!AU$74)</f>
        <v>0</v>
      </c>
      <c r="AJ31" s="110">
        <f>(Assumptions!AV31+Assumptions!AV61)*('Pop-ups'!AJ$1/Assumptions!AV$74)</f>
        <v>0</v>
      </c>
      <c r="AK31" s="110">
        <f>(Assumptions!AW31+Assumptions!AW61)*('Pop-ups'!AK$1/Assumptions!AW$74)</f>
        <v>0</v>
      </c>
      <c r="AL31" s="110">
        <f>(Assumptions!AX31+Assumptions!AX61)*('Pop-ups'!AL$1/Assumptions!AX$74)</f>
        <v>0</v>
      </c>
      <c r="AM31" s="110">
        <f>(Assumptions!AY31+Assumptions!AY61)*('Pop-ups'!AM$1/Assumptions!AY$74)</f>
        <v>0</v>
      </c>
      <c r="AN31" s="21"/>
      <c r="AO31" s="110">
        <f>SUM(D31:O31)</f>
        <v>1446.6641358530012</v>
      </c>
      <c r="AQ31" s="110">
        <f>SUM(P31:AA31)</f>
        <v>2671.8539273954229</v>
      </c>
      <c r="AS31" s="110">
        <f t="shared" si="5"/>
        <v>879.77168239730429</v>
      </c>
    </row>
    <row r="32" spans="2:45" x14ac:dyDescent="0.15">
      <c r="B32" s="34" t="s">
        <v>211</v>
      </c>
      <c r="C32" s="20" t="s">
        <v>18</v>
      </c>
      <c r="D32" s="110">
        <f>(Assumptions!P32+Assumptions!P62)*('Pop-ups'!D$1/Assumptions!P$74)</f>
        <v>0</v>
      </c>
      <c r="E32" s="110">
        <f>(Assumptions!Q32+Assumptions!Q62)*('Pop-ups'!E$1/Assumptions!Q$74)</f>
        <v>0</v>
      </c>
      <c r="F32" s="110">
        <f>(Assumptions!R32+Assumptions!R62)*('Pop-ups'!F$1/Assumptions!R$74)</f>
        <v>0</v>
      </c>
      <c r="G32" s="110">
        <f>(Assumptions!S32+Assumptions!S62)*('Pop-ups'!G$1/Assumptions!S$74)</f>
        <v>0</v>
      </c>
      <c r="H32" s="110">
        <f>(Assumptions!T32+Assumptions!T62)*('Pop-ups'!H$1/Assumptions!T$74)</f>
        <v>0</v>
      </c>
      <c r="I32" s="110">
        <f>(Assumptions!U32+Assumptions!U62)*('Pop-ups'!I$1/Assumptions!U$74)</f>
        <v>0</v>
      </c>
      <c r="J32" s="110">
        <f>(Assumptions!V32+Assumptions!V62)*('Pop-ups'!J$1/Assumptions!V$74)</f>
        <v>0</v>
      </c>
      <c r="K32" s="110">
        <f>(Assumptions!W32+Assumptions!W62)*(SUM($I$64)/Assumptions!W$74)</f>
        <v>5.4380069140400396E-2</v>
      </c>
      <c r="L32" s="110">
        <f>(Assumptions!X32+Assumptions!X62)*(SUM($I$65)/Assumptions!X$74)</f>
        <v>0.38323583195513256</v>
      </c>
      <c r="M32" s="110">
        <f>(Assumptions!Y32+Assumptions!Y62)*('Pop-ups'!M$1/Assumptions!Y$74)</f>
        <v>0</v>
      </c>
      <c r="N32" s="110">
        <f>(Assumptions!Z32+Assumptions!Z62)*('Pop-ups'!N$1/Assumptions!Z$74)</f>
        <v>0</v>
      </c>
      <c r="O32" s="110">
        <f>(Assumptions!AA32+Assumptions!AA62)*('Pop-ups'!O$1/Assumptions!AA$74)</f>
        <v>0</v>
      </c>
      <c r="P32" s="110">
        <f>(Assumptions!AB32+Assumptions!AB62)*('Pop-ups'!P$1/Assumptions!AB$74)</f>
        <v>0</v>
      </c>
      <c r="Q32" s="110">
        <f>(Assumptions!AC32+Assumptions!AC62)*('Pop-ups'!Q$1/Assumptions!AC$74)</f>
        <v>0</v>
      </c>
      <c r="R32" s="110">
        <f>(Assumptions!AD32+Assumptions!AD62)*('Pop-ups'!R$1/Assumptions!AD$74)</f>
        <v>0</v>
      </c>
      <c r="S32" s="110">
        <f>(Assumptions!AE32+Assumptions!AE62)*('Pop-ups'!S$1/Assumptions!AE$74)</f>
        <v>0</v>
      </c>
      <c r="T32" s="110">
        <f>(Assumptions!AF32+Assumptions!AF62)*('Pop-ups'!T$1/Assumptions!AF$74)</f>
        <v>0</v>
      </c>
      <c r="U32" s="110">
        <f>(Assumptions!AG32+Assumptions!AG62)*(SUM($I$66)/Assumptions!AG$74)</f>
        <v>0.14227815564562254</v>
      </c>
      <c r="V32" s="110">
        <f>(Assumptions!AH32+Assumptions!AH62)*('Pop-ups'!V$1/Assumptions!AH$74)</f>
        <v>0</v>
      </c>
      <c r="W32" s="110">
        <f>(Assumptions!AI32+Assumptions!AI62)*(SUM($I$66)/Assumptions!AI$74)</f>
        <v>0.12713378203341597</v>
      </c>
      <c r="X32" s="110">
        <f>(Assumptions!AJ32+Assumptions!AJ62)*('Pop-ups'!X$1/Assumptions!AJ$74)</f>
        <v>0</v>
      </c>
      <c r="Y32" s="110">
        <f>(Assumptions!AK32+Assumptions!AK62)*('Pop-ups'!Y$1/Assumptions!AK$74)</f>
        <v>0</v>
      </c>
      <c r="Z32" s="110">
        <f>(Assumptions!AL32+Assumptions!AL62)*('Pop-ups'!Z$1/Assumptions!AL$74)</f>
        <v>0</v>
      </c>
      <c r="AA32" s="110">
        <f>(Assumptions!AM32+Assumptions!AM62)*('Pop-ups'!AA$1/Assumptions!AM$74)</f>
        <v>0</v>
      </c>
      <c r="AB32" s="110">
        <f>(Assumptions!AN32+Assumptions!AN62)*('Pop-ups'!AB$1/Assumptions!AN$74)</f>
        <v>0</v>
      </c>
      <c r="AC32" s="110">
        <f>(Assumptions!AO32+Assumptions!AO62)*('Pop-ups'!AC$1/Assumptions!AO$74)</f>
        <v>0</v>
      </c>
      <c r="AD32" s="110">
        <f>(Assumptions!AP32+Assumptions!AP62)*('Pop-ups'!AD$1/Assumptions!AP$74)</f>
        <v>0</v>
      </c>
      <c r="AE32" s="110">
        <f>(Assumptions!AQ32+Assumptions!AQ62)*('Pop-ups'!AE$1/Assumptions!AQ$74)</f>
        <v>0</v>
      </c>
      <c r="AF32" s="110">
        <f>(Assumptions!AR32+Assumptions!AR62)*('Pop-ups'!AF$1/Assumptions!AR$74)</f>
        <v>0</v>
      </c>
      <c r="AG32" s="110">
        <f>(Assumptions!AS32+Assumptions!AS62)*('Pop-ups'!AG$1/Assumptions!AS$74)</f>
        <v>0</v>
      </c>
      <c r="AH32" s="110">
        <f>(Assumptions!AT32+Assumptions!AT62)*(SUM($I$67)/Assumptions!AT$74)</f>
        <v>8.8710311308394824E-2</v>
      </c>
      <c r="AI32" s="110">
        <f>(Assumptions!AU32+Assumptions!AU62)*('Pop-ups'!AI$1/Assumptions!AU$74)</f>
        <v>0</v>
      </c>
      <c r="AJ32" s="110">
        <f>(Assumptions!AV32+Assumptions!AV62)*('Pop-ups'!AJ$1/Assumptions!AV$74)</f>
        <v>0</v>
      </c>
      <c r="AK32" s="110">
        <f>(Assumptions!AW32+Assumptions!AW62)*('Pop-ups'!AK$1/Assumptions!AW$74)</f>
        <v>0</v>
      </c>
      <c r="AL32" s="110">
        <f>(Assumptions!AX32+Assumptions!AX62)*('Pop-ups'!AL$1/Assumptions!AX$74)</f>
        <v>0</v>
      </c>
      <c r="AM32" s="110">
        <f>(Assumptions!AY32+Assumptions!AY62)*('Pop-ups'!AM$1/Assumptions!AY$74)</f>
        <v>0</v>
      </c>
      <c r="AN32" s="21"/>
      <c r="AO32" s="110">
        <f>SUM(D32:O32)</f>
        <v>0.43761590109553294</v>
      </c>
      <c r="AQ32" s="110">
        <f>SUM(P32:AA32)</f>
        <v>0.26941193767903848</v>
      </c>
      <c r="AS32" s="110">
        <f t="shared" si="5"/>
        <v>8.8710311308394824E-2</v>
      </c>
    </row>
    <row r="33" spans="2:45" x14ac:dyDescent="0.15">
      <c r="B33" s="34" t="s">
        <v>212</v>
      </c>
      <c r="C33" s="20" t="s">
        <v>17</v>
      </c>
      <c r="D33" s="110">
        <f>Assumptions!P33</f>
        <v>9917.36</v>
      </c>
      <c r="E33" s="110">
        <f>Assumptions!Q33</f>
        <v>9917.36</v>
      </c>
      <c r="F33" s="110">
        <f>Assumptions!R33</f>
        <v>9917.36</v>
      </c>
      <c r="G33" s="110">
        <f>Assumptions!S33</f>
        <v>9917.36</v>
      </c>
      <c r="H33" s="110">
        <f>Assumptions!T33</f>
        <v>9917.36</v>
      </c>
      <c r="I33" s="110">
        <f>Assumptions!U33</f>
        <v>4000</v>
      </c>
      <c r="J33" s="110">
        <f>Assumptions!V33</f>
        <v>4000</v>
      </c>
      <c r="K33" s="110">
        <f>Assumptions!W33</f>
        <v>4000</v>
      </c>
      <c r="L33" s="110">
        <f>Assumptions!X33</f>
        <v>3999.9999999999995</v>
      </c>
      <c r="M33" s="110">
        <f>Assumptions!Y33</f>
        <v>3999.9999999999995</v>
      </c>
      <c r="N33" s="110">
        <f>Assumptions!Z33</f>
        <v>3999.9999999999995</v>
      </c>
      <c r="O33" s="110">
        <f>Assumptions!AA33</f>
        <v>3999.9999999999995</v>
      </c>
      <c r="P33" s="110">
        <f>Assumptions!AB33</f>
        <v>3999.9999999999995</v>
      </c>
      <c r="Q33" s="110">
        <f>Assumptions!AC33</f>
        <v>3999.9999999999995</v>
      </c>
      <c r="R33" s="110">
        <f>Assumptions!AD33</f>
        <v>3999.9999999999995</v>
      </c>
      <c r="S33" s="110">
        <f>Assumptions!AE33</f>
        <v>12000</v>
      </c>
      <c r="T33" s="110">
        <f>Assumptions!AF33</f>
        <v>12000</v>
      </c>
      <c r="U33" s="110">
        <f>Assumptions!AG33</f>
        <v>12000</v>
      </c>
      <c r="V33" s="110">
        <f>Assumptions!AH33</f>
        <v>12000</v>
      </c>
      <c r="W33" s="110">
        <f>Assumptions!AI33</f>
        <v>12000</v>
      </c>
      <c r="X33" s="110">
        <f>Assumptions!AJ33</f>
        <v>12000</v>
      </c>
      <c r="Y33" s="110">
        <f>Assumptions!AK33</f>
        <v>12000</v>
      </c>
      <c r="Z33" s="110">
        <f>Assumptions!AL33</f>
        <v>12000</v>
      </c>
      <c r="AA33" s="110">
        <f>Assumptions!AM33</f>
        <v>12000</v>
      </c>
      <c r="AB33" s="110">
        <f>Assumptions!AN33</f>
        <v>12000</v>
      </c>
      <c r="AC33" s="110">
        <f>Assumptions!AO33</f>
        <v>12000</v>
      </c>
      <c r="AD33" s="110">
        <f>Assumptions!AP33</f>
        <v>12000</v>
      </c>
      <c r="AE33" s="110">
        <f>Assumptions!AQ33</f>
        <v>12000</v>
      </c>
      <c r="AF33" s="110">
        <f>Assumptions!AR33</f>
        <v>12000</v>
      </c>
      <c r="AG33" s="110">
        <f>Assumptions!AS33</f>
        <v>12000</v>
      </c>
      <c r="AH33" s="110">
        <f>Assumptions!AT33</f>
        <v>12000</v>
      </c>
      <c r="AI33" s="110">
        <f>Assumptions!AU33</f>
        <v>12000</v>
      </c>
      <c r="AJ33" s="110">
        <f>Assumptions!AV33</f>
        <v>12000</v>
      </c>
      <c r="AK33" s="110">
        <f>Assumptions!AW33</f>
        <v>12000</v>
      </c>
      <c r="AL33" s="110">
        <f>Assumptions!AX33</f>
        <v>12000</v>
      </c>
      <c r="AM33" s="110">
        <f>Assumptions!AY33</f>
        <v>12000</v>
      </c>
      <c r="AN33" s="21"/>
      <c r="AO33" s="110">
        <f>D33</f>
        <v>9917.36</v>
      </c>
      <c r="AQ33" s="110">
        <f>P33</f>
        <v>3999.9999999999995</v>
      </c>
      <c r="AS33" s="110">
        <f>AVERAGE(AB33:AM33)</f>
        <v>12000</v>
      </c>
    </row>
    <row r="34" spans="2:45" x14ac:dyDescent="0.15">
      <c r="B34" s="35" t="s">
        <v>220</v>
      </c>
      <c r="C34" s="20" t="s">
        <v>17</v>
      </c>
      <c r="D34" s="110">
        <f>(Assumptions!P34+Assumptions!P64)*('Pop-ups'!D$1/Assumptions!P$74)</f>
        <v>0</v>
      </c>
      <c r="E34" s="110">
        <f>(Assumptions!Q34+Assumptions!Q64)*('Pop-ups'!E$1/Assumptions!Q$74)</f>
        <v>0</v>
      </c>
      <c r="F34" s="110">
        <f>(Assumptions!R34+Assumptions!R64)*('Pop-ups'!F$1/Assumptions!R$74)</f>
        <v>0</v>
      </c>
      <c r="G34" s="110">
        <f>(Assumptions!S34+Assumptions!S64)*('Pop-ups'!G$1/Assumptions!S$74)</f>
        <v>0</v>
      </c>
      <c r="H34" s="110">
        <f>(Assumptions!T34+Assumptions!T64)*('Pop-ups'!H$1/Assumptions!T$74)</f>
        <v>0</v>
      </c>
      <c r="I34" s="110">
        <f>(Assumptions!U34+Assumptions!U64)*('Pop-ups'!I$1/Assumptions!U$74)</f>
        <v>0</v>
      </c>
      <c r="J34" s="110">
        <f>(Assumptions!V34+Assumptions!V64)*('Pop-ups'!J$1/Assumptions!V$74)</f>
        <v>0</v>
      </c>
      <c r="K34" s="110">
        <f>(Assumptions!W34+Assumptions!W64)*(SUM($I$64)/Assumptions!W$74)</f>
        <v>1024.4164573609014</v>
      </c>
      <c r="L34" s="110">
        <f>(Assumptions!X34+Assumptions!X64)*(SUM($I$65)/Assumptions!X$74)</f>
        <v>867.44937410886268</v>
      </c>
      <c r="M34" s="110">
        <f>(Assumptions!Y34+Assumptions!Y64)*('Pop-ups'!M$1/Assumptions!Y$74)</f>
        <v>0</v>
      </c>
      <c r="N34" s="110">
        <f>(Assumptions!Z34+Assumptions!Z64)*('Pop-ups'!N$1/Assumptions!Z$74)</f>
        <v>0</v>
      </c>
      <c r="O34" s="110">
        <f>(Assumptions!AA34+Assumptions!AA64)*('Pop-ups'!O$1/Assumptions!AA$74)</f>
        <v>0</v>
      </c>
      <c r="P34" s="110">
        <f>(Assumptions!AB34+Assumptions!AB64)*('Pop-ups'!P$1/Assumptions!AB$74)</f>
        <v>0</v>
      </c>
      <c r="Q34" s="110">
        <f>(Assumptions!AC34+Assumptions!AC64)*('Pop-ups'!Q$1/Assumptions!AC$74)</f>
        <v>0</v>
      </c>
      <c r="R34" s="110">
        <f>(Assumptions!AD34+Assumptions!AD64)*('Pop-ups'!R$1/Assumptions!AD$74)</f>
        <v>0</v>
      </c>
      <c r="S34" s="110">
        <f>(Assumptions!AE34+Assumptions!AE64)*('Pop-ups'!S$1/Assumptions!AE$74)</f>
        <v>0</v>
      </c>
      <c r="T34" s="110">
        <f>(Assumptions!AF34+Assumptions!AF64)*('Pop-ups'!T$1/Assumptions!AF$74)</f>
        <v>0</v>
      </c>
      <c r="U34" s="110">
        <f>(Assumptions!AG34+Assumptions!AG65)*(SUM($I$66)/Assumptions!AG$74)</f>
        <v>688.71382346177813</v>
      </c>
      <c r="V34" s="110">
        <f>(Assumptions!AH34+Assumptions!AH64)*('Pop-ups'!V$1/Assumptions!AH$74)</f>
        <v>0</v>
      </c>
      <c r="W34" s="110">
        <f>(Assumptions!AI34+Assumptions!AI65)*(SUM($I$66)/Assumptions!AI$74)</f>
        <v>615.40573616568486</v>
      </c>
      <c r="X34" s="110">
        <f>(Assumptions!AJ34+Assumptions!AJ64)*('Pop-ups'!X$1/Assumptions!AJ$74)</f>
        <v>0</v>
      </c>
      <c r="Y34" s="110">
        <f>(Assumptions!AK34+Assumptions!AK64)*('Pop-ups'!Y$1/Assumptions!AK$74)</f>
        <v>0</v>
      </c>
      <c r="Z34" s="110">
        <f>(Assumptions!AL34+Assumptions!AL64)*('Pop-ups'!Z$1/Assumptions!AL$74)</f>
        <v>0</v>
      </c>
      <c r="AA34" s="110">
        <f>(Assumptions!AM34+Assumptions!AM64)*('Pop-ups'!AA$1/Assumptions!AM$74)</f>
        <v>0</v>
      </c>
      <c r="AB34" s="110">
        <f>(Assumptions!AN34+Assumptions!AN64)*('Pop-ups'!AB$1/Assumptions!AN$74)</f>
        <v>0</v>
      </c>
      <c r="AC34" s="110">
        <f>(Assumptions!AO34+Assumptions!AO64)*('Pop-ups'!AC$1/Assumptions!AO$74)</f>
        <v>0</v>
      </c>
      <c r="AD34" s="110">
        <f>(Assumptions!AP34+Assumptions!AP64)*('Pop-ups'!AD$1/Assumptions!AP$74)</f>
        <v>0</v>
      </c>
      <c r="AE34" s="110">
        <f>(Assumptions!AQ34+Assumptions!AQ64)*('Pop-ups'!AE$1/Assumptions!AQ$74)</f>
        <v>0</v>
      </c>
      <c r="AF34" s="110">
        <f>(Assumptions!AR34+Assumptions!AR64)*('Pop-ups'!AF$1/Assumptions!AR$74)</f>
        <v>0</v>
      </c>
      <c r="AG34" s="110">
        <f>(Assumptions!AS34+Assumptions!AS64)*('Pop-ups'!AG$1/Assumptions!AS$74)</f>
        <v>0</v>
      </c>
      <c r="AH34" s="110">
        <f>(Assumptions!AT34+Assumptions!AT66)*(SUM($I$67)/Assumptions!AT$74)</f>
        <v>345.66490963706275</v>
      </c>
      <c r="AI34" s="110">
        <f>(Assumptions!AU34+Assumptions!AU64)*('Pop-ups'!AI$1/Assumptions!AU$74)</f>
        <v>0</v>
      </c>
      <c r="AJ34" s="110">
        <f>(Assumptions!AV34+Assumptions!AV64)*('Pop-ups'!AJ$1/Assumptions!AV$74)</f>
        <v>0</v>
      </c>
      <c r="AK34" s="110">
        <f>(Assumptions!AW34+Assumptions!AW64)*('Pop-ups'!AK$1/Assumptions!AW$74)</f>
        <v>0</v>
      </c>
      <c r="AL34" s="110">
        <f>(Assumptions!AX34+Assumptions!AX64)*('Pop-ups'!AL$1/Assumptions!AX$74)</f>
        <v>0</v>
      </c>
      <c r="AM34" s="110">
        <f>(Assumptions!AY34+Assumptions!AY64)*('Pop-ups'!AM$1/Assumptions!AY$74)</f>
        <v>0</v>
      </c>
      <c r="AN34" s="21"/>
      <c r="AO34" s="110">
        <f>SUM(D34:O34)</f>
        <v>1891.8658314697641</v>
      </c>
      <c r="AQ34" s="110">
        <f>SUM(P34:AA34)</f>
        <v>1304.1195596274629</v>
      </c>
      <c r="AS34" s="110">
        <f t="shared" si="5"/>
        <v>345.66490963706275</v>
      </c>
    </row>
    <row r="35" spans="2:45" x14ac:dyDescent="0.15">
      <c r="B35" s="34" t="s">
        <v>211</v>
      </c>
      <c r="C35" s="20" t="s">
        <v>18</v>
      </c>
      <c r="D35" s="110">
        <f>(Assumptions!P35+Assumptions!P65)*('Pop-ups'!D$1/Assumptions!P$74)</f>
        <v>0</v>
      </c>
      <c r="E35" s="110">
        <f>(Assumptions!Q35+Assumptions!Q65)*('Pop-ups'!E$1/Assumptions!Q$74)</f>
        <v>0</v>
      </c>
      <c r="F35" s="110">
        <f>(Assumptions!R35+Assumptions!R65)*('Pop-ups'!F$1/Assumptions!R$74)</f>
        <v>0</v>
      </c>
      <c r="G35" s="110">
        <f>(Assumptions!S35+Assumptions!S65)*('Pop-ups'!G$1/Assumptions!S$74)</f>
        <v>0</v>
      </c>
      <c r="H35" s="110">
        <f>(Assumptions!T35+Assumptions!T65)*('Pop-ups'!H$1/Assumptions!T$74)</f>
        <v>0</v>
      </c>
      <c r="I35" s="110">
        <f>(Assumptions!U35+Assumptions!U65)*('Pop-ups'!I$1/Assumptions!U$74)</f>
        <v>0</v>
      </c>
      <c r="J35" s="110">
        <f>(Assumptions!V35+Assumptions!V65)*('Pop-ups'!J$1/Assumptions!V$74)</f>
        <v>0</v>
      </c>
      <c r="K35" s="110">
        <f>(Assumptions!W35+Assumptions!W65)*(SUM($I$64)/Assumptions!W$74)</f>
        <v>73.04862841439062</v>
      </c>
      <c r="L35" s="110">
        <f>(Assumptions!X35+Assumptions!X65)*(SUM($I$65)/Assumptions!X$74)</f>
        <v>61.855690175865853</v>
      </c>
      <c r="M35" s="110">
        <f>(Assumptions!Y35+Assumptions!Y65)*('Pop-ups'!M$1/Assumptions!Y$74)</f>
        <v>0</v>
      </c>
      <c r="N35" s="110">
        <f>(Assumptions!Z35+Assumptions!Z65)*('Pop-ups'!N$1/Assumptions!Z$74)</f>
        <v>0</v>
      </c>
      <c r="O35" s="110">
        <f>(Assumptions!AA35+Assumptions!AA65)*('Pop-ups'!O$1/Assumptions!AA$74)</f>
        <v>0</v>
      </c>
      <c r="P35" s="110">
        <f>(Assumptions!AB35+Assumptions!AB65)*('Pop-ups'!P$1/Assumptions!AB$74)</f>
        <v>0</v>
      </c>
      <c r="Q35" s="110">
        <f>(Assumptions!AC35+Assumptions!AC65)*('Pop-ups'!Q$1/Assumptions!AC$74)</f>
        <v>0</v>
      </c>
      <c r="R35" s="110">
        <f>(Assumptions!AD35+Assumptions!AD65)*('Pop-ups'!R$1/Assumptions!AD$74)</f>
        <v>0</v>
      </c>
      <c r="S35" s="110">
        <f>(Assumptions!AE35+Assumptions!AE65)*('Pop-ups'!S$1/Assumptions!AE$74)</f>
        <v>0</v>
      </c>
      <c r="T35" s="110">
        <f>(Assumptions!AF35+Assumptions!AF65)*('Pop-ups'!T$1/Assumptions!AF$74)</f>
        <v>0</v>
      </c>
      <c r="U35" s="110">
        <f>(Assumptions!AG35+Assumptions!AG65)*(SUM($I$66)/Assumptions!AG$74)</f>
        <v>53.657227807732113</v>
      </c>
      <c r="V35" s="110">
        <f>(Assumptions!AH35+Assumptions!AH65)*('Pop-ups'!V$1/Assumptions!AH$74)</f>
        <v>0</v>
      </c>
      <c r="W35" s="110">
        <f>(Assumptions!AI35+Assumptions!AI65)*(SUM($I$66)/Assumptions!AI$74)</f>
        <v>47.945844347437898</v>
      </c>
      <c r="X35" s="110">
        <f>(Assumptions!AJ35+Assumptions!AJ65)*('Pop-ups'!X$1/Assumptions!AJ$74)</f>
        <v>0</v>
      </c>
      <c r="Y35" s="110">
        <f>(Assumptions!AK35+Assumptions!AK65)*('Pop-ups'!Y$1/Assumptions!AK$74)</f>
        <v>0</v>
      </c>
      <c r="Z35" s="110">
        <f>(Assumptions!AL35+Assumptions!AL65)*('Pop-ups'!Z$1/Assumptions!AL$74)</f>
        <v>0</v>
      </c>
      <c r="AA35" s="110">
        <f>(Assumptions!AM35+Assumptions!AM65)*('Pop-ups'!AA$1/Assumptions!AM$74)</f>
        <v>0</v>
      </c>
      <c r="AB35" s="110">
        <f>(Assumptions!AN35+Assumptions!AN65)*('Pop-ups'!AB$1/Assumptions!AN$74)</f>
        <v>0</v>
      </c>
      <c r="AC35" s="110">
        <f>(Assumptions!AO35+Assumptions!AO65)*('Pop-ups'!AC$1/Assumptions!AO$74)</f>
        <v>0</v>
      </c>
      <c r="AD35" s="110">
        <f>(Assumptions!AP35+Assumptions!AP65)*('Pop-ups'!AD$1/Assumptions!AP$74)</f>
        <v>0</v>
      </c>
      <c r="AE35" s="110">
        <f>(Assumptions!AQ35+Assumptions!AQ65)*('Pop-ups'!AE$1/Assumptions!AQ$74)</f>
        <v>0</v>
      </c>
      <c r="AF35" s="110">
        <f>(Assumptions!AR35+Assumptions!AR65)*('Pop-ups'!AF$1/Assumptions!AR$74)</f>
        <v>0</v>
      </c>
      <c r="AG35" s="110">
        <f>(Assumptions!AS35+Assumptions!AS65)*('Pop-ups'!AG$1/Assumptions!AS$74)</f>
        <v>0</v>
      </c>
      <c r="AH35" s="110">
        <f>(Assumptions!AT35+Assumptions!AT66)*(SUM($I$67)/Assumptions!AT$74)</f>
        <v>30.687390667278997</v>
      </c>
      <c r="AI35" s="110">
        <f>(Assumptions!AU35+Assumptions!AU65)*('Pop-ups'!AI$1/Assumptions!AU$74)</f>
        <v>0</v>
      </c>
      <c r="AJ35" s="110">
        <f>(Assumptions!AV35+Assumptions!AV65)*('Pop-ups'!AJ$1/Assumptions!AV$74)</f>
        <v>0</v>
      </c>
      <c r="AK35" s="110">
        <f>(Assumptions!AW35+Assumptions!AW65)*('Pop-ups'!AK$1/Assumptions!AW$74)</f>
        <v>0</v>
      </c>
      <c r="AL35" s="110">
        <f>(Assumptions!AX35+Assumptions!AX65)*('Pop-ups'!AL$1/Assumptions!AX$74)</f>
        <v>0</v>
      </c>
      <c r="AM35" s="110">
        <f>(Assumptions!AY35+Assumptions!AY65)*('Pop-ups'!AM$1/Assumptions!AY$74)</f>
        <v>0</v>
      </c>
      <c r="AN35" s="21"/>
      <c r="AO35" s="110">
        <f>SUM(D35:O35)</f>
        <v>134.90431859025648</v>
      </c>
      <c r="AQ35" s="110">
        <f>SUM(P35:AA35)</f>
        <v>101.60307215517001</v>
      </c>
      <c r="AS35" s="110">
        <f t="shared" si="5"/>
        <v>30.687390667278997</v>
      </c>
    </row>
    <row r="36" spans="2:45" x14ac:dyDescent="0.15">
      <c r="B36" s="34" t="s">
        <v>212</v>
      </c>
      <c r="C36" s="23" t="s">
        <v>17</v>
      </c>
      <c r="D36" s="153">
        <f>Assumptions!P36</f>
        <v>10.17</v>
      </c>
      <c r="E36" s="153">
        <f>Assumptions!Q36</f>
        <v>10.17</v>
      </c>
      <c r="F36" s="153">
        <f>Assumptions!R36</f>
        <v>10.17</v>
      </c>
      <c r="G36" s="153">
        <f>Assumptions!S36</f>
        <v>10.17</v>
      </c>
      <c r="H36" s="153">
        <f>Assumptions!T36</f>
        <v>10.17</v>
      </c>
      <c r="I36" s="153">
        <f>Assumptions!U36</f>
        <v>16.96875</v>
      </c>
      <c r="J36" s="153">
        <f>Assumptions!V36</f>
        <v>16.96875</v>
      </c>
      <c r="K36" s="153">
        <f>Assumptions!W36</f>
        <v>16.96875</v>
      </c>
      <c r="L36" s="153">
        <f>Assumptions!X36</f>
        <v>16.96875</v>
      </c>
      <c r="M36" s="153">
        <f>Assumptions!Y36</f>
        <v>16.96875</v>
      </c>
      <c r="N36" s="153">
        <f>Assumptions!Z36</f>
        <v>16.96875</v>
      </c>
      <c r="O36" s="153">
        <f>Assumptions!AA36</f>
        <v>16.96875</v>
      </c>
      <c r="P36" s="153">
        <f>Assumptions!AB36</f>
        <v>16.96875</v>
      </c>
      <c r="Q36" s="153">
        <f>Assumptions!AC36</f>
        <v>16.96875</v>
      </c>
      <c r="R36" s="153">
        <f>Assumptions!AD36</f>
        <v>16.96875</v>
      </c>
      <c r="S36" s="153">
        <f>Assumptions!AE36</f>
        <v>48.946251768033946</v>
      </c>
      <c r="T36" s="153">
        <f>Assumptions!AF36</f>
        <v>48.946251768033946</v>
      </c>
      <c r="U36" s="153">
        <f>Assumptions!AG36</f>
        <v>48.946251768033946</v>
      </c>
      <c r="V36" s="153">
        <f>Assumptions!AH36</f>
        <v>48.946251768033946</v>
      </c>
      <c r="W36" s="153">
        <f>Assumptions!AI36</f>
        <v>48.946251768033946</v>
      </c>
      <c r="X36" s="153">
        <f>Assumptions!AJ36</f>
        <v>0.79166666666666663</v>
      </c>
      <c r="Y36" s="153">
        <f>Assumptions!AK36</f>
        <v>0.79166666666666663</v>
      </c>
      <c r="Z36" s="153">
        <f>Assumptions!AL36</f>
        <v>0.79166666666666663</v>
      </c>
      <c r="AA36" s="153">
        <f>Assumptions!AM36</f>
        <v>0.79166666666666663</v>
      </c>
      <c r="AB36" s="153">
        <f>Assumptions!AN36</f>
        <v>0.79166666666666663</v>
      </c>
      <c r="AC36" s="153">
        <f>Assumptions!AO36</f>
        <v>0.79166666666666663</v>
      </c>
      <c r="AD36" s="153">
        <f>Assumptions!AP36</f>
        <v>0.79166666666666663</v>
      </c>
      <c r="AE36" s="153">
        <f>Assumptions!AQ36</f>
        <v>48.946251768033946</v>
      </c>
      <c r="AF36" s="153">
        <f>Assumptions!AR36</f>
        <v>48.946251768033946</v>
      </c>
      <c r="AG36" s="153">
        <f>Assumptions!AS36</f>
        <v>48.946251768033946</v>
      </c>
      <c r="AH36" s="153">
        <f>Assumptions!AT36</f>
        <v>48.946251768033946</v>
      </c>
      <c r="AI36" s="153">
        <f>Assumptions!AU36</f>
        <v>48.946251768033946</v>
      </c>
      <c r="AJ36" s="153">
        <f>Assumptions!AV36</f>
        <v>0.79166666666666663</v>
      </c>
      <c r="AK36" s="153">
        <f>Assumptions!AW36</f>
        <v>0.79166666666666663</v>
      </c>
      <c r="AL36" s="153">
        <f>Assumptions!AX36</f>
        <v>0.79166666666666663</v>
      </c>
      <c r="AM36" s="153">
        <f>Assumptions!AY36</f>
        <v>0.79166666666666663</v>
      </c>
      <c r="AN36" s="21"/>
      <c r="AO36" s="153">
        <f>D36</f>
        <v>10.17</v>
      </c>
      <c r="AQ36" s="153">
        <f>P36</f>
        <v>16.96875</v>
      </c>
      <c r="AS36" s="110">
        <f>AVERAGE(AB36:AM36)</f>
        <v>20.856077125569698</v>
      </c>
    </row>
    <row r="37" spans="2:45" x14ac:dyDescent="0.15">
      <c r="B37" s="154" t="s">
        <v>144</v>
      </c>
      <c r="C37" s="24" t="s">
        <v>17</v>
      </c>
      <c r="D37" s="155">
        <f>SUM(D10,D13,D16,D19,D22,D25,D28,D31,D34)</f>
        <v>0</v>
      </c>
      <c r="E37" s="155">
        <f t="shared" ref="E37:AB37" si="6">SUM(E10,E13,E16,E19,E22,E25,E28,E31,E34)</f>
        <v>0</v>
      </c>
      <c r="F37" s="155">
        <f t="shared" si="6"/>
        <v>0</v>
      </c>
      <c r="G37" s="155">
        <f t="shared" si="6"/>
        <v>0</v>
      </c>
      <c r="H37" s="155">
        <f t="shared" ref="H37:J37" si="7">SUM(H10,H13,H16,H19,H22,H25,H28,H31,H34)</f>
        <v>0</v>
      </c>
      <c r="I37" s="155">
        <f t="shared" si="7"/>
        <v>0</v>
      </c>
      <c r="J37" s="155">
        <f t="shared" si="7"/>
        <v>0</v>
      </c>
      <c r="K37" s="155">
        <f t="shared" si="6"/>
        <v>29999.999999999996</v>
      </c>
      <c r="L37" s="155">
        <f t="shared" si="6"/>
        <v>49999.999999999985</v>
      </c>
      <c r="M37" s="155">
        <f t="shared" si="6"/>
        <v>0</v>
      </c>
      <c r="N37" s="155">
        <f t="shared" si="6"/>
        <v>0</v>
      </c>
      <c r="O37" s="155">
        <f t="shared" si="6"/>
        <v>0</v>
      </c>
      <c r="P37" s="155">
        <f t="shared" si="6"/>
        <v>0</v>
      </c>
      <c r="Q37" s="155">
        <f t="shared" si="6"/>
        <v>0</v>
      </c>
      <c r="R37" s="155">
        <f t="shared" ref="R37" si="8">SUM(R10,R13,R16,R19,R22,R25,R28,R31,R34)</f>
        <v>0</v>
      </c>
      <c r="S37" s="155">
        <f t="shared" si="6"/>
        <v>0</v>
      </c>
      <c r="T37" s="155">
        <f t="shared" ref="T37:V37" si="9">SUM(T10,T13,T16,T19,T22,T25,T28,T31,T34)</f>
        <v>0</v>
      </c>
      <c r="U37" s="155">
        <f t="shared" si="9"/>
        <v>98518.201276807216</v>
      </c>
      <c r="V37" s="155">
        <f t="shared" si="9"/>
        <v>0</v>
      </c>
      <c r="W37" s="155">
        <f t="shared" si="6"/>
        <v>91334.936396994992</v>
      </c>
      <c r="X37" s="155">
        <f t="shared" si="6"/>
        <v>0</v>
      </c>
      <c r="Y37" s="155">
        <f t="shared" si="6"/>
        <v>0</v>
      </c>
      <c r="Z37" s="155">
        <f t="shared" si="6"/>
        <v>0</v>
      </c>
      <c r="AA37" s="155">
        <f t="shared" si="6"/>
        <v>0</v>
      </c>
      <c r="AB37" s="155">
        <f t="shared" si="6"/>
        <v>0</v>
      </c>
      <c r="AC37" s="155">
        <f t="shared" ref="AC37:AI37" si="10">SUM(AC10,AC13,AC16,AC19,AC22,AC25,AC28,AC31,AC34)</f>
        <v>0</v>
      </c>
      <c r="AD37" s="155">
        <f t="shared" si="10"/>
        <v>0</v>
      </c>
      <c r="AE37" s="155">
        <f t="shared" si="10"/>
        <v>0</v>
      </c>
      <c r="AF37" s="155">
        <f t="shared" si="10"/>
        <v>0</v>
      </c>
      <c r="AG37" s="155">
        <f t="shared" si="10"/>
        <v>0</v>
      </c>
      <c r="AH37" s="155">
        <f t="shared" si="10"/>
        <v>99269.126753011908</v>
      </c>
      <c r="AI37" s="155">
        <f t="shared" si="10"/>
        <v>0</v>
      </c>
      <c r="AJ37" s="155">
        <f t="shared" ref="AJ37:AM37" si="11">SUM(AJ10,AJ13,AJ16,AJ19,AJ22,AJ25,AJ28,AJ31,AJ34)</f>
        <v>0</v>
      </c>
      <c r="AK37" s="155">
        <f t="shared" si="11"/>
        <v>0</v>
      </c>
      <c r="AL37" s="155">
        <f t="shared" si="11"/>
        <v>0</v>
      </c>
      <c r="AM37" s="155">
        <f t="shared" si="11"/>
        <v>0</v>
      </c>
      <c r="AN37" s="21"/>
      <c r="AO37" s="155">
        <f>SUM(D37:O37)</f>
        <v>79999.999999999985</v>
      </c>
      <c r="AQ37" s="155">
        <f>SUM(P37:AA37)</f>
        <v>189853.13767380221</v>
      </c>
      <c r="AS37" s="390">
        <f t="shared" si="5"/>
        <v>99269.126753011908</v>
      </c>
    </row>
    <row r="38" spans="2:45" x14ac:dyDescent="0.15">
      <c r="B38" s="18"/>
      <c r="C38" s="25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  <c r="AA38" s="157"/>
      <c r="AB38" s="156"/>
      <c r="AC38" s="156"/>
      <c r="AD38" s="156"/>
      <c r="AE38" s="156"/>
      <c r="AF38" s="156"/>
      <c r="AG38" s="156"/>
      <c r="AH38" s="156"/>
      <c r="AI38" s="156"/>
      <c r="AJ38" s="156"/>
      <c r="AK38" s="156"/>
      <c r="AL38" s="156"/>
      <c r="AM38" s="157"/>
      <c r="AQ38" s="58"/>
      <c r="AS38" s="58"/>
    </row>
    <row r="39" spans="2:45" x14ac:dyDescent="0.15">
      <c r="B39" s="26" t="s">
        <v>355</v>
      </c>
      <c r="C39" s="25"/>
      <c r="D39" s="107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7"/>
      <c r="U39" s="107"/>
      <c r="V39" s="107"/>
      <c r="W39" s="107"/>
      <c r="X39" s="107"/>
      <c r="Y39" s="107"/>
      <c r="Z39" s="107"/>
      <c r="AA39" s="158"/>
      <c r="AB39" s="107"/>
      <c r="AC39" s="107"/>
      <c r="AD39" s="107"/>
      <c r="AE39" s="107"/>
      <c r="AF39" s="107"/>
      <c r="AG39" s="107"/>
      <c r="AH39" s="107"/>
      <c r="AI39" s="107"/>
      <c r="AJ39" s="107"/>
      <c r="AK39" s="107"/>
      <c r="AL39" s="107"/>
      <c r="AM39" s="158"/>
      <c r="AQ39" s="58"/>
      <c r="AS39" s="58"/>
    </row>
    <row r="40" spans="2:45" x14ac:dyDescent="0.15">
      <c r="B40" s="11"/>
      <c r="C40" s="25"/>
      <c r="D40" s="159"/>
      <c r="E40" s="159"/>
      <c r="F40" s="159"/>
      <c r="G40" s="159"/>
      <c r="H40" s="159"/>
      <c r="I40" s="159"/>
      <c r="J40" s="159"/>
      <c r="K40" s="159"/>
      <c r="L40" s="159"/>
      <c r="M40" s="159"/>
      <c r="N40" s="159"/>
      <c r="O40" s="159"/>
      <c r="P40" s="159"/>
      <c r="Q40" s="159"/>
      <c r="R40" s="159"/>
      <c r="S40" s="159"/>
      <c r="T40" s="159"/>
      <c r="U40" s="159"/>
      <c r="V40" s="159"/>
      <c r="W40" s="159"/>
      <c r="X40" s="159"/>
      <c r="Y40" s="159"/>
      <c r="Z40" s="159"/>
      <c r="AA40" s="160"/>
      <c r="AB40" s="159"/>
      <c r="AC40" s="159"/>
      <c r="AD40" s="159"/>
      <c r="AE40" s="159"/>
      <c r="AF40" s="159"/>
      <c r="AG40" s="159"/>
      <c r="AH40" s="159"/>
      <c r="AI40" s="159"/>
      <c r="AJ40" s="159"/>
      <c r="AK40" s="159"/>
      <c r="AL40" s="159"/>
      <c r="AM40" s="160"/>
    </row>
    <row r="41" spans="2:45" x14ac:dyDescent="0.15">
      <c r="B41" s="27" t="s">
        <v>245</v>
      </c>
      <c r="C41" s="20" t="s">
        <v>17</v>
      </c>
      <c r="D41" s="110">
        <f t="shared" ref="D41:E41" si="12">SUM(D42:D51)</f>
        <v>0</v>
      </c>
      <c r="E41" s="110">
        <f t="shared" si="12"/>
        <v>0</v>
      </c>
      <c r="F41" s="110">
        <f t="shared" ref="F41" si="13">SUM(F42:F51)</f>
        <v>0</v>
      </c>
      <c r="G41" s="110">
        <f>SUM(G42:G51)</f>
        <v>0</v>
      </c>
      <c r="H41" s="110">
        <f>SUM(H42:H52)</f>
        <v>0</v>
      </c>
      <c r="I41" s="110">
        <f>SUM(I42:I52)</f>
        <v>0</v>
      </c>
      <c r="J41" s="110">
        <f t="shared" ref="J41:K41" si="14">SUM(J42:J52)</f>
        <v>7034</v>
      </c>
      <c r="K41" s="110">
        <f t="shared" si="14"/>
        <v>19887</v>
      </c>
      <c r="L41" s="110">
        <f t="shared" ref="I41:AA41" si="15">SUM(L42:L52)</f>
        <v>0</v>
      </c>
      <c r="M41" s="110">
        <f t="shared" si="15"/>
        <v>0</v>
      </c>
      <c r="N41" s="110">
        <f t="shared" si="15"/>
        <v>0</v>
      </c>
      <c r="O41" s="110">
        <f t="shared" si="15"/>
        <v>0</v>
      </c>
      <c r="P41" s="110">
        <f t="shared" si="15"/>
        <v>0</v>
      </c>
      <c r="Q41" s="110">
        <f t="shared" si="15"/>
        <v>0</v>
      </c>
      <c r="R41" s="110">
        <f t="shared" si="15"/>
        <v>0</v>
      </c>
      <c r="S41" s="110">
        <f t="shared" si="15"/>
        <v>21180</v>
      </c>
      <c r="T41" s="110">
        <f t="shared" si="15"/>
        <v>21230</v>
      </c>
      <c r="U41" s="110">
        <f t="shared" si="15"/>
        <v>0</v>
      </c>
      <c r="V41" s="110">
        <f t="shared" si="15"/>
        <v>0</v>
      </c>
      <c r="W41" s="110">
        <f t="shared" si="15"/>
        <v>0</v>
      </c>
      <c r="X41" s="110">
        <f>SUM(X42:X52)</f>
        <v>0</v>
      </c>
      <c r="Y41" s="110">
        <f t="shared" si="15"/>
        <v>0</v>
      </c>
      <c r="Z41" s="110">
        <f t="shared" si="15"/>
        <v>0</v>
      </c>
      <c r="AA41" s="110">
        <f t="shared" si="15"/>
        <v>0</v>
      </c>
      <c r="AB41" s="110">
        <f t="shared" ref="AB41" si="16">SUM(AB42:AB52)</f>
        <v>0</v>
      </c>
      <c r="AC41" s="110">
        <f t="shared" ref="AC41" si="17">SUM(AC42:AC52)</f>
        <v>0</v>
      </c>
      <c r="AD41" s="110">
        <f t="shared" ref="AD41" si="18">SUM(AD42:AD52)</f>
        <v>0</v>
      </c>
      <c r="AE41" s="110">
        <f t="shared" ref="AE41" si="19">SUM(AE42:AE52)</f>
        <v>21180</v>
      </c>
      <c r="AF41" s="110">
        <f t="shared" ref="AF41" si="20">SUM(AF42:AF52)</f>
        <v>0</v>
      </c>
      <c r="AG41" s="110">
        <f t="shared" ref="AG41" si="21">SUM(AG42:AG52)</f>
        <v>0</v>
      </c>
      <c r="AH41" s="110">
        <f t="shared" ref="AH41" si="22">SUM(AH42:AH52)</f>
        <v>0</v>
      </c>
      <c r="AI41" s="110">
        <f t="shared" ref="AI41" si="23">SUM(AI42:AI52)</f>
        <v>0</v>
      </c>
      <c r="AJ41" s="110">
        <f t="shared" ref="AJ41" si="24">SUM(AJ42:AJ52)</f>
        <v>0</v>
      </c>
      <c r="AK41" s="110">
        <f t="shared" ref="AK41" si="25">SUM(AK42:AK52)</f>
        <v>0</v>
      </c>
      <c r="AL41" s="110">
        <f t="shared" ref="AL41" si="26">SUM(AL42:AL52)</f>
        <v>0</v>
      </c>
      <c r="AM41" s="110">
        <f t="shared" ref="AM41" si="27">SUM(AM42:AM52)</f>
        <v>0</v>
      </c>
      <c r="AN41" s="21"/>
      <c r="AO41" s="110">
        <f t="shared" ref="AO41:AO56" si="28">SUM(D41:O41)</f>
        <v>26921</v>
      </c>
      <c r="AQ41" s="110">
        <f t="shared" ref="AQ41:AQ56" si="29">SUM(P41:AA41)</f>
        <v>42410</v>
      </c>
      <c r="AS41" s="110">
        <f>SUM(Q41:AB41)</f>
        <v>42410</v>
      </c>
    </row>
    <row r="42" spans="2:45" x14ac:dyDescent="0.15">
      <c r="B42" s="34" t="s">
        <v>246</v>
      </c>
      <c r="C42" s="20" t="s">
        <v>17</v>
      </c>
      <c r="D42" s="105">
        <v>0</v>
      </c>
      <c r="E42" s="105">
        <v>0</v>
      </c>
      <c r="F42" s="105">
        <v>0</v>
      </c>
      <c r="G42" s="105">
        <v>0</v>
      </c>
      <c r="H42" s="105">
        <v>0</v>
      </c>
      <c r="I42" s="105">
        <v>0</v>
      </c>
      <c r="J42" s="57">
        <v>1500</v>
      </c>
      <c r="K42" s="57">
        <v>3000</v>
      </c>
      <c r="L42" s="105">
        <v>0</v>
      </c>
      <c r="M42" s="105">
        <v>0</v>
      </c>
      <c r="N42" s="105">
        <v>0</v>
      </c>
      <c r="O42" s="105">
        <v>0</v>
      </c>
      <c r="P42" s="105">
        <v>0</v>
      </c>
      <c r="Q42" s="105">
        <v>0</v>
      </c>
      <c r="R42" s="105">
        <v>0</v>
      </c>
      <c r="S42" s="57">
        <v>3000</v>
      </c>
      <c r="T42" s="57">
        <v>3000</v>
      </c>
      <c r="U42" s="105">
        <v>0</v>
      </c>
      <c r="V42" s="105">
        <v>0</v>
      </c>
      <c r="W42" s="105">
        <v>0</v>
      </c>
      <c r="X42" s="105">
        <v>0</v>
      </c>
      <c r="Y42" s="105">
        <v>0</v>
      </c>
      <c r="Z42" s="105">
        <v>0</v>
      </c>
      <c r="AA42" s="105">
        <v>0</v>
      </c>
      <c r="AB42" s="105">
        <v>0</v>
      </c>
      <c r="AC42" s="105">
        <v>0</v>
      </c>
      <c r="AD42" s="105">
        <v>0</v>
      </c>
      <c r="AE42" s="57">
        <v>3000</v>
      </c>
      <c r="AF42" s="105">
        <v>0</v>
      </c>
      <c r="AG42" s="105">
        <v>0</v>
      </c>
      <c r="AH42" s="105">
        <v>0</v>
      </c>
      <c r="AI42" s="105">
        <v>0</v>
      </c>
      <c r="AJ42" s="105">
        <v>0</v>
      </c>
      <c r="AK42" s="105">
        <v>0</v>
      </c>
      <c r="AL42" s="105">
        <v>0</v>
      </c>
      <c r="AM42" s="105">
        <v>0</v>
      </c>
      <c r="AN42" s="21"/>
      <c r="AO42" s="110">
        <f>SUM(D42:O42)</f>
        <v>4500</v>
      </c>
      <c r="AQ42" s="110">
        <f t="shared" si="29"/>
        <v>6000</v>
      </c>
      <c r="AS42" s="110">
        <f>SUM(Q42:AB42)</f>
        <v>6000</v>
      </c>
    </row>
    <row r="43" spans="2:45" x14ac:dyDescent="0.15">
      <c r="B43" s="34" t="s">
        <v>247</v>
      </c>
      <c r="C43" s="20" t="s">
        <v>17</v>
      </c>
      <c r="D43" s="105">
        <v>0</v>
      </c>
      <c r="E43" s="105">
        <v>0</v>
      </c>
      <c r="F43" s="105">
        <v>0</v>
      </c>
      <c r="G43" s="105">
        <v>0</v>
      </c>
      <c r="H43" s="105">
        <v>0</v>
      </c>
      <c r="I43" s="105">
        <v>0</v>
      </c>
      <c r="J43" s="57">
        <v>500</v>
      </c>
      <c r="K43" s="57">
        <v>5000</v>
      </c>
      <c r="L43" s="105">
        <v>0</v>
      </c>
      <c r="M43" s="105">
        <v>0</v>
      </c>
      <c r="N43" s="105">
        <v>0</v>
      </c>
      <c r="O43" s="105">
        <v>0</v>
      </c>
      <c r="P43" s="105">
        <v>0</v>
      </c>
      <c r="Q43" s="105">
        <v>0</v>
      </c>
      <c r="R43" s="105">
        <v>0</v>
      </c>
      <c r="S43" s="57">
        <v>5000</v>
      </c>
      <c r="T43" s="57">
        <v>5000</v>
      </c>
      <c r="U43" s="105">
        <v>0</v>
      </c>
      <c r="V43" s="105">
        <v>0</v>
      </c>
      <c r="W43" s="105">
        <v>0</v>
      </c>
      <c r="X43" s="105">
        <v>0</v>
      </c>
      <c r="Y43" s="105">
        <v>0</v>
      </c>
      <c r="Z43" s="105">
        <v>0</v>
      </c>
      <c r="AA43" s="105">
        <v>0</v>
      </c>
      <c r="AB43" s="105">
        <v>0</v>
      </c>
      <c r="AC43" s="105">
        <v>0</v>
      </c>
      <c r="AD43" s="105">
        <v>0</v>
      </c>
      <c r="AE43" s="57">
        <v>5000</v>
      </c>
      <c r="AF43" s="105">
        <v>0</v>
      </c>
      <c r="AG43" s="105">
        <v>0</v>
      </c>
      <c r="AH43" s="105">
        <v>0</v>
      </c>
      <c r="AI43" s="105">
        <v>0</v>
      </c>
      <c r="AJ43" s="105">
        <v>0</v>
      </c>
      <c r="AK43" s="105">
        <v>0</v>
      </c>
      <c r="AL43" s="105">
        <v>0</v>
      </c>
      <c r="AM43" s="105">
        <v>0</v>
      </c>
      <c r="AN43" s="21"/>
      <c r="AO43" s="110">
        <f t="shared" si="28"/>
        <v>5500</v>
      </c>
      <c r="AQ43" s="110">
        <f t="shared" si="29"/>
        <v>10000</v>
      </c>
      <c r="AS43" s="110">
        <f>SUM(Q43:AB43)</f>
        <v>10000</v>
      </c>
    </row>
    <row r="44" spans="2:45" x14ac:dyDescent="0.15">
      <c r="B44" s="34" t="s">
        <v>388</v>
      </c>
      <c r="C44" s="20" t="s">
        <v>17</v>
      </c>
      <c r="D44" s="105">
        <v>0</v>
      </c>
      <c r="E44" s="105">
        <v>0</v>
      </c>
      <c r="F44" s="105">
        <v>0</v>
      </c>
      <c r="G44" s="105">
        <v>0</v>
      </c>
      <c r="H44" s="105">
        <v>0</v>
      </c>
      <c r="I44" s="105">
        <v>0</v>
      </c>
      <c r="J44" s="105">
        <v>1000</v>
      </c>
      <c r="K44" s="105">
        <v>2000</v>
      </c>
      <c r="L44" s="105">
        <v>0</v>
      </c>
      <c r="M44" s="105">
        <v>0</v>
      </c>
      <c r="N44" s="105">
        <v>0</v>
      </c>
      <c r="O44" s="105">
        <v>0</v>
      </c>
      <c r="P44" s="105">
        <v>0</v>
      </c>
      <c r="Q44" s="105">
        <v>0</v>
      </c>
      <c r="R44" s="105">
        <v>0</v>
      </c>
      <c r="S44" s="105">
        <v>2000</v>
      </c>
      <c r="T44" s="105">
        <v>2000</v>
      </c>
      <c r="U44" s="105">
        <v>0</v>
      </c>
      <c r="V44" s="105">
        <v>0</v>
      </c>
      <c r="W44" s="105">
        <v>0</v>
      </c>
      <c r="X44" s="105">
        <v>0</v>
      </c>
      <c r="Y44" s="105">
        <v>0</v>
      </c>
      <c r="Z44" s="105">
        <v>0</v>
      </c>
      <c r="AA44" s="105">
        <v>0</v>
      </c>
      <c r="AB44" s="105">
        <v>0</v>
      </c>
      <c r="AC44" s="105">
        <v>0</v>
      </c>
      <c r="AD44" s="105">
        <v>0</v>
      </c>
      <c r="AE44" s="105">
        <v>2000</v>
      </c>
      <c r="AF44" s="105">
        <v>0</v>
      </c>
      <c r="AG44" s="105">
        <v>0</v>
      </c>
      <c r="AH44" s="105">
        <v>0</v>
      </c>
      <c r="AI44" s="105">
        <v>0</v>
      </c>
      <c r="AJ44" s="105">
        <v>0</v>
      </c>
      <c r="AK44" s="105">
        <v>0</v>
      </c>
      <c r="AL44" s="105">
        <v>0</v>
      </c>
      <c r="AM44" s="105">
        <v>0</v>
      </c>
      <c r="AN44" s="21"/>
      <c r="AO44" s="110"/>
      <c r="AQ44" s="110"/>
      <c r="AS44" s="110"/>
    </row>
    <row r="45" spans="2:45" x14ac:dyDescent="0.15">
      <c r="B45" s="34" t="s">
        <v>248</v>
      </c>
      <c r="C45" s="20" t="s">
        <v>17</v>
      </c>
      <c r="D45" s="105">
        <v>0</v>
      </c>
      <c r="E45" s="105">
        <v>0</v>
      </c>
      <c r="F45" s="105">
        <v>0</v>
      </c>
      <c r="G45" s="105">
        <v>0</v>
      </c>
      <c r="H45" s="105">
        <v>0</v>
      </c>
      <c r="I45" s="105">
        <v>0</v>
      </c>
      <c r="J45" s="57">
        <v>900</v>
      </c>
      <c r="K45" s="57">
        <v>1000</v>
      </c>
      <c r="L45" s="105">
        <v>0</v>
      </c>
      <c r="M45" s="105">
        <v>0</v>
      </c>
      <c r="N45" s="105">
        <v>0</v>
      </c>
      <c r="O45" s="105">
        <v>0</v>
      </c>
      <c r="P45" s="105">
        <v>0</v>
      </c>
      <c r="Q45" s="105">
        <v>0</v>
      </c>
      <c r="R45" s="105">
        <v>0</v>
      </c>
      <c r="S45" s="57">
        <v>1000</v>
      </c>
      <c r="T45" s="57">
        <v>1350</v>
      </c>
      <c r="U45" s="105">
        <v>0</v>
      </c>
      <c r="V45" s="105">
        <v>0</v>
      </c>
      <c r="W45" s="105">
        <v>0</v>
      </c>
      <c r="X45" s="105">
        <v>0</v>
      </c>
      <c r="Y45" s="105">
        <v>0</v>
      </c>
      <c r="Z45" s="105">
        <v>0</v>
      </c>
      <c r="AA45" s="105">
        <v>0</v>
      </c>
      <c r="AB45" s="105">
        <v>0</v>
      </c>
      <c r="AC45" s="105">
        <v>0</v>
      </c>
      <c r="AD45" s="105">
        <v>0</v>
      </c>
      <c r="AE45" s="57">
        <v>1000</v>
      </c>
      <c r="AF45" s="105">
        <v>0</v>
      </c>
      <c r="AG45" s="105">
        <v>0</v>
      </c>
      <c r="AH45" s="105">
        <v>0</v>
      </c>
      <c r="AI45" s="105">
        <v>0</v>
      </c>
      <c r="AJ45" s="105">
        <v>0</v>
      </c>
      <c r="AK45" s="105">
        <v>0</v>
      </c>
      <c r="AL45" s="105">
        <v>0</v>
      </c>
      <c r="AM45" s="105">
        <v>0</v>
      </c>
      <c r="AN45" s="21"/>
      <c r="AO45" s="110">
        <f t="shared" si="28"/>
        <v>1900</v>
      </c>
      <c r="AQ45" s="110">
        <f t="shared" si="29"/>
        <v>2350</v>
      </c>
      <c r="AS45" s="110">
        <f t="shared" ref="AS45:AS51" si="30">SUM(Q45:AB45)</f>
        <v>2350</v>
      </c>
    </row>
    <row r="46" spans="2:45" x14ac:dyDescent="0.15">
      <c r="B46" s="34" t="s">
        <v>249</v>
      </c>
      <c r="C46" s="20" t="s">
        <v>17</v>
      </c>
      <c r="D46" s="105">
        <v>0</v>
      </c>
      <c r="E46" s="105">
        <v>0</v>
      </c>
      <c r="F46" s="105">
        <v>0</v>
      </c>
      <c r="G46" s="105">
        <v>0</v>
      </c>
      <c r="H46" s="105">
        <v>0</v>
      </c>
      <c r="I46" s="105">
        <v>0</v>
      </c>
      <c r="J46" s="57">
        <v>400</v>
      </c>
      <c r="K46" s="57">
        <v>600</v>
      </c>
      <c r="L46" s="105">
        <v>0</v>
      </c>
      <c r="M46" s="105">
        <v>0</v>
      </c>
      <c r="N46" s="105">
        <v>0</v>
      </c>
      <c r="O46" s="105">
        <v>0</v>
      </c>
      <c r="P46" s="105">
        <v>0</v>
      </c>
      <c r="Q46" s="105">
        <v>0</v>
      </c>
      <c r="R46" s="105">
        <v>0</v>
      </c>
      <c r="S46" s="57">
        <v>600</v>
      </c>
      <c r="T46" s="57">
        <v>900</v>
      </c>
      <c r="U46" s="105">
        <v>0</v>
      </c>
      <c r="V46" s="105">
        <v>0</v>
      </c>
      <c r="W46" s="105">
        <v>0</v>
      </c>
      <c r="X46" s="105">
        <v>0</v>
      </c>
      <c r="Y46" s="105">
        <v>0</v>
      </c>
      <c r="Z46" s="105">
        <v>0</v>
      </c>
      <c r="AA46" s="105">
        <v>0</v>
      </c>
      <c r="AB46" s="105">
        <v>0</v>
      </c>
      <c r="AC46" s="105">
        <v>0</v>
      </c>
      <c r="AD46" s="105">
        <v>0</v>
      </c>
      <c r="AE46" s="57">
        <v>600</v>
      </c>
      <c r="AF46" s="105">
        <v>0</v>
      </c>
      <c r="AG46" s="105">
        <v>0</v>
      </c>
      <c r="AH46" s="105">
        <v>0</v>
      </c>
      <c r="AI46" s="105">
        <v>0</v>
      </c>
      <c r="AJ46" s="105">
        <v>0</v>
      </c>
      <c r="AK46" s="105">
        <v>0</v>
      </c>
      <c r="AL46" s="105">
        <v>0</v>
      </c>
      <c r="AM46" s="105">
        <v>0</v>
      </c>
      <c r="AN46" s="21"/>
      <c r="AO46" s="110">
        <f t="shared" si="28"/>
        <v>1000</v>
      </c>
      <c r="AQ46" s="110">
        <f t="shared" si="29"/>
        <v>1500</v>
      </c>
      <c r="AS46" s="110">
        <f t="shared" si="30"/>
        <v>1500</v>
      </c>
    </row>
    <row r="47" spans="2:45" x14ac:dyDescent="0.15">
      <c r="B47" s="34" t="s">
        <v>250</v>
      </c>
      <c r="C47" s="20" t="s">
        <v>17</v>
      </c>
      <c r="D47" s="105">
        <v>0</v>
      </c>
      <c r="E47" s="105">
        <v>0</v>
      </c>
      <c r="F47" s="105">
        <v>0</v>
      </c>
      <c r="G47" s="105">
        <v>0</v>
      </c>
      <c r="H47" s="105">
        <v>0</v>
      </c>
      <c r="I47" s="105">
        <v>0</v>
      </c>
      <c r="J47" s="57">
        <v>1000</v>
      </c>
      <c r="K47" s="57">
        <v>2000</v>
      </c>
      <c r="L47" s="105">
        <v>0</v>
      </c>
      <c r="M47" s="105">
        <v>0</v>
      </c>
      <c r="N47" s="105">
        <v>0</v>
      </c>
      <c r="O47" s="105">
        <v>0</v>
      </c>
      <c r="P47" s="105">
        <v>0</v>
      </c>
      <c r="Q47" s="105">
        <v>0</v>
      </c>
      <c r="R47" s="105">
        <v>0</v>
      </c>
      <c r="S47" s="57">
        <v>2000</v>
      </c>
      <c r="T47" s="57">
        <v>2000</v>
      </c>
      <c r="U47" s="105">
        <v>0</v>
      </c>
      <c r="V47" s="105">
        <v>0</v>
      </c>
      <c r="W47" s="105">
        <v>0</v>
      </c>
      <c r="X47" s="105">
        <v>0</v>
      </c>
      <c r="Y47" s="105">
        <v>0</v>
      </c>
      <c r="Z47" s="105">
        <v>0</v>
      </c>
      <c r="AA47" s="105">
        <v>0</v>
      </c>
      <c r="AB47" s="105">
        <v>0</v>
      </c>
      <c r="AC47" s="105">
        <v>0</v>
      </c>
      <c r="AD47" s="105">
        <v>0</v>
      </c>
      <c r="AE47" s="57">
        <v>2000</v>
      </c>
      <c r="AF47" s="105">
        <v>0</v>
      </c>
      <c r="AG47" s="105">
        <v>0</v>
      </c>
      <c r="AH47" s="105">
        <v>0</v>
      </c>
      <c r="AI47" s="105">
        <v>0</v>
      </c>
      <c r="AJ47" s="105">
        <v>0</v>
      </c>
      <c r="AK47" s="105">
        <v>0</v>
      </c>
      <c r="AL47" s="105">
        <v>0</v>
      </c>
      <c r="AM47" s="105">
        <v>0</v>
      </c>
      <c r="AN47" s="21"/>
      <c r="AO47" s="110">
        <f t="shared" si="28"/>
        <v>3000</v>
      </c>
      <c r="AQ47" s="110">
        <f t="shared" si="29"/>
        <v>4000</v>
      </c>
      <c r="AS47" s="110">
        <f t="shared" si="30"/>
        <v>4000</v>
      </c>
    </row>
    <row r="48" spans="2:45" x14ac:dyDescent="0.15">
      <c r="B48" s="34" t="s">
        <v>251</v>
      </c>
      <c r="C48" s="20" t="s">
        <v>17</v>
      </c>
      <c r="D48" s="105">
        <v>0</v>
      </c>
      <c r="E48" s="105">
        <v>0</v>
      </c>
      <c r="F48" s="105">
        <v>0</v>
      </c>
      <c r="G48" s="105">
        <v>0</v>
      </c>
      <c r="H48" s="105">
        <v>0</v>
      </c>
      <c r="I48" s="105">
        <v>0</v>
      </c>
      <c r="J48" s="57">
        <v>500</v>
      </c>
      <c r="K48" s="57">
        <v>1000</v>
      </c>
      <c r="L48" s="105">
        <v>0</v>
      </c>
      <c r="M48" s="105">
        <v>0</v>
      </c>
      <c r="N48" s="105">
        <v>0</v>
      </c>
      <c r="O48" s="105">
        <v>0</v>
      </c>
      <c r="P48" s="105">
        <v>0</v>
      </c>
      <c r="Q48" s="105">
        <v>0</v>
      </c>
      <c r="R48" s="105">
        <v>0</v>
      </c>
      <c r="S48" s="57">
        <v>1000</v>
      </c>
      <c r="T48" s="57">
        <v>1500</v>
      </c>
      <c r="U48" s="105">
        <v>0</v>
      </c>
      <c r="V48" s="105">
        <v>0</v>
      </c>
      <c r="W48" s="105">
        <v>0</v>
      </c>
      <c r="X48" s="105">
        <v>0</v>
      </c>
      <c r="Y48" s="105">
        <v>0</v>
      </c>
      <c r="Z48" s="105">
        <v>0</v>
      </c>
      <c r="AA48" s="105">
        <v>0</v>
      </c>
      <c r="AB48" s="105">
        <v>0</v>
      </c>
      <c r="AC48" s="105">
        <v>0</v>
      </c>
      <c r="AD48" s="105">
        <v>0</v>
      </c>
      <c r="AE48" s="57">
        <v>1000</v>
      </c>
      <c r="AF48" s="105">
        <v>0</v>
      </c>
      <c r="AG48" s="105">
        <v>0</v>
      </c>
      <c r="AH48" s="105">
        <v>0</v>
      </c>
      <c r="AI48" s="105">
        <v>0</v>
      </c>
      <c r="AJ48" s="105">
        <v>0</v>
      </c>
      <c r="AK48" s="105">
        <v>0</v>
      </c>
      <c r="AL48" s="105">
        <v>0</v>
      </c>
      <c r="AM48" s="105">
        <v>0</v>
      </c>
      <c r="AN48" s="21"/>
      <c r="AO48" s="110">
        <f t="shared" si="28"/>
        <v>1500</v>
      </c>
      <c r="AQ48" s="110">
        <f t="shared" si="29"/>
        <v>2500</v>
      </c>
      <c r="AS48" s="110">
        <f t="shared" si="30"/>
        <v>2500</v>
      </c>
    </row>
    <row r="49" spans="1:47" x14ac:dyDescent="0.15">
      <c r="B49" s="34" t="s">
        <v>242</v>
      </c>
      <c r="C49" s="20" t="s">
        <v>17</v>
      </c>
      <c r="D49" s="105">
        <v>0</v>
      </c>
      <c r="E49" s="105">
        <v>0</v>
      </c>
      <c r="F49" s="105">
        <v>0</v>
      </c>
      <c r="G49" s="105">
        <v>0</v>
      </c>
      <c r="H49" s="105">
        <v>0</v>
      </c>
      <c r="I49" s="105">
        <v>0</v>
      </c>
      <c r="J49" s="57">
        <v>500</v>
      </c>
      <c r="K49" s="57">
        <v>1000</v>
      </c>
      <c r="L49" s="105">
        <v>0</v>
      </c>
      <c r="M49" s="105">
        <v>0</v>
      </c>
      <c r="N49" s="105">
        <v>0</v>
      </c>
      <c r="O49" s="105">
        <v>0</v>
      </c>
      <c r="P49" s="105">
        <v>0</v>
      </c>
      <c r="Q49" s="105">
        <v>0</v>
      </c>
      <c r="R49" s="105">
        <v>0</v>
      </c>
      <c r="S49" s="57">
        <v>1000</v>
      </c>
      <c r="T49" s="57">
        <v>1000</v>
      </c>
      <c r="U49" s="105">
        <v>0</v>
      </c>
      <c r="V49" s="105">
        <v>0</v>
      </c>
      <c r="W49" s="105">
        <v>0</v>
      </c>
      <c r="X49" s="105">
        <v>0</v>
      </c>
      <c r="Y49" s="105">
        <v>0</v>
      </c>
      <c r="Z49" s="105">
        <v>0</v>
      </c>
      <c r="AA49" s="105">
        <v>0</v>
      </c>
      <c r="AB49" s="105">
        <v>0</v>
      </c>
      <c r="AC49" s="105">
        <v>0</v>
      </c>
      <c r="AD49" s="105">
        <v>0</v>
      </c>
      <c r="AE49" s="57">
        <v>1000</v>
      </c>
      <c r="AF49" s="105">
        <v>0</v>
      </c>
      <c r="AG49" s="105">
        <v>0</v>
      </c>
      <c r="AH49" s="105">
        <v>0</v>
      </c>
      <c r="AI49" s="105">
        <v>0</v>
      </c>
      <c r="AJ49" s="105">
        <v>0</v>
      </c>
      <c r="AK49" s="105">
        <v>0</v>
      </c>
      <c r="AL49" s="105">
        <v>0</v>
      </c>
      <c r="AM49" s="105">
        <v>0</v>
      </c>
      <c r="AN49" s="21"/>
      <c r="AO49" s="110">
        <f t="shared" si="28"/>
        <v>1500</v>
      </c>
      <c r="AQ49" s="110">
        <f t="shared" si="29"/>
        <v>2000</v>
      </c>
      <c r="AS49" s="110">
        <f t="shared" si="30"/>
        <v>2000</v>
      </c>
    </row>
    <row r="50" spans="1:47" x14ac:dyDescent="0.15">
      <c r="B50" s="34" t="s">
        <v>252</v>
      </c>
      <c r="C50" s="20" t="s">
        <v>17</v>
      </c>
      <c r="D50" s="105">
        <v>0</v>
      </c>
      <c r="E50" s="105">
        <v>0</v>
      </c>
      <c r="F50" s="105">
        <v>0</v>
      </c>
      <c r="G50" s="105">
        <v>0</v>
      </c>
      <c r="H50" s="105">
        <v>0</v>
      </c>
      <c r="I50" s="105">
        <v>0</v>
      </c>
      <c r="J50" s="57">
        <v>420</v>
      </c>
      <c r="K50" s="57">
        <v>900</v>
      </c>
      <c r="L50" s="105">
        <v>0</v>
      </c>
      <c r="M50" s="105">
        <v>0</v>
      </c>
      <c r="N50" s="105">
        <v>0</v>
      </c>
      <c r="O50" s="105">
        <v>0</v>
      </c>
      <c r="P50" s="105">
        <v>0</v>
      </c>
      <c r="Q50" s="105">
        <v>0</v>
      </c>
      <c r="R50" s="105">
        <v>0</v>
      </c>
      <c r="S50" s="57">
        <v>900</v>
      </c>
      <c r="T50" s="57">
        <v>600</v>
      </c>
      <c r="U50" s="105">
        <v>0</v>
      </c>
      <c r="V50" s="105">
        <v>0</v>
      </c>
      <c r="W50" s="105">
        <v>0</v>
      </c>
      <c r="X50" s="105">
        <v>0</v>
      </c>
      <c r="Y50" s="105">
        <v>0</v>
      </c>
      <c r="Z50" s="105">
        <v>0</v>
      </c>
      <c r="AA50" s="105">
        <v>0</v>
      </c>
      <c r="AB50" s="105">
        <v>0</v>
      </c>
      <c r="AC50" s="105">
        <v>0</v>
      </c>
      <c r="AD50" s="105">
        <v>0</v>
      </c>
      <c r="AE50" s="57">
        <v>900</v>
      </c>
      <c r="AF50" s="105">
        <v>0</v>
      </c>
      <c r="AG50" s="105">
        <v>0</v>
      </c>
      <c r="AH50" s="105">
        <v>0</v>
      </c>
      <c r="AI50" s="105">
        <v>0</v>
      </c>
      <c r="AJ50" s="105">
        <v>0</v>
      </c>
      <c r="AK50" s="105">
        <v>0</v>
      </c>
      <c r="AL50" s="105">
        <v>0</v>
      </c>
      <c r="AM50" s="105">
        <v>0</v>
      </c>
      <c r="AN50" s="21"/>
      <c r="AO50" s="110">
        <f t="shared" si="28"/>
        <v>1320</v>
      </c>
      <c r="AQ50" s="110">
        <f t="shared" si="29"/>
        <v>1500</v>
      </c>
      <c r="AS50" s="110">
        <f t="shared" si="30"/>
        <v>1500</v>
      </c>
    </row>
    <row r="51" spans="1:47" x14ac:dyDescent="0.15">
      <c r="B51" s="34" t="s">
        <v>253</v>
      </c>
      <c r="C51" s="20" t="s">
        <v>17</v>
      </c>
      <c r="D51" s="105">
        <v>0</v>
      </c>
      <c r="E51" s="105">
        <v>0</v>
      </c>
      <c r="F51" s="105">
        <v>0</v>
      </c>
      <c r="G51" s="105">
        <v>0</v>
      </c>
      <c r="H51" s="105">
        <v>0</v>
      </c>
      <c r="I51" s="105">
        <v>0</v>
      </c>
      <c r="J51" s="57">
        <v>314</v>
      </c>
      <c r="K51" s="57">
        <v>1507</v>
      </c>
      <c r="L51" s="105">
        <v>0</v>
      </c>
      <c r="M51" s="105">
        <v>0</v>
      </c>
      <c r="N51" s="105">
        <v>0</v>
      </c>
      <c r="O51" s="105">
        <v>0</v>
      </c>
      <c r="P51" s="105">
        <v>0</v>
      </c>
      <c r="Q51" s="105">
        <v>0</v>
      </c>
      <c r="R51" s="105">
        <v>0</v>
      </c>
      <c r="S51" s="57">
        <v>2800</v>
      </c>
      <c r="T51" s="57">
        <v>2000</v>
      </c>
      <c r="U51" s="105">
        <v>0</v>
      </c>
      <c r="V51" s="105">
        <v>0</v>
      </c>
      <c r="W51" s="105">
        <v>0</v>
      </c>
      <c r="X51" s="105">
        <v>0</v>
      </c>
      <c r="Y51" s="105">
        <v>0</v>
      </c>
      <c r="Z51" s="105">
        <v>0</v>
      </c>
      <c r="AA51" s="105">
        <v>0</v>
      </c>
      <c r="AB51" s="105">
        <v>0</v>
      </c>
      <c r="AC51" s="105">
        <v>0</v>
      </c>
      <c r="AD51" s="105">
        <v>0</v>
      </c>
      <c r="AE51" s="57">
        <v>2800</v>
      </c>
      <c r="AF51" s="105">
        <v>0</v>
      </c>
      <c r="AG51" s="105">
        <v>0</v>
      </c>
      <c r="AH51" s="105">
        <v>0</v>
      </c>
      <c r="AI51" s="105">
        <v>0</v>
      </c>
      <c r="AJ51" s="105">
        <v>0</v>
      </c>
      <c r="AK51" s="105">
        <v>0</v>
      </c>
      <c r="AL51" s="105">
        <v>0</v>
      </c>
      <c r="AM51" s="105">
        <v>0</v>
      </c>
      <c r="AN51" s="21"/>
      <c r="AO51" s="110">
        <f>SUM(D51:O51)</f>
        <v>1821</v>
      </c>
      <c r="AQ51" s="110">
        <f>SUM(P51:AA51)</f>
        <v>4800</v>
      </c>
      <c r="AS51" s="110">
        <f t="shared" si="30"/>
        <v>4800</v>
      </c>
    </row>
    <row r="52" spans="1:47" x14ac:dyDescent="0.15">
      <c r="B52" s="34" t="s">
        <v>254</v>
      </c>
      <c r="C52" s="20" t="s">
        <v>17</v>
      </c>
      <c r="D52" s="108">
        <v>0</v>
      </c>
      <c r="E52" s="108">
        <v>0</v>
      </c>
      <c r="F52" s="108">
        <v>0</v>
      </c>
      <c r="G52" s="108">
        <v>0</v>
      </c>
      <c r="H52" s="105">
        <v>0</v>
      </c>
      <c r="I52" s="105">
        <v>0</v>
      </c>
      <c r="J52" s="57">
        <v>0</v>
      </c>
      <c r="K52" s="57">
        <v>1880</v>
      </c>
      <c r="L52" s="108">
        <v>0</v>
      </c>
      <c r="M52" s="108">
        <v>0</v>
      </c>
      <c r="N52" s="108">
        <v>0</v>
      </c>
      <c r="O52" s="108">
        <v>0</v>
      </c>
      <c r="P52" s="108">
        <v>0</v>
      </c>
      <c r="Q52" s="108">
        <v>0</v>
      </c>
      <c r="R52" s="108">
        <v>0</v>
      </c>
      <c r="S52" s="57">
        <v>1880</v>
      </c>
      <c r="T52" s="57">
        <v>1880</v>
      </c>
      <c r="U52" s="105">
        <v>0</v>
      </c>
      <c r="V52" s="108">
        <v>0</v>
      </c>
      <c r="W52" s="108">
        <v>0</v>
      </c>
      <c r="X52" s="108">
        <v>0</v>
      </c>
      <c r="Y52" s="108">
        <v>0</v>
      </c>
      <c r="Z52" s="108">
        <v>0</v>
      </c>
      <c r="AA52" s="108">
        <v>0</v>
      </c>
      <c r="AB52" s="108">
        <v>0</v>
      </c>
      <c r="AC52" s="108">
        <v>0</v>
      </c>
      <c r="AD52" s="108">
        <v>0</v>
      </c>
      <c r="AE52" s="57">
        <v>1880</v>
      </c>
      <c r="AF52" s="108">
        <v>0</v>
      </c>
      <c r="AG52" s="105">
        <v>0</v>
      </c>
      <c r="AH52" s="108">
        <v>0</v>
      </c>
      <c r="AI52" s="108">
        <v>0</v>
      </c>
      <c r="AJ52" s="108">
        <v>0</v>
      </c>
      <c r="AK52" s="108">
        <v>0</v>
      </c>
      <c r="AL52" s="108">
        <v>0</v>
      </c>
      <c r="AM52" s="108">
        <v>0</v>
      </c>
    </row>
    <row r="53" spans="1:47" x14ac:dyDescent="0.15">
      <c r="B53" s="148"/>
      <c r="C53" s="29"/>
      <c r="D53" s="161"/>
      <c r="E53" s="161"/>
      <c r="F53" s="161"/>
      <c r="G53" s="161"/>
      <c r="H53" s="161"/>
      <c r="I53" s="161"/>
      <c r="J53" s="161"/>
      <c r="K53" s="161"/>
      <c r="L53" s="161"/>
      <c r="M53" s="161"/>
      <c r="N53" s="161"/>
      <c r="O53" s="161"/>
      <c r="P53" s="161"/>
      <c r="Q53" s="161"/>
      <c r="R53" s="161"/>
      <c r="S53" s="161"/>
      <c r="T53" s="161"/>
      <c r="U53" s="161"/>
      <c r="V53" s="161"/>
      <c r="W53" s="161"/>
      <c r="X53" s="161"/>
      <c r="Y53" s="161"/>
      <c r="Z53" s="161"/>
      <c r="AA53" s="162"/>
      <c r="AB53" s="161"/>
      <c r="AC53" s="161"/>
      <c r="AD53" s="161"/>
      <c r="AE53" s="161"/>
      <c r="AF53" s="161"/>
      <c r="AG53" s="161"/>
      <c r="AH53" s="161"/>
      <c r="AI53" s="161"/>
      <c r="AJ53" s="161"/>
      <c r="AK53" s="161"/>
      <c r="AL53" s="161"/>
      <c r="AM53" s="162"/>
    </row>
    <row r="54" spans="1:47" x14ac:dyDescent="0.15">
      <c r="B54" s="163" t="s">
        <v>355</v>
      </c>
      <c r="C54" s="164" t="s">
        <v>17</v>
      </c>
      <c r="D54" s="155">
        <f>SUM(D41:D51)</f>
        <v>0</v>
      </c>
      <c r="E54" s="155">
        <f>SUM(E41:E51)</f>
        <v>0</v>
      </c>
      <c r="F54" s="155">
        <f>SUM(F41:F51)</f>
        <v>0</v>
      </c>
      <c r="G54" s="155">
        <f>SUM(G41:G51)</f>
        <v>0</v>
      </c>
      <c r="H54" s="155">
        <f>SUM(H42:H52)</f>
        <v>0</v>
      </c>
      <c r="I54" s="155">
        <f t="shared" ref="I54:AA54" si="31">SUM(I42:I52)</f>
        <v>0</v>
      </c>
      <c r="J54" s="155">
        <f t="shared" si="31"/>
        <v>7034</v>
      </c>
      <c r="K54" s="155">
        <f t="shared" si="31"/>
        <v>19887</v>
      </c>
      <c r="L54" s="155">
        <f t="shared" si="31"/>
        <v>0</v>
      </c>
      <c r="M54" s="155">
        <f t="shared" si="31"/>
        <v>0</v>
      </c>
      <c r="N54" s="155">
        <f t="shared" si="31"/>
        <v>0</v>
      </c>
      <c r="O54" s="155">
        <f t="shared" si="31"/>
        <v>0</v>
      </c>
      <c r="P54" s="155">
        <f t="shared" si="31"/>
        <v>0</v>
      </c>
      <c r="Q54" s="155">
        <f t="shared" si="31"/>
        <v>0</v>
      </c>
      <c r="R54" s="155">
        <f t="shared" si="31"/>
        <v>0</v>
      </c>
      <c r="S54" s="155">
        <f t="shared" si="31"/>
        <v>21180</v>
      </c>
      <c r="T54" s="155">
        <f t="shared" si="31"/>
        <v>21230</v>
      </c>
      <c r="U54" s="155">
        <f t="shared" si="31"/>
        <v>0</v>
      </c>
      <c r="V54" s="155">
        <f t="shared" si="31"/>
        <v>0</v>
      </c>
      <c r="W54" s="155">
        <f t="shared" si="31"/>
        <v>0</v>
      </c>
      <c r="X54" s="155">
        <f>SUM(X42:X52)</f>
        <v>0</v>
      </c>
      <c r="Y54" s="155">
        <f t="shared" si="31"/>
        <v>0</v>
      </c>
      <c r="Z54" s="155">
        <f t="shared" si="31"/>
        <v>0</v>
      </c>
      <c r="AA54" s="155">
        <f t="shared" si="31"/>
        <v>0</v>
      </c>
      <c r="AB54" s="155">
        <f t="shared" ref="AB54:AM54" si="32">SUM(AB42:AB52)</f>
        <v>0</v>
      </c>
      <c r="AC54" s="155">
        <f t="shared" si="32"/>
        <v>0</v>
      </c>
      <c r="AD54" s="155">
        <f t="shared" si="32"/>
        <v>0</v>
      </c>
      <c r="AE54" s="155">
        <f t="shared" si="32"/>
        <v>21180</v>
      </c>
      <c r="AF54" s="155">
        <f t="shared" si="32"/>
        <v>0</v>
      </c>
      <c r="AG54" s="155">
        <f t="shared" si="32"/>
        <v>0</v>
      </c>
      <c r="AH54" s="155">
        <f t="shared" si="32"/>
        <v>0</v>
      </c>
      <c r="AI54" s="155">
        <f t="shared" si="32"/>
        <v>0</v>
      </c>
      <c r="AJ54" s="155">
        <f t="shared" si="32"/>
        <v>0</v>
      </c>
      <c r="AK54" s="155">
        <f t="shared" si="32"/>
        <v>0</v>
      </c>
      <c r="AL54" s="155">
        <f t="shared" si="32"/>
        <v>0</v>
      </c>
      <c r="AM54" s="155">
        <f t="shared" si="32"/>
        <v>0</v>
      </c>
      <c r="AN54" s="21"/>
      <c r="AO54" s="155">
        <f t="shared" si="28"/>
        <v>26921</v>
      </c>
      <c r="AQ54" s="155">
        <f t="shared" si="29"/>
        <v>42410</v>
      </c>
      <c r="AS54" s="155">
        <f>SUM(Q54:AB54)</f>
        <v>42410</v>
      </c>
    </row>
    <row r="55" spans="1:47" x14ac:dyDescent="0.15">
      <c r="B55" s="29"/>
      <c r="C55" s="29"/>
      <c r="D55" s="161"/>
      <c r="E55" s="161"/>
      <c r="F55" s="161"/>
      <c r="G55" s="161"/>
      <c r="H55" s="161"/>
      <c r="I55" s="161"/>
      <c r="J55" s="161"/>
      <c r="K55" s="161"/>
      <c r="L55" s="161"/>
      <c r="M55" s="161"/>
      <c r="N55" s="161"/>
      <c r="O55" s="161"/>
      <c r="P55" s="161"/>
      <c r="Q55" s="161"/>
      <c r="R55" s="161"/>
      <c r="S55" s="161"/>
      <c r="T55" s="161"/>
      <c r="U55" s="161"/>
      <c r="V55" s="161"/>
      <c r="W55" s="161"/>
      <c r="X55" s="161"/>
      <c r="Y55" s="161"/>
      <c r="Z55" s="161"/>
      <c r="AA55" s="162"/>
      <c r="AB55" s="161"/>
      <c r="AC55" s="161"/>
      <c r="AD55" s="161"/>
      <c r="AE55" s="161"/>
      <c r="AF55" s="161"/>
      <c r="AG55" s="161"/>
      <c r="AH55" s="161"/>
      <c r="AI55" s="161"/>
      <c r="AJ55" s="161"/>
      <c r="AK55" s="161"/>
      <c r="AL55" s="161"/>
      <c r="AM55" s="162"/>
    </row>
    <row r="56" spans="1:47" x14ac:dyDescent="0.15">
      <c r="B56" s="165" t="s">
        <v>356</v>
      </c>
      <c r="C56" s="24" t="s">
        <v>17</v>
      </c>
      <c r="D56" s="155">
        <f>D37-D54</f>
        <v>0</v>
      </c>
      <c r="E56" s="155">
        <f t="shared" ref="E56:G56" si="33">E37-E54</f>
        <v>0</v>
      </c>
      <c r="F56" s="155">
        <f t="shared" ref="F56" si="34">F37-F54</f>
        <v>0</v>
      </c>
      <c r="G56" s="155">
        <f t="shared" si="33"/>
        <v>0</v>
      </c>
      <c r="H56" s="155">
        <f>H37-H54</f>
        <v>0</v>
      </c>
      <c r="I56" s="155">
        <f t="shared" ref="I56:AM56" si="35">I37-I54</f>
        <v>0</v>
      </c>
      <c r="J56" s="155">
        <f t="shared" si="35"/>
        <v>-7034</v>
      </c>
      <c r="K56" s="155">
        <f t="shared" si="35"/>
        <v>10112.999999999996</v>
      </c>
      <c r="L56" s="155">
        <f t="shared" si="35"/>
        <v>49999.999999999985</v>
      </c>
      <c r="M56" s="155">
        <f t="shared" si="35"/>
        <v>0</v>
      </c>
      <c r="N56" s="155">
        <f t="shared" si="35"/>
        <v>0</v>
      </c>
      <c r="O56" s="155">
        <f t="shared" si="35"/>
        <v>0</v>
      </c>
      <c r="P56" s="155">
        <f t="shared" si="35"/>
        <v>0</v>
      </c>
      <c r="Q56" s="155">
        <f t="shared" si="35"/>
        <v>0</v>
      </c>
      <c r="R56" s="155">
        <f t="shared" si="35"/>
        <v>0</v>
      </c>
      <c r="S56" s="155">
        <f t="shared" si="35"/>
        <v>-21180</v>
      </c>
      <c r="T56" s="155">
        <f t="shared" si="35"/>
        <v>-21230</v>
      </c>
      <c r="U56" s="155">
        <f t="shared" si="35"/>
        <v>98518.201276807216</v>
      </c>
      <c r="V56" s="155">
        <f t="shared" si="35"/>
        <v>0</v>
      </c>
      <c r="W56" s="155">
        <f t="shared" si="35"/>
        <v>91334.936396994992</v>
      </c>
      <c r="X56" s="155">
        <f t="shared" si="35"/>
        <v>0</v>
      </c>
      <c r="Y56" s="155">
        <f t="shared" si="35"/>
        <v>0</v>
      </c>
      <c r="Z56" s="155">
        <f t="shared" si="35"/>
        <v>0</v>
      </c>
      <c r="AA56" s="155">
        <f t="shared" si="35"/>
        <v>0</v>
      </c>
      <c r="AB56" s="155">
        <f t="shared" si="35"/>
        <v>0</v>
      </c>
      <c r="AC56" s="155">
        <f t="shared" si="35"/>
        <v>0</v>
      </c>
      <c r="AD56" s="155">
        <f t="shared" si="35"/>
        <v>0</v>
      </c>
      <c r="AE56" s="155">
        <f t="shared" si="35"/>
        <v>-21180</v>
      </c>
      <c r="AF56" s="155">
        <f t="shared" si="35"/>
        <v>0</v>
      </c>
      <c r="AG56" s="155">
        <f t="shared" si="35"/>
        <v>0</v>
      </c>
      <c r="AH56" s="155">
        <f t="shared" si="35"/>
        <v>99269.126753011908</v>
      </c>
      <c r="AI56" s="155">
        <f t="shared" si="35"/>
        <v>0</v>
      </c>
      <c r="AJ56" s="155">
        <f t="shared" si="35"/>
        <v>0</v>
      </c>
      <c r="AK56" s="155">
        <f t="shared" si="35"/>
        <v>0</v>
      </c>
      <c r="AL56" s="155">
        <f t="shared" si="35"/>
        <v>0</v>
      </c>
      <c r="AM56" s="155">
        <f t="shared" si="35"/>
        <v>0</v>
      </c>
      <c r="AN56" s="21"/>
      <c r="AO56" s="155">
        <f t="shared" si="28"/>
        <v>53078.999999999985</v>
      </c>
      <c r="AQ56" s="155">
        <f t="shared" si="29"/>
        <v>147443.13767380221</v>
      </c>
      <c r="AS56" s="155">
        <f>SUM(Q56:AB56)</f>
        <v>147443.13767380221</v>
      </c>
    </row>
    <row r="57" spans="1:47" x14ac:dyDescent="0.15">
      <c r="B57" s="26"/>
      <c r="C57" s="26"/>
      <c r="D57" s="166"/>
      <c r="E57" s="166"/>
      <c r="F57" s="166"/>
      <c r="G57" s="166"/>
      <c r="H57" s="166"/>
      <c r="I57" s="166"/>
      <c r="J57" s="166"/>
      <c r="K57" s="166"/>
      <c r="L57" s="166"/>
      <c r="M57" s="166"/>
      <c r="N57" s="166"/>
      <c r="O57" s="166"/>
      <c r="P57" s="166"/>
      <c r="Q57" s="166"/>
      <c r="R57" s="166"/>
      <c r="S57" s="166"/>
      <c r="T57" s="166"/>
      <c r="U57" s="166"/>
      <c r="V57" s="166"/>
      <c r="W57" s="166"/>
      <c r="X57" s="166"/>
      <c r="Y57" s="166"/>
      <c r="Z57" s="166"/>
      <c r="AA57" s="167"/>
      <c r="AB57" s="166"/>
      <c r="AC57" s="166"/>
      <c r="AD57" s="166"/>
      <c r="AE57" s="166"/>
      <c r="AF57" s="166"/>
      <c r="AG57" s="166"/>
      <c r="AH57" s="166"/>
      <c r="AI57" s="166"/>
      <c r="AJ57" s="166"/>
      <c r="AK57" s="166"/>
      <c r="AL57" s="166"/>
      <c r="AM57" s="167"/>
      <c r="AN57" s="75"/>
      <c r="AO57" s="75"/>
      <c r="AP57" s="75"/>
      <c r="AQ57" s="75"/>
      <c r="AR57" s="75"/>
      <c r="AS57" s="75"/>
      <c r="AT57" s="75"/>
      <c r="AU57" s="75"/>
    </row>
    <row r="58" spans="1:47" x14ac:dyDescent="0.15"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168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168"/>
      <c r="AN58" s="75"/>
      <c r="AO58" s="75"/>
      <c r="AP58" s="75"/>
      <c r="AQ58" s="75"/>
      <c r="AR58" s="75"/>
      <c r="AS58" s="75"/>
      <c r="AT58" s="75"/>
      <c r="AU58" s="75"/>
    </row>
    <row r="59" spans="1:47" x14ac:dyDescent="0.15"/>
    <row r="60" spans="1:47" s="152" customFormat="1" x14ac:dyDescent="0.15">
      <c r="A60" s="12"/>
      <c r="B60" s="151" t="s">
        <v>392</v>
      </c>
      <c r="C60" s="13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</row>
    <row r="61" spans="1:47" x14ac:dyDescent="0.15">
      <c r="B61" s="29"/>
      <c r="C61" s="29"/>
      <c r="D61" s="29"/>
      <c r="E61" s="29"/>
      <c r="F61" s="29"/>
      <c r="G61" s="29"/>
      <c r="H61" s="29"/>
      <c r="I61" s="29"/>
      <c r="J61" s="29"/>
    </row>
    <row r="62" spans="1:47" x14ac:dyDescent="0.15">
      <c r="A62" s="25"/>
      <c r="B62" s="606" t="s">
        <v>722</v>
      </c>
      <c r="C62" s="608" t="s">
        <v>611</v>
      </c>
      <c r="D62" s="609"/>
      <c r="E62" s="608" t="s">
        <v>721</v>
      </c>
      <c r="F62" s="612"/>
      <c r="G62" s="612"/>
      <c r="H62" s="609"/>
      <c r="I62" s="608" t="s">
        <v>389</v>
      </c>
      <c r="J62" s="612"/>
      <c r="K62" s="609"/>
    </row>
    <row r="63" spans="1:47" x14ac:dyDescent="0.15">
      <c r="A63" s="25"/>
      <c r="B63" s="607"/>
      <c r="C63" s="610"/>
      <c r="D63" s="611"/>
      <c r="E63" s="610"/>
      <c r="F63" s="613"/>
      <c r="G63" s="613"/>
      <c r="H63" s="611"/>
      <c r="I63" s="610"/>
      <c r="J63" s="613"/>
      <c r="K63" s="611"/>
    </row>
    <row r="64" spans="1:47" x14ac:dyDescent="0.15">
      <c r="A64" s="25"/>
      <c r="B64" s="389" t="s">
        <v>377</v>
      </c>
      <c r="C64" s="601" t="s">
        <v>390</v>
      </c>
      <c r="D64" s="601"/>
      <c r="E64" s="602">
        <v>5</v>
      </c>
      <c r="F64" s="603"/>
      <c r="G64" s="603"/>
      <c r="H64" s="604"/>
      <c r="I64" s="587">
        <v>30000</v>
      </c>
      <c r="J64" s="605"/>
      <c r="K64" s="588"/>
    </row>
    <row r="65" spans="1:11" x14ac:dyDescent="0.15">
      <c r="A65" s="25"/>
      <c r="B65" s="389" t="s">
        <v>723</v>
      </c>
      <c r="C65" s="601" t="s">
        <v>724</v>
      </c>
      <c r="D65" s="601"/>
      <c r="E65" s="602">
        <v>5</v>
      </c>
      <c r="F65" s="603"/>
      <c r="G65" s="603"/>
      <c r="H65" s="604"/>
      <c r="I65" s="587">
        <v>50000</v>
      </c>
      <c r="J65" s="605"/>
      <c r="K65" s="588"/>
    </row>
    <row r="66" spans="1:11" x14ac:dyDescent="0.15">
      <c r="A66" s="25"/>
      <c r="B66" s="169" t="s">
        <v>376</v>
      </c>
      <c r="C66" s="601" t="s">
        <v>608</v>
      </c>
      <c r="D66" s="601"/>
      <c r="E66" s="602">
        <v>5</v>
      </c>
      <c r="F66" s="603"/>
      <c r="G66" s="603"/>
      <c r="H66" s="604"/>
      <c r="I66" s="587">
        <v>100000</v>
      </c>
      <c r="J66" s="605"/>
      <c r="K66" s="588"/>
    </row>
    <row r="67" spans="1:11" x14ac:dyDescent="0.15">
      <c r="B67" s="169" t="s">
        <v>378</v>
      </c>
      <c r="C67" s="601" t="s">
        <v>609</v>
      </c>
      <c r="D67" s="601"/>
      <c r="E67" s="602">
        <v>5</v>
      </c>
      <c r="F67" s="603"/>
      <c r="G67" s="603"/>
      <c r="H67" s="604"/>
      <c r="I67" s="587">
        <v>100000</v>
      </c>
      <c r="J67" s="605"/>
      <c r="K67" s="588"/>
    </row>
    <row r="68" spans="1:11" x14ac:dyDescent="0.15">
      <c r="B68" s="169" t="s">
        <v>612</v>
      </c>
      <c r="C68" s="601" t="s">
        <v>610</v>
      </c>
      <c r="D68" s="601"/>
      <c r="E68" s="602">
        <v>5</v>
      </c>
      <c r="F68" s="603"/>
      <c r="G68" s="603"/>
      <c r="H68" s="604"/>
      <c r="I68" s="587">
        <v>100000</v>
      </c>
      <c r="J68" s="605"/>
      <c r="K68" s="588"/>
    </row>
    <row r="69" spans="1:11" x14ac:dyDescent="0.15"/>
    <row r="70" spans="1:11" x14ac:dyDescent="0.15"/>
    <row r="71" spans="1:11" x14ac:dyDescent="0.15"/>
    <row r="72" spans="1:11" x14ac:dyDescent="0.15"/>
    <row r="73" spans="1:11" x14ac:dyDescent="0.15"/>
    <row r="74" spans="1:11" x14ac:dyDescent="0.15"/>
    <row r="75" spans="1:11" x14ac:dyDescent="0.15"/>
    <row r="76" spans="1:11" x14ac:dyDescent="0.15"/>
    <row r="78" spans="1:11" x14ac:dyDescent="0.15"/>
    <row r="79" spans="1:11" x14ac:dyDescent="0.15"/>
    <row r="80" spans="1:11" x14ac:dyDescent="0.15"/>
  </sheetData>
  <mergeCells count="22">
    <mergeCell ref="B62:B63"/>
    <mergeCell ref="C62:D63"/>
    <mergeCell ref="E62:H63"/>
    <mergeCell ref="I62:K63"/>
    <mergeCell ref="E66:H66"/>
    <mergeCell ref="C66:D66"/>
    <mergeCell ref="I66:K66"/>
    <mergeCell ref="C64:D64"/>
    <mergeCell ref="E64:H64"/>
    <mergeCell ref="I64:K64"/>
    <mergeCell ref="C65:D65"/>
    <mergeCell ref="E65:H65"/>
    <mergeCell ref="I65:K65"/>
    <mergeCell ref="C68:D68"/>
    <mergeCell ref="E68:H68"/>
    <mergeCell ref="I68:K68"/>
    <mergeCell ref="AB2:AM2"/>
    <mergeCell ref="I67:K67"/>
    <mergeCell ref="C67:D67"/>
    <mergeCell ref="E67:H67"/>
    <mergeCell ref="D2:O2"/>
    <mergeCell ref="P2:AA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AC8FE-35B4-5A42-A7E8-E9FB3911DED9}">
  <sheetPr>
    <tabColor theme="4" tint="0.79998168889431442"/>
  </sheetPr>
  <dimension ref="A1:EY150"/>
  <sheetViews>
    <sheetView zoomScaleNormal="67" workbookViewId="0">
      <pane xSplit="3" topLeftCell="D1" activePane="topRight" state="frozen"/>
      <selection pane="topRight"/>
    </sheetView>
  </sheetViews>
  <sheetFormatPr baseColWidth="10" defaultColWidth="0" defaultRowHeight="16" zeroHeight="1" x14ac:dyDescent="0.2"/>
  <cols>
    <col min="1" max="1" width="12.6640625" customWidth="1"/>
    <col min="2" max="2" width="19.33203125" customWidth="1"/>
    <col min="3" max="3" width="4.1640625" customWidth="1"/>
    <col min="4" max="4" width="12.6640625" customWidth="1"/>
    <col min="5" max="5" width="13.33203125" customWidth="1"/>
    <col min="6" max="7" width="15.1640625" customWidth="1"/>
    <col min="8" max="8" width="16.33203125" customWidth="1"/>
    <col min="9" max="9" width="16.5" customWidth="1"/>
    <col min="10" max="10" width="16.1640625" customWidth="1"/>
    <col min="11" max="11" width="16.33203125" customWidth="1"/>
    <col min="12" max="12" width="13.33203125" customWidth="1"/>
    <col min="13" max="13" width="11.83203125" customWidth="1"/>
    <col min="14" max="14" width="12.6640625" customWidth="1"/>
    <col min="15" max="15" width="15.5" customWidth="1"/>
    <col min="16" max="16" width="15.33203125" customWidth="1"/>
    <col min="17" max="17" width="15.1640625" customWidth="1"/>
    <col min="18" max="18" width="16.1640625" customWidth="1"/>
    <col min="19" max="19" width="15" customWidth="1"/>
    <col min="20" max="20" width="16.6640625" customWidth="1"/>
    <col min="21" max="21" width="16.1640625" customWidth="1"/>
    <col min="22" max="23" width="16.6640625" customWidth="1"/>
    <col min="24" max="24" width="16.1640625" customWidth="1"/>
    <col min="25" max="25" width="16.5" customWidth="1"/>
    <col min="26" max="26" width="16.1640625" customWidth="1"/>
    <col min="27" max="27" width="16.33203125" customWidth="1"/>
    <col min="28" max="28" width="16.6640625" customWidth="1"/>
    <col min="29" max="29" width="15" customWidth="1"/>
    <col min="30" max="30" width="15.1640625" customWidth="1"/>
    <col min="31" max="31" width="15.5" customWidth="1"/>
    <col min="32" max="32" width="16.6640625" customWidth="1"/>
    <col min="33" max="35" width="16.33203125" customWidth="1"/>
    <col min="36" max="37" width="16.6640625" customWidth="1"/>
    <col min="38" max="38" width="15.6640625" customWidth="1"/>
    <col min="39" max="40" width="12.6640625" customWidth="1"/>
  </cols>
  <sheetData>
    <row r="1" spans="1:40" x14ac:dyDescent="0.2">
      <c r="A1" s="397"/>
      <c r="B1" s="397"/>
      <c r="C1" s="397"/>
      <c r="D1" s="397"/>
      <c r="E1" s="397"/>
      <c r="F1" s="397"/>
      <c r="G1" s="397"/>
      <c r="H1" s="397"/>
      <c r="I1" s="397"/>
      <c r="J1" s="397"/>
      <c r="K1" s="397"/>
      <c r="L1" s="397"/>
      <c r="M1" s="397"/>
      <c r="N1" s="397"/>
      <c r="O1" s="397"/>
      <c r="P1" s="397"/>
      <c r="Q1" s="397"/>
      <c r="R1" s="397"/>
      <c r="S1" s="397"/>
      <c r="T1" s="397"/>
      <c r="U1" s="397"/>
      <c r="V1" s="397"/>
      <c r="W1" s="397"/>
      <c r="X1" s="397"/>
      <c r="Y1" s="397"/>
      <c r="Z1" s="397"/>
      <c r="AA1" s="397"/>
      <c r="AB1" s="397"/>
      <c r="AC1" s="397"/>
      <c r="AD1" s="397"/>
      <c r="AE1" s="397"/>
      <c r="AF1" s="397"/>
      <c r="AG1" s="397"/>
      <c r="AH1" s="397"/>
      <c r="AI1" s="397"/>
      <c r="AJ1" s="397"/>
      <c r="AK1" s="397"/>
      <c r="AL1" s="397"/>
      <c r="AM1" s="398"/>
      <c r="AN1" s="398"/>
    </row>
    <row r="2" spans="1:40" x14ac:dyDescent="0.2">
      <c r="A2" s="397"/>
      <c r="B2" s="218" t="s">
        <v>37</v>
      </c>
      <c r="C2" s="397"/>
      <c r="D2" s="597">
        <v>2025</v>
      </c>
      <c r="E2" s="598"/>
      <c r="F2" s="598"/>
      <c r="G2" s="598"/>
      <c r="H2" s="598"/>
      <c r="I2" s="598"/>
      <c r="J2" s="598"/>
      <c r="K2" s="598"/>
      <c r="L2" s="598"/>
      <c r="M2" s="598"/>
      <c r="N2" s="598"/>
      <c r="O2" s="599"/>
      <c r="P2" s="600">
        <v>2026</v>
      </c>
      <c r="Q2" s="598"/>
      <c r="R2" s="598"/>
      <c r="S2" s="598"/>
      <c r="T2" s="598"/>
      <c r="U2" s="598"/>
      <c r="V2" s="598"/>
      <c r="W2" s="598"/>
      <c r="X2" s="598"/>
      <c r="Y2" s="598"/>
      <c r="Z2" s="598"/>
      <c r="AA2" s="599"/>
      <c r="AB2" s="600">
        <v>2027</v>
      </c>
      <c r="AC2" s="598"/>
      <c r="AD2" s="598"/>
      <c r="AE2" s="598"/>
      <c r="AF2" s="598"/>
      <c r="AG2" s="598"/>
      <c r="AH2" s="598"/>
      <c r="AI2" s="598"/>
      <c r="AJ2" s="598"/>
      <c r="AK2" s="598"/>
      <c r="AL2" s="598"/>
      <c r="AM2" s="599"/>
      <c r="AN2" s="398"/>
    </row>
    <row r="3" spans="1:40" x14ac:dyDescent="0.2">
      <c r="A3" s="399"/>
      <c r="B3" s="399"/>
      <c r="C3" s="399"/>
      <c r="D3" s="399" t="s">
        <v>7</v>
      </c>
      <c r="E3" s="400" t="s">
        <v>8</v>
      </c>
      <c r="F3" s="400" t="s">
        <v>9</v>
      </c>
      <c r="G3" s="400" t="s">
        <v>10</v>
      </c>
      <c r="H3" s="400" t="s">
        <v>3</v>
      </c>
      <c r="I3" s="400" t="s">
        <v>4</v>
      </c>
      <c r="J3" s="400" t="s">
        <v>5</v>
      </c>
      <c r="K3" s="400" t="s">
        <v>11</v>
      </c>
      <c r="L3" s="400" t="s">
        <v>12</v>
      </c>
      <c r="M3" s="400" t="s">
        <v>13</v>
      </c>
      <c r="N3" s="400" t="s">
        <v>14</v>
      </c>
      <c r="O3" s="400" t="s">
        <v>15</v>
      </c>
      <c r="P3" s="400" t="s">
        <v>7</v>
      </c>
      <c r="Q3" s="400" t="s">
        <v>8</v>
      </c>
      <c r="R3" s="400" t="s">
        <v>9</v>
      </c>
      <c r="S3" s="400" t="s">
        <v>10</v>
      </c>
      <c r="T3" s="400" t="s">
        <v>3</v>
      </c>
      <c r="U3" s="400" t="s">
        <v>4</v>
      </c>
      <c r="V3" s="400" t="s">
        <v>5</v>
      </c>
      <c r="W3" s="400" t="s">
        <v>11</v>
      </c>
      <c r="X3" s="400" t="s">
        <v>12</v>
      </c>
      <c r="Y3" s="400" t="s">
        <v>13</v>
      </c>
      <c r="Z3" s="400" t="s">
        <v>14</v>
      </c>
      <c r="AA3" s="400" t="s">
        <v>15</v>
      </c>
      <c r="AB3" s="400" t="s">
        <v>7</v>
      </c>
      <c r="AC3" s="400" t="s">
        <v>8</v>
      </c>
      <c r="AD3" s="400" t="s">
        <v>9</v>
      </c>
      <c r="AE3" s="400" t="s">
        <v>10</v>
      </c>
      <c r="AF3" s="400" t="s">
        <v>3</v>
      </c>
      <c r="AG3" s="400" t="s">
        <v>4</v>
      </c>
      <c r="AH3" s="400" t="s">
        <v>5</v>
      </c>
      <c r="AI3" s="400" t="s">
        <v>11</v>
      </c>
      <c r="AJ3" s="400" t="s">
        <v>12</v>
      </c>
      <c r="AK3" s="400" t="s">
        <v>13</v>
      </c>
      <c r="AL3" s="400" t="s">
        <v>14</v>
      </c>
      <c r="AM3" s="400" t="s">
        <v>15</v>
      </c>
      <c r="AN3" s="398"/>
    </row>
    <row r="4" spans="1:40" x14ac:dyDescent="0.2">
      <c r="A4" s="401"/>
      <c r="B4" s="401"/>
      <c r="C4" s="401"/>
      <c r="D4" s="401"/>
      <c r="E4" s="401"/>
      <c r="F4" s="401"/>
      <c r="G4" s="401"/>
      <c r="H4" s="401"/>
      <c r="I4" s="401"/>
      <c r="J4" s="401"/>
      <c r="K4" s="401"/>
      <c r="L4" s="401"/>
      <c r="M4" s="401"/>
      <c r="N4" s="401"/>
      <c r="O4" s="401"/>
      <c r="P4" s="401"/>
      <c r="Q4" s="401"/>
      <c r="R4" s="401"/>
      <c r="S4" s="401"/>
      <c r="T4" s="401"/>
      <c r="U4" s="401"/>
      <c r="V4" s="401"/>
      <c r="W4" s="401"/>
      <c r="X4" s="401"/>
      <c r="Y4" s="401"/>
      <c r="Z4" s="401"/>
      <c r="AA4" s="401"/>
      <c r="AB4" s="401"/>
      <c r="AC4" s="401"/>
      <c r="AD4" s="401"/>
      <c r="AE4" s="401"/>
      <c r="AF4" s="401"/>
      <c r="AG4" s="401"/>
      <c r="AH4" s="401"/>
      <c r="AI4" s="401"/>
      <c r="AJ4" s="401"/>
      <c r="AK4" s="401"/>
      <c r="AL4" s="401"/>
      <c r="AM4" s="401"/>
      <c r="AN4" s="401"/>
    </row>
    <row r="5" spans="1:40" x14ac:dyDescent="0.2">
      <c r="A5" s="401"/>
      <c r="B5" s="402" t="s">
        <v>440</v>
      </c>
      <c r="C5" s="402"/>
      <c r="D5" s="402"/>
      <c r="E5" s="401"/>
      <c r="F5" s="403"/>
      <c r="G5" s="401"/>
      <c r="H5" s="401"/>
      <c r="I5" s="401"/>
      <c r="J5" s="401"/>
      <c r="K5" s="401"/>
      <c r="L5" s="401"/>
      <c r="M5" s="401"/>
      <c r="N5" s="401"/>
      <c r="O5" s="401"/>
      <c r="P5" s="401"/>
      <c r="Q5" s="401"/>
      <c r="R5" s="401"/>
      <c r="S5" s="401"/>
      <c r="T5" s="401"/>
      <c r="U5" s="401"/>
      <c r="V5" s="401"/>
      <c r="W5" s="401"/>
      <c r="X5" s="401"/>
      <c r="Y5" s="401"/>
      <c r="Z5" s="401"/>
      <c r="AA5" s="401"/>
      <c r="AB5" s="401"/>
      <c r="AC5" s="401"/>
      <c r="AD5" s="401"/>
      <c r="AE5" s="401"/>
      <c r="AF5" s="401"/>
      <c r="AG5" s="401"/>
      <c r="AH5" s="401"/>
      <c r="AI5" s="401"/>
      <c r="AJ5" s="401"/>
      <c r="AK5" s="401"/>
      <c r="AL5" s="401"/>
      <c r="AM5" s="401"/>
      <c r="AN5" s="401"/>
    </row>
    <row r="6" spans="1:40" x14ac:dyDescent="0.2">
      <c r="A6" s="401"/>
      <c r="B6" s="401"/>
      <c r="C6" s="401"/>
      <c r="D6" s="401"/>
      <c r="E6" s="404"/>
      <c r="F6" s="401"/>
      <c r="G6" s="405" t="s">
        <v>441</v>
      </c>
      <c r="H6" s="401"/>
      <c r="I6" s="401"/>
      <c r="J6" s="401"/>
      <c r="K6" s="401"/>
      <c r="L6" s="401"/>
      <c r="M6" s="401"/>
      <c r="N6" s="401"/>
      <c r="O6" s="401"/>
      <c r="P6" s="401"/>
      <c r="Q6" s="401"/>
      <c r="R6" s="401"/>
      <c r="S6" s="401"/>
      <c r="T6" s="401"/>
      <c r="U6" s="401"/>
      <c r="V6" s="401"/>
      <c r="W6" s="401"/>
      <c r="X6" s="401"/>
      <c r="Y6" s="401"/>
      <c r="Z6" s="401"/>
      <c r="AA6" s="401"/>
      <c r="AB6" s="401"/>
      <c r="AC6" s="401"/>
      <c r="AD6" s="401"/>
      <c r="AE6" s="401"/>
      <c r="AF6" s="401"/>
      <c r="AG6" s="401"/>
      <c r="AH6" s="401"/>
      <c r="AI6" s="401"/>
      <c r="AJ6" s="401"/>
      <c r="AK6" s="401"/>
      <c r="AL6" s="401"/>
      <c r="AM6" s="401"/>
      <c r="AN6" s="401"/>
    </row>
    <row r="7" spans="1:40" x14ac:dyDescent="0.2">
      <c r="A7" s="401"/>
      <c r="B7" s="401"/>
      <c r="C7" s="401"/>
      <c r="D7" s="401"/>
      <c r="E7" s="404"/>
      <c r="F7" s="401"/>
      <c r="G7" s="645"/>
      <c r="H7" s="403"/>
      <c r="I7" s="403"/>
      <c r="J7" s="401"/>
      <c r="K7" s="401"/>
      <c r="L7" s="403"/>
      <c r="M7" s="401"/>
      <c r="N7" s="401"/>
      <c r="O7" s="401"/>
      <c r="P7" s="401"/>
      <c r="Q7" s="401"/>
      <c r="R7" s="401"/>
      <c r="S7" s="401"/>
      <c r="T7" s="401"/>
      <c r="U7" s="401"/>
      <c r="V7" s="401"/>
      <c r="W7" s="401"/>
      <c r="X7" s="401"/>
      <c r="Y7" s="401"/>
      <c r="Z7" s="401"/>
      <c r="AA7" s="401"/>
      <c r="AB7" s="401"/>
      <c r="AC7" s="401"/>
      <c r="AD7" s="401"/>
      <c r="AE7" s="401"/>
      <c r="AF7" s="401"/>
      <c r="AG7" s="401"/>
      <c r="AH7" s="401"/>
      <c r="AI7" s="401"/>
      <c r="AJ7" s="401"/>
      <c r="AK7" s="401"/>
      <c r="AL7" s="401"/>
      <c r="AM7" s="401"/>
      <c r="AN7" s="401"/>
    </row>
    <row r="8" spans="1:40" ht="30" x14ac:dyDescent="0.2">
      <c r="A8" s="407"/>
      <c r="B8" s="407" t="s">
        <v>442</v>
      </c>
      <c r="C8" s="407"/>
      <c r="D8" s="407"/>
      <c r="E8" s="408"/>
      <c r="F8" s="408"/>
      <c r="G8" s="409" t="s">
        <v>443</v>
      </c>
      <c r="H8" s="409" t="s">
        <v>444</v>
      </c>
      <c r="I8" s="409" t="s">
        <v>445</v>
      </c>
      <c r="J8" s="410"/>
      <c r="K8" s="411"/>
      <c r="L8" s="409" t="s">
        <v>446</v>
      </c>
      <c r="M8" s="410"/>
      <c r="N8" s="412"/>
      <c r="O8" s="412"/>
      <c r="P8" s="409" t="s">
        <v>447</v>
      </c>
      <c r="Q8" s="413"/>
      <c r="R8" s="409" t="s">
        <v>443</v>
      </c>
      <c r="S8" s="409" t="s">
        <v>448</v>
      </c>
      <c r="T8" s="409" t="s">
        <v>449</v>
      </c>
      <c r="U8" s="409" t="s">
        <v>445</v>
      </c>
      <c r="V8" s="413"/>
      <c r="W8" s="409" t="s">
        <v>444</v>
      </c>
      <c r="X8" s="409" t="s">
        <v>450</v>
      </c>
      <c r="Y8" s="413"/>
      <c r="Z8" s="407"/>
      <c r="AA8" s="409" t="s">
        <v>446</v>
      </c>
      <c r="AB8" s="409" t="s">
        <v>447</v>
      </c>
      <c r="AC8" s="413"/>
      <c r="AD8" s="409" t="s">
        <v>443</v>
      </c>
      <c r="AE8" s="409" t="s">
        <v>448</v>
      </c>
      <c r="AF8" s="409" t="s">
        <v>449</v>
      </c>
      <c r="AG8" s="409" t="s">
        <v>445</v>
      </c>
      <c r="AH8" s="413"/>
      <c r="AI8" s="409" t="s">
        <v>444</v>
      </c>
      <c r="AJ8" s="409" t="s">
        <v>450</v>
      </c>
      <c r="AK8" s="413"/>
      <c r="AL8" s="407"/>
      <c r="AM8" s="409" t="s">
        <v>446</v>
      </c>
      <c r="AN8" s="407"/>
    </row>
    <row r="9" spans="1:40" x14ac:dyDescent="0.2">
      <c r="A9" s="401"/>
      <c r="B9" s="401"/>
      <c r="C9" s="401"/>
      <c r="D9" s="401"/>
      <c r="E9" s="414"/>
      <c r="F9" s="401"/>
      <c r="G9" s="646"/>
      <c r="H9" s="415"/>
      <c r="I9" s="416"/>
      <c r="J9" s="401"/>
      <c r="K9" s="401"/>
      <c r="L9" s="415"/>
      <c r="M9" s="401"/>
      <c r="N9" s="401"/>
      <c r="O9" s="401"/>
      <c r="P9" s="403"/>
      <c r="Q9" s="403"/>
      <c r="R9" s="403"/>
      <c r="S9" s="403"/>
      <c r="T9" s="403"/>
      <c r="U9" s="401"/>
      <c r="V9" s="401"/>
      <c r="W9" s="401"/>
      <c r="X9" s="401"/>
      <c r="Y9" s="401"/>
      <c r="Z9" s="401"/>
      <c r="AA9" s="401"/>
      <c r="AB9" s="401"/>
      <c r="AC9" s="401"/>
      <c r="AD9" s="401"/>
      <c r="AE9" s="401"/>
      <c r="AF9" s="401"/>
      <c r="AG9" s="401"/>
      <c r="AH9" s="401"/>
      <c r="AI9" s="401"/>
      <c r="AJ9" s="401"/>
      <c r="AK9" s="401"/>
      <c r="AL9" s="401"/>
      <c r="AM9" s="401"/>
      <c r="AN9" s="401"/>
    </row>
    <row r="10" spans="1:40" x14ac:dyDescent="0.2">
      <c r="A10" s="401"/>
      <c r="B10" s="401" t="s">
        <v>451</v>
      </c>
      <c r="C10" s="401"/>
      <c r="D10" s="404"/>
      <c r="E10" s="614" t="s">
        <v>452</v>
      </c>
      <c r="F10" s="615"/>
      <c r="G10" s="616"/>
      <c r="H10" s="417"/>
      <c r="I10" s="418" t="s">
        <v>453</v>
      </c>
      <c r="J10" s="419"/>
      <c r="K10" s="403"/>
      <c r="L10" s="403"/>
      <c r="M10" s="403"/>
      <c r="N10" s="403"/>
      <c r="O10" s="414"/>
      <c r="P10" s="614" t="s">
        <v>454</v>
      </c>
      <c r="Q10" s="615"/>
      <c r="R10" s="615"/>
      <c r="S10" s="420" t="s">
        <v>455</v>
      </c>
      <c r="T10" s="406"/>
      <c r="U10" s="406"/>
      <c r="V10" s="401"/>
      <c r="W10" s="403"/>
      <c r="X10" s="403"/>
      <c r="Y10" s="403"/>
      <c r="Z10" s="403"/>
      <c r="AA10" s="403"/>
      <c r="AB10" s="614" t="s">
        <v>456</v>
      </c>
      <c r="AC10" s="615"/>
      <c r="AD10" s="615"/>
      <c r="AE10" s="420" t="s">
        <v>457</v>
      </c>
      <c r="AG10" s="401"/>
      <c r="AH10" s="401"/>
      <c r="AI10" s="401"/>
      <c r="AJ10" s="401"/>
      <c r="AK10" s="401"/>
      <c r="AL10" s="401"/>
      <c r="AM10" s="401"/>
      <c r="AN10" s="401"/>
    </row>
    <row r="11" spans="1:40" x14ac:dyDescent="0.2">
      <c r="A11" s="401"/>
      <c r="B11" s="401" t="s">
        <v>458</v>
      </c>
      <c r="C11" s="401"/>
      <c r="D11" s="401"/>
      <c r="E11" s="421"/>
      <c r="F11" s="401"/>
      <c r="G11" s="619" t="s">
        <v>459</v>
      </c>
      <c r="H11" s="620"/>
      <c r="I11" s="620"/>
      <c r="J11" s="620"/>
      <c r="K11" s="620"/>
      <c r="L11" s="620"/>
      <c r="M11" s="620"/>
      <c r="N11" s="620"/>
      <c r="O11" s="621"/>
      <c r="P11" s="422"/>
      <c r="Q11" s="415"/>
      <c r="R11" s="415"/>
      <c r="S11" s="415"/>
      <c r="T11" s="415"/>
      <c r="U11" s="401"/>
      <c r="V11" s="404"/>
      <c r="W11" s="619" t="s">
        <v>460</v>
      </c>
      <c r="X11" s="620"/>
      <c r="Y11" s="620"/>
      <c r="Z11" s="620"/>
      <c r="AA11" s="621"/>
      <c r="AB11" s="406"/>
      <c r="AC11" s="406"/>
      <c r="AD11" s="406"/>
      <c r="AE11" s="406"/>
      <c r="AF11" s="406"/>
      <c r="AG11" s="401"/>
      <c r="AH11" s="401"/>
      <c r="AI11" s="401"/>
      <c r="AJ11" s="401"/>
      <c r="AK11" s="401"/>
      <c r="AL11" s="401"/>
      <c r="AM11" s="401"/>
      <c r="AN11" s="401"/>
    </row>
    <row r="12" spans="1:40" x14ac:dyDescent="0.2">
      <c r="A12" s="407"/>
      <c r="B12" s="407" t="s">
        <v>461</v>
      </c>
      <c r="C12" s="407"/>
      <c r="D12" s="407"/>
      <c r="E12" s="408"/>
      <c r="F12" s="401"/>
      <c r="G12" s="647"/>
      <c r="H12" s="423"/>
      <c r="I12" s="423"/>
      <c r="J12" s="424"/>
      <c r="K12" s="425" t="s">
        <v>462</v>
      </c>
      <c r="L12" s="426"/>
      <c r="M12" s="423"/>
      <c r="N12" s="423"/>
      <c r="O12" s="423"/>
      <c r="P12" s="407"/>
      <c r="Q12" s="407"/>
      <c r="R12" s="407"/>
      <c r="S12" s="407"/>
      <c r="T12" s="407"/>
      <c r="U12" s="425" t="s">
        <v>463</v>
      </c>
      <c r="V12" s="407"/>
      <c r="W12" s="425" t="s">
        <v>592</v>
      </c>
      <c r="X12" s="423"/>
      <c r="Y12" s="423"/>
      <c r="Z12" s="423"/>
      <c r="AA12" s="423"/>
      <c r="AB12" s="423"/>
      <c r="AC12" s="423"/>
      <c r="AD12" s="423"/>
      <c r="AE12" s="423"/>
      <c r="AF12" s="407"/>
      <c r="AG12" s="407"/>
      <c r="AH12" s="425" t="s">
        <v>593</v>
      </c>
      <c r="AI12" s="407"/>
      <c r="AJ12" s="407"/>
      <c r="AK12" s="407"/>
      <c r="AL12" s="407"/>
      <c r="AM12" s="407"/>
      <c r="AN12" s="407"/>
    </row>
    <row r="13" spans="1:40" x14ac:dyDescent="0.2">
      <c r="A13" s="401"/>
      <c r="B13" s="401"/>
      <c r="C13" s="401"/>
      <c r="D13" s="401"/>
      <c r="E13" s="404"/>
      <c r="F13" s="401"/>
      <c r="G13" s="442"/>
      <c r="H13" s="403"/>
      <c r="I13" s="401"/>
      <c r="J13" s="401"/>
      <c r="K13" s="415"/>
      <c r="L13" s="401"/>
      <c r="M13" s="401"/>
      <c r="N13" s="401"/>
      <c r="O13" s="401"/>
      <c r="P13" s="401"/>
      <c r="Q13" s="401"/>
      <c r="R13" s="401"/>
      <c r="S13" s="401"/>
      <c r="T13" s="401"/>
      <c r="U13" s="401"/>
      <c r="V13" s="401"/>
      <c r="W13" s="401"/>
      <c r="X13" s="401"/>
      <c r="Y13" s="401"/>
      <c r="Z13" s="401"/>
      <c r="AA13" s="401"/>
      <c r="AB13" s="401"/>
      <c r="AC13" s="401"/>
      <c r="AD13" s="401"/>
      <c r="AE13" s="401"/>
      <c r="AF13" s="401"/>
      <c r="AG13" s="401"/>
      <c r="AH13" s="401"/>
      <c r="AI13" s="401"/>
      <c r="AJ13" s="401"/>
      <c r="AK13" s="401"/>
      <c r="AL13" s="401"/>
      <c r="AM13" s="401"/>
      <c r="AN13" s="401"/>
    </row>
    <row r="14" spans="1:40" x14ac:dyDescent="0.2">
      <c r="A14" s="401"/>
      <c r="B14" s="401" t="s">
        <v>464</v>
      </c>
      <c r="C14" s="401"/>
      <c r="D14" s="401"/>
      <c r="E14" s="404"/>
      <c r="F14" s="401"/>
      <c r="G14" s="427"/>
      <c r="H14" s="547" t="s">
        <v>465</v>
      </c>
      <c r="I14" s="406"/>
      <c r="J14" s="401"/>
      <c r="K14" s="547" t="s">
        <v>465</v>
      </c>
      <c r="L14" s="401"/>
      <c r="M14" s="401"/>
      <c r="N14" s="401"/>
      <c r="O14" s="401"/>
      <c r="P14" s="622" t="s">
        <v>465</v>
      </c>
      <c r="Q14" s="623"/>
      <c r="R14" s="401"/>
      <c r="S14" s="401"/>
      <c r="T14" s="401"/>
      <c r="U14" s="401"/>
      <c r="V14" s="401"/>
      <c r="W14" s="401"/>
      <c r="X14" s="401"/>
      <c r="Y14" s="401"/>
      <c r="Z14" s="401"/>
      <c r="AA14" s="401"/>
      <c r="AB14" s="622" t="s">
        <v>465</v>
      </c>
      <c r="AC14" s="623"/>
      <c r="AD14" s="401"/>
      <c r="AE14" s="401"/>
      <c r="AF14" s="401"/>
      <c r="AG14" s="401"/>
      <c r="AH14" s="401"/>
      <c r="AI14" s="401"/>
      <c r="AJ14" s="401"/>
      <c r="AK14" s="401"/>
      <c r="AL14" s="401"/>
      <c r="AM14" s="401"/>
      <c r="AN14" s="401"/>
    </row>
    <row r="15" spans="1:40" x14ac:dyDescent="0.2">
      <c r="A15" s="401"/>
      <c r="B15" s="401"/>
      <c r="C15" s="401"/>
      <c r="D15" s="401"/>
      <c r="E15" s="404"/>
      <c r="F15" s="401"/>
      <c r="G15" s="648"/>
      <c r="H15" s="416"/>
      <c r="I15" s="403"/>
      <c r="J15" s="403"/>
      <c r="K15" s="403"/>
      <c r="L15" s="403"/>
      <c r="M15" s="403"/>
      <c r="N15" s="403"/>
      <c r="O15" s="403"/>
      <c r="P15" s="403"/>
      <c r="Q15" s="403"/>
      <c r="R15" s="403"/>
      <c r="S15" s="403"/>
      <c r="T15" s="403"/>
      <c r="U15" s="403"/>
      <c r="V15" s="403"/>
      <c r="W15" s="403"/>
      <c r="X15" s="403"/>
      <c r="Y15" s="401"/>
      <c r="Z15" s="401"/>
      <c r="AA15" s="401"/>
      <c r="AB15" s="401"/>
      <c r="AC15" s="401"/>
      <c r="AD15" s="401"/>
      <c r="AE15" s="401"/>
      <c r="AF15" s="401"/>
      <c r="AG15" s="401"/>
      <c r="AH15" s="401"/>
      <c r="AI15" s="401"/>
      <c r="AJ15" s="401"/>
      <c r="AK15" s="401"/>
      <c r="AL15" s="401"/>
      <c r="AM15" s="401"/>
      <c r="AN15" s="401"/>
    </row>
    <row r="16" spans="1:40" x14ac:dyDescent="0.2">
      <c r="A16" s="401"/>
      <c r="B16" s="401" t="s">
        <v>466</v>
      </c>
      <c r="C16" s="401"/>
      <c r="D16" s="401"/>
      <c r="E16" s="624" t="s">
        <v>467</v>
      </c>
      <c r="F16" s="625"/>
      <c r="G16" s="625"/>
      <c r="H16" s="625"/>
      <c r="I16" s="625"/>
      <c r="J16" s="625"/>
      <c r="K16" s="625"/>
      <c r="L16" s="625"/>
      <c r="M16" s="625"/>
      <c r="N16" s="625"/>
      <c r="O16" s="626"/>
      <c r="P16" s="624" t="s">
        <v>467</v>
      </c>
      <c r="Q16" s="625"/>
      <c r="R16" s="625"/>
      <c r="S16" s="625"/>
      <c r="T16" s="625"/>
      <c r="U16" s="625"/>
      <c r="V16" s="625"/>
      <c r="W16" s="625"/>
      <c r="X16" s="625"/>
      <c r="Y16" s="625"/>
      <c r="Z16" s="625"/>
      <c r="AA16" s="627"/>
      <c r="AB16" s="624" t="s">
        <v>467</v>
      </c>
      <c r="AC16" s="625"/>
      <c r="AD16" s="625"/>
      <c r="AE16" s="625"/>
      <c r="AF16" s="625"/>
      <c r="AG16" s="625"/>
      <c r="AH16" s="625"/>
      <c r="AI16" s="625"/>
      <c r="AJ16" s="625"/>
      <c r="AK16" s="625"/>
      <c r="AL16" s="625"/>
      <c r="AM16" s="626"/>
      <c r="AN16" s="406"/>
    </row>
    <row r="17" spans="1:40" ht="32" x14ac:dyDescent="0.2">
      <c r="A17" s="412"/>
      <c r="B17" s="429" t="s">
        <v>468</v>
      </c>
      <c r="C17" s="412"/>
      <c r="D17" s="412"/>
      <c r="E17" s="411"/>
      <c r="F17" s="411"/>
      <c r="G17" s="430" t="s">
        <v>469</v>
      </c>
      <c r="H17" s="430" t="s">
        <v>470</v>
      </c>
      <c r="I17" s="431"/>
      <c r="J17" s="432"/>
      <c r="K17" s="430" t="s">
        <v>471</v>
      </c>
      <c r="L17" s="433"/>
      <c r="M17" s="432"/>
      <c r="N17" s="432"/>
      <c r="O17" s="430" t="s">
        <v>472</v>
      </c>
      <c r="P17" s="432"/>
      <c r="Q17" s="430" t="s">
        <v>473</v>
      </c>
      <c r="R17" s="431"/>
      <c r="S17" s="430" t="s">
        <v>474</v>
      </c>
      <c r="T17" s="430" t="s">
        <v>470</v>
      </c>
      <c r="U17" s="432"/>
      <c r="V17" s="430" t="s">
        <v>469</v>
      </c>
      <c r="W17" s="432"/>
      <c r="X17" s="432"/>
      <c r="Y17" s="432"/>
      <c r="Z17" s="434" t="s">
        <v>471</v>
      </c>
      <c r="AA17" s="434" t="s">
        <v>472</v>
      </c>
      <c r="AB17" s="432"/>
      <c r="AC17" s="430" t="s">
        <v>473</v>
      </c>
      <c r="AD17" s="431"/>
      <c r="AE17" s="430" t="s">
        <v>474</v>
      </c>
      <c r="AF17" s="430" t="s">
        <v>470</v>
      </c>
      <c r="AG17" s="432"/>
      <c r="AH17" s="430" t="s">
        <v>469</v>
      </c>
      <c r="AI17" s="432"/>
      <c r="AJ17" s="432"/>
      <c r="AK17" s="432"/>
      <c r="AL17" s="434" t="s">
        <v>471</v>
      </c>
      <c r="AM17" s="412"/>
      <c r="AN17" s="412"/>
    </row>
    <row r="18" spans="1:40" ht="17" thickBot="1" x14ac:dyDescent="0.25">
      <c r="A18" s="401"/>
      <c r="B18" s="403"/>
      <c r="C18" s="403"/>
      <c r="D18" s="403"/>
      <c r="E18" s="414"/>
      <c r="F18" s="403"/>
      <c r="G18" s="649"/>
      <c r="H18" s="403"/>
      <c r="I18" s="403"/>
      <c r="J18" s="416"/>
      <c r="K18" s="416"/>
      <c r="L18" s="403"/>
      <c r="M18" s="403"/>
      <c r="N18" s="403"/>
      <c r="O18" s="403"/>
      <c r="P18" s="403"/>
      <c r="Q18" s="403"/>
      <c r="R18" s="403"/>
      <c r="S18" s="403"/>
      <c r="T18" s="403"/>
      <c r="U18" s="403"/>
      <c r="V18" s="403"/>
      <c r="W18" s="403"/>
      <c r="X18" s="403"/>
      <c r="Y18" s="403"/>
      <c r="Z18" s="403"/>
      <c r="AA18" s="403"/>
      <c r="AB18" s="403"/>
      <c r="AC18" s="403"/>
      <c r="AD18" s="403"/>
      <c r="AE18" s="403"/>
      <c r="AF18" s="403"/>
      <c r="AG18" s="403"/>
      <c r="AH18" s="403"/>
      <c r="AI18" s="403"/>
      <c r="AJ18" s="403"/>
      <c r="AK18" s="403"/>
      <c r="AL18" s="403"/>
      <c r="AM18" s="403"/>
      <c r="AN18" s="403"/>
    </row>
    <row r="19" spans="1:40" x14ac:dyDescent="0.2">
      <c r="A19" s="401"/>
      <c r="B19" s="435"/>
      <c r="C19" s="435"/>
      <c r="D19" s="435"/>
      <c r="E19" s="436"/>
      <c r="F19" s="436"/>
      <c r="G19" s="437"/>
      <c r="H19" s="435"/>
      <c r="I19" s="435"/>
      <c r="J19" s="435"/>
      <c r="K19" s="435"/>
      <c r="L19" s="435"/>
      <c r="M19" s="435"/>
      <c r="N19" s="435"/>
      <c r="O19" s="435"/>
      <c r="P19" s="435"/>
      <c r="Q19" s="435"/>
      <c r="R19" s="435"/>
      <c r="S19" s="435"/>
      <c r="T19" s="435"/>
      <c r="U19" s="435"/>
      <c r="V19" s="435"/>
      <c r="W19" s="435"/>
      <c r="X19" s="435"/>
      <c r="Y19" s="435"/>
      <c r="Z19" s="435"/>
      <c r="AA19" s="435"/>
      <c r="AB19" s="435"/>
      <c r="AC19" s="435"/>
      <c r="AD19" s="435"/>
      <c r="AE19" s="435"/>
      <c r="AF19" s="435"/>
      <c r="AG19" s="435"/>
      <c r="AH19" s="435"/>
      <c r="AI19" s="435"/>
      <c r="AJ19" s="435"/>
      <c r="AK19" s="435"/>
      <c r="AL19" s="435"/>
      <c r="AM19" s="435"/>
      <c r="AN19" s="435"/>
    </row>
    <row r="20" spans="1:40" x14ac:dyDescent="0.2">
      <c r="A20" s="401"/>
      <c r="B20" s="402" t="s">
        <v>475</v>
      </c>
      <c r="C20" s="401"/>
      <c r="D20" s="401"/>
      <c r="E20" s="401"/>
      <c r="F20" s="404"/>
      <c r="G20" s="427"/>
      <c r="H20" s="401"/>
      <c r="I20" s="401"/>
      <c r="J20" s="401"/>
      <c r="K20" s="401"/>
      <c r="L20" s="401"/>
      <c r="M20" s="401"/>
      <c r="N20" s="401"/>
      <c r="O20" s="401"/>
      <c r="P20" s="401"/>
      <c r="Q20" s="401"/>
      <c r="R20" s="401"/>
      <c r="S20" s="401"/>
      <c r="T20" s="401"/>
      <c r="U20" s="401"/>
      <c r="V20" s="401"/>
      <c r="W20" s="401"/>
      <c r="X20" s="401"/>
      <c r="Y20" s="401"/>
      <c r="Z20" s="401"/>
      <c r="AA20" s="401"/>
      <c r="AB20" s="401"/>
      <c r="AC20" s="401"/>
      <c r="AD20" s="401"/>
      <c r="AE20" s="401"/>
      <c r="AF20" s="401"/>
      <c r="AG20" s="401"/>
      <c r="AH20" s="401"/>
      <c r="AI20" s="401"/>
      <c r="AJ20" s="401"/>
      <c r="AK20" s="401"/>
      <c r="AL20" s="401"/>
      <c r="AM20" s="401"/>
      <c r="AN20" s="401"/>
    </row>
    <row r="21" spans="1:40" x14ac:dyDescent="0.2">
      <c r="A21" s="401"/>
      <c r="B21" s="401"/>
      <c r="C21" s="401"/>
      <c r="D21" s="401"/>
      <c r="E21" s="401"/>
      <c r="F21" s="404"/>
      <c r="G21" s="442"/>
      <c r="H21" s="401"/>
      <c r="I21" s="401"/>
      <c r="J21" s="401"/>
      <c r="K21" s="403"/>
      <c r="L21" s="401"/>
      <c r="M21" s="401"/>
      <c r="N21" s="401"/>
      <c r="O21" s="401"/>
      <c r="P21" s="401"/>
      <c r="Q21" s="401"/>
      <c r="R21" s="401"/>
      <c r="S21" s="401"/>
      <c r="T21" s="401"/>
      <c r="U21" s="401"/>
      <c r="V21" s="401"/>
      <c r="W21" s="401"/>
      <c r="X21" s="401"/>
      <c r="Y21" s="401"/>
      <c r="Z21" s="401"/>
      <c r="AA21" s="401"/>
      <c r="AB21" s="401"/>
      <c r="AC21" s="401"/>
      <c r="AD21" s="401"/>
      <c r="AE21" s="401"/>
      <c r="AF21" s="401"/>
      <c r="AG21" s="401"/>
      <c r="AH21" s="401"/>
      <c r="AI21" s="401"/>
      <c r="AJ21" s="401"/>
      <c r="AK21" s="401"/>
      <c r="AL21" s="401"/>
      <c r="AM21" s="401"/>
      <c r="AN21" s="401"/>
    </row>
    <row r="22" spans="1:40" x14ac:dyDescent="0.2">
      <c r="A22" s="401"/>
      <c r="B22" s="401" t="s">
        <v>476</v>
      </c>
      <c r="C22" s="401"/>
      <c r="D22" s="401"/>
      <c r="E22" s="401"/>
      <c r="F22" s="404"/>
      <c r="G22" s="427"/>
      <c r="I22" s="438" t="s">
        <v>477</v>
      </c>
      <c r="J22" s="440"/>
      <c r="K22" s="438" t="s">
        <v>477</v>
      </c>
      <c r="L22" s="441"/>
      <c r="M22" s="439"/>
      <c r="N22" s="439"/>
      <c r="O22" s="439"/>
      <c r="P22" s="439"/>
      <c r="Q22" s="439"/>
      <c r="R22" s="438" t="s">
        <v>477</v>
      </c>
      <c r="S22" s="439"/>
      <c r="T22" s="438" t="s">
        <v>477</v>
      </c>
      <c r="U22" s="439"/>
      <c r="V22" s="439"/>
      <c r="W22" s="438" t="s">
        <v>477</v>
      </c>
      <c r="X22" s="439"/>
      <c r="Y22" s="439"/>
      <c r="Z22" s="438" t="s">
        <v>477</v>
      </c>
      <c r="AA22" s="401"/>
      <c r="AB22" s="439"/>
      <c r="AC22" s="439"/>
      <c r="AD22" s="438" t="s">
        <v>477</v>
      </c>
      <c r="AE22" s="439"/>
      <c r="AF22" s="438" t="s">
        <v>477</v>
      </c>
      <c r="AG22" s="439"/>
      <c r="AH22" s="439"/>
      <c r="AI22" s="438" t="s">
        <v>477</v>
      </c>
      <c r="AJ22" s="439"/>
      <c r="AK22" s="439"/>
      <c r="AL22" s="438" t="s">
        <v>477</v>
      </c>
      <c r="AM22" s="401"/>
      <c r="AN22" s="401"/>
    </row>
    <row r="23" spans="1:40" x14ac:dyDescent="0.2">
      <c r="A23" s="401"/>
      <c r="B23" s="401"/>
      <c r="C23" s="401"/>
      <c r="D23" s="401"/>
      <c r="E23" s="404"/>
      <c r="F23" s="404"/>
      <c r="G23" s="654"/>
      <c r="H23" s="403"/>
      <c r="I23" s="401"/>
      <c r="J23" s="401"/>
      <c r="K23" s="415"/>
      <c r="L23" s="401"/>
      <c r="M23" s="401"/>
      <c r="N23" s="401"/>
      <c r="O23" s="401"/>
      <c r="P23" s="401"/>
      <c r="Q23" s="401"/>
      <c r="R23" s="401"/>
      <c r="S23" s="401"/>
      <c r="T23" s="401"/>
      <c r="U23" s="401"/>
      <c r="V23" s="401"/>
      <c r="W23" s="401"/>
      <c r="X23" s="401"/>
      <c r="Y23" s="401"/>
      <c r="Z23" s="401"/>
      <c r="AA23" s="401"/>
      <c r="AB23" s="401"/>
      <c r="AC23" s="401"/>
      <c r="AD23" s="401"/>
      <c r="AE23" s="401"/>
      <c r="AF23" s="401"/>
      <c r="AG23" s="401"/>
      <c r="AH23" s="401"/>
      <c r="AI23" s="401"/>
      <c r="AJ23" s="401"/>
      <c r="AK23" s="401"/>
      <c r="AL23" s="401"/>
      <c r="AM23" s="401"/>
      <c r="AN23" s="401"/>
    </row>
    <row r="24" spans="1:40" ht="30" x14ac:dyDescent="0.2">
      <c r="A24" s="412"/>
      <c r="B24" s="429" t="s">
        <v>478</v>
      </c>
      <c r="C24" s="412"/>
      <c r="D24" s="412"/>
      <c r="E24" s="411"/>
      <c r="F24" s="401"/>
      <c r="G24" s="409" t="s">
        <v>479</v>
      </c>
      <c r="H24" s="409" t="s">
        <v>480</v>
      </c>
      <c r="I24" s="409" t="s">
        <v>481</v>
      </c>
      <c r="J24" s="410"/>
      <c r="K24" s="409" t="s">
        <v>482</v>
      </c>
      <c r="L24" s="412"/>
      <c r="M24" s="412"/>
      <c r="N24" s="412"/>
      <c r="O24" s="412"/>
      <c r="P24" s="409" t="s">
        <v>483</v>
      </c>
      <c r="Q24" s="409" t="s">
        <v>479</v>
      </c>
      <c r="R24" s="409" t="s">
        <v>484</v>
      </c>
      <c r="T24" s="409" t="s">
        <v>480</v>
      </c>
      <c r="U24" s="409" t="s">
        <v>485</v>
      </c>
      <c r="V24" s="412"/>
      <c r="W24" s="409" t="s">
        <v>486</v>
      </c>
      <c r="X24" s="409" t="s">
        <v>481</v>
      </c>
      <c r="Y24" s="412"/>
      <c r="Z24" s="409" t="s">
        <v>482</v>
      </c>
      <c r="AA24" s="412"/>
      <c r="AB24" s="409" t="s">
        <v>483</v>
      </c>
      <c r="AC24" s="409" t="s">
        <v>479</v>
      </c>
      <c r="AD24" s="409" t="s">
        <v>484</v>
      </c>
      <c r="AF24" s="409" t="s">
        <v>480</v>
      </c>
      <c r="AG24" s="409" t="s">
        <v>485</v>
      </c>
      <c r="AH24" s="412"/>
      <c r="AI24" s="409" t="s">
        <v>486</v>
      </c>
      <c r="AJ24" s="409" t="s">
        <v>481</v>
      </c>
      <c r="AK24" s="412"/>
      <c r="AL24" s="409" t="s">
        <v>482</v>
      </c>
      <c r="AM24" s="412"/>
      <c r="AN24" s="412"/>
    </row>
    <row r="25" spans="1:40" x14ac:dyDescent="0.2">
      <c r="A25" s="401"/>
      <c r="B25" s="401"/>
      <c r="C25" s="401"/>
      <c r="D25" s="401"/>
      <c r="E25" s="404"/>
      <c r="F25" s="401"/>
      <c r="G25" s="650"/>
      <c r="H25" s="415"/>
      <c r="I25" s="401"/>
      <c r="J25" s="401"/>
      <c r="K25" s="401"/>
      <c r="L25" s="401"/>
      <c r="M25" s="401"/>
      <c r="N25" s="401"/>
      <c r="O25" s="401"/>
      <c r="P25" s="401"/>
      <c r="Q25" s="401"/>
      <c r="R25" s="401"/>
      <c r="S25" s="401"/>
      <c r="T25" s="401"/>
      <c r="U25" s="401"/>
      <c r="V25" s="401"/>
      <c r="W25" s="401"/>
      <c r="X25" s="401"/>
      <c r="Y25" s="401"/>
      <c r="Z25" s="401"/>
      <c r="AA25" s="401"/>
      <c r="AB25" s="401"/>
      <c r="AC25" s="401"/>
      <c r="AD25" s="401"/>
      <c r="AE25" s="401"/>
      <c r="AF25" s="401"/>
      <c r="AG25" s="401"/>
      <c r="AH25" s="401"/>
      <c r="AI25" s="401"/>
      <c r="AJ25" s="401"/>
      <c r="AK25" s="401"/>
      <c r="AL25" s="401"/>
      <c r="AM25" s="401"/>
      <c r="AN25" s="401"/>
    </row>
    <row r="26" spans="1:40" ht="30" x14ac:dyDescent="0.2">
      <c r="A26" s="407"/>
      <c r="B26" s="443" t="s">
        <v>487</v>
      </c>
      <c r="C26" s="444"/>
      <c r="D26" s="444"/>
      <c r="E26" s="411"/>
      <c r="F26" s="401"/>
      <c r="G26" s="445"/>
      <c r="H26" s="446" t="s">
        <v>488</v>
      </c>
      <c r="I26" s="446" t="s">
        <v>489</v>
      </c>
      <c r="J26" s="407"/>
      <c r="K26" s="447" t="s">
        <v>490</v>
      </c>
      <c r="L26" s="446" t="s">
        <v>491</v>
      </c>
      <c r="M26" s="446" t="s">
        <v>492</v>
      </c>
      <c r="N26" s="407"/>
      <c r="O26" s="407"/>
      <c r="P26" s="407"/>
      <c r="Q26" s="446" t="s">
        <v>492</v>
      </c>
      <c r="R26" s="446" t="s">
        <v>493</v>
      </c>
      <c r="S26" s="446" t="s">
        <v>494</v>
      </c>
      <c r="T26" s="446" t="s">
        <v>488</v>
      </c>
      <c r="U26" s="446" t="s">
        <v>489</v>
      </c>
      <c r="V26" s="407"/>
      <c r="W26" s="446" t="s">
        <v>495</v>
      </c>
      <c r="X26" s="446" t="s">
        <v>496</v>
      </c>
      <c r="Y26" s="446" t="s">
        <v>492</v>
      </c>
      <c r="Z26" s="446" t="s">
        <v>490</v>
      </c>
      <c r="AA26" s="446" t="s">
        <v>497</v>
      </c>
      <c r="AB26" s="412"/>
      <c r="AC26" s="446" t="s">
        <v>492</v>
      </c>
      <c r="AD26" s="446" t="s">
        <v>493</v>
      </c>
      <c r="AE26" s="446" t="s">
        <v>494</v>
      </c>
      <c r="AF26" s="446" t="s">
        <v>488</v>
      </c>
      <c r="AG26" s="446" t="s">
        <v>489</v>
      </c>
      <c r="AH26" s="407"/>
      <c r="AI26" s="446" t="s">
        <v>495</v>
      </c>
      <c r="AJ26" s="446" t="s">
        <v>496</v>
      </c>
      <c r="AK26" s="446" t="s">
        <v>492</v>
      </c>
      <c r="AL26" s="446" t="s">
        <v>490</v>
      </c>
      <c r="AM26" s="446" t="s">
        <v>497</v>
      </c>
      <c r="AN26" s="407"/>
    </row>
    <row r="27" spans="1:40" ht="30" x14ac:dyDescent="0.2">
      <c r="A27" s="401"/>
      <c r="B27" s="444" t="s">
        <v>498</v>
      </c>
      <c r="C27" s="401"/>
      <c r="D27" s="401"/>
      <c r="E27" s="404"/>
      <c r="F27" s="401"/>
      <c r="G27" s="428"/>
      <c r="H27" s="404"/>
      <c r="I27" s="403"/>
      <c r="K27" s="415"/>
      <c r="L27" s="448" t="s">
        <v>499</v>
      </c>
      <c r="M27" s="404"/>
      <c r="N27" s="404"/>
      <c r="O27" s="446" t="s">
        <v>282</v>
      </c>
      <c r="P27" s="446" t="s">
        <v>500</v>
      </c>
      <c r="Q27" s="446" t="s">
        <v>501</v>
      </c>
      <c r="R27" s="404"/>
      <c r="S27" s="446" t="s">
        <v>502</v>
      </c>
      <c r="T27" s="404"/>
      <c r="U27" s="404"/>
      <c r="V27" s="404"/>
      <c r="W27" s="446" t="s">
        <v>499</v>
      </c>
      <c r="X27" s="404"/>
      <c r="Y27" s="404"/>
      <c r="Z27" s="404"/>
      <c r="AA27" s="446" t="s">
        <v>282</v>
      </c>
      <c r="AB27" s="446" t="s">
        <v>500</v>
      </c>
      <c r="AC27" s="446" t="s">
        <v>501</v>
      </c>
      <c r="AD27" s="404"/>
      <c r="AE27" s="446" t="s">
        <v>502</v>
      </c>
      <c r="AF27" s="404"/>
      <c r="AG27" s="404"/>
      <c r="AH27" s="404"/>
      <c r="AI27" s="446" t="s">
        <v>499</v>
      </c>
      <c r="AJ27" s="404"/>
      <c r="AK27" s="404"/>
      <c r="AL27" s="404"/>
      <c r="AM27" s="446" t="s">
        <v>282</v>
      </c>
      <c r="AN27" s="404"/>
    </row>
    <row r="28" spans="1:40" x14ac:dyDescent="0.2">
      <c r="A28" s="401"/>
      <c r="B28" s="401"/>
      <c r="C28" s="401"/>
      <c r="D28" s="401"/>
      <c r="E28" s="404"/>
      <c r="F28" s="401"/>
      <c r="G28" s="427"/>
      <c r="H28" s="401"/>
      <c r="I28" s="403"/>
      <c r="J28" s="401"/>
      <c r="K28" s="415"/>
      <c r="L28" s="401"/>
      <c r="M28" s="401"/>
      <c r="N28" s="401"/>
      <c r="O28" s="401"/>
      <c r="P28" s="401"/>
      <c r="Q28" s="401"/>
      <c r="R28" s="401"/>
      <c r="S28" s="401"/>
      <c r="T28" s="401"/>
      <c r="U28" s="401"/>
      <c r="V28" s="401"/>
      <c r="W28" s="401"/>
      <c r="X28" s="401"/>
      <c r="Y28" s="401"/>
      <c r="Z28" s="401"/>
      <c r="AA28" s="401"/>
      <c r="AB28" s="401"/>
      <c r="AC28" s="401"/>
      <c r="AD28" s="401"/>
      <c r="AE28" s="401"/>
      <c r="AF28" s="401"/>
      <c r="AG28" s="401"/>
      <c r="AH28" s="401"/>
      <c r="AI28" s="401"/>
      <c r="AJ28" s="401"/>
      <c r="AK28" s="401"/>
      <c r="AL28" s="401"/>
      <c r="AM28" s="401"/>
      <c r="AN28" s="401"/>
    </row>
    <row r="29" spans="1:40" ht="30" x14ac:dyDescent="0.2">
      <c r="A29" s="412"/>
      <c r="B29" s="401" t="s">
        <v>503</v>
      </c>
      <c r="C29" s="412"/>
      <c r="D29" s="412"/>
      <c r="E29" s="411"/>
      <c r="F29" s="401"/>
      <c r="G29" s="450"/>
      <c r="H29" s="411"/>
      <c r="I29" s="401"/>
      <c r="J29" s="448" t="s">
        <v>504</v>
      </c>
      <c r="K29" s="412"/>
      <c r="L29" s="412"/>
      <c r="M29" s="412"/>
      <c r="N29" s="448" t="s">
        <v>505</v>
      </c>
      <c r="O29" s="448" t="s">
        <v>506</v>
      </c>
      <c r="P29" s="448" t="s">
        <v>507</v>
      </c>
      <c r="Q29" s="410"/>
      <c r="R29" s="448" t="s">
        <v>508</v>
      </c>
      <c r="S29" s="412"/>
      <c r="T29" s="412"/>
      <c r="U29" s="412"/>
      <c r="V29" s="448" t="s">
        <v>504</v>
      </c>
      <c r="W29" s="412"/>
      <c r="X29" s="410"/>
      <c r="Y29" s="410"/>
      <c r="Z29" s="448" t="s">
        <v>505</v>
      </c>
      <c r="AA29" s="448" t="s">
        <v>506</v>
      </c>
      <c r="AB29" s="448" t="s">
        <v>507</v>
      </c>
      <c r="AC29" s="410"/>
      <c r="AD29" s="448" t="s">
        <v>508</v>
      </c>
      <c r="AE29" s="412"/>
      <c r="AF29" s="412"/>
      <c r="AG29" s="412"/>
      <c r="AH29" s="448" t="s">
        <v>504</v>
      </c>
      <c r="AI29" s="412"/>
      <c r="AJ29" s="412"/>
      <c r="AK29" s="412"/>
      <c r="AL29" s="448" t="s">
        <v>505</v>
      </c>
      <c r="AM29" s="412"/>
      <c r="AN29" s="412"/>
    </row>
    <row r="30" spans="1:40" x14ac:dyDescent="0.2">
      <c r="A30" s="412"/>
      <c r="B30" s="429"/>
      <c r="C30" s="412"/>
      <c r="D30" s="412"/>
      <c r="E30" s="411"/>
      <c r="F30" s="401"/>
      <c r="G30" s="450"/>
      <c r="H30" s="411"/>
      <c r="I30" s="401"/>
      <c r="J30" s="410"/>
      <c r="K30" s="451"/>
      <c r="L30" s="412"/>
      <c r="M30" s="412"/>
      <c r="N30" s="412"/>
      <c r="O30" s="412"/>
      <c r="P30" s="410"/>
      <c r="Q30" s="410"/>
      <c r="R30" s="410"/>
      <c r="S30" s="412"/>
      <c r="T30" s="412"/>
      <c r="U30" s="412"/>
      <c r="V30" s="412"/>
      <c r="W30" s="412"/>
      <c r="X30" s="410"/>
      <c r="Y30" s="410"/>
      <c r="Z30" s="451"/>
      <c r="AA30" s="412"/>
      <c r="AB30" s="412"/>
      <c r="AC30" s="412"/>
      <c r="AD30" s="412"/>
      <c r="AE30" s="412"/>
      <c r="AF30" s="412"/>
      <c r="AG30" s="412"/>
      <c r="AH30" s="412"/>
      <c r="AI30" s="412"/>
      <c r="AJ30" s="412"/>
      <c r="AK30" s="412"/>
      <c r="AL30" s="412"/>
      <c r="AM30" s="412"/>
      <c r="AN30" s="412"/>
    </row>
    <row r="31" spans="1:40" ht="30" x14ac:dyDescent="0.2">
      <c r="A31" s="412"/>
      <c r="B31" s="429" t="s">
        <v>509</v>
      </c>
      <c r="C31" s="412"/>
      <c r="D31" s="412"/>
      <c r="E31" s="411"/>
      <c r="F31" s="401"/>
      <c r="G31" s="450"/>
      <c r="H31" s="452" t="s">
        <v>510</v>
      </c>
      <c r="I31" s="452" t="s">
        <v>511</v>
      </c>
      <c r="J31" s="410"/>
      <c r="K31" s="452" t="s">
        <v>512</v>
      </c>
      <c r="L31" s="412"/>
      <c r="M31" s="412"/>
      <c r="N31" s="412"/>
      <c r="O31" s="412"/>
      <c r="P31" s="412"/>
      <c r="Q31" s="412"/>
      <c r="R31" s="452" t="s">
        <v>513</v>
      </c>
      <c r="S31" s="410"/>
      <c r="T31" s="452" t="s">
        <v>510</v>
      </c>
      <c r="U31" s="412"/>
      <c r="V31" s="412"/>
      <c r="W31" s="412"/>
      <c r="X31" s="452" t="s">
        <v>511</v>
      </c>
      <c r="Y31" s="410"/>
      <c r="Z31" s="452" t="s">
        <v>512</v>
      </c>
      <c r="AA31" s="412"/>
      <c r="AB31" s="412"/>
      <c r="AC31" s="412"/>
      <c r="AD31" s="452" t="s">
        <v>513</v>
      </c>
      <c r="AE31" s="410"/>
      <c r="AF31" s="452" t="s">
        <v>510</v>
      </c>
      <c r="AG31" s="412"/>
      <c r="AH31" s="412"/>
      <c r="AI31" s="412"/>
      <c r="AJ31" s="452" t="s">
        <v>511</v>
      </c>
      <c r="AK31" s="410"/>
      <c r="AL31" s="452" t="s">
        <v>512</v>
      </c>
      <c r="AM31" s="412"/>
      <c r="AN31" s="412"/>
    </row>
    <row r="32" spans="1:40" x14ac:dyDescent="0.2">
      <c r="A32" s="401"/>
      <c r="B32" s="401"/>
      <c r="C32" s="401"/>
      <c r="D32" s="401"/>
      <c r="E32" s="404"/>
      <c r="F32" s="401"/>
      <c r="G32" s="651"/>
      <c r="H32" s="403"/>
      <c r="I32" s="415"/>
      <c r="J32" s="401"/>
      <c r="K32" s="401"/>
      <c r="L32" s="401"/>
      <c r="M32" s="401"/>
      <c r="N32" s="401"/>
      <c r="O32" s="401"/>
      <c r="P32" s="401"/>
      <c r="Q32" s="401"/>
      <c r="R32" s="401"/>
      <c r="S32" s="401"/>
      <c r="T32" s="401"/>
      <c r="U32" s="401"/>
      <c r="V32" s="401"/>
      <c r="W32" s="401"/>
      <c r="X32" s="401"/>
      <c r="Y32" s="401"/>
      <c r="Z32" s="401"/>
      <c r="AA32" s="401"/>
      <c r="AB32" s="401"/>
      <c r="AC32" s="401"/>
      <c r="AD32" s="401"/>
      <c r="AE32" s="401"/>
      <c r="AF32" s="401"/>
      <c r="AG32" s="401"/>
      <c r="AH32" s="401"/>
      <c r="AI32" s="401"/>
      <c r="AJ32" s="401"/>
      <c r="AK32" s="401"/>
      <c r="AL32" s="401"/>
      <c r="AM32" s="401"/>
      <c r="AN32" s="401"/>
    </row>
    <row r="33" spans="1:40" ht="30" x14ac:dyDescent="0.2">
      <c r="A33" s="412"/>
      <c r="B33" s="429" t="s">
        <v>514</v>
      </c>
      <c r="C33" s="412"/>
      <c r="D33" s="412"/>
      <c r="E33" s="412"/>
      <c r="F33" s="401"/>
      <c r="G33" s="453" t="s">
        <v>515</v>
      </c>
      <c r="H33" s="453" t="s">
        <v>516</v>
      </c>
      <c r="I33" s="454" t="s">
        <v>517</v>
      </c>
      <c r="J33" s="455"/>
      <c r="K33" s="455"/>
      <c r="L33" s="412"/>
      <c r="M33" s="412"/>
      <c r="N33" s="412"/>
      <c r="O33" s="412"/>
      <c r="P33" s="453" t="s">
        <v>518</v>
      </c>
      <c r="Q33" s="453" t="s">
        <v>519</v>
      </c>
      <c r="R33" s="453" t="s">
        <v>520</v>
      </c>
      <c r="S33" s="453" t="s">
        <v>521</v>
      </c>
      <c r="U33" s="412"/>
      <c r="V33" s="412"/>
      <c r="W33" s="412"/>
      <c r="X33" s="412"/>
      <c r="Y33" s="412"/>
      <c r="Z33" s="412"/>
      <c r="AA33" s="412"/>
      <c r="AB33" s="453" t="s">
        <v>522</v>
      </c>
      <c r="AC33" s="453" t="s">
        <v>523</v>
      </c>
      <c r="AD33" s="453" t="s">
        <v>524</v>
      </c>
      <c r="AE33" s="453" t="s">
        <v>525</v>
      </c>
      <c r="AG33" s="412"/>
      <c r="AH33" s="412"/>
      <c r="AI33" s="412"/>
      <c r="AJ33" s="412"/>
      <c r="AK33" s="412"/>
      <c r="AL33" s="412"/>
      <c r="AM33" s="412"/>
      <c r="AN33" s="412"/>
    </row>
    <row r="34" spans="1:40" ht="30" x14ac:dyDescent="0.2">
      <c r="A34" s="401"/>
      <c r="B34" s="617" t="s">
        <v>526</v>
      </c>
      <c r="C34" s="401"/>
      <c r="D34" s="401"/>
      <c r="E34" s="404"/>
      <c r="F34" s="401"/>
      <c r="G34" s="652"/>
      <c r="H34" s="425" t="s">
        <v>527</v>
      </c>
      <c r="I34" s="425" t="s">
        <v>528</v>
      </c>
      <c r="J34" s="425" t="s">
        <v>529</v>
      </c>
      <c r="K34" s="425" t="s">
        <v>530</v>
      </c>
      <c r="L34" s="406"/>
      <c r="M34" s="401"/>
      <c r="N34" s="401"/>
      <c r="P34" s="401"/>
      <c r="Q34" s="401"/>
      <c r="R34" s="425" t="s">
        <v>531</v>
      </c>
      <c r="S34" s="425" t="s">
        <v>532</v>
      </c>
      <c r="T34" s="425" t="s">
        <v>533</v>
      </c>
      <c r="U34" s="425" t="s">
        <v>534</v>
      </c>
      <c r="V34" s="401"/>
      <c r="W34" s="401"/>
      <c r="X34" s="401"/>
      <c r="Y34" s="401"/>
      <c r="Z34" s="401"/>
      <c r="AA34" s="401"/>
      <c r="AB34" s="401"/>
      <c r="AC34" s="401"/>
      <c r="AD34" s="401"/>
      <c r="AE34" s="425" t="s">
        <v>594</v>
      </c>
      <c r="AF34" s="425" t="s">
        <v>595</v>
      </c>
      <c r="AG34" s="425" t="s">
        <v>596</v>
      </c>
      <c r="AH34" s="425" t="s">
        <v>597</v>
      </c>
      <c r="AI34" s="401"/>
      <c r="AJ34" s="401"/>
      <c r="AK34" s="401"/>
      <c r="AL34" s="401"/>
      <c r="AM34" s="401"/>
      <c r="AN34" s="401"/>
    </row>
    <row r="35" spans="1:40" s="401" customFormat="1" ht="30" x14ac:dyDescent="0.2">
      <c r="B35" s="618"/>
      <c r="E35" s="404"/>
      <c r="G35" s="427"/>
      <c r="T35" s="425" t="s">
        <v>598</v>
      </c>
      <c r="U35" s="425" t="s">
        <v>599</v>
      </c>
      <c r="V35" s="425" t="s">
        <v>600</v>
      </c>
      <c r="W35" s="425" t="s">
        <v>601</v>
      </c>
    </row>
    <row r="36" spans="1:40" x14ac:dyDescent="0.2">
      <c r="A36" s="401"/>
      <c r="B36" s="401"/>
      <c r="C36" s="401"/>
      <c r="D36" s="401"/>
      <c r="E36" s="404"/>
      <c r="F36" s="401"/>
      <c r="G36" s="427"/>
      <c r="H36" s="401"/>
      <c r="I36" s="416"/>
      <c r="J36" s="415"/>
      <c r="K36" s="415"/>
      <c r="L36" s="401"/>
      <c r="M36" s="401"/>
      <c r="N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401"/>
      <c r="Z36" s="401"/>
      <c r="AA36" s="401"/>
      <c r="AB36" s="401"/>
      <c r="AC36" s="401"/>
      <c r="AD36" s="401"/>
      <c r="AE36" s="401"/>
      <c r="AF36" s="401"/>
      <c r="AG36" s="401"/>
      <c r="AH36" s="401"/>
      <c r="AI36" s="401"/>
      <c r="AJ36" s="401"/>
      <c r="AK36" s="401"/>
      <c r="AL36" s="401"/>
      <c r="AM36" s="401"/>
      <c r="AN36" s="401"/>
    </row>
    <row r="37" spans="1:40" ht="30" x14ac:dyDescent="0.2">
      <c r="A37" s="412"/>
      <c r="B37" s="429" t="s">
        <v>535</v>
      </c>
      <c r="C37" s="412"/>
      <c r="D37" s="412"/>
      <c r="E37" s="411"/>
      <c r="F37" s="401"/>
      <c r="G37" s="653"/>
      <c r="H37" s="456" t="s">
        <v>536</v>
      </c>
      <c r="I37" s="456" t="s">
        <v>537</v>
      </c>
      <c r="J37" s="456" t="s">
        <v>538</v>
      </c>
      <c r="K37" s="456" t="s">
        <v>539</v>
      </c>
      <c r="L37" s="456" t="s">
        <v>537</v>
      </c>
      <c r="M37" s="456" t="s">
        <v>540</v>
      </c>
      <c r="N37" s="412"/>
      <c r="O37" s="412"/>
      <c r="P37" s="412"/>
      <c r="Q37" s="412"/>
      <c r="R37" s="412"/>
      <c r="S37" s="456" t="s">
        <v>539</v>
      </c>
      <c r="T37" s="456" t="s">
        <v>537</v>
      </c>
      <c r="U37" s="456" t="s">
        <v>540</v>
      </c>
      <c r="V37" s="410"/>
      <c r="W37" s="456" t="s">
        <v>539</v>
      </c>
      <c r="X37" s="456" t="s">
        <v>537</v>
      </c>
      <c r="Y37" s="456" t="s">
        <v>540</v>
      </c>
      <c r="AA37" s="412"/>
      <c r="AB37" s="412"/>
      <c r="AC37" s="412"/>
      <c r="AD37" s="412"/>
      <c r="AE37" s="456" t="s">
        <v>539</v>
      </c>
      <c r="AF37" s="456" t="s">
        <v>537</v>
      </c>
      <c r="AG37" s="456" t="s">
        <v>540</v>
      </c>
      <c r="AH37" s="410"/>
      <c r="AI37" s="456" t="s">
        <v>539</v>
      </c>
      <c r="AJ37" s="456" t="s">
        <v>537</v>
      </c>
      <c r="AK37" s="456" t="s">
        <v>540</v>
      </c>
      <c r="AL37" s="412"/>
      <c r="AM37" s="412"/>
      <c r="AN37" s="412"/>
    </row>
    <row r="38" spans="1:40" ht="30" x14ac:dyDescent="0.2">
      <c r="A38" s="412"/>
      <c r="B38" s="429" t="s">
        <v>541</v>
      </c>
      <c r="C38" s="412"/>
      <c r="D38" s="412"/>
      <c r="E38" s="411"/>
      <c r="F38" s="401"/>
      <c r="G38" s="450"/>
      <c r="H38" s="412"/>
      <c r="I38" s="432"/>
      <c r="J38" s="412"/>
      <c r="K38" s="412"/>
      <c r="L38" s="412"/>
      <c r="M38" s="412"/>
      <c r="N38" s="412"/>
      <c r="O38" s="412"/>
      <c r="P38" s="412"/>
      <c r="Q38" s="412"/>
      <c r="R38" s="456" t="s">
        <v>542</v>
      </c>
      <c r="S38" s="456" t="s">
        <v>543</v>
      </c>
      <c r="T38" s="456" t="s">
        <v>544</v>
      </c>
      <c r="U38" s="410"/>
      <c r="V38" s="456" t="s">
        <v>542</v>
      </c>
      <c r="W38" s="456" t="s">
        <v>543</v>
      </c>
      <c r="X38" s="456" t="s">
        <v>544</v>
      </c>
      <c r="Y38" s="412"/>
      <c r="Z38" s="412"/>
      <c r="AA38" s="412"/>
      <c r="AB38" s="412"/>
      <c r="AC38" s="412"/>
      <c r="AD38" s="412"/>
      <c r="AE38" s="456" t="s">
        <v>542</v>
      </c>
      <c r="AF38" s="456" t="s">
        <v>543</v>
      </c>
      <c r="AG38" s="456" t="s">
        <v>545</v>
      </c>
      <c r="AH38" s="456" t="s">
        <v>542</v>
      </c>
      <c r="AI38" s="456" t="s">
        <v>543</v>
      </c>
      <c r="AJ38" s="456" t="s">
        <v>545</v>
      </c>
      <c r="AK38" s="451"/>
      <c r="AL38" s="412"/>
      <c r="AM38" s="412"/>
      <c r="AN38" s="412"/>
    </row>
    <row r="39" spans="1:40" x14ac:dyDescent="0.2">
      <c r="A39" s="401"/>
      <c r="B39" s="429" t="s">
        <v>546</v>
      </c>
      <c r="C39" s="401"/>
      <c r="D39" s="401"/>
      <c r="E39" s="404"/>
      <c r="F39" s="401"/>
      <c r="G39" s="427"/>
      <c r="H39" s="401"/>
      <c r="I39" s="401"/>
      <c r="J39" s="401"/>
      <c r="K39" s="401"/>
      <c r="L39" s="401"/>
      <c r="M39" s="401"/>
      <c r="N39" s="401"/>
      <c r="O39" s="401"/>
      <c r="P39" s="401"/>
      <c r="Q39" s="401"/>
      <c r="R39" s="401"/>
      <c r="S39" s="401"/>
      <c r="T39" s="401"/>
      <c r="U39" s="401"/>
      <c r="V39" s="401"/>
      <c r="W39" s="401"/>
      <c r="X39" s="401"/>
      <c r="Y39" s="401"/>
      <c r="Z39" s="401"/>
      <c r="AA39" s="401"/>
      <c r="AB39" s="401"/>
      <c r="AC39" s="401"/>
      <c r="AD39" s="457" t="s">
        <v>547</v>
      </c>
      <c r="AE39" s="457" t="s">
        <v>548</v>
      </c>
      <c r="AF39" s="457" t="s">
        <v>549</v>
      </c>
      <c r="AG39" s="457" t="s">
        <v>547</v>
      </c>
      <c r="AH39" s="457" t="s">
        <v>548</v>
      </c>
      <c r="AI39" s="457" t="s">
        <v>549</v>
      </c>
      <c r="AK39" s="401"/>
      <c r="AM39" s="401"/>
      <c r="AN39" s="401"/>
    </row>
    <row r="40" spans="1:40" x14ac:dyDescent="0.2">
      <c r="A40" s="401"/>
      <c r="B40" s="401"/>
      <c r="C40" s="401"/>
      <c r="D40" s="401"/>
      <c r="E40" s="404"/>
      <c r="F40" s="401"/>
      <c r="G40" s="427"/>
      <c r="H40" s="403"/>
      <c r="I40" s="403"/>
      <c r="J40" s="403"/>
      <c r="K40" s="403"/>
      <c r="L40" s="401"/>
      <c r="M40" s="401"/>
      <c r="N40" s="401"/>
      <c r="O40" s="401"/>
      <c r="P40" s="401"/>
      <c r="Q40" s="401"/>
      <c r="R40" s="401"/>
      <c r="S40" s="401"/>
      <c r="T40" s="403"/>
      <c r="U40" s="403"/>
      <c r="V40" s="403"/>
      <c r="W40" s="403"/>
      <c r="X40" s="401"/>
      <c r="Y40" s="401"/>
      <c r="Z40" s="401"/>
      <c r="AA40" s="401"/>
      <c r="AB40" s="401"/>
      <c r="AC40" s="401"/>
      <c r="AD40" s="401"/>
      <c r="AE40" s="401"/>
      <c r="AF40" s="403"/>
      <c r="AG40" s="403"/>
      <c r="AH40" s="403"/>
      <c r="AI40" s="403"/>
      <c r="AJ40" s="401"/>
      <c r="AK40" s="401"/>
      <c r="AL40" s="401"/>
      <c r="AM40" s="401"/>
      <c r="AN40" s="401"/>
    </row>
    <row r="41" spans="1:40" ht="30" x14ac:dyDescent="0.2">
      <c r="A41" s="412"/>
      <c r="B41" s="429" t="s">
        <v>550</v>
      </c>
      <c r="C41" s="412"/>
      <c r="D41" s="412"/>
      <c r="E41" s="411"/>
      <c r="F41" s="401"/>
      <c r="G41" s="445"/>
      <c r="H41" s="458" t="s">
        <v>551</v>
      </c>
      <c r="I41" s="595" t="s">
        <v>552</v>
      </c>
      <c r="J41" s="596"/>
      <c r="K41" s="458" t="s">
        <v>553</v>
      </c>
      <c r="L41" s="410"/>
      <c r="M41" s="412"/>
      <c r="N41" s="412"/>
      <c r="O41" s="412"/>
      <c r="P41" s="412"/>
      <c r="Q41" s="412"/>
      <c r="R41" s="412"/>
      <c r="S41" s="411"/>
      <c r="T41" s="458" t="s">
        <v>551</v>
      </c>
      <c r="U41" s="595" t="s">
        <v>552</v>
      </c>
      <c r="V41" s="596"/>
      <c r="W41" s="458" t="s">
        <v>553</v>
      </c>
      <c r="X41" s="410"/>
      <c r="Y41" s="412"/>
      <c r="Z41" s="412"/>
      <c r="AA41" s="412"/>
      <c r="AB41" s="412"/>
      <c r="AC41" s="412"/>
      <c r="AD41" s="412"/>
      <c r="AE41" s="411"/>
      <c r="AF41" s="458" t="s">
        <v>551</v>
      </c>
      <c r="AG41" s="595" t="s">
        <v>552</v>
      </c>
      <c r="AH41" s="596"/>
      <c r="AI41" s="458" t="s">
        <v>553</v>
      </c>
      <c r="AJ41" s="410"/>
      <c r="AK41" s="412"/>
      <c r="AL41" s="412"/>
      <c r="AM41" s="412"/>
      <c r="AN41" s="412"/>
    </row>
    <row r="42" spans="1:40" x14ac:dyDescent="0.2">
      <c r="A42" s="401"/>
      <c r="B42" s="401"/>
      <c r="C42" s="401"/>
      <c r="D42" s="401"/>
      <c r="E42" s="404"/>
      <c r="F42" s="401"/>
      <c r="G42" s="427"/>
      <c r="H42" s="416"/>
      <c r="I42" s="415"/>
      <c r="J42" s="415"/>
      <c r="K42" s="415"/>
      <c r="L42" s="401"/>
      <c r="M42" s="401"/>
      <c r="N42" s="401"/>
      <c r="O42" s="401"/>
      <c r="P42" s="401"/>
      <c r="Q42" s="401"/>
      <c r="R42" s="401"/>
      <c r="S42" s="401"/>
      <c r="T42" s="416"/>
      <c r="U42" s="416"/>
      <c r="V42" s="416"/>
      <c r="W42" s="416"/>
      <c r="X42" s="401"/>
      <c r="Y42" s="401"/>
      <c r="Z42" s="401"/>
      <c r="AA42" s="401"/>
      <c r="AB42" s="401"/>
      <c r="AC42" s="401"/>
      <c r="AD42" s="401"/>
      <c r="AE42" s="401"/>
      <c r="AF42" s="415"/>
      <c r="AG42" s="415"/>
      <c r="AH42" s="415"/>
      <c r="AI42" s="415"/>
      <c r="AJ42" s="401"/>
      <c r="AK42" s="401"/>
      <c r="AL42" s="401"/>
      <c r="AM42" s="401"/>
      <c r="AN42" s="401"/>
    </row>
    <row r="43" spans="1:40" x14ac:dyDescent="0.2">
      <c r="A43" s="401"/>
      <c r="B43" s="401" t="s">
        <v>554</v>
      </c>
      <c r="C43" s="401"/>
      <c r="D43" s="401"/>
      <c r="E43" s="404"/>
      <c r="F43" s="401"/>
      <c r="G43" s="428"/>
      <c r="H43" s="404"/>
      <c r="I43" s="459" t="s">
        <v>555</v>
      </c>
      <c r="J43" s="459" t="s">
        <v>555</v>
      </c>
      <c r="K43" s="459" t="s">
        <v>555</v>
      </c>
      <c r="L43" s="401"/>
      <c r="M43" s="401"/>
      <c r="N43" s="401"/>
      <c r="O43" s="401"/>
      <c r="P43" s="401"/>
      <c r="Q43" s="401"/>
      <c r="R43" s="401"/>
      <c r="S43" s="404"/>
      <c r="T43" s="459" t="s">
        <v>555</v>
      </c>
      <c r="U43" s="401"/>
      <c r="V43" s="459" t="s">
        <v>555</v>
      </c>
      <c r="W43" s="459" t="s">
        <v>555</v>
      </c>
      <c r="X43" s="401"/>
      <c r="Y43" s="401"/>
      <c r="Z43" s="401"/>
      <c r="AA43" s="401"/>
      <c r="AB43" s="401"/>
      <c r="AC43" s="401"/>
      <c r="AD43" s="401"/>
      <c r="AE43" s="459" t="s">
        <v>555</v>
      </c>
      <c r="AF43" s="459" t="s">
        <v>555</v>
      </c>
      <c r="AG43" s="401"/>
      <c r="AH43" s="459" t="s">
        <v>555</v>
      </c>
      <c r="AI43" s="459" t="s">
        <v>555</v>
      </c>
      <c r="AJ43" s="459" t="s">
        <v>555</v>
      </c>
      <c r="AK43" s="401"/>
      <c r="AL43" s="401"/>
      <c r="AM43" s="401"/>
      <c r="AN43" s="401"/>
    </row>
    <row r="44" spans="1:40" x14ac:dyDescent="0.2">
      <c r="A44" s="401"/>
      <c r="B44" s="401" t="s">
        <v>556</v>
      </c>
      <c r="C44" s="401"/>
      <c r="D44" s="401"/>
      <c r="E44" s="404"/>
      <c r="F44" s="401"/>
      <c r="G44" s="427"/>
      <c r="H44" s="415"/>
      <c r="I44" s="401"/>
      <c r="J44" s="401"/>
      <c r="K44" s="401"/>
      <c r="L44" s="401"/>
      <c r="M44" s="401"/>
      <c r="N44" s="401"/>
      <c r="O44" s="401"/>
      <c r="P44" s="401"/>
      <c r="Q44" s="401"/>
      <c r="R44" s="401"/>
      <c r="S44" s="459" t="s">
        <v>555</v>
      </c>
      <c r="T44" s="459" t="s">
        <v>555</v>
      </c>
      <c r="U44" s="459" t="s">
        <v>555</v>
      </c>
      <c r="V44" s="459" t="s">
        <v>555</v>
      </c>
      <c r="W44" s="459" t="s">
        <v>555</v>
      </c>
      <c r="X44" s="401"/>
      <c r="Y44" s="401"/>
      <c r="Z44" s="401"/>
      <c r="AA44" s="401"/>
      <c r="AB44" s="401"/>
      <c r="AC44" s="401"/>
      <c r="AD44" s="401"/>
      <c r="AE44" s="459" t="s">
        <v>555</v>
      </c>
      <c r="AF44" s="459" t="s">
        <v>555</v>
      </c>
      <c r="AG44" s="401"/>
      <c r="AH44" s="459" t="s">
        <v>555</v>
      </c>
      <c r="AI44" s="459" t="s">
        <v>555</v>
      </c>
      <c r="AJ44" s="401"/>
      <c r="AK44" s="401"/>
      <c r="AL44" s="401"/>
      <c r="AM44" s="401"/>
      <c r="AN44" s="401"/>
    </row>
    <row r="45" spans="1:40" x14ac:dyDescent="0.2">
      <c r="A45" s="401"/>
      <c r="B45" s="401" t="s">
        <v>557</v>
      </c>
      <c r="C45" s="401"/>
      <c r="D45" s="401"/>
      <c r="E45" s="404"/>
      <c r="F45" s="401"/>
      <c r="G45" s="427"/>
      <c r="H45" s="401"/>
      <c r="I45" s="401"/>
      <c r="J45" s="401"/>
      <c r="K45" s="401"/>
      <c r="L45" s="401"/>
      <c r="M45" s="401"/>
      <c r="N45" s="401"/>
      <c r="O45" s="401"/>
      <c r="P45" s="401"/>
      <c r="Q45" s="401"/>
      <c r="R45" s="401"/>
      <c r="S45" s="401"/>
      <c r="T45" s="401"/>
      <c r="U45" s="401"/>
      <c r="V45" s="401"/>
      <c r="W45" s="401"/>
      <c r="X45" s="401"/>
      <c r="Y45" s="401"/>
      <c r="Z45" s="401"/>
      <c r="AA45" s="401"/>
      <c r="AB45" s="401"/>
      <c r="AC45" s="401"/>
      <c r="AD45" s="401"/>
      <c r="AE45" s="459" t="s">
        <v>555</v>
      </c>
      <c r="AF45" s="401"/>
      <c r="AG45" s="459" t="s">
        <v>555</v>
      </c>
      <c r="AH45" s="459" t="s">
        <v>555</v>
      </c>
      <c r="AI45" s="401"/>
      <c r="AJ45" s="459" t="s">
        <v>555</v>
      </c>
      <c r="AK45" s="459" t="s">
        <v>555</v>
      </c>
      <c r="AL45" s="401"/>
      <c r="AM45" s="401"/>
      <c r="AN45" s="401"/>
    </row>
    <row r="46" spans="1:40" x14ac:dyDescent="0.2">
      <c r="A46" s="401"/>
      <c r="B46" s="401"/>
      <c r="C46" s="401"/>
      <c r="D46" s="401"/>
      <c r="E46" s="401"/>
      <c r="F46" s="401"/>
      <c r="G46" s="401"/>
      <c r="H46" s="401"/>
      <c r="I46" s="401"/>
      <c r="J46" s="401"/>
      <c r="K46" s="401"/>
      <c r="L46" s="401"/>
      <c r="M46" s="401"/>
      <c r="N46" s="401"/>
      <c r="O46" s="401"/>
      <c r="P46" s="401"/>
      <c r="Q46" s="401"/>
      <c r="R46" s="401"/>
      <c r="S46" s="401"/>
      <c r="T46" s="401"/>
      <c r="U46" s="401"/>
      <c r="V46" s="401"/>
      <c r="W46" s="401"/>
      <c r="X46" s="401"/>
      <c r="Y46" s="401"/>
      <c r="Z46" s="401"/>
      <c r="AA46" s="401"/>
      <c r="AB46" s="401"/>
      <c r="AC46" s="401"/>
      <c r="AD46" s="401"/>
      <c r="AE46" s="401"/>
      <c r="AF46" s="401"/>
      <c r="AG46" s="401"/>
      <c r="AH46" s="401"/>
      <c r="AI46" s="401"/>
      <c r="AJ46" s="401"/>
      <c r="AK46" s="401"/>
      <c r="AL46" s="401"/>
      <c r="AM46" s="401"/>
      <c r="AN46" s="401"/>
    </row>
    <row r="47" spans="1:40" x14ac:dyDescent="0.2">
      <c r="A47" s="401"/>
      <c r="B47" s="401"/>
      <c r="C47" s="401"/>
      <c r="D47" s="401"/>
      <c r="E47" s="401"/>
      <c r="F47" s="401"/>
      <c r="G47" s="401"/>
      <c r="H47" s="401"/>
      <c r="I47" s="401"/>
      <c r="J47" s="401"/>
      <c r="K47" s="401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401"/>
      <c r="W47" s="401"/>
      <c r="X47" s="401"/>
      <c r="Y47" s="401"/>
      <c r="Z47" s="401"/>
      <c r="AA47" s="401"/>
      <c r="AB47" s="401"/>
      <c r="AC47" s="401"/>
      <c r="AD47" s="401"/>
      <c r="AE47" s="401"/>
      <c r="AF47" s="401"/>
      <c r="AG47" s="401"/>
      <c r="AH47" s="401"/>
      <c r="AI47" s="401"/>
      <c r="AJ47" s="401"/>
      <c r="AK47" s="401"/>
      <c r="AL47" s="401"/>
      <c r="AM47" s="401"/>
      <c r="AN47" s="401"/>
    </row>
    <row r="48" spans="1:40" x14ac:dyDescent="0.2">
      <c r="A48" s="401"/>
      <c r="B48" s="401"/>
      <c r="C48" s="401"/>
      <c r="D48" s="401"/>
      <c r="E48" s="401"/>
      <c r="F48" s="401"/>
      <c r="G48" s="401"/>
      <c r="H48" s="401"/>
      <c r="I48" s="401"/>
      <c r="J48" s="401"/>
      <c r="K48" s="401"/>
      <c r="L48" s="401"/>
      <c r="M48" s="401"/>
      <c r="N48" s="401"/>
      <c r="O48" s="401"/>
      <c r="P48" s="401"/>
      <c r="Q48" s="401"/>
      <c r="R48" s="401"/>
      <c r="S48" s="401"/>
      <c r="T48" s="401"/>
      <c r="U48" s="401"/>
      <c r="V48" s="401"/>
      <c r="W48" s="401"/>
      <c r="X48" s="401"/>
      <c r="Y48" s="401"/>
      <c r="Z48" s="401"/>
      <c r="AA48" s="401"/>
      <c r="AB48" s="401"/>
      <c r="AC48" s="401"/>
      <c r="AD48" s="401"/>
      <c r="AE48" s="401"/>
      <c r="AF48" s="401"/>
      <c r="AG48" s="401"/>
      <c r="AH48" s="401"/>
      <c r="AI48" s="401"/>
      <c r="AJ48" s="401"/>
      <c r="AK48" s="401"/>
      <c r="AL48" s="401"/>
      <c r="AM48" s="401"/>
      <c r="AN48" s="401"/>
    </row>
    <row r="49" spans="1:155" s="12" customFormat="1" ht="13" x14ac:dyDescent="0.15">
      <c r="B49" s="13" t="s">
        <v>333</v>
      </c>
      <c r="C49" s="137"/>
    </row>
    <row r="50" spans="1:155" s="219" customFormat="1" ht="13" x14ac:dyDescent="0.15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250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250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  <c r="BY50" s="17"/>
      <c r="BZ50" s="17"/>
      <c r="CA50" s="17"/>
      <c r="CB50" s="17"/>
      <c r="CC50" s="17"/>
      <c r="CD50" s="17"/>
      <c r="CE50" s="17"/>
      <c r="CF50" s="17"/>
      <c r="CG50" s="17"/>
      <c r="CH50" s="17"/>
      <c r="CI50" s="17"/>
      <c r="CJ50" s="17"/>
      <c r="CK50" s="17"/>
      <c r="CL50" s="17"/>
      <c r="CM50" s="17"/>
      <c r="CN50" s="17"/>
      <c r="CO50" s="17"/>
      <c r="CP50" s="17"/>
      <c r="CQ50" s="17"/>
      <c r="CR50" s="17"/>
      <c r="CS50" s="17"/>
      <c r="CT50" s="17"/>
      <c r="CU50" s="17"/>
      <c r="CV50" s="17"/>
      <c r="CW50" s="17"/>
      <c r="CX50" s="17"/>
      <c r="CY50" s="17"/>
      <c r="CZ50" s="17"/>
      <c r="DA50" s="17"/>
      <c r="DB50" s="17"/>
      <c r="DC50" s="17"/>
      <c r="DD50" s="17"/>
      <c r="DE50" s="17"/>
      <c r="DF50" s="17"/>
      <c r="DG50" s="17"/>
      <c r="DH50" s="17"/>
      <c r="DI50" s="17"/>
      <c r="DJ50" s="17"/>
      <c r="DK50" s="17"/>
      <c r="DL50" s="17"/>
      <c r="DM50" s="17"/>
      <c r="DN50" s="17"/>
      <c r="DO50" s="17"/>
      <c r="DP50" s="17"/>
      <c r="DQ50" s="17"/>
      <c r="DR50" s="17"/>
      <c r="DS50" s="17"/>
      <c r="DT50" s="17"/>
      <c r="DU50" s="17"/>
      <c r="DV50" s="17"/>
      <c r="DW50" s="17"/>
      <c r="DX50" s="17"/>
      <c r="DY50" s="17"/>
      <c r="DZ50" s="17"/>
      <c r="EA50" s="17"/>
      <c r="EB50" s="17"/>
      <c r="EC50" s="17"/>
      <c r="ED50" s="17"/>
      <c r="EE50" s="17"/>
      <c r="EF50" s="17"/>
      <c r="EG50" s="17"/>
      <c r="EH50" s="17"/>
      <c r="EI50" s="17"/>
      <c r="EJ50" s="17"/>
      <c r="EK50" s="17"/>
      <c r="EL50" s="17"/>
      <c r="EM50" s="17"/>
      <c r="EN50" s="17"/>
      <c r="EO50" s="17"/>
      <c r="EP50" s="17"/>
      <c r="EQ50" s="17"/>
      <c r="ER50" s="17"/>
      <c r="ES50" s="17"/>
      <c r="ET50" s="17"/>
      <c r="EU50" s="17"/>
      <c r="EV50" s="17"/>
      <c r="EW50" s="17"/>
      <c r="EX50" s="17"/>
      <c r="EY50" s="17"/>
    </row>
    <row r="51" spans="1:155" s="219" customFormat="1" ht="14" x14ac:dyDescent="0.2">
      <c r="A51" s="17"/>
      <c r="B51" s="90" t="s">
        <v>129</v>
      </c>
      <c r="C51" s="17"/>
      <c r="D51" s="242">
        <f>'Cash Flow'!P7</f>
        <v>494.53500000000008</v>
      </c>
      <c r="E51" s="242">
        <f>'Cash Flow'!Q7</f>
        <v>494.53500000000008</v>
      </c>
      <c r="F51" s="242">
        <f>'Cash Flow'!R7</f>
        <v>494.53500000000008</v>
      </c>
      <c r="G51" s="242">
        <f>'Cash Flow'!S7</f>
        <v>494.53500000000008</v>
      </c>
      <c r="H51" s="242">
        <f>'Cash Flow'!T7</f>
        <v>10494.535</v>
      </c>
      <c r="I51" s="242">
        <f>'Cash Flow'!U7</f>
        <v>44267.555472530643</v>
      </c>
      <c r="J51" s="242">
        <f>'Cash Flow'!V7</f>
        <v>67547.82211428984</v>
      </c>
      <c r="K51" s="242">
        <f>'Cash Flow'!W7</f>
        <v>66401.333208795972</v>
      </c>
      <c r="L51" s="242">
        <f>'Cash Flow'!X7</f>
        <v>54277.578014807608</v>
      </c>
      <c r="M51" s="242">
        <f>'Cash Flow'!Y7</f>
        <v>7708.9736854781349</v>
      </c>
      <c r="N51" s="242">
        <f>'Cash Flow'!Z7</f>
        <v>4111.8242818813405</v>
      </c>
      <c r="O51" s="242">
        <f>'Cash Flow'!AA7</f>
        <v>13466.419639215224</v>
      </c>
      <c r="P51" s="242">
        <f>'Cash Flow'!AB7</f>
        <v>1439.0827512145188</v>
      </c>
      <c r="Q51" s="242">
        <f>'Cash Flow'!AC7</f>
        <v>1439.0827512145188</v>
      </c>
      <c r="R51" s="242">
        <f>'Cash Flow'!AD7</f>
        <v>1439.0827512145188</v>
      </c>
      <c r="S51" s="242">
        <f>'Cash Flow'!AE7</f>
        <v>191809.41716624767</v>
      </c>
      <c r="T51" s="242">
        <f>'Cash Flow'!AF7</f>
        <v>156387.07390091402</v>
      </c>
      <c r="U51" s="242">
        <f>'Cash Flow'!AG7</f>
        <v>177049.77294095373</v>
      </c>
      <c r="V51" s="242">
        <f>'Cash Flow'!AH7</f>
        <v>115724.37486087435</v>
      </c>
      <c r="W51" s="242">
        <f>'Cash Flow'!AI7</f>
        <v>136221.39914090413</v>
      </c>
      <c r="X51" s="242">
        <f>'Cash Flow'!AJ7</f>
        <v>61404.18871576737</v>
      </c>
      <c r="Y51" s="242">
        <f>'Cash Flow'!AK7</f>
        <v>40936.125810511592</v>
      </c>
      <c r="Z51" s="242">
        <f>'Cash Flow'!AL7</f>
        <v>30702.094357883685</v>
      </c>
      <c r="AA51" s="242">
        <f>'Cash Flow'!AM7</f>
        <v>204680.62905255792</v>
      </c>
      <c r="AB51" s="242">
        <f>'Cash Flow'!AN7</f>
        <v>10234.031452627898</v>
      </c>
      <c r="AC51" s="242">
        <f>'Cash Flow'!AO7</f>
        <v>10234.031452627898</v>
      </c>
      <c r="AD51" s="242">
        <f>'Cash Flow'!AP7</f>
        <v>10234.031452627898</v>
      </c>
      <c r="AE51" s="242">
        <f>'Cash Flow'!AQ7</f>
        <v>381118.45720982575</v>
      </c>
      <c r="AF51" s="242">
        <f>'Cash Flow'!AR7</f>
        <v>197623.58784937527</v>
      </c>
      <c r="AG51" s="242">
        <f>'Cash Flow'!AS7</f>
        <v>189657.80713579571</v>
      </c>
      <c r="AH51" s="242">
        <f>'Cash Flow'!AT7</f>
        <v>215589.36856295489</v>
      </c>
      <c r="AI51" s="242">
        <f>'Cash Flow'!AU7</f>
        <v>217623.58784937527</v>
      </c>
      <c r="AJ51" s="242">
        <f>'Cash Flow'!AV7</f>
        <v>160511.40930870405</v>
      </c>
      <c r="AK51" s="242">
        <f>'Cash Flow'!AW7</f>
        <v>100347.24901656638</v>
      </c>
      <c r="AL51" s="242">
        <f>'Cash Flow'!AX7</f>
        <v>85260.436762424768</v>
      </c>
      <c r="AM51" s="242">
        <f>'Cash Flow'!AY7</f>
        <v>501736.24508283183</v>
      </c>
      <c r="AN51" s="401"/>
      <c r="AO51" s="242">
        <v>16340.46773681285</v>
      </c>
      <c r="AP51" s="242">
        <v>16340.46773681285</v>
      </c>
      <c r="AQ51" s="242">
        <v>350847.68717510975</v>
      </c>
      <c r="AR51" s="242">
        <v>208380.45286255516</v>
      </c>
      <c r="AS51" s="242">
        <v>188198.59360474479</v>
      </c>
      <c r="AT51" s="242">
        <v>221838.31232569378</v>
      </c>
      <c r="AU51" s="242">
        <v>205018.45296521927</v>
      </c>
      <c r="AV51" s="242">
        <v>259401.75245416351</v>
      </c>
      <c r="AW51" s="242">
        <v>176271.2973273969</v>
      </c>
      <c r="AX51" s="242">
        <v>144703.47299554767</v>
      </c>
      <c r="AY51" s="242">
        <v>831356.48663698439</v>
      </c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  <c r="BZ51" s="17"/>
      <c r="CA51" s="17"/>
      <c r="CB51" s="17"/>
      <c r="CC51" s="17"/>
      <c r="CD51" s="17"/>
      <c r="CE51" s="17"/>
      <c r="CF51" s="17"/>
      <c r="CG51" s="17"/>
      <c r="CH51" s="17"/>
      <c r="CI51" s="17"/>
      <c r="CJ51" s="17"/>
      <c r="CK51" s="17"/>
      <c r="CL51" s="17"/>
      <c r="CM51" s="17"/>
      <c r="CN51" s="17"/>
      <c r="CO51" s="17"/>
      <c r="CP51" s="17"/>
      <c r="CQ51" s="17"/>
      <c r="CR51" s="17"/>
      <c r="CS51" s="17"/>
      <c r="CT51" s="17"/>
      <c r="CU51" s="17"/>
      <c r="CV51" s="17"/>
      <c r="CW51" s="17"/>
      <c r="CX51" s="17"/>
      <c r="CY51" s="17"/>
      <c r="CZ51" s="17"/>
      <c r="DA51" s="17"/>
      <c r="DB51" s="17"/>
      <c r="DC51" s="17"/>
      <c r="DD51" s="17"/>
      <c r="DE51" s="17"/>
      <c r="DF51" s="17"/>
      <c r="DG51" s="17"/>
      <c r="DH51" s="17"/>
      <c r="DI51" s="17"/>
      <c r="DJ51" s="17"/>
      <c r="DK51" s="17"/>
      <c r="DL51" s="17"/>
      <c r="DM51" s="17"/>
      <c r="DN51" s="17"/>
      <c r="DO51" s="17"/>
      <c r="DP51" s="17"/>
      <c r="DQ51" s="17"/>
      <c r="DR51" s="17"/>
      <c r="DS51" s="17"/>
      <c r="DT51" s="17"/>
      <c r="DU51" s="17"/>
      <c r="DV51" s="17"/>
      <c r="DW51" s="17"/>
      <c r="DX51" s="17"/>
      <c r="DY51" s="17"/>
      <c r="DZ51" s="17"/>
      <c r="EA51" s="17"/>
      <c r="EB51" s="17"/>
      <c r="EC51" s="17"/>
      <c r="ED51" s="17"/>
      <c r="EE51" s="17"/>
      <c r="EF51" s="17"/>
      <c r="EG51" s="17"/>
      <c r="EH51" s="17"/>
      <c r="EI51" s="17"/>
      <c r="EJ51" s="17"/>
      <c r="EK51" s="17"/>
      <c r="EL51" s="17"/>
      <c r="EM51" s="17"/>
      <c r="EN51" s="17"/>
      <c r="EO51" s="17"/>
      <c r="EP51" s="17"/>
      <c r="EQ51" s="17"/>
      <c r="ER51" s="17"/>
      <c r="ES51" s="17"/>
      <c r="ET51" s="17"/>
      <c r="EU51" s="17"/>
      <c r="EV51" s="17"/>
      <c r="EW51" s="17"/>
      <c r="EX51" s="17"/>
      <c r="EY51" s="17"/>
    </row>
    <row r="52" spans="1:155" s="219" customFormat="1" ht="14" x14ac:dyDescent="0.2">
      <c r="A52" s="17"/>
      <c r="B52" s="17" t="s">
        <v>144</v>
      </c>
      <c r="C52" s="17"/>
      <c r="D52" s="107">
        <f>'Cash Flow'!P8</f>
        <v>494.53500000000008</v>
      </c>
      <c r="E52" s="107">
        <f>'Cash Flow'!Q8</f>
        <v>494.53500000000008</v>
      </c>
      <c r="F52" s="107">
        <f>'Cash Flow'!R8</f>
        <v>494.53500000000008</v>
      </c>
      <c r="G52" s="107">
        <f>'Cash Flow'!S8</f>
        <v>494.53500000000008</v>
      </c>
      <c r="H52" s="107">
        <f>'Cash Flow'!T8</f>
        <v>10494.535</v>
      </c>
      <c r="I52" s="107">
        <f>'Cash Flow'!U8</f>
        <v>44267.555472530643</v>
      </c>
      <c r="J52" s="107">
        <f>'Cash Flow'!V8</f>
        <v>67547.82211428984</v>
      </c>
      <c r="K52" s="107">
        <f>'Cash Flow'!W8</f>
        <v>66401.333208795972</v>
      </c>
      <c r="L52" s="107">
        <f>'Cash Flow'!X8</f>
        <v>54277.578014807608</v>
      </c>
      <c r="M52" s="107">
        <f>'Cash Flow'!Y8</f>
        <v>7708.9736854781349</v>
      </c>
      <c r="N52" s="107">
        <f>'Cash Flow'!Z8</f>
        <v>4111.8242818813405</v>
      </c>
      <c r="O52" s="107">
        <f>'Cash Flow'!AA8</f>
        <v>13466.419639215224</v>
      </c>
      <c r="P52" s="107">
        <f>'Cash Flow'!AB8</f>
        <v>1439.0827512145188</v>
      </c>
      <c r="Q52" s="107">
        <f>'Cash Flow'!AC8</f>
        <v>1439.0827512145188</v>
      </c>
      <c r="R52" s="107">
        <f>'Cash Flow'!AD8</f>
        <v>1439.0827512145188</v>
      </c>
      <c r="S52" s="107">
        <f>'Cash Flow'!AE8</f>
        <v>191809.41716624767</v>
      </c>
      <c r="T52" s="107">
        <f>'Cash Flow'!AF8</f>
        <v>156387.07390091402</v>
      </c>
      <c r="U52" s="107">
        <f>'Cash Flow'!AG8</f>
        <v>177049.77294095373</v>
      </c>
      <c r="V52" s="107">
        <f>'Cash Flow'!AH8</f>
        <v>115724.37486087435</v>
      </c>
      <c r="W52" s="107">
        <f>'Cash Flow'!AI8</f>
        <v>136221.39914090413</v>
      </c>
      <c r="X52" s="107">
        <f>'Cash Flow'!AJ8</f>
        <v>61404.18871576737</v>
      </c>
      <c r="Y52" s="107">
        <f>'Cash Flow'!AK8</f>
        <v>40936.125810511592</v>
      </c>
      <c r="Z52" s="107">
        <f>'Cash Flow'!AL8</f>
        <v>30702.094357883685</v>
      </c>
      <c r="AA52" s="107">
        <f>'Cash Flow'!AM8</f>
        <v>204680.62905255792</v>
      </c>
      <c r="AB52" s="107">
        <f>'Cash Flow'!AN8</f>
        <v>10234.031452627898</v>
      </c>
      <c r="AC52" s="107">
        <f>'Cash Flow'!AO8</f>
        <v>10234.031452627898</v>
      </c>
      <c r="AD52" s="107">
        <f>'Cash Flow'!AP8</f>
        <v>10234.031452627898</v>
      </c>
      <c r="AE52" s="107">
        <f>'Cash Flow'!AQ8</f>
        <v>381118.45720982575</v>
      </c>
      <c r="AF52" s="107">
        <f>'Cash Flow'!AR8</f>
        <v>197623.58784937527</v>
      </c>
      <c r="AG52" s="107">
        <f>'Cash Flow'!AS8</f>
        <v>189657.80713579571</v>
      </c>
      <c r="AH52" s="107">
        <f>'Cash Flow'!AT8</f>
        <v>215589.36856295489</v>
      </c>
      <c r="AI52" s="107">
        <f>'Cash Flow'!AU8</f>
        <v>217623.58784937527</v>
      </c>
      <c r="AJ52" s="107">
        <f>'Cash Flow'!AV8</f>
        <v>160511.40930870405</v>
      </c>
      <c r="AK52" s="107">
        <f>'Cash Flow'!AW8</f>
        <v>100347.24901656638</v>
      </c>
      <c r="AL52" s="107">
        <f>'Cash Flow'!AX8</f>
        <v>85260.436762424768</v>
      </c>
      <c r="AM52" s="107">
        <f>'Cash Flow'!AY8</f>
        <v>501736.24508283183</v>
      </c>
      <c r="AN52" s="401"/>
      <c r="AO52" s="107">
        <v>16340.46773681285</v>
      </c>
      <c r="AP52" s="107">
        <v>16340.46773681285</v>
      </c>
      <c r="AQ52" s="107">
        <v>350847.68717510975</v>
      </c>
      <c r="AR52" s="107">
        <v>208380.45286255516</v>
      </c>
      <c r="AS52" s="107">
        <v>188198.59360474479</v>
      </c>
      <c r="AT52" s="107">
        <v>221838.31232569378</v>
      </c>
      <c r="AU52" s="107">
        <v>205018.45296521927</v>
      </c>
      <c r="AV52" s="107">
        <v>259401.75245416351</v>
      </c>
      <c r="AW52" s="107">
        <v>176271.2973273969</v>
      </c>
      <c r="AX52" s="107">
        <v>144703.47299554767</v>
      </c>
      <c r="AY52" s="107">
        <v>831356.48663698439</v>
      </c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  <c r="BY52" s="17"/>
      <c r="BZ52" s="17"/>
      <c r="CA52" s="17"/>
      <c r="CB52" s="17"/>
      <c r="CC52" s="17"/>
      <c r="CD52" s="17"/>
      <c r="CE52" s="17"/>
      <c r="CF52" s="17"/>
      <c r="CG52" s="17"/>
      <c r="CH52" s="17"/>
      <c r="CI52" s="17"/>
      <c r="CJ52" s="17"/>
      <c r="CK52" s="17"/>
      <c r="CL52" s="17"/>
      <c r="CM52" s="17"/>
      <c r="CN52" s="17"/>
      <c r="CO52" s="17"/>
      <c r="CP52" s="17"/>
      <c r="CQ52" s="17"/>
      <c r="CR52" s="17"/>
      <c r="CS52" s="17"/>
      <c r="CT52" s="17"/>
      <c r="CU52" s="17"/>
      <c r="CV52" s="17"/>
      <c r="CW52" s="17"/>
      <c r="CX52" s="17"/>
      <c r="CY52" s="17"/>
      <c r="CZ52" s="17"/>
      <c r="DA52" s="17"/>
      <c r="DB52" s="17"/>
      <c r="DC52" s="17"/>
      <c r="DD52" s="17"/>
      <c r="DE52" s="17"/>
      <c r="DF52" s="17"/>
      <c r="DG52" s="17"/>
      <c r="DH52" s="17"/>
      <c r="DI52" s="17"/>
      <c r="DJ52" s="17"/>
      <c r="DK52" s="17"/>
      <c r="DL52" s="17"/>
      <c r="DM52" s="17"/>
      <c r="DN52" s="17"/>
      <c r="DO52" s="17"/>
      <c r="DP52" s="17"/>
      <c r="DQ52" s="17"/>
      <c r="DR52" s="17"/>
      <c r="DS52" s="17"/>
      <c r="DT52" s="17"/>
      <c r="DU52" s="17"/>
      <c r="DV52" s="17"/>
      <c r="DW52" s="17"/>
      <c r="DX52" s="17"/>
      <c r="DY52" s="17"/>
      <c r="DZ52" s="17"/>
      <c r="EA52" s="17"/>
      <c r="EB52" s="17"/>
      <c r="EC52" s="17"/>
      <c r="ED52" s="17"/>
      <c r="EE52" s="17"/>
      <c r="EF52" s="17"/>
      <c r="EG52" s="17"/>
      <c r="EH52" s="17"/>
      <c r="EI52" s="17"/>
      <c r="EJ52" s="17"/>
      <c r="EK52" s="17"/>
      <c r="EL52" s="17"/>
      <c r="EM52" s="17"/>
      <c r="EN52" s="17"/>
      <c r="EO52" s="17"/>
      <c r="EP52" s="17"/>
      <c r="EQ52" s="17"/>
      <c r="ER52" s="17"/>
      <c r="ES52" s="17"/>
      <c r="ET52" s="17"/>
      <c r="EU52" s="17"/>
      <c r="EV52" s="17"/>
      <c r="EW52" s="17"/>
      <c r="EX52" s="17"/>
      <c r="EY52" s="17"/>
    </row>
    <row r="53" spans="1:155" s="219" customFormat="1" ht="14" x14ac:dyDescent="0.2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401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  <c r="BY53" s="17"/>
      <c r="BZ53" s="17"/>
      <c r="CA53" s="17"/>
      <c r="CB53" s="17"/>
      <c r="CC53" s="17"/>
      <c r="CD53" s="17"/>
      <c r="CE53" s="17"/>
      <c r="CF53" s="17"/>
      <c r="CG53" s="17"/>
      <c r="CH53" s="17"/>
      <c r="CI53" s="17"/>
      <c r="CJ53" s="17"/>
      <c r="CK53" s="17"/>
      <c r="CL53" s="17"/>
      <c r="CM53" s="17"/>
      <c r="CN53" s="17"/>
      <c r="CO53" s="17"/>
      <c r="CP53" s="17"/>
      <c r="CQ53" s="17"/>
      <c r="CR53" s="17"/>
      <c r="CS53" s="17"/>
      <c r="CT53" s="17"/>
      <c r="CU53" s="17"/>
      <c r="CV53" s="17"/>
      <c r="CW53" s="17"/>
      <c r="CX53" s="17"/>
      <c r="CY53" s="17"/>
      <c r="CZ53" s="17"/>
      <c r="DA53" s="17"/>
      <c r="DB53" s="17"/>
      <c r="DC53" s="17"/>
      <c r="DD53" s="17"/>
      <c r="DE53" s="17"/>
      <c r="DF53" s="17"/>
      <c r="DG53" s="17"/>
      <c r="DH53" s="17"/>
      <c r="DI53" s="17"/>
      <c r="DJ53" s="17"/>
      <c r="DK53" s="17"/>
      <c r="DL53" s="17"/>
      <c r="DM53" s="17"/>
      <c r="DN53" s="17"/>
      <c r="DO53" s="17"/>
      <c r="DP53" s="17"/>
      <c r="DQ53" s="17"/>
      <c r="DR53" s="17"/>
      <c r="DS53" s="17"/>
      <c r="DT53" s="17"/>
      <c r="DU53" s="17"/>
      <c r="DV53" s="17"/>
      <c r="DW53" s="17"/>
      <c r="DX53" s="17"/>
      <c r="DY53" s="17"/>
      <c r="DZ53" s="17"/>
      <c r="EA53" s="17"/>
      <c r="EB53" s="17"/>
      <c r="EC53" s="17"/>
      <c r="ED53" s="17"/>
      <c r="EE53" s="17"/>
      <c r="EF53" s="17"/>
      <c r="EG53" s="17"/>
      <c r="EH53" s="17"/>
      <c r="EI53" s="17"/>
      <c r="EJ53" s="17"/>
      <c r="EK53" s="17"/>
      <c r="EL53" s="17"/>
      <c r="EM53" s="17"/>
      <c r="EN53" s="17"/>
      <c r="EO53" s="17"/>
      <c r="EP53" s="17"/>
      <c r="EQ53" s="17"/>
      <c r="ER53" s="17"/>
      <c r="ES53" s="17"/>
      <c r="ET53" s="17"/>
      <c r="EU53" s="17"/>
      <c r="EV53" s="17"/>
      <c r="EW53" s="17"/>
      <c r="EX53" s="17"/>
      <c r="EY53" s="17"/>
    </row>
    <row r="54" spans="1:155" s="219" customFormat="1" ht="14" x14ac:dyDescent="0.2">
      <c r="A54" s="17"/>
      <c r="B54" s="90" t="s">
        <v>128</v>
      </c>
      <c r="C54" s="17"/>
      <c r="D54" s="242">
        <f>'Cash Flow'!P10</f>
        <v>-487.37033333333329</v>
      </c>
      <c r="E54" s="242">
        <f>'Cash Flow'!Q10</f>
        <v>-487.37033333333329</v>
      </c>
      <c r="F54" s="242">
        <f>'Cash Flow'!R10</f>
        <v>-487.37033333333329</v>
      </c>
      <c r="G54" s="242">
        <f>'Cash Flow'!S10</f>
        <v>-54964.002110829584</v>
      </c>
      <c r="H54" s="242">
        <f>'Cash Flow'!T10</f>
        <v>-37029.037000000004</v>
      </c>
      <c r="I54" s="242">
        <f>'Cash Flow'!U10</f>
        <v>-9404.0370000000003</v>
      </c>
      <c r="J54" s="242">
        <f>'Cash Flow'!V10</f>
        <v>-27943.655746049713</v>
      </c>
      <c r="K54" s="242">
        <f>'Cash Flow'!W10</f>
        <v>-72661.280129993786</v>
      </c>
      <c r="L54" s="242">
        <f>'Cash Flow'!X10</f>
        <v>-13502.580333333335</v>
      </c>
      <c r="M54" s="242">
        <f>'Cash Flow'!Y10</f>
        <v>-11002.580333333335</v>
      </c>
      <c r="N54" s="242">
        <f>'Cash Flow'!Z10</f>
        <v>-10502.580333333335</v>
      </c>
      <c r="O54" s="242">
        <f>'Cash Flow'!AA10</f>
        <v>-16502.580333333335</v>
      </c>
      <c r="P54" s="242">
        <f>'Cash Flow'!AB10</f>
        <v>-15829.913666666665</v>
      </c>
      <c r="Q54" s="242">
        <f>'Cash Flow'!AC10</f>
        <v>-251471.19901254942</v>
      </c>
      <c r="R54" s="242">
        <f>'Cash Flow'!AD10</f>
        <v>-57829.913666666667</v>
      </c>
      <c r="S54" s="242">
        <f>'Cash Flow'!AE10</f>
        <v>-73733.950666666671</v>
      </c>
      <c r="T54" s="242">
        <f>'Cash Flow'!AF10</f>
        <v>-169669.04525034525</v>
      </c>
      <c r="U54" s="242">
        <f>'Cash Flow'!AG10</f>
        <v>-56958.617333333335</v>
      </c>
      <c r="V54" s="242">
        <f>'Cash Flow'!AH10</f>
        <v>-41958.617333333335</v>
      </c>
      <c r="W54" s="242">
        <f>'Cash Flow'!AI10</f>
        <v>-57458.617333333335</v>
      </c>
      <c r="X54" s="242">
        <f>'Cash Flow'!AJ10</f>
        <v>-42458.617333333335</v>
      </c>
      <c r="Y54" s="242">
        <f>'Cash Flow'!AK10</f>
        <v>-39458.617333333335</v>
      </c>
      <c r="Z54" s="242">
        <f>'Cash Flow'!AL10</f>
        <v>-41458.617333333335</v>
      </c>
      <c r="AA54" s="242">
        <f>'Cash Flow'!AM10</f>
        <v>-50958.617333333335</v>
      </c>
      <c r="AB54" s="242">
        <f>'Cash Flow'!AN10</f>
        <v>-38558.617333333335</v>
      </c>
      <c r="AC54" s="242">
        <f>'Cash Flow'!AO10</f>
        <v>-383207.20063040144</v>
      </c>
      <c r="AD54" s="242">
        <f>'Cash Flow'!AP10</f>
        <v>-122742.51733333334</v>
      </c>
      <c r="AE54" s="242">
        <f>'Cash Flow'!AQ10</f>
        <v>-147216.69133333332</v>
      </c>
      <c r="AF54" s="242">
        <f>'Cash Flow'!AR10</f>
        <v>-275107.37756158208</v>
      </c>
      <c r="AG54" s="242">
        <f>'Cash Flow'!AS10</f>
        <v>-82821.024666666679</v>
      </c>
      <c r="AH54" s="242">
        <f>'Cash Flow'!AT10</f>
        <v>-82821.024666666679</v>
      </c>
      <c r="AI54" s="242">
        <f>'Cash Flow'!AU10</f>
        <v>-87821.024666666679</v>
      </c>
      <c r="AJ54" s="242">
        <f>'Cash Flow'!AV10</f>
        <v>-64821.024666666664</v>
      </c>
      <c r="AK54" s="242">
        <f>'Cash Flow'!AW10</f>
        <v>-84821.024666666679</v>
      </c>
      <c r="AL54" s="242">
        <f>'Cash Flow'!AX10</f>
        <v>-76821.024666666679</v>
      </c>
      <c r="AM54" s="242">
        <f>'Cash Flow'!AY10</f>
        <v>-96321.024666666679</v>
      </c>
      <c r="AN54" s="401"/>
      <c r="AO54" s="242">
        <v>-583952.89677927457</v>
      </c>
      <c r="AP54" s="242">
        <v>-187336.147</v>
      </c>
      <c r="AQ54" s="242">
        <v>-226032.24700000003</v>
      </c>
      <c r="AR54" s="242">
        <v>-349604.59219787671</v>
      </c>
      <c r="AS54" s="242">
        <v>-117494.247</v>
      </c>
      <c r="AT54" s="242">
        <v>-104494.247</v>
      </c>
      <c r="AU54" s="242">
        <v>-137494.247</v>
      </c>
      <c r="AV54" s="242">
        <v>-64494.246999999996</v>
      </c>
      <c r="AW54" s="242">
        <v>-100494.247</v>
      </c>
      <c r="AX54" s="242">
        <v>-86494.247000000003</v>
      </c>
      <c r="AY54" s="242">
        <v>-126994.247</v>
      </c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  <c r="BY54" s="17"/>
      <c r="BZ54" s="17"/>
      <c r="CA54" s="17"/>
      <c r="CB54" s="17"/>
      <c r="CC54" s="17"/>
      <c r="CD54" s="17"/>
      <c r="CE54" s="17"/>
      <c r="CF54" s="17"/>
      <c r="CG54" s="17"/>
      <c r="CH54" s="17"/>
      <c r="CI54" s="17"/>
      <c r="CJ54" s="17"/>
      <c r="CK54" s="17"/>
      <c r="CL54" s="17"/>
      <c r="CM54" s="17"/>
      <c r="CN54" s="17"/>
      <c r="CO54" s="17"/>
      <c r="CP54" s="17"/>
      <c r="CQ54" s="17"/>
      <c r="CR54" s="17"/>
      <c r="CS54" s="17"/>
      <c r="CT54" s="17"/>
      <c r="CU54" s="17"/>
      <c r="CV54" s="17"/>
      <c r="CW54" s="17"/>
      <c r="CX54" s="17"/>
      <c r="CY54" s="17"/>
      <c r="CZ54" s="17"/>
      <c r="DA54" s="17"/>
      <c r="DB54" s="17"/>
      <c r="DC54" s="17"/>
      <c r="DD54" s="17"/>
      <c r="DE54" s="17"/>
      <c r="DF54" s="17"/>
      <c r="DG54" s="17"/>
      <c r="DH54" s="17"/>
      <c r="DI54" s="17"/>
      <c r="DJ54" s="17"/>
      <c r="DK54" s="17"/>
      <c r="DL54" s="17"/>
      <c r="DM54" s="17"/>
      <c r="DN54" s="17"/>
      <c r="DO54" s="17"/>
      <c r="DP54" s="17"/>
      <c r="DQ54" s="17"/>
      <c r="DR54" s="17"/>
      <c r="DS54" s="17"/>
      <c r="DT54" s="17"/>
      <c r="DU54" s="17"/>
      <c r="DV54" s="17"/>
      <c r="DW54" s="17"/>
      <c r="DX54" s="17"/>
      <c r="DY54" s="17"/>
      <c r="DZ54" s="17"/>
      <c r="EA54" s="17"/>
      <c r="EB54" s="17"/>
      <c r="EC54" s="17"/>
      <c r="ED54" s="17"/>
      <c r="EE54" s="17"/>
      <c r="EF54" s="17"/>
      <c r="EG54" s="17"/>
      <c r="EH54" s="17"/>
      <c r="EI54" s="17"/>
      <c r="EJ54" s="17"/>
      <c r="EK54" s="17"/>
      <c r="EL54" s="17"/>
      <c r="EM54" s="17"/>
      <c r="EN54" s="17"/>
      <c r="EO54" s="17"/>
      <c r="EP54" s="17"/>
      <c r="EQ54" s="17"/>
      <c r="ER54" s="17"/>
      <c r="ES54" s="17"/>
      <c r="ET54" s="17"/>
      <c r="EU54" s="17"/>
      <c r="EV54" s="17"/>
      <c r="EW54" s="17"/>
      <c r="EX54" s="17"/>
      <c r="EY54" s="17"/>
    </row>
    <row r="55" spans="1:155" s="219" customFormat="1" ht="14" x14ac:dyDescent="0.2">
      <c r="A55" s="17"/>
      <c r="B55" s="17" t="s">
        <v>337</v>
      </c>
      <c r="C55" s="17"/>
      <c r="D55" s="107">
        <f>'Cash Flow'!P11</f>
        <v>0</v>
      </c>
      <c r="E55" s="107">
        <f>'Cash Flow'!Q11</f>
        <v>0</v>
      </c>
      <c r="F55" s="107">
        <f>'Cash Flow'!R11</f>
        <v>0</v>
      </c>
      <c r="G55" s="107">
        <f>'Cash Flow'!S11</f>
        <v>-52938.896551724138</v>
      </c>
      <c r="H55" s="107">
        <f>'Cash Flow'!T11</f>
        <v>0</v>
      </c>
      <c r="I55" s="107">
        <f>'Cash Flow'!U11</f>
        <v>0</v>
      </c>
      <c r="J55" s="107">
        <f>'Cash Flow'!V11</f>
        <v>-2400</v>
      </c>
      <c r="K55" s="107">
        <f>'Cash Flow'!W11</f>
        <v>-25197.41558223113</v>
      </c>
      <c r="L55" s="107">
        <f>'Cash Flow'!X11</f>
        <v>0</v>
      </c>
      <c r="M55" s="107">
        <f>'Cash Flow'!Y11</f>
        <v>0</v>
      </c>
      <c r="N55" s="107">
        <f>'Cash Flow'!Z11</f>
        <v>0</v>
      </c>
      <c r="O55" s="107">
        <f>'Cash Flow'!AA11</f>
        <v>0</v>
      </c>
      <c r="P55" s="107">
        <f>'Cash Flow'!AB11</f>
        <v>0</v>
      </c>
      <c r="Q55" s="107">
        <f>'Cash Flow'!AC11</f>
        <v>-189382.96757212229</v>
      </c>
      <c r="R55" s="107">
        <f>'Cash Flow'!AD11</f>
        <v>0</v>
      </c>
      <c r="S55" s="107">
        <f>'Cash Flow'!AE11</f>
        <v>0</v>
      </c>
      <c r="T55" s="107">
        <f>'Cash Flow'!AF11</f>
        <v>-84730.634496684987</v>
      </c>
      <c r="U55" s="107">
        <f>'Cash Flow'!AG11</f>
        <v>0</v>
      </c>
      <c r="V55" s="107">
        <f>'Cash Flow'!AH11</f>
        <v>0</v>
      </c>
      <c r="W55" s="107">
        <f>'Cash Flow'!AI11</f>
        <v>0</v>
      </c>
      <c r="X55" s="107">
        <f>'Cash Flow'!AJ11</f>
        <v>0</v>
      </c>
      <c r="Y55" s="107">
        <f>'Cash Flow'!AK11</f>
        <v>0</v>
      </c>
      <c r="Z55" s="107">
        <f>'Cash Flow'!AL11</f>
        <v>0</v>
      </c>
      <c r="AA55" s="107">
        <f>'Cash Flow'!AM11</f>
        <v>0</v>
      </c>
      <c r="AB55" s="107">
        <f>'Cash Flow'!AN11</f>
        <v>0</v>
      </c>
      <c r="AC55" s="107">
        <f>'Cash Flow'!AO11</f>
        <v>-328148.58329706808</v>
      </c>
      <c r="AD55" s="107">
        <f>'Cash Flow'!AP11</f>
        <v>0</v>
      </c>
      <c r="AE55" s="107">
        <f>'Cash Flow'!AQ11</f>
        <v>0</v>
      </c>
      <c r="AF55" s="107">
        <f>'Cash Flow'!AR11</f>
        <v>-171613.75367198375</v>
      </c>
      <c r="AG55" s="107">
        <f>'Cash Flow'!AS11</f>
        <v>0</v>
      </c>
      <c r="AH55" s="107">
        <f>'Cash Flow'!AT11</f>
        <v>0</v>
      </c>
      <c r="AI55" s="107">
        <f>'Cash Flow'!AU11</f>
        <v>0</v>
      </c>
      <c r="AJ55" s="107">
        <f>'Cash Flow'!AV11</f>
        <v>0</v>
      </c>
      <c r="AK55" s="107">
        <f>'Cash Flow'!AW11</f>
        <v>0</v>
      </c>
      <c r="AL55" s="107">
        <f>'Cash Flow'!AX11</f>
        <v>0</v>
      </c>
      <c r="AM55" s="107">
        <f>'Cash Flow'!AY11</f>
        <v>0</v>
      </c>
      <c r="AN55" s="401"/>
      <c r="AO55" s="107">
        <v>-501300.64977927459</v>
      </c>
      <c r="AP55" s="107">
        <v>0</v>
      </c>
      <c r="AQ55" s="107">
        <v>0</v>
      </c>
      <c r="AR55" s="107">
        <v>-208495.68144961077</v>
      </c>
      <c r="AS55" s="107">
        <v>0</v>
      </c>
      <c r="AT55" s="107">
        <v>0</v>
      </c>
      <c r="AU55" s="107">
        <v>0</v>
      </c>
      <c r="AV55" s="107">
        <v>0</v>
      </c>
      <c r="AW55" s="107">
        <v>0</v>
      </c>
      <c r="AX55" s="107">
        <v>0</v>
      </c>
      <c r="AY55" s="107">
        <v>0</v>
      </c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  <c r="BY55" s="17"/>
      <c r="BZ55" s="17"/>
      <c r="CA55" s="17"/>
      <c r="CB55" s="17"/>
      <c r="CC55" s="17"/>
      <c r="CD55" s="17"/>
      <c r="CE55" s="17"/>
      <c r="CF55" s="17"/>
      <c r="CG55" s="17"/>
      <c r="CH55" s="17"/>
      <c r="CI55" s="17"/>
      <c r="CJ55" s="17"/>
      <c r="CK55" s="17"/>
      <c r="CL55" s="17"/>
      <c r="CM55" s="17"/>
      <c r="CN55" s="17"/>
      <c r="CO55" s="17"/>
      <c r="CP55" s="17"/>
      <c r="CQ55" s="17"/>
      <c r="CR55" s="17"/>
      <c r="CS55" s="17"/>
      <c r="CT55" s="17"/>
      <c r="CU55" s="17"/>
      <c r="CV55" s="17"/>
      <c r="CW55" s="17"/>
      <c r="CX55" s="17"/>
      <c r="CY55" s="17"/>
      <c r="CZ55" s="17"/>
      <c r="DA55" s="17"/>
      <c r="DB55" s="17"/>
      <c r="DC55" s="17"/>
      <c r="DD55" s="17"/>
      <c r="DE55" s="17"/>
      <c r="DF55" s="17"/>
      <c r="DG55" s="17"/>
      <c r="DH55" s="17"/>
      <c r="DI55" s="17"/>
      <c r="DJ55" s="17"/>
      <c r="DK55" s="17"/>
      <c r="DL55" s="17"/>
      <c r="DM55" s="17"/>
      <c r="DN55" s="17"/>
      <c r="DO55" s="17"/>
      <c r="DP55" s="17"/>
      <c r="DQ55" s="17"/>
      <c r="DR55" s="17"/>
      <c r="DS55" s="17"/>
      <c r="DT55" s="17"/>
      <c r="DU55" s="17"/>
      <c r="DV55" s="17"/>
      <c r="DW55" s="17"/>
      <c r="DX55" s="17"/>
      <c r="DY55" s="17"/>
      <c r="DZ55" s="17"/>
      <c r="EA55" s="17"/>
      <c r="EB55" s="17"/>
      <c r="EC55" s="17"/>
      <c r="ED55" s="17"/>
      <c r="EE55" s="17"/>
      <c r="EF55" s="17"/>
      <c r="EG55" s="17"/>
      <c r="EH55" s="17"/>
      <c r="EI55" s="17"/>
      <c r="EJ55" s="17"/>
      <c r="EK55" s="17"/>
      <c r="EL55" s="17"/>
      <c r="EM55" s="17"/>
      <c r="EN55" s="17"/>
      <c r="EO55" s="17"/>
      <c r="EP55" s="17"/>
      <c r="EQ55" s="17"/>
      <c r="ER55" s="17"/>
      <c r="ES55" s="17"/>
      <c r="ET55" s="17"/>
      <c r="EU55" s="17"/>
      <c r="EV55" s="17"/>
      <c r="EW55" s="17"/>
      <c r="EX55" s="17"/>
      <c r="EY55" s="17"/>
    </row>
    <row r="56" spans="1:155" s="219" customFormat="1" ht="14" x14ac:dyDescent="0.2">
      <c r="A56" s="17"/>
      <c r="B56" s="17" t="s">
        <v>322</v>
      </c>
      <c r="C56" s="17"/>
      <c r="D56" s="107">
        <f>'Cash Flow'!P12</f>
        <v>0</v>
      </c>
      <c r="E56" s="107">
        <f>'Cash Flow'!Q12</f>
        <v>0</v>
      </c>
      <c r="F56" s="107">
        <f>'Cash Flow'!R12</f>
        <v>0</v>
      </c>
      <c r="G56" s="107">
        <f>'Cash Flow'!S12</f>
        <v>0</v>
      </c>
      <c r="H56" s="107">
        <f>'Cash Flow'!T12</f>
        <v>-30000</v>
      </c>
      <c r="I56" s="107">
        <f>'Cash Flow'!U12</f>
        <v>0</v>
      </c>
      <c r="J56" s="107">
        <f>'Cash Flow'!V12</f>
        <v>0</v>
      </c>
      <c r="K56" s="107">
        <f>'Cash Flow'!W12</f>
        <v>0</v>
      </c>
      <c r="L56" s="107">
        <f>'Cash Flow'!X12</f>
        <v>0</v>
      </c>
      <c r="M56" s="107">
        <f>'Cash Flow'!Y12</f>
        <v>0</v>
      </c>
      <c r="N56" s="107">
        <f>'Cash Flow'!Z12</f>
        <v>0</v>
      </c>
      <c r="O56" s="107">
        <f>'Cash Flow'!AA12</f>
        <v>0</v>
      </c>
      <c r="P56" s="107">
        <f>'Cash Flow'!AB12</f>
        <v>0</v>
      </c>
      <c r="Q56" s="107">
        <f>'Cash Flow'!AC12</f>
        <v>-35000</v>
      </c>
      <c r="R56" s="107">
        <f>'Cash Flow'!AD12</f>
        <v>-25000</v>
      </c>
      <c r="S56" s="107">
        <f>'Cash Flow'!AE12</f>
        <v>0</v>
      </c>
      <c r="T56" s="107">
        <f>'Cash Flow'!AF12</f>
        <v>0</v>
      </c>
      <c r="U56" s="107">
        <f>'Cash Flow'!AG12</f>
        <v>0</v>
      </c>
      <c r="V56" s="107">
        <f>'Cash Flow'!AH12</f>
        <v>0</v>
      </c>
      <c r="W56" s="107">
        <f>'Cash Flow'!AI12</f>
        <v>0</v>
      </c>
      <c r="X56" s="107">
        <f>'Cash Flow'!AJ12</f>
        <v>0</v>
      </c>
      <c r="Y56" s="107">
        <f>'Cash Flow'!AK12</f>
        <v>0</v>
      </c>
      <c r="Z56" s="107">
        <f>'Cash Flow'!AL12</f>
        <v>0</v>
      </c>
      <c r="AA56" s="107">
        <f>'Cash Flow'!AM12</f>
        <v>0</v>
      </c>
      <c r="AB56" s="107">
        <f>'Cash Flow'!AN12</f>
        <v>0</v>
      </c>
      <c r="AC56" s="107">
        <f>'Cash Flow'!AO12</f>
        <v>0</v>
      </c>
      <c r="AD56" s="107">
        <f>'Cash Flow'!AP12</f>
        <v>-50000</v>
      </c>
      <c r="AE56" s="107">
        <f>'Cash Flow'!AQ12</f>
        <v>-35000</v>
      </c>
      <c r="AF56" s="107">
        <f>'Cash Flow'!AR12</f>
        <v>0</v>
      </c>
      <c r="AG56" s="107">
        <f>'Cash Flow'!AS12</f>
        <v>0</v>
      </c>
      <c r="AH56" s="107">
        <f>'Cash Flow'!AT12</f>
        <v>0</v>
      </c>
      <c r="AI56" s="107">
        <f>'Cash Flow'!AU12</f>
        <v>0</v>
      </c>
      <c r="AJ56" s="107">
        <f>'Cash Flow'!AV12</f>
        <v>0</v>
      </c>
      <c r="AK56" s="107">
        <f>'Cash Flow'!AW12</f>
        <v>0</v>
      </c>
      <c r="AL56" s="107">
        <f>'Cash Flow'!AX12</f>
        <v>0</v>
      </c>
      <c r="AM56" s="107">
        <f>'Cash Flow'!AY12</f>
        <v>0</v>
      </c>
      <c r="AN56" s="401"/>
      <c r="AO56" s="107">
        <v>0</v>
      </c>
      <c r="AP56" s="107">
        <v>-80000</v>
      </c>
      <c r="AQ56" s="107">
        <v>-60000</v>
      </c>
      <c r="AR56" s="107">
        <v>0</v>
      </c>
      <c r="AS56" s="107">
        <v>0</v>
      </c>
      <c r="AT56" s="107">
        <v>0</v>
      </c>
      <c r="AU56" s="107">
        <v>0</v>
      </c>
      <c r="AV56" s="107">
        <v>0</v>
      </c>
      <c r="AW56" s="107">
        <v>0</v>
      </c>
      <c r="AX56" s="107">
        <v>0</v>
      </c>
      <c r="AY56" s="107">
        <v>0</v>
      </c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  <c r="BZ56" s="17"/>
      <c r="CA56" s="17"/>
      <c r="CB56" s="17"/>
      <c r="CC56" s="17"/>
      <c r="CD56" s="17"/>
      <c r="CE56" s="17"/>
      <c r="CF56" s="17"/>
      <c r="CG56" s="17"/>
      <c r="CH56" s="17"/>
      <c r="CI56" s="17"/>
      <c r="CJ56" s="17"/>
      <c r="CK56" s="17"/>
      <c r="CL56" s="17"/>
      <c r="CM56" s="17"/>
      <c r="CN56" s="17"/>
      <c r="CO56" s="17"/>
      <c r="CP56" s="17"/>
      <c r="CQ56" s="17"/>
      <c r="CR56" s="17"/>
      <c r="CS56" s="17"/>
      <c r="CT56" s="17"/>
      <c r="CU56" s="17"/>
      <c r="CV56" s="17"/>
      <c r="CW56" s="17"/>
      <c r="CX56" s="17"/>
      <c r="CY56" s="17"/>
      <c r="CZ56" s="17"/>
      <c r="DA56" s="17"/>
      <c r="DB56" s="17"/>
      <c r="DC56" s="17"/>
      <c r="DD56" s="17"/>
      <c r="DE56" s="17"/>
      <c r="DF56" s="17"/>
      <c r="DG56" s="17"/>
      <c r="DH56" s="17"/>
      <c r="DI56" s="17"/>
      <c r="DJ56" s="17"/>
      <c r="DK56" s="17"/>
      <c r="DL56" s="17"/>
      <c r="DM56" s="17"/>
      <c r="DN56" s="17"/>
      <c r="DO56" s="17"/>
      <c r="DP56" s="17"/>
      <c r="DQ56" s="17"/>
      <c r="DR56" s="17"/>
      <c r="DS56" s="17"/>
      <c r="DT56" s="17"/>
      <c r="DU56" s="17"/>
      <c r="DV56" s="17"/>
      <c r="DW56" s="17"/>
      <c r="DX56" s="17"/>
      <c r="DY56" s="17"/>
      <c r="DZ56" s="17"/>
      <c r="EA56" s="17"/>
      <c r="EB56" s="17"/>
      <c r="EC56" s="17"/>
      <c r="ED56" s="17"/>
      <c r="EE56" s="17"/>
      <c r="EF56" s="17"/>
      <c r="EG56" s="17"/>
      <c r="EH56" s="17"/>
      <c r="EI56" s="17"/>
      <c r="EJ56" s="17"/>
      <c r="EK56" s="17"/>
      <c r="EL56" s="17"/>
      <c r="EM56" s="17"/>
      <c r="EN56" s="17"/>
      <c r="EO56" s="17"/>
      <c r="EP56" s="17"/>
      <c r="EQ56" s="17"/>
      <c r="ER56" s="17"/>
      <c r="ES56" s="17"/>
      <c r="ET56" s="17"/>
      <c r="EU56" s="17"/>
      <c r="EV56" s="17"/>
      <c r="EW56" s="17"/>
      <c r="EX56" s="17"/>
      <c r="EY56" s="17"/>
    </row>
    <row r="57" spans="1:155" s="219" customFormat="1" ht="14" x14ac:dyDescent="0.2">
      <c r="A57" s="17"/>
      <c r="B57" s="17" t="s">
        <v>255</v>
      </c>
      <c r="C57" s="17"/>
      <c r="D57" s="107">
        <f>'Cash Flow'!P17</f>
        <v>0</v>
      </c>
      <c r="E57" s="107">
        <f>'Cash Flow'!Q17</f>
        <v>0</v>
      </c>
      <c r="F57" s="107">
        <f>'Cash Flow'!R17</f>
        <v>0</v>
      </c>
      <c r="G57" s="107">
        <f>'Cash Flow'!S17</f>
        <v>0</v>
      </c>
      <c r="H57" s="107">
        <f>'Cash Flow'!T17</f>
        <v>0</v>
      </c>
      <c r="I57" s="107">
        <f>'Cash Flow'!U17</f>
        <v>-1500</v>
      </c>
      <c r="J57" s="107">
        <f>'Cash Flow'!V17</f>
        <v>-1500</v>
      </c>
      <c r="K57" s="107">
        <f>'Cash Flow'!W17</f>
        <v>-1500</v>
      </c>
      <c r="L57" s="107">
        <f>'Cash Flow'!X17</f>
        <v>-1500</v>
      </c>
      <c r="M57" s="107">
        <f>'Cash Flow'!Y17</f>
        <v>-1500</v>
      </c>
      <c r="N57" s="107">
        <f>'Cash Flow'!Z17</f>
        <v>-1500</v>
      </c>
      <c r="O57" s="107">
        <f>'Cash Flow'!AA17</f>
        <v>-1500</v>
      </c>
      <c r="P57" s="107">
        <f>'Cash Flow'!AB17</f>
        <v>-1500</v>
      </c>
      <c r="Q57" s="107">
        <f>'Cash Flow'!AC17</f>
        <v>-1500</v>
      </c>
      <c r="R57" s="107">
        <f>'Cash Flow'!AD17</f>
        <v>-1500</v>
      </c>
      <c r="S57" s="107">
        <f>'Cash Flow'!AE17</f>
        <v>-6500</v>
      </c>
      <c r="T57" s="107">
        <f>'Cash Flow'!AF17</f>
        <v>-6500</v>
      </c>
      <c r="U57" s="107">
        <f>'Cash Flow'!AG17</f>
        <v>-6500</v>
      </c>
      <c r="V57" s="107">
        <f>'Cash Flow'!AH17</f>
        <v>-6500</v>
      </c>
      <c r="W57" s="107">
        <f>'Cash Flow'!AI17</f>
        <v>-6500</v>
      </c>
      <c r="X57" s="107">
        <f>'Cash Flow'!AJ17</f>
        <v>-6500</v>
      </c>
      <c r="Y57" s="107">
        <f>'Cash Flow'!AK17</f>
        <v>-6500</v>
      </c>
      <c r="Z57" s="107">
        <f>'Cash Flow'!AL17</f>
        <v>-6500</v>
      </c>
      <c r="AA57" s="107">
        <f>'Cash Flow'!AM17</f>
        <v>-6500</v>
      </c>
      <c r="AB57" s="107">
        <f>'Cash Flow'!AN17</f>
        <v>-6500</v>
      </c>
      <c r="AC57" s="107">
        <f>'Cash Flow'!AO17</f>
        <v>-6500</v>
      </c>
      <c r="AD57" s="107">
        <f>'Cash Flow'!AP17</f>
        <v>-13500</v>
      </c>
      <c r="AE57" s="107">
        <f>'Cash Flow'!AQ17</f>
        <v>-13500</v>
      </c>
      <c r="AF57" s="107">
        <f>'Cash Flow'!AR17</f>
        <v>-13500</v>
      </c>
      <c r="AG57" s="107">
        <f>'Cash Flow'!AS17</f>
        <v>-13500</v>
      </c>
      <c r="AH57" s="107">
        <f>'Cash Flow'!AT17</f>
        <v>-13500</v>
      </c>
      <c r="AI57" s="107">
        <f>'Cash Flow'!AU17</f>
        <v>-13500</v>
      </c>
      <c r="AJ57" s="107">
        <f>'Cash Flow'!AV17</f>
        <v>-13500</v>
      </c>
      <c r="AK57" s="107">
        <f>'Cash Flow'!AW17</f>
        <v>-13500</v>
      </c>
      <c r="AL57" s="107">
        <f>'Cash Flow'!AX17</f>
        <v>-13500</v>
      </c>
      <c r="AM57" s="107">
        <f>'Cash Flow'!AY17</f>
        <v>-13500</v>
      </c>
      <c r="AN57" s="401"/>
      <c r="AO57" s="107">
        <v>-6500</v>
      </c>
      <c r="AP57" s="107">
        <v>-13500</v>
      </c>
      <c r="AQ57" s="107">
        <v>-13500</v>
      </c>
      <c r="AR57" s="107">
        <v>-13500</v>
      </c>
      <c r="AS57" s="107">
        <v>-13500</v>
      </c>
      <c r="AT57" s="107">
        <v>-13500</v>
      </c>
      <c r="AU57" s="107">
        <v>-13500</v>
      </c>
      <c r="AV57" s="107">
        <v>-13500</v>
      </c>
      <c r="AW57" s="107">
        <v>-13500</v>
      </c>
      <c r="AX57" s="107">
        <v>-13500</v>
      </c>
      <c r="AY57" s="107">
        <v>-13500</v>
      </c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  <c r="BZ57" s="17"/>
      <c r="CA57" s="17"/>
      <c r="CB57" s="17"/>
      <c r="CC57" s="17"/>
      <c r="CD57" s="17"/>
      <c r="CE57" s="17"/>
      <c r="CF57" s="17"/>
      <c r="CG57" s="17"/>
      <c r="CH57" s="17"/>
      <c r="CI57" s="17"/>
      <c r="CJ57" s="17"/>
      <c r="CK57" s="17"/>
      <c r="CL57" s="17"/>
      <c r="CM57" s="17"/>
      <c r="CN57" s="17"/>
      <c r="CO57" s="17"/>
      <c r="CP57" s="17"/>
      <c r="CQ57" s="17"/>
      <c r="CR57" s="17"/>
      <c r="CS57" s="17"/>
      <c r="CT57" s="17"/>
      <c r="CU57" s="17"/>
      <c r="CV57" s="17"/>
      <c r="CW57" s="17"/>
      <c r="CX57" s="17"/>
      <c r="CY57" s="17"/>
      <c r="CZ57" s="17"/>
      <c r="DA57" s="17"/>
      <c r="DB57" s="17"/>
      <c r="DC57" s="17"/>
      <c r="DD57" s="17"/>
      <c r="DE57" s="17"/>
      <c r="DF57" s="17"/>
      <c r="DG57" s="17"/>
      <c r="DH57" s="17"/>
      <c r="DI57" s="17"/>
      <c r="DJ57" s="17"/>
      <c r="DK57" s="17"/>
      <c r="DL57" s="17"/>
      <c r="DM57" s="17"/>
      <c r="DN57" s="17"/>
      <c r="DO57" s="17"/>
      <c r="DP57" s="17"/>
      <c r="DQ57" s="17"/>
      <c r="DR57" s="17"/>
      <c r="DS57" s="17"/>
      <c r="DT57" s="17"/>
      <c r="DU57" s="17"/>
      <c r="DV57" s="17"/>
      <c r="DW57" s="17"/>
      <c r="DX57" s="17"/>
      <c r="DY57" s="17"/>
      <c r="DZ57" s="17"/>
      <c r="EA57" s="17"/>
      <c r="EB57" s="17"/>
      <c r="EC57" s="17"/>
      <c r="ED57" s="17"/>
      <c r="EE57" s="17"/>
      <c r="EF57" s="17"/>
      <c r="EG57" s="17"/>
      <c r="EH57" s="17"/>
      <c r="EI57" s="17"/>
      <c r="EJ57" s="17"/>
      <c r="EK57" s="17"/>
      <c r="EL57" s="17"/>
      <c r="EM57" s="17"/>
      <c r="EN57" s="17"/>
      <c r="EO57" s="17"/>
      <c r="EP57" s="17"/>
      <c r="EQ57" s="17"/>
      <c r="ER57" s="17"/>
      <c r="ES57" s="17"/>
      <c r="ET57" s="17"/>
      <c r="EU57" s="17"/>
      <c r="EV57" s="17"/>
      <c r="EW57" s="17"/>
      <c r="EX57" s="17"/>
      <c r="EY57" s="17"/>
    </row>
    <row r="58" spans="1:155" s="219" customFormat="1" ht="14" x14ac:dyDescent="0.2">
      <c r="A58" s="17"/>
      <c r="B58" s="17" t="s">
        <v>233</v>
      </c>
      <c r="C58" s="17"/>
      <c r="D58" s="107">
        <f>'Cash Flow'!P23</f>
        <v>-204.03699999999998</v>
      </c>
      <c r="E58" s="107">
        <f>'Cash Flow'!Q23</f>
        <v>-204.03699999999998</v>
      </c>
      <c r="F58" s="107">
        <f>'Cash Flow'!R23</f>
        <v>-204.03699999999998</v>
      </c>
      <c r="G58" s="107">
        <f>'Cash Flow'!S23</f>
        <v>-1585.7036666666668</v>
      </c>
      <c r="H58" s="107">
        <f>'Cash Flow'!T23</f>
        <v>-1745.7036666666668</v>
      </c>
      <c r="I58" s="107">
        <f>'Cash Flow'!U23</f>
        <v>-3620.7036666666663</v>
      </c>
      <c r="J58" s="107">
        <f>'Cash Flow'!V23</f>
        <v>-6305.7036666666672</v>
      </c>
      <c r="K58" s="107">
        <f>'Cash Flow'!W23</f>
        <v>-7305.7036666666672</v>
      </c>
      <c r="L58" s="107">
        <f>'Cash Flow'!X23</f>
        <v>-6305.7036666666672</v>
      </c>
      <c r="M58" s="107">
        <f>'Cash Flow'!Y23</f>
        <v>-6305.7036666666672</v>
      </c>
      <c r="N58" s="107">
        <f>'Cash Flow'!Z23</f>
        <v>-6305.7036666666672</v>
      </c>
      <c r="O58" s="107">
        <f>'Cash Flow'!AA23</f>
        <v>-6305.7036666666672</v>
      </c>
      <c r="P58" s="107">
        <f>'Cash Flow'!AB23</f>
        <v>-10799.703666666666</v>
      </c>
      <c r="Q58" s="107">
        <f>'Cash Flow'!AC23</f>
        <v>-13999.703666666666</v>
      </c>
      <c r="R58" s="107">
        <f>'Cash Flow'!AD23</f>
        <v>-13999.703666666666</v>
      </c>
      <c r="S58" s="107">
        <f>'Cash Flow'!AE23</f>
        <v>-20723.740666666668</v>
      </c>
      <c r="T58" s="107">
        <f>'Cash Flow'!AF23</f>
        <v>-25628.407333333333</v>
      </c>
      <c r="U58" s="107">
        <f>'Cash Flow'!AG23</f>
        <v>-25628.407333333333</v>
      </c>
      <c r="V58" s="107">
        <f>'Cash Flow'!AH23</f>
        <v>-25628.407333333333</v>
      </c>
      <c r="W58" s="107">
        <f>'Cash Flow'!AI23</f>
        <v>-25628.407333333333</v>
      </c>
      <c r="X58" s="107">
        <f>'Cash Flow'!AJ23</f>
        <v>-25628.407333333333</v>
      </c>
      <c r="Y58" s="107">
        <f>'Cash Flow'!AK23</f>
        <v>-25628.407333333333</v>
      </c>
      <c r="Z58" s="107">
        <f>'Cash Flow'!AL23</f>
        <v>-25628.407333333333</v>
      </c>
      <c r="AA58" s="107">
        <f>'Cash Flow'!AM23</f>
        <v>-25628.407333333333</v>
      </c>
      <c r="AB58" s="107">
        <f>'Cash Flow'!AN23</f>
        <v>-25628.407333333333</v>
      </c>
      <c r="AC58" s="107">
        <f>'Cash Flow'!AO23</f>
        <v>-25628.407333333333</v>
      </c>
      <c r="AD58" s="107">
        <f>'Cash Flow'!AP23</f>
        <v>-25628.407333333333</v>
      </c>
      <c r="AE58" s="107">
        <f>'Cash Flow'!AQ23</f>
        <v>-40406.481333333337</v>
      </c>
      <c r="AF58" s="107">
        <f>'Cash Flow'!AR23</f>
        <v>-43357.481333333337</v>
      </c>
      <c r="AG58" s="107">
        <f>'Cash Flow'!AS23</f>
        <v>-44190.814666666665</v>
      </c>
      <c r="AH58" s="107">
        <f>'Cash Flow'!AT23</f>
        <v>-44190.814666666665</v>
      </c>
      <c r="AI58" s="107">
        <f>'Cash Flow'!AU23</f>
        <v>-44190.814666666665</v>
      </c>
      <c r="AJ58" s="107">
        <f>'Cash Flow'!AV23</f>
        <v>-44190.814666666665</v>
      </c>
      <c r="AK58" s="107">
        <f>'Cash Flow'!AW23</f>
        <v>-44190.814666666665</v>
      </c>
      <c r="AL58" s="107">
        <f>'Cash Flow'!AX23</f>
        <v>-44190.814666666665</v>
      </c>
      <c r="AM58" s="107">
        <f>'Cash Flow'!AY23</f>
        <v>-44190.814666666665</v>
      </c>
      <c r="AN58" s="401"/>
      <c r="AO58" s="107">
        <v>-25222.037</v>
      </c>
      <c r="AP58" s="107">
        <v>-25222.037</v>
      </c>
      <c r="AQ58" s="107">
        <v>-25222.037</v>
      </c>
      <c r="AR58" s="107">
        <v>-39864.036999999997</v>
      </c>
      <c r="AS58" s="107">
        <v>-39864.036999999997</v>
      </c>
      <c r="AT58" s="107">
        <v>-39864.036999999997</v>
      </c>
      <c r="AU58" s="107">
        <v>-39864.036999999997</v>
      </c>
      <c r="AV58" s="107">
        <v>-39864.036999999997</v>
      </c>
      <c r="AW58" s="107">
        <v>-39864.036999999997</v>
      </c>
      <c r="AX58" s="107">
        <v>-39864.036999999997</v>
      </c>
      <c r="AY58" s="107">
        <v>-39864.036999999997</v>
      </c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  <c r="BY58" s="17"/>
      <c r="BZ58" s="17"/>
      <c r="CA58" s="17"/>
      <c r="CB58" s="17"/>
      <c r="CC58" s="17"/>
      <c r="CD58" s="17"/>
      <c r="CE58" s="17"/>
      <c r="CF58" s="17"/>
      <c r="CG58" s="17"/>
      <c r="CH58" s="17"/>
      <c r="CI58" s="17"/>
      <c r="CJ58" s="17"/>
      <c r="CK58" s="17"/>
      <c r="CL58" s="17"/>
      <c r="CM58" s="17"/>
      <c r="CN58" s="17"/>
      <c r="CO58" s="17"/>
      <c r="CP58" s="17"/>
      <c r="CQ58" s="17"/>
      <c r="CR58" s="17"/>
      <c r="CS58" s="17"/>
      <c r="CT58" s="17"/>
      <c r="CU58" s="17"/>
      <c r="CV58" s="17"/>
      <c r="CW58" s="17"/>
      <c r="CX58" s="17"/>
      <c r="CY58" s="17"/>
      <c r="CZ58" s="17"/>
      <c r="DA58" s="17"/>
      <c r="DB58" s="17"/>
      <c r="DC58" s="17"/>
      <c r="DD58" s="17"/>
      <c r="DE58" s="17"/>
      <c r="DF58" s="17"/>
      <c r="DG58" s="17"/>
      <c r="DH58" s="17"/>
      <c r="DI58" s="17"/>
      <c r="DJ58" s="17"/>
      <c r="DK58" s="17"/>
      <c r="DL58" s="17"/>
      <c r="DM58" s="17"/>
      <c r="DN58" s="17"/>
      <c r="DO58" s="17"/>
      <c r="DP58" s="17"/>
      <c r="DQ58" s="17"/>
      <c r="DR58" s="17"/>
      <c r="DS58" s="17"/>
      <c r="DT58" s="17"/>
      <c r="DU58" s="17"/>
      <c r="DV58" s="17"/>
      <c r="DW58" s="17"/>
      <c r="DX58" s="17"/>
      <c r="DY58" s="17"/>
      <c r="DZ58" s="17"/>
      <c r="EA58" s="17"/>
      <c r="EB58" s="17"/>
      <c r="EC58" s="17"/>
      <c r="ED58" s="17"/>
      <c r="EE58" s="17"/>
      <c r="EF58" s="17"/>
      <c r="EG58" s="17"/>
      <c r="EH58" s="17"/>
      <c r="EI58" s="17"/>
      <c r="EJ58" s="17"/>
      <c r="EK58" s="17"/>
      <c r="EL58" s="17"/>
      <c r="EM58" s="17"/>
      <c r="EN58" s="17"/>
      <c r="EO58" s="17"/>
      <c r="EP58" s="17"/>
      <c r="EQ58" s="17"/>
      <c r="ER58" s="17"/>
      <c r="ES58" s="17"/>
      <c r="ET58" s="17"/>
      <c r="EU58" s="17"/>
      <c r="EV58" s="17"/>
      <c r="EW58" s="17"/>
      <c r="EX58" s="17"/>
      <c r="EY58" s="17"/>
    </row>
    <row r="59" spans="1:155" s="219" customFormat="1" ht="14" x14ac:dyDescent="0.2">
      <c r="A59" s="17"/>
      <c r="B59" s="17" t="s">
        <v>404</v>
      </c>
      <c r="C59" s="17"/>
      <c r="D59" s="107">
        <f>'Cash Flow'!P37</f>
        <v>0</v>
      </c>
      <c r="E59" s="107">
        <f>'Cash Flow'!Q37</f>
        <v>0</v>
      </c>
      <c r="F59" s="107">
        <f>'Cash Flow'!R37</f>
        <v>0</v>
      </c>
      <c r="G59" s="107">
        <f>'Cash Flow'!S37</f>
        <v>0</v>
      </c>
      <c r="H59" s="107">
        <f>'Cash Flow'!T37</f>
        <v>0</v>
      </c>
      <c r="I59" s="107">
        <f>'Cash Flow'!U37</f>
        <v>-2000</v>
      </c>
      <c r="J59" s="107">
        <f>'Cash Flow'!V37</f>
        <v>-8000</v>
      </c>
      <c r="K59" s="107">
        <f>'Cash Flow'!W37</f>
        <v>-7000</v>
      </c>
      <c r="L59" s="107">
        <f>'Cash Flow'!X37</f>
        <v>-4000</v>
      </c>
      <c r="M59" s="107">
        <f>'Cash Flow'!Y37</f>
        <v>-1500</v>
      </c>
      <c r="N59" s="107">
        <f>'Cash Flow'!Z37</f>
        <v>0</v>
      </c>
      <c r="O59" s="107">
        <f>'Cash Flow'!AA37</f>
        <v>-5000</v>
      </c>
      <c r="P59" s="107">
        <f>'Cash Flow'!AB37</f>
        <v>-1000</v>
      </c>
      <c r="Q59" s="107">
        <f>'Cash Flow'!AC37</f>
        <v>-2000</v>
      </c>
      <c r="R59" s="107">
        <f>'Cash Flow'!AD37</f>
        <v>-7000</v>
      </c>
      <c r="S59" s="107">
        <f>'Cash Flow'!AE37</f>
        <v>-18000</v>
      </c>
      <c r="T59" s="107">
        <f>'Cash Flow'!AF37</f>
        <v>-10000</v>
      </c>
      <c r="U59" s="107">
        <f>'Cash Flow'!AG37</f>
        <v>-19000</v>
      </c>
      <c r="V59" s="107">
        <f>'Cash Flow'!AH37</f>
        <v>-7000</v>
      </c>
      <c r="W59" s="107">
        <f>'Cash Flow'!AI37</f>
        <v>-17000</v>
      </c>
      <c r="X59" s="107">
        <f>'Cash Flow'!AJ37</f>
        <v>-7000</v>
      </c>
      <c r="Y59" s="107">
        <f>'Cash Flow'!AK37</f>
        <v>-5000</v>
      </c>
      <c r="Z59" s="107">
        <f>'Cash Flow'!AL37</f>
        <v>-3000</v>
      </c>
      <c r="AA59" s="107">
        <f>'Cash Flow'!AM37</f>
        <v>-16000</v>
      </c>
      <c r="AB59" s="107">
        <f>'Cash Flow'!AN37</f>
        <v>-3000</v>
      </c>
      <c r="AC59" s="107">
        <f>'Cash Flow'!AO37</f>
        <v>-7000</v>
      </c>
      <c r="AD59" s="107">
        <f>'Cash Flow'!AP37</f>
        <v>-15000</v>
      </c>
      <c r="AE59" s="107">
        <f>'Cash Flow'!AQ37</f>
        <v>-30000</v>
      </c>
      <c r="AF59" s="107">
        <f>'Cash Flow'!AR37</f>
        <v>-26000</v>
      </c>
      <c r="AG59" s="107">
        <f>'Cash Flow'!AS37</f>
        <v>-16000</v>
      </c>
      <c r="AH59" s="107">
        <f>'Cash Flow'!AT37</f>
        <v>-18000</v>
      </c>
      <c r="AI59" s="107">
        <f>'Cash Flow'!AU37</f>
        <v>-23000</v>
      </c>
      <c r="AJ59" s="107">
        <f>'Cash Flow'!AV37</f>
        <v>-3000</v>
      </c>
      <c r="AK59" s="107">
        <f>'Cash Flow'!AW37</f>
        <v>-16000</v>
      </c>
      <c r="AL59" s="107">
        <f>'Cash Flow'!AX37</f>
        <v>-10000</v>
      </c>
      <c r="AM59" s="107">
        <f>'Cash Flow'!AY37</f>
        <v>-35000</v>
      </c>
      <c r="AN59" s="401"/>
      <c r="AO59" s="107">
        <v>-15000</v>
      </c>
      <c r="AP59" s="107">
        <v>-20000</v>
      </c>
      <c r="AQ59" s="107">
        <v>-48000</v>
      </c>
      <c r="AR59" s="107">
        <v>-31000</v>
      </c>
      <c r="AS59" s="107">
        <v>-26000</v>
      </c>
      <c r="AT59" s="107">
        <v>-21000</v>
      </c>
      <c r="AU59" s="107">
        <v>-35000</v>
      </c>
      <c r="AV59" s="107">
        <v>-3000</v>
      </c>
      <c r="AW59" s="107">
        <v>-18000</v>
      </c>
      <c r="AX59" s="107">
        <v>-10000</v>
      </c>
      <c r="AY59" s="107">
        <v>-35000</v>
      </c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  <c r="BY59" s="17"/>
      <c r="BZ59" s="17"/>
      <c r="CA59" s="17"/>
      <c r="CB59" s="17"/>
      <c r="CC59" s="17"/>
      <c r="CD59" s="17"/>
      <c r="CE59" s="17"/>
      <c r="CF59" s="17"/>
      <c r="CG59" s="17"/>
      <c r="CH59" s="17"/>
      <c r="CI59" s="17"/>
      <c r="CJ59" s="17"/>
      <c r="CK59" s="17"/>
      <c r="CL59" s="17"/>
      <c r="CM59" s="17"/>
      <c r="CN59" s="17"/>
      <c r="CO59" s="17"/>
      <c r="CP59" s="17"/>
      <c r="CQ59" s="17"/>
      <c r="CR59" s="17"/>
      <c r="CS59" s="17"/>
      <c r="CT59" s="17"/>
      <c r="CU59" s="17"/>
      <c r="CV59" s="17"/>
      <c r="CW59" s="17"/>
      <c r="CX59" s="17"/>
      <c r="CY59" s="17"/>
      <c r="CZ59" s="17"/>
      <c r="DA59" s="17"/>
      <c r="DB59" s="17"/>
      <c r="DC59" s="17"/>
      <c r="DD59" s="17"/>
      <c r="DE59" s="17"/>
      <c r="DF59" s="17"/>
      <c r="DG59" s="17"/>
      <c r="DH59" s="17"/>
      <c r="DI59" s="17"/>
      <c r="DJ59" s="17"/>
      <c r="DK59" s="17"/>
      <c r="DL59" s="17"/>
      <c r="DM59" s="17"/>
      <c r="DN59" s="17"/>
      <c r="DO59" s="17"/>
      <c r="DP59" s="17"/>
      <c r="DQ59" s="17"/>
      <c r="DR59" s="17"/>
      <c r="DS59" s="17"/>
      <c r="DT59" s="17"/>
      <c r="DU59" s="17"/>
      <c r="DV59" s="17"/>
      <c r="DW59" s="17"/>
      <c r="DX59" s="17"/>
      <c r="DY59" s="17"/>
      <c r="DZ59" s="17"/>
      <c r="EA59" s="17"/>
      <c r="EB59" s="17"/>
      <c r="EC59" s="17"/>
      <c r="ED59" s="17"/>
      <c r="EE59" s="17"/>
      <c r="EF59" s="17"/>
      <c r="EG59" s="17"/>
      <c r="EH59" s="17"/>
      <c r="EI59" s="17"/>
      <c r="EJ59" s="17"/>
      <c r="EK59" s="17"/>
      <c r="EL59" s="17"/>
      <c r="EM59" s="17"/>
      <c r="EN59" s="17"/>
      <c r="EO59" s="17"/>
      <c r="EP59" s="17"/>
      <c r="EQ59" s="17"/>
      <c r="ER59" s="17"/>
      <c r="ES59" s="17"/>
      <c r="ET59" s="17"/>
      <c r="EU59" s="17"/>
      <c r="EV59" s="17"/>
      <c r="EW59" s="17"/>
      <c r="EX59" s="17"/>
      <c r="EY59" s="17"/>
    </row>
    <row r="60" spans="1:155" s="219" customFormat="1" ht="14" x14ac:dyDescent="0.2">
      <c r="A60" s="17"/>
      <c r="B60" s="17" t="s">
        <v>587</v>
      </c>
      <c r="C60" s="17"/>
      <c r="D60" s="107">
        <f>'Cash Flow'!P38</f>
        <v>0</v>
      </c>
      <c r="E60" s="107">
        <f>'Cash Flow'!Q38</f>
        <v>0</v>
      </c>
      <c r="F60" s="107">
        <f>'Cash Flow'!R38</f>
        <v>0</v>
      </c>
      <c r="G60" s="107">
        <f>'Cash Flow'!S38</f>
        <v>0</v>
      </c>
      <c r="H60" s="107">
        <f>'Cash Flow'!T38</f>
        <v>-5000</v>
      </c>
      <c r="I60" s="107">
        <f>'Cash Flow'!U38</f>
        <v>-2000</v>
      </c>
      <c r="J60" s="107">
        <f>'Cash Flow'!V38</f>
        <v>-1000</v>
      </c>
      <c r="K60" s="107">
        <f>'Cash Flow'!W38</f>
        <v>-5000</v>
      </c>
      <c r="L60" s="107">
        <f>'Cash Flow'!X38</f>
        <v>0</v>
      </c>
      <c r="M60" s="107">
        <f>'Cash Flow'!Y38</f>
        <v>0</v>
      </c>
      <c r="N60" s="107">
        <f>'Cash Flow'!Z38</f>
        <v>-1000</v>
      </c>
      <c r="O60" s="107">
        <f>'Cash Flow'!AA38</f>
        <v>-2000</v>
      </c>
      <c r="P60" s="107">
        <f>'Cash Flow'!AB38</f>
        <v>-500</v>
      </c>
      <c r="Q60" s="107">
        <f>'Cash Flow'!AC38</f>
        <v>-2000</v>
      </c>
      <c r="R60" s="107">
        <f>'Cash Flow'!AD38</f>
        <v>-3000</v>
      </c>
      <c r="S60" s="107">
        <f>'Cash Flow'!AE38</f>
        <v>-5000</v>
      </c>
      <c r="T60" s="107">
        <f>'Cash Flow'!AF38</f>
        <v>-19000</v>
      </c>
      <c r="U60" s="107">
        <f>'Cash Flow'!AG38</f>
        <v>-3500</v>
      </c>
      <c r="V60" s="107">
        <f>'Cash Flow'!AH38</f>
        <v>-500</v>
      </c>
      <c r="W60" s="107">
        <f>'Cash Flow'!AI38</f>
        <v>-6000</v>
      </c>
      <c r="X60" s="107">
        <f>'Cash Flow'!AJ38</f>
        <v>-1000</v>
      </c>
      <c r="Y60" s="107">
        <f>'Cash Flow'!AK38</f>
        <v>0</v>
      </c>
      <c r="Z60" s="107">
        <f>'Cash Flow'!AL38</f>
        <v>-4000</v>
      </c>
      <c r="AA60" s="107">
        <f>'Cash Flow'!AM38</f>
        <v>-500</v>
      </c>
      <c r="AB60" s="107">
        <f>'Cash Flow'!AN38</f>
        <v>-500</v>
      </c>
      <c r="AC60" s="107">
        <f>'Cash Flow'!AO38</f>
        <v>-8000</v>
      </c>
      <c r="AD60" s="107">
        <f>'Cash Flow'!AP38</f>
        <v>-10500</v>
      </c>
      <c r="AE60" s="107">
        <f>'Cash Flow'!AQ38</f>
        <v>-4000</v>
      </c>
      <c r="AF60" s="107">
        <f>'Cash Flow'!AR38</f>
        <v>-12000</v>
      </c>
      <c r="AG60" s="107">
        <f>'Cash Flow'!AS38</f>
        <v>-6000</v>
      </c>
      <c r="AH60" s="107">
        <f>'Cash Flow'!AT38</f>
        <v>-4000</v>
      </c>
      <c r="AI60" s="107">
        <f>'Cash Flow'!AU38</f>
        <v>-4000</v>
      </c>
      <c r="AJ60" s="107">
        <f>'Cash Flow'!AV38</f>
        <v>-1000</v>
      </c>
      <c r="AK60" s="107">
        <f>'Cash Flow'!AW38</f>
        <v>-8000</v>
      </c>
      <c r="AL60" s="107">
        <f>'Cash Flow'!AX38</f>
        <v>-6000</v>
      </c>
      <c r="AM60" s="107">
        <f>'Cash Flow'!AY38</f>
        <v>-500</v>
      </c>
      <c r="AN60" s="401"/>
      <c r="AO60" s="107">
        <v>-8000</v>
      </c>
      <c r="AP60" s="107">
        <v>-20500</v>
      </c>
      <c r="AQ60" s="107">
        <v>-7000</v>
      </c>
      <c r="AR60" s="107">
        <v>-22000</v>
      </c>
      <c r="AS60" s="107">
        <v>-9000</v>
      </c>
      <c r="AT60" s="107">
        <v>-6000</v>
      </c>
      <c r="AU60" s="107">
        <v>-11000</v>
      </c>
      <c r="AV60" s="107">
        <v>-2000</v>
      </c>
      <c r="AW60" s="107">
        <v>-8000</v>
      </c>
      <c r="AX60" s="107">
        <v>-10000</v>
      </c>
      <c r="AY60" s="107">
        <v>-500</v>
      </c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  <c r="BY60" s="17"/>
      <c r="BZ60" s="17"/>
      <c r="CA60" s="17"/>
      <c r="CB60" s="17"/>
      <c r="CC60" s="17"/>
      <c r="CD60" s="17"/>
      <c r="CE60" s="17"/>
      <c r="CF60" s="17"/>
      <c r="CG60" s="17"/>
      <c r="CH60" s="17"/>
      <c r="CI60" s="17"/>
      <c r="CJ60" s="17"/>
      <c r="CK60" s="17"/>
      <c r="CL60" s="17"/>
      <c r="CM60" s="17"/>
      <c r="CN60" s="17"/>
      <c r="CO60" s="17"/>
      <c r="CP60" s="17"/>
      <c r="CQ60" s="17"/>
      <c r="CR60" s="17"/>
      <c r="CS60" s="17"/>
      <c r="CT60" s="17"/>
      <c r="CU60" s="17"/>
      <c r="CV60" s="17"/>
      <c r="CW60" s="17"/>
      <c r="CX60" s="17"/>
      <c r="CY60" s="17"/>
      <c r="CZ60" s="17"/>
      <c r="DA60" s="17"/>
      <c r="DB60" s="17"/>
      <c r="DC60" s="17"/>
      <c r="DD60" s="17"/>
      <c r="DE60" s="17"/>
      <c r="DF60" s="17"/>
      <c r="DG60" s="17"/>
      <c r="DH60" s="17"/>
      <c r="DI60" s="17"/>
      <c r="DJ60" s="17"/>
      <c r="DK60" s="17"/>
      <c r="DL60" s="17"/>
      <c r="DM60" s="17"/>
      <c r="DN60" s="17"/>
      <c r="DO60" s="17"/>
      <c r="DP60" s="17"/>
      <c r="DQ60" s="17"/>
      <c r="DR60" s="17"/>
      <c r="DS60" s="17"/>
      <c r="DT60" s="17"/>
      <c r="DU60" s="17"/>
      <c r="DV60" s="17"/>
      <c r="DW60" s="17"/>
      <c r="DX60" s="17"/>
      <c r="DY60" s="17"/>
      <c r="DZ60" s="17"/>
      <c r="EA60" s="17"/>
      <c r="EB60" s="17"/>
      <c r="EC60" s="17"/>
      <c r="ED60" s="17"/>
      <c r="EE60" s="17"/>
      <c r="EF60" s="17"/>
      <c r="EG60" s="17"/>
      <c r="EH60" s="17"/>
      <c r="EI60" s="17"/>
      <c r="EJ60" s="17"/>
      <c r="EK60" s="17"/>
      <c r="EL60" s="17"/>
      <c r="EM60" s="17"/>
      <c r="EN60" s="17"/>
      <c r="EO60" s="17"/>
      <c r="EP60" s="17"/>
      <c r="EQ60" s="17"/>
      <c r="ER60" s="17"/>
      <c r="ES60" s="17"/>
      <c r="ET60" s="17"/>
      <c r="EU60" s="17"/>
      <c r="EV60" s="17"/>
      <c r="EW60" s="17"/>
      <c r="EX60" s="17"/>
      <c r="EY60" s="17"/>
    </row>
    <row r="61" spans="1:155" s="219" customFormat="1" ht="14" x14ac:dyDescent="0.2">
      <c r="A61" s="17"/>
      <c r="B61" s="17" t="s">
        <v>323</v>
      </c>
      <c r="C61" s="17"/>
      <c r="D61" s="107">
        <f>'Cash Flow'!P39</f>
        <v>0</v>
      </c>
      <c r="E61" s="107">
        <f>'Cash Flow'!Q39</f>
        <v>0</v>
      </c>
      <c r="F61" s="107">
        <f>'Cash Flow'!R39</f>
        <v>0</v>
      </c>
      <c r="G61" s="107">
        <f>'Cash Flow'!S39</f>
        <v>0</v>
      </c>
      <c r="H61" s="107">
        <f>'Cash Flow'!T39</f>
        <v>0</v>
      </c>
      <c r="I61" s="107">
        <f>'Cash Flow'!U39</f>
        <v>0</v>
      </c>
      <c r="J61" s="107">
        <f>'Cash Flow'!V39</f>
        <v>0</v>
      </c>
      <c r="K61" s="107">
        <f>'Cash Flow'!W39</f>
        <v>-5000</v>
      </c>
      <c r="L61" s="107">
        <f>'Cash Flow'!X39</f>
        <v>0</v>
      </c>
      <c r="M61" s="107">
        <f>'Cash Flow'!Y39</f>
        <v>0</v>
      </c>
      <c r="N61" s="107">
        <f>'Cash Flow'!Z39</f>
        <v>0</v>
      </c>
      <c r="O61" s="107">
        <f>'Cash Flow'!AA39</f>
        <v>0</v>
      </c>
      <c r="P61" s="107">
        <f>'Cash Flow'!AB39</f>
        <v>0</v>
      </c>
      <c r="Q61" s="107">
        <f>'Cash Flow'!AC39</f>
        <v>-5000</v>
      </c>
      <c r="R61" s="107">
        <f>'Cash Flow'!AD39</f>
        <v>-5000</v>
      </c>
      <c r="S61" s="107">
        <f>'Cash Flow'!AE39</f>
        <v>0</v>
      </c>
      <c r="T61" s="107">
        <f>'Cash Flow'!AF39</f>
        <v>0</v>
      </c>
      <c r="U61" s="107">
        <f>'Cash Flow'!AG39</f>
        <v>0</v>
      </c>
      <c r="V61" s="107">
        <f>'Cash Flow'!AH39</f>
        <v>0</v>
      </c>
      <c r="W61" s="107">
        <f>'Cash Flow'!AI39</f>
        <v>0</v>
      </c>
      <c r="X61" s="107">
        <f>'Cash Flow'!AJ39</f>
        <v>0</v>
      </c>
      <c r="Y61" s="107">
        <f>'Cash Flow'!AK39</f>
        <v>0</v>
      </c>
      <c r="Z61" s="107">
        <f>'Cash Flow'!AL39</f>
        <v>0</v>
      </c>
      <c r="AA61" s="107">
        <f>'Cash Flow'!AM39</f>
        <v>0</v>
      </c>
      <c r="AB61" s="107">
        <f>'Cash Flow'!AN39</f>
        <v>0</v>
      </c>
      <c r="AC61" s="107">
        <f>'Cash Flow'!AO39</f>
        <v>-5000</v>
      </c>
      <c r="AD61" s="107">
        <f>'Cash Flow'!AP39</f>
        <v>-5000</v>
      </c>
      <c r="AE61" s="107">
        <f>'Cash Flow'!AQ39</f>
        <v>0</v>
      </c>
      <c r="AF61" s="107">
        <f>'Cash Flow'!AR39</f>
        <v>-5000</v>
      </c>
      <c r="AG61" s="107">
        <f>'Cash Flow'!AS39</f>
        <v>0</v>
      </c>
      <c r="AH61" s="107">
        <f>'Cash Flow'!AT39</f>
        <v>0</v>
      </c>
      <c r="AI61" s="107">
        <f>'Cash Flow'!AU39</f>
        <v>0</v>
      </c>
      <c r="AJ61" s="107">
        <f>'Cash Flow'!AV39</f>
        <v>0</v>
      </c>
      <c r="AK61" s="107">
        <f>'Cash Flow'!AW39</f>
        <v>0</v>
      </c>
      <c r="AL61" s="107">
        <f>'Cash Flow'!AX39</f>
        <v>0</v>
      </c>
      <c r="AM61" s="107">
        <f>'Cash Flow'!AY39</f>
        <v>0</v>
      </c>
      <c r="AN61" s="401"/>
      <c r="AO61" s="107">
        <v>-10000</v>
      </c>
      <c r="AP61" s="107">
        <v>-5000</v>
      </c>
      <c r="AQ61" s="107">
        <v>0</v>
      </c>
      <c r="AR61" s="107">
        <v>0</v>
      </c>
      <c r="AS61" s="107">
        <v>0</v>
      </c>
      <c r="AT61" s="107">
        <v>0</v>
      </c>
      <c r="AU61" s="107">
        <v>0</v>
      </c>
      <c r="AV61" s="107">
        <v>0</v>
      </c>
      <c r="AW61" s="107">
        <v>0</v>
      </c>
      <c r="AX61" s="107">
        <v>0</v>
      </c>
      <c r="AY61" s="107">
        <v>0</v>
      </c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  <c r="BY61" s="17"/>
      <c r="BZ61" s="17"/>
      <c r="CA61" s="17"/>
      <c r="CB61" s="17"/>
      <c r="CC61" s="17"/>
      <c r="CD61" s="17"/>
      <c r="CE61" s="17"/>
      <c r="CF61" s="17"/>
      <c r="CG61" s="17"/>
      <c r="CH61" s="17"/>
      <c r="CI61" s="17"/>
      <c r="CJ61" s="17"/>
      <c r="CK61" s="17"/>
      <c r="CL61" s="17"/>
      <c r="CM61" s="17"/>
      <c r="CN61" s="17"/>
      <c r="CO61" s="17"/>
      <c r="CP61" s="17"/>
      <c r="CQ61" s="17"/>
      <c r="CR61" s="17"/>
      <c r="CS61" s="17"/>
      <c r="CT61" s="17"/>
      <c r="CU61" s="17"/>
      <c r="CV61" s="17"/>
      <c r="CW61" s="17"/>
      <c r="CX61" s="17"/>
      <c r="CY61" s="17"/>
      <c r="CZ61" s="17"/>
      <c r="DA61" s="17"/>
      <c r="DB61" s="17"/>
      <c r="DC61" s="17"/>
      <c r="DD61" s="17"/>
      <c r="DE61" s="17"/>
      <c r="DF61" s="17"/>
      <c r="DG61" s="17"/>
      <c r="DH61" s="17"/>
      <c r="DI61" s="17"/>
      <c r="DJ61" s="17"/>
      <c r="DK61" s="17"/>
      <c r="DL61" s="17"/>
      <c r="DM61" s="17"/>
      <c r="DN61" s="17"/>
      <c r="DO61" s="17"/>
      <c r="DP61" s="17"/>
      <c r="DQ61" s="17"/>
      <c r="DR61" s="17"/>
      <c r="DS61" s="17"/>
      <c r="DT61" s="17"/>
      <c r="DU61" s="17"/>
      <c r="DV61" s="17"/>
      <c r="DW61" s="17"/>
      <c r="DX61" s="17"/>
      <c r="DY61" s="17"/>
      <c r="DZ61" s="17"/>
      <c r="EA61" s="17"/>
      <c r="EB61" s="17"/>
      <c r="EC61" s="17"/>
      <c r="ED61" s="17"/>
      <c r="EE61" s="17"/>
      <c r="EF61" s="17"/>
      <c r="EG61" s="17"/>
      <c r="EH61" s="17"/>
      <c r="EI61" s="17"/>
      <c r="EJ61" s="17"/>
      <c r="EK61" s="17"/>
      <c r="EL61" s="17"/>
      <c r="EM61" s="17"/>
      <c r="EN61" s="17"/>
      <c r="EO61" s="17"/>
      <c r="EP61" s="17"/>
      <c r="EQ61" s="17"/>
      <c r="ER61" s="17"/>
      <c r="ES61" s="17"/>
      <c r="ET61" s="17"/>
      <c r="EU61" s="17"/>
      <c r="EV61" s="17"/>
      <c r="EW61" s="17"/>
      <c r="EX61" s="17"/>
      <c r="EY61" s="17"/>
    </row>
    <row r="62" spans="1:155" s="219" customFormat="1" ht="14" x14ac:dyDescent="0.2">
      <c r="A62" s="17"/>
      <c r="B62" s="17" t="s">
        <v>393</v>
      </c>
      <c r="C62" s="17"/>
      <c r="D62" s="107">
        <f>'Cash Flow'!P40</f>
        <v>0</v>
      </c>
      <c r="E62" s="107">
        <f>'Cash Flow'!Q40</f>
        <v>0</v>
      </c>
      <c r="F62" s="107">
        <f>'Cash Flow'!R40</f>
        <v>0</v>
      </c>
      <c r="G62" s="107">
        <f>'Cash Flow'!S40</f>
        <v>0</v>
      </c>
      <c r="H62" s="107">
        <f>'Cash Flow'!T40</f>
        <v>0</v>
      </c>
      <c r="I62" s="107">
        <f>'Cash Flow'!U40</f>
        <v>0</v>
      </c>
      <c r="J62" s="107">
        <f>'Cash Flow'!V40</f>
        <v>-7034</v>
      </c>
      <c r="K62" s="107">
        <f>'Cash Flow'!W40</f>
        <v>-19887</v>
      </c>
      <c r="L62" s="107">
        <f>'Cash Flow'!X40</f>
        <v>0</v>
      </c>
      <c r="M62" s="107">
        <f>'Cash Flow'!Y40</f>
        <v>0</v>
      </c>
      <c r="N62" s="107">
        <f>'Cash Flow'!Z40</f>
        <v>0</v>
      </c>
      <c r="O62" s="107">
        <f>'Cash Flow'!AA40</f>
        <v>0</v>
      </c>
      <c r="P62" s="107">
        <f>'Cash Flow'!AB40</f>
        <v>0</v>
      </c>
      <c r="Q62" s="107">
        <f>'Cash Flow'!AC40</f>
        <v>0</v>
      </c>
      <c r="R62" s="107">
        <f>'Cash Flow'!AD40</f>
        <v>0</v>
      </c>
      <c r="S62" s="107">
        <f>'Cash Flow'!AE40</f>
        <v>-21180</v>
      </c>
      <c r="T62" s="107">
        <f>'Cash Flow'!AF40</f>
        <v>-21230</v>
      </c>
      <c r="U62" s="107">
        <f>'Cash Flow'!AG40</f>
        <v>0</v>
      </c>
      <c r="V62" s="107">
        <f>'Cash Flow'!AH40</f>
        <v>0</v>
      </c>
      <c r="W62" s="107">
        <f>'Cash Flow'!AI40</f>
        <v>0</v>
      </c>
      <c r="X62" s="107">
        <f>'Cash Flow'!AJ40</f>
        <v>0</v>
      </c>
      <c r="Y62" s="107">
        <f>'Cash Flow'!AK40</f>
        <v>0</v>
      </c>
      <c r="Z62" s="107">
        <f>'Cash Flow'!AL40</f>
        <v>0</v>
      </c>
      <c r="AA62" s="107">
        <f>'Cash Flow'!AM40</f>
        <v>0</v>
      </c>
      <c r="AB62" s="107">
        <f>'Cash Flow'!AN40</f>
        <v>0</v>
      </c>
      <c r="AC62" s="107">
        <f>'Cash Flow'!AO40</f>
        <v>0</v>
      </c>
      <c r="AD62" s="107">
        <f>'Cash Flow'!AP40</f>
        <v>0</v>
      </c>
      <c r="AE62" s="107">
        <f>'Cash Flow'!AQ40</f>
        <v>-21180</v>
      </c>
      <c r="AF62" s="107">
        <f>'Cash Flow'!AR40</f>
        <v>0</v>
      </c>
      <c r="AG62" s="107">
        <f>'Cash Flow'!AS40</f>
        <v>0</v>
      </c>
      <c r="AH62" s="107">
        <f>'Cash Flow'!AT40</f>
        <v>0</v>
      </c>
      <c r="AI62" s="107">
        <f>'Cash Flow'!AU40</f>
        <v>0</v>
      </c>
      <c r="AJ62" s="107">
        <f>'Cash Flow'!AV40</f>
        <v>0</v>
      </c>
      <c r="AK62" s="107">
        <f>'Cash Flow'!AW40</f>
        <v>0</v>
      </c>
      <c r="AL62" s="107">
        <f>'Cash Flow'!AX40</f>
        <v>0</v>
      </c>
      <c r="AM62" s="107">
        <f>'Cash Flow'!AY40</f>
        <v>0</v>
      </c>
      <c r="AN62" s="401"/>
      <c r="AO62" s="107">
        <v>0</v>
      </c>
      <c r="AP62" s="107">
        <v>0</v>
      </c>
      <c r="AQ62" s="107">
        <v>-21180</v>
      </c>
      <c r="AR62" s="107">
        <v>0</v>
      </c>
      <c r="AS62" s="107">
        <v>0</v>
      </c>
      <c r="AT62" s="107">
        <v>0</v>
      </c>
      <c r="AU62" s="107">
        <v>0</v>
      </c>
      <c r="AV62" s="107">
        <v>0</v>
      </c>
      <c r="AW62" s="107">
        <v>0</v>
      </c>
      <c r="AX62" s="107">
        <v>0</v>
      </c>
      <c r="AY62" s="107">
        <v>0</v>
      </c>
      <c r="AZ62" s="10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  <c r="BY62" s="17"/>
      <c r="BZ62" s="17"/>
      <c r="CA62" s="17"/>
      <c r="CB62" s="17"/>
      <c r="CC62" s="17"/>
      <c r="CD62" s="17"/>
      <c r="CE62" s="17"/>
      <c r="CF62" s="17"/>
      <c r="CG62" s="17"/>
      <c r="CH62" s="17"/>
      <c r="CI62" s="17"/>
      <c r="CJ62" s="17"/>
      <c r="CK62" s="17"/>
      <c r="CL62" s="17"/>
      <c r="CM62" s="17"/>
      <c r="CN62" s="17"/>
      <c r="CO62" s="17"/>
      <c r="CP62" s="17"/>
      <c r="CQ62" s="17"/>
      <c r="CR62" s="17"/>
      <c r="CS62" s="17"/>
      <c r="CT62" s="17"/>
      <c r="CU62" s="17"/>
      <c r="CV62" s="17"/>
      <c r="CW62" s="17"/>
      <c r="CX62" s="17"/>
      <c r="CY62" s="17"/>
      <c r="CZ62" s="17"/>
      <c r="DA62" s="17"/>
      <c r="DB62" s="17"/>
      <c r="DC62" s="17"/>
      <c r="DD62" s="17"/>
      <c r="DE62" s="17"/>
      <c r="DF62" s="17"/>
      <c r="DG62" s="17"/>
      <c r="DH62" s="17"/>
      <c r="DI62" s="17"/>
      <c r="DJ62" s="17"/>
      <c r="DK62" s="17"/>
      <c r="DL62" s="17"/>
      <c r="DM62" s="17"/>
      <c r="DN62" s="17"/>
      <c r="DO62" s="17"/>
      <c r="DP62" s="17"/>
      <c r="DQ62" s="17"/>
      <c r="DR62" s="17"/>
      <c r="DS62" s="17"/>
      <c r="DT62" s="17"/>
      <c r="DU62" s="17"/>
      <c r="DV62" s="17"/>
      <c r="DW62" s="17"/>
      <c r="DX62" s="17"/>
      <c r="DY62" s="17"/>
      <c r="DZ62" s="17"/>
      <c r="EA62" s="17"/>
      <c r="EB62" s="17"/>
      <c r="EC62" s="17"/>
      <c r="ED62" s="17"/>
      <c r="EE62" s="17"/>
      <c r="EF62" s="17"/>
      <c r="EG62" s="17"/>
      <c r="EH62" s="17"/>
      <c r="EI62" s="17"/>
      <c r="EJ62" s="17"/>
      <c r="EK62" s="17"/>
      <c r="EL62" s="17"/>
      <c r="EM62" s="17"/>
      <c r="EN62" s="17"/>
      <c r="EO62" s="17"/>
      <c r="EP62" s="17"/>
      <c r="EQ62" s="17"/>
      <c r="ER62" s="17"/>
      <c r="ES62" s="17"/>
      <c r="ET62" s="17"/>
      <c r="EU62" s="17"/>
      <c r="EV62" s="17"/>
      <c r="EW62" s="17"/>
      <c r="EX62" s="17"/>
      <c r="EY62" s="17"/>
    </row>
    <row r="63" spans="1:155" s="219" customFormat="1" ht="14" x14ac:dyDescent="0.2">
      <c r="A63" s="17"/>
      <c r="B63" s="17" t="s">
        <v>259</v>
      </c>
      <c r="C63" s="17"/>
      <c r="D63" s="107">
        <f>'Cash Flow'!P52</f>
        <v>-283.33333333333331</v>
      </c>
      <c r="E63" s="107">
        <f>'Cash Flow'!Q52</f>
        <v>-283.33333333333331</v>
      </c>
      <c r="F63" s="107">
        <f>'Cash Flow'!R52</f>
        <v>-283.33333333333331</v>
      </c>
      <c r="G63" s="107">
        <f>'Cash Flow'!S52</f>
        <v>-439.40189243877631</v>
      </c>
      <c r="H63" s="107">
        <f>'Cash Flow'!T52</f>
        <v>-283.33333333333331</v>
      </c>
      <c r="I63" s="107">
        <f>'Cash Flow'!U52</f>
        <v>-283.33333333333331</v>
      </c>
      <c r="J63" s="107">
        <f>'Cash Flow'!V52</f>
        <v>-1703.9520793830438</v>
      </c>
      <c r="K63" s="107">
        <f>'Cash Flow'!W52</f>
        <v>-1771.160881095986</v>
      </c>
      <c r="L63" s="107">
        <f>'Cash Flow'!X52</f>
        <v>-1696.8766666666663</v>
      </c>
      <c r="M63" s="107">
        <f>'Cash Flow'!Y52</f>
        <v>-1696.8766666666663</v>
      </c>
      <c r="N63" s="107">
        <f>'Cash Flow'!Z52</f>
        <v>-1696.8766666666663</v>
      </c>
      <c r="O63" s="107">
        <f>'Cash Flow'!AA52</f>
        <v>-1696.8766666666663</v>
      </c>
      <c r="P63" s="107">
        <f>'Cash Flow'!AB52</f>
        <v>-2030.2099999999996</v>
      </c>
      <c r="Q63" s="107">
        <f>'Cash Flow'!AC52</f>
        <v>-2588.5277737604611</v>
      </c>
      <c r="R63" s="107">
        <f>'Cash Flow'!AD52</f>
        <v>-2330.2099999999996</v>
      </c>
      <c r="S63" s="107">
        <f>'Cash Flow'!AE52</f>
        <v>-2330.2099999999996</v>
      </c>
      <c r="T63" s="107">
        <f>'Cash Flow'!AF52</f>
        <v>-2580.0034203269088</v>
      </c>
      <c r="U63" s="107">
        <f>'Cash Flow'!AG52</f>
        <v>-2330.2099999999996</v>
      </c>
      <c r="V63" s="107">
        <f>'Cash Flow'!AH52</f>
        <v>-2330.2099999999996</v>
      </c>
      <c r="W63" s="107">
        <f>'Cash Flow'!AI52</f>
        <v>-2330.2099999999996</v>
      </c>
      <c r="X63" s="107">
        <f>'Cash Flow'!AJ52</f>
        <v>-2330.2099999999996</v>
      </c>
      <c r="Y63" s="107">
        <f>'Cash Flow'!AK52</f>
        <v>-2330.2099999999996</v>
      </c>
      <c r="Z63" s="107">
        <f>'Cash Flow'!AL52</f>
        <v>-2330.2099999999996</v>
      </c>
      <c r="AA63" s="107">
        <f>'Cash Flow'!AM52</f>
        <v>-2330.2099999999996</v>
      </c>
      <c r="AB63" s="107">
        <f>'Cash Flow'!AN52</f>
        <v>-2930.21</v>
      </c>
      <c r="AC63" s="107">
        <f>'Cash Flow'!AO52</f>
        <v>-2930.21</v>
      </c>
      <c r="AD63" s="107">
        <f>'Cash Flow'!AP52</f>
        <v>-3114.11</v>
      </c>
      <c r="AE63" s="107">
        <f>'Cash Flow'!AQ52</f>
        <v>-3130.21</v>
      </c>
      <c r="AF63" s="107">
        <f>'Cash Flow'!AR52</f>
        <v>-3636.1425562650138</v>
      </c>
      <c r="AG63" s="107">
        <f>'Cash Flow'!AS52</f>
        <v>-3130.21</v>
      </c>
      <c r="AH63" s="107">
        <f>'Cash Flow'!AT52</f>
        <v>-3130.21</v>
      </c>
      <c r="AI63" s="107">
        <f>'Cash Flow'!AU52</f>
        <v>-3130.21</v>
      </c>
      <c r="AJ63" s="107">
        <f>'Cash Flow'!AV52</f>
        <v>-3130.21</v>
      </c>
      <c r="AK63" s="107">
        <f>'Cash Flow'!AW52</f>
        <v>-3130.21</v>
      </c>
      <c r="AL63" s="107">
        <f>'Cash Flow'!AX52</f>
        <v>-3130.21</v>
      </c>
      <c r="AM63" s="107">
        <f>'Cash Flow'!AY52</f>
        <v>-3130.21</v>
      </c>
      <c r="AN63" s="401"/>
      <c r="AO63" s="107">
        <v>-17930.210000000003</v>
      </c>
      <c r="AP63" s="107">
        <v>-23114.11</v>
      </c>
      <c r="AQ63" s="107">
        <v>-51130.210000000006</v>
      </c>
      <c r="AR63" s="107">
        <v>-34744.873748265985</v>
      </c>
      <c r="AS63" s="107">
        <v>-29130.21</v>
      </c>
      <c r="AT63" s="107">
        <v>-24130.21</v>
      </c>
      <c r="AU63" s="107">
        <v>-38130.210000000006</v>
      </c>
      <c r="AV63" s="107">
        <v>-6130.21</v>
      </c>
      <c r="AW63" s="107">
        <v>-21130.21</v>
      </c>
      <c r="AX63" s="107">
        <v>-13130.210000000001</v>
      </c>
      <c r="AY63" s="107">
        <v>-38130.210000000006</v>
      </c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7"/>
      <c r="BP63" s="17"/>
      <c r="BQ63" s="17"/>
      <c r="BR63" s="17"/>
      <c r="BS63" s="17"/>
      <c r="BT63" s="17"/>
      <c r="BU63" s="17"/>
      <c r="BV63" s="17"/>
      <c r="BW63" s="17"/>
      <c r="BX63" s="17"/>
      <c r="BY63" s="17"/>
      <c r="BZ63" s="17"/>
      <c r="CA63" s="17"/>
      <c r="CB63" s="17"/>
      <c r="CC63" s="17"/>
      <c r="CD63" s="17"/>
      <c r="CE63" s="17"/>
      <c r="CF63" s="17"/>
      <c r="CG63" s="17"/>
      <c r="CH63" s="17"/>
      <c r="CI63" s="17"/>
      <c r="CJ63" s="17"/>
      <c r="CK63" s="17"/>
      <c r="CL63" s="17"/>
      <c r="CM63" s="17"/>
      <c r="CN63" s="17"/>
      <c r="CO63" s="17"/>
      <c r="CP63" s="17"/>
      <c r="CQ63" s="17"/>
      <c r="CR63" s="17"/>
      <c r="CS63" s="17"/>
      <c r="CT63" s="17"/>
      <c r="CU63" s="17"/>
      <c r="CV63" s="17"/>
      <c r="CW63" s="17"/>
      <c r="CX63" s="17"/>
      <c r="CY63" s="17"/>
      <c r="CZ63" s="17"/>
      <c r="DA63" s="17"/>
      <c r="DB63" s="17"/>
      <c r="DC63" s="17"/>
      <c r="DD63" s="17"/>
      <c r="DE63" s="17"/>
      <c r="DF63" s="17"/>
      <c r="DG63" s="17"/>
      <c r="DH63" s="17"/>
      <c r="DI63" s="17"/>
      <c r="DJ63" s="17"/>
      <c r="DK63" s="17"/>
      <c r="DL63" s="17"/>
      <c r="DM63" s="17"/>
      <c r="DN63" s="17"/>
      <c r="DO63" s="17"/>
      <c r="DP63" s="17"/>
      <c r="DQ63" s="17"/>
      <c r="DR63" s="17"/>
      <c r="DS63" s="17"/>
      <c r="DT63" s="17"/>
      <c r="DU63" s="17"/>
      <c r="DV63" s="17"/>
      <c r="DW63" s="17"/>
      <c r="DX63" s="17"/>
      <c r="DY63" s="17"/>
      <c r="DZ63" s="17"/>
      <c r="EA63" s="17"/>
      <c r="EB63" s="17"/>
      <c r="EC63" s="17"/>
      <c r="ED63" s="17"/>
      <c r="EE63" s="17"/>
      <c r="EF63" s="17"/>
      <c r="EG63" s="17"/>
      <c r="EH63" s="17"/>
      <c r="EI63" s="17"/>
      <c r="EJ63" s="17"/>
      <c r="EK63" s="17"/>
      <c r="EL63" s="17"/>
      <c r="EM63" s="17"/>
      <c r="EN63" s="17"/>
      <c r="EO63" s="17"/>
      <c r="EP63" s="17"/>
      <c r="EQ63" s="17"/>
      <c r="ER63" s="17"/>
      <c r="ES63" s="17"/>
      <c r="ET63" s="17"/>
      <c r="EU63" s="17"/>
      <c r="EV63" s="17"/>
      <c r="EW63" s="17"/>
      <c r="EX63" s="17"/>
      <c r="EY63" s="17"/>
    </row>
    <row r="64" spans="1:155" s="219" customFormat="1" ht="14" hidden="1" x14ac:dyDescent="0.2">
      <c r="A64" s="17"/>
      <c r="B64" s="17" t="s">
        <v>324</v>
      </c>
      <c r="C64" s="17"/>
      <c r="D64" s="107">
        <v>0</v>
      </c>
      <c r="E64" s="107">
        <v>0</v>
      </c>
      <c r="F64" s="107">
        <v>0</v>
      </c>
      <c r="G64" s="107">
        <v>0</v>
      </c>
      <c r="H64" s="107">
        <v>0</v>
      </c>
      <c r="I64" s="107">
        <v>0</v>
      </c>
      <c r="J64" s="107">
        <v>0</v>
      </c>
      <c r="K64" s="107">
        <v>0</v>
      </c>
      <c r="L64" s="107">
        <v>0</v>
      </c>
      <c r="M64" s="107">
        <v>0</v>
      </c>
      <c r="N64" s="107">
        <v>0</v>
      </c>
      <c r="O64" s="107">
        <v>0</v>
      </c>
      <c r="P64" s="107">
        <v>0</v>
      </c>
      <c r="Q64" s="107">
        <v>0</v>
      </c>
      <c r="R64" s="107">
        <v>0</v>
      </c>
      <c r="S64" s="107">
        <v>0</v>
      </c>
      <c r="T64" s="107">
        <v>0</v>
      </c>
      <c r="U64" s="107">
        <v>0</v>
      </c>
      <c r="V64" s="107">
        <v>0</v>
      </c>
      <c r="W64" s="107">
        <v>0</v>
      </c>
      <c r="X64" s="107">
        <v>0</v>
      </c>
      <c r="Y64" s="107">
        <v>0</v>
      </c>
      <c r="Z64" s="107">
        <v>0</v>
      </c>
      <c r="AA64" s="107">
        <v>0</v>
      </c>
      <c r="AB64" s="107">
        <v>0</v>
      </c>
      <c r="AC64" s="107">
        <v>0</v>
      </c>
      <c r="AD64" s="107">
        <v>0</v>
      </c>
      <c r="AE64" s="107">
        <v>0</v>
      </c>
      <c r="AF64" s="107">
        <v>0</v>
      </c>
      <c r="AG64" s="107">
        <v>0</v>
      </c>
      <c r="AH64" s="107">
        <v>0</v>
      </c>
      <c r="AI64" s="107">
        <v>0</v>
      </c>
      <c r="AJ64" s="107">
        <v>0</v>
      </c>
      <c r="AK64" s="107">
        <v>0</v>
      </c>
      <c r="AL64" s="107">
        <v>0</v>
      </c>
      <c r="AM64" s="107">
        <v>0</v>
      </c>
      <c r="AN64" s="401"/>
      <c r="AO64" s="107">
        <v>0</v>
      </c>
      <c r="AP64" s="107">
        <v>0</v>
      </c>
      <c r="AQ64" s="107">
        <v>0</v>
      </c>
      <c r="AR64" s="107">
        <v>0</v>
      </c>
      <c r="AS64" s="107">
        <v>0</v>
      </c>
      <c r="AT64" s="107">
        <v>0</v>
      </c>
      <c r="AU64" s="107">
        <v>0</v>
      </c>
      <c r="AV64" s="107">
        <v>0</v>
      </c>
      <c r="AW64" s="107">
        <v>0</v>
      </c>
      <c r="AX64" s="107">
        <v>0</v>
      </c>
      <c r="AY64" s="107">
        <v>0</v>
      </c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7"/>
      <c r="CA64" s="17"/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7"/>
      <c r="CY64" s="17"/>
      <c r="CZ64" s="17"/>
      <c r="DA64" s="17"/>
      <c r="DB64" s="17"/>
      <c r="DC64" s="17"/>
      <c r="DD64" s="17"/>
      <c r="DE64" s="17"/>
      <c r="DF64" s="17"/>
      <c r="DG64" s="17"/>
      <c r="DH64" s="17"/>
      <c r="DI64" s="17"/>
      <c r="DJ64" s="17"/>
      <c r="DK64" s="17"/>
      <c r="DL64" s="17"/>
      <c r="DM64" s="17"/>
      <c r="DN64" s="17"/>
      <c r="DO64" s="17"/>
      <c r="DP64" s="17"/>
      <c r="DQ64" s="17"/>
      <c r="DR64" s="17"/>
      <c r="DS64" s="17"/>
      <c r="DT64" s="17"/>
      <c r="DU64" s="17"/>
      <c r="DV64" s="17"/>
      <c r="DW64" s="17"/>
      <c r="DX64" s="17"/>
      <c r="DY64" s="17"/>
      <c r="DZ64" s="17"/>
      <c r="EA64" s="17"/>
      <c r="EB64" s="17"/>
      <c r="EC64" s="17"/>
      <c r="ED64" s="17"/>
      <c r="EE64" s="17"/>
      <c r="EF64" s="17"/>
      <c r="EG64" s="17"/>
      <c r="EH64" s="17"/>
      <c r="EI64" s="17"/>
      <c r="EJ64" s="17"/>
      <c r="EK64" s="17"/>
      <c r="EL64" s="17"/>
      <c r="EM64" s="17"/>
      <c r="EN64" s="17"/>
      <c r="EO64" s="17"/>
      <c r="EP64" s="17"/>
      <c r="EQ64" s="17"/>
      <c r="ER64" s="17"/>
      <c r="ES64" s="17"/>
      <c r="ET64" s="17"/>
      <c r="EU64" s="17"/>
      <c r="EV64" s="17"/>
      <c r="EW64" s="17"/>
      <c r="EX64" s="17"/>
      <c r="EY64" s="17"/>
    </row>
    <row r="65" spans="1:155" s="219" customFormat="1" ht="7" customHeight="1" x14ac:dyDescent="0.2">
      <c r="A65" s="17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401"/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7"/>
      <c r="BJ65" s="17"/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7"/>
      <c r="CA65" s="17"/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7"/>
      <c r="CS65" s="17"/>
      <c r="CT65" s="17"/>
      <c r="CU65" s="17"/>
      <c r="CV65" s="17"/>
      <c r="CW65" s="17"/>
      <c r="CX65" s="17"/>
      <c r="CY65" s="17"/>
      <c r="CZ65" s="17"/>
      <c r="DA65" s="17"/>
      <c r="DB65" s="17"/>
      <c r="DC65" s="17"/>
      <c r="DD65" s="17"/>
      <c r="DE65" s="17"/>
      <c r="DF65" s="17"/>
      <c r="DG65" s="17"/>
      <c r="DH65" s="17"/>
      <c r="DI65" s="17"/>
      <c r="DJ65" s="17"/>
      <c r="DK65" s="17"/>
      <c r="DL65" s="17"/>
      <c r="DM65" s="17"/>
      <c r="DN65" s="17"/>
      <c r="DO65" s="17"/>
      <c r="DP65" s="17"/>
      <c r="DQ65" s="17"/>
      <c r="DR65" s="17"/>
      <c r="DS65" s="17"/>
      <c r="DT65" s="17"/>
      <c r="DU65" s="17"/>
      <c r="DV65" s="17"/>
      <c r="DW65" s="17"/>
      <c r="DX65" s="17"/>
      <c r="DY65" s="17"/>
      <c r="DZ65" s="17"/>
      <c r="EA65" s="17"/>
      <c r="EB65" s="17"/>
      <c r="EC65" s="17"/>
      <c r="ED65" s="17"/>
      <c r="EE65" s="17"/>
      <c r="EF65" s="17"/>
      <c r="EG65" s="17"/>
      <c r="EH65" s="17"/>
      <c r="EI65" s="17"/>
      <c r="EJ65" s="17"/>
      <c r="EK65" s="17"/>
      <c r="EL65" s="17"/>
      <c r="EM65" s="17"/>
      <c r="EN65" s="17"/>
      <c r="EO65" s="17"/>
      <c r="EP65" s="17"/>
      <c r="EQ65" s="17"/>
      <c r="ER65" s="17"/>
      <c r="ES65" s="17"/>
      <c r="ET65" s="17"/>
      <c r="EU65" s="17"/>
      <c r="EV65" s="17"/>
      <c r="EW65" s="17"/>
      <c r="EX65" s="17"/>
      <c r="EY65" s="17"/>
    </row>
    <row r="66" spans="1:155" s="219" customFormat="1" ht="14" x14ac:dyDescent="0.2">
      <c r="A66" s="17"/>
      <c r="B66" s="30" t="s">
        <v>130</v>
      </c>
      <c r="C66" s="287"/>
      <c r="D66" s="564">
        <f>'Cash Flow'!P64</f>
        <v>7.1646666666667898</v>
      </c>
      <c r="E66" s="564">
        <f>'Cash Flow'!Q64</f>
        <v>7.1646666666667898</v>
      </c>
      <c r="F66" s="564">
        <f>'Cash Flow'!R64</f>
        <v>7.1646666666667898</v>
      </c>
      <c r="G66" s="564">
        <f>'Cash Flow'!S64</f>
        <v>-54469.467110829581</v>
      </c>
      <c r="H66" s="564">
        <f>'Cash Flow'!T64</f>
        <v>-26534.502000000004</v>
      </c>
      <c r="I66" s="564">
        <f>'Cash Flow'!U64</f>
        <v>34863.518472530646</v>
      </c>
      <c r="J66" s="564">
        <f>'Cash Flow'!V64</f>
        <v>39604.166368240127</v>
      </c>
      <c r="K66" s="564">
        <f>'Cash Flow'!W64</f>
        <v>-6259.9469211978139</v>
      </c>
      <c r="L66" s="564">
        <f>'Cash Flow'!X64</f>
        <v>40774.997681474269</v>
      </c>
      <c r="M66" s="564">
        <f>'Cash Flow'!Y64</f>
        <v>-3293.6066478552002</v>
      </c>
      <c r="N66" s="564">
        <f>'Cash Flow'!Z64</f>
        <v>-6390.7560514519946</v>
      </c>
      <c r="O66" s="564">
        <f>'Cash Flow'!AA64</f>
        <v>-3036.1606941181108</v>
      </c>
      <c r="P66" s="564">
        <f>'Cash Flow'!AB64</f>
        <v>-14390.830915452147</v>
      </c>
      <c r="Q66" s="564">
        <f>'Cash Flow'!AC64</f>
        <v>-250032.11626133492</v>
      </c>
      <c r="R66" s="564">
        <f>'Cash Flow'!AD64</f>
        <v>-56390.830915452148</v>
      </c>
      <c r="S66" s="564">
        <f>'Cash Flow'!AE64</f>
        <v>118075.466499581</v>
      </c>
      <c r="T66" s="564">
        <f>'Cash Flow'!AF64</f>
        <v>-13281.971349431231</v>
      </c>
      <c r="U66" s="564">
        <f>'Cash Flow'!AG64</f>
        <v>120091.1556076204</v>
      </c>
      <c r="V66" s="564">
        <f>'Cash Flow'!AH64</f>
        <v>73765.75752754102</v>
      </c>
      <c r="W66" s="564">
        <f>'Cash Flow'!AI64</f>
        <v>78762.781807570806</v>
      </c>
      <c r="X66" s="564">
        <f>'Cash Flow'!AJ64</f>
        <v>18945.571382434035</v>
      </c>
      <c r="Y66" s="564">
        <f>'Cash Flow'!AK64</f>
        <v>1477.5084771782567</v>
      </c>
      <c r="Z66" s="564">
        <f>'Cash Flow'!AL64</f>
        <v>-10756.52297544965</v>
      </c>
      <c r="AA66" s="564">
        <f>'Cash Flow'!AM64</f>
        <v>153722.0117192246</v>
      </c>
      <c r="AB66" s="564">
        <f>'Cash Flow'!AN64</f>
        <v>-28324.585880705439</v>
      </c>
      <c r="AC66" s="564">
        <f>'Cash Flow'!AO64</f>
        <v>-372973.16917777353</v>
      </c>
      <c r="AD66" s="564">
        <f>'Cash Flow'!AP64</f>
        <v>-112508.48588070544</v>
      </c>
      <c r="AE66" s="564">
        <f>'Cash Flow'!AQ64</f>
        <v>233901.76587649243</v>
      </c>
      <c r="AF66" s="564">
        <f>'Cash Flow'!AR64</f>
        <v>-77483.78971220681</v>
      </c>
      <c r="AG66" s="564">
        <f>'Cash Flow'!AS64</f>
        <v>106836.78246912903</v>
      </c>
      <c r="AH66" s="564">
        <f>'Cash Flow'!AT64</f>
        <v>132768.34389628819</v>
      </c>
      <c r="AI66" s="564">
        <f>'Cash Flow'!AU64</f>
        <v>129802.56318270859</v>
      </c>
      <c r="AJ66" s="564">
        <f>'Cash Flow'!AV64</f>
        <v>95690.384642037388</v>
      </c>
      <c r="AK66" s="564">
        <f>'Cash Flow'!AW64</f>
        <v>15526.224349899698</v>
      </c>
      <c r="AL66" s="564">
        <f>'Cash Flow'!AX64</f>
        <v>8439.412095758089</v>
      </c>
      <c r="AM66" s="565">
        <f>'Cash Flow'!AY64</f>
        <v>405415.22041616513</v>
      </c>
      <c r="AN66" s="401"/>
      <c r="AO66" s="242">
        <v>-567612.42904246168</v>
      </c>
      <c r="AP66" s="242">
        <v>-170995.67926318714</v>
      </c>
      <c r="AQ66" s="242">
        <v>124815.44017510972</v>
      </c>
      <c r="AR66" s="242">
        <v>-141224.13933532155</v>
      </c>
      <c r="AS66" s="242">
        <v>70704.346604744787</v>
      </c>
      <c r="AT66" s="242">
        <v>117344.06532569378</v>
      </c>
      <c r="AU66" s="242">
        <v>67524.205965219269</v>
      </c>
      <c r="AV66" s="242">
        <v>194907.5054541635</v>
      </c>
      <c r="AW66" s="242">
        <v>75777.050327396893</v>
      </c>
      <c r="AX66" s="242">
        <v>58209.225995547662</v>
      </c>
      <c r="AY66" s="242">
        <v>704362.23963698442</v>
      </c>
      <c r="AZ66" s="17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7"/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7"/>
      <c r="CA66" s="17"/>
      <c r="CB66" s="17"/>
      <c r="CC66" s="17"/>
      <c r="CD66" s="17"/>
      <c r="CE66" s="17"/>
      <c r="CF66" s="17"/>
      <c r="CG66" s="17"/>
      <c r="CH66" s="17"/>
      <c r="CI66" s="17"/>
      <c r="CJ66" s="17"/>
      <c r="CK66" s="17"/>
      <c r="CL66" s="17"/>
      <c r="CM66" s="17"/>
      <c r="CN66" s="17"/>
      <c r="CO66" s="17"/>
      <c r="CP66" s="17"/>
      <c r="CQ66" s="17"/>
      <c r="CR66" s="17"/>
      <c r="CS66" s="17"/>
      <c r="CT66" s="17"/>
      <c r="CU66" s="17"/>
      <c r="CV66" s="17"/>
      <c r="CW66" s="17"/>
      <c r="CX66" s="17"/>
      <c r="CY66" s="17"/>
      <c r="CZ66" s="17"/>
      <c r="DA66" s="17"/>
      <c r="DB66" s="17"/>
      <c r="DC66" s="17"/>
      <c r="DD66" s="17"/>
      <c r="DE66" s="17"/>
      <c r="DF66" s="17"/>
      <c r="DG66" s="17"/>
      <c r="DH66" s="17"/>
      <c r="DI66" s="17"/>
      <c r="DJ66" s="17"/>
      <c r="DK66" s="17"/>
      <c r="DL66" s="17"/>
      <c r="DM66" s="17"/>
      <c r="DN66" s="17"/>
      <c r="DO66" s="17"/>
      <c r="DP66" s="17"/>
      <c r="DQ66" s="17"/>
      <c r="DR66" s="17"/>
      <c r="DS66" s="17"/>
      <c r="DT66" s="17"/>
      <c r="DU66" s="17"/>
      <c r="DV66" s="17"/>
      <c r="DW66" s="17"/>
      <c r="DX66" s="17"/>
      <c r="DY66" s="17"/>
      <c r="DZ66" s="17"/>
      <c r="EA66" s="17"/>
      <c r="EB66" s="17"/>
      <c r="EC66" s="17"/>
      <c r="ED66" s="17"/>
      <c r="EE66" s="17"/>
      <c r="EF66" s="17"/>
      <c r="EG66" s="17"/>
      <c r="EH66" s="17"/>
      <c r="EI66" s="17"/>
      <c r="EJ66" s="17"/>
      <c r="EK66" s="17"/>
      <c r="EL66" s="17"/>
      <c r="EM66" s="17"/>
      <c r="EN66" s="17"/>
      <c r="EO66" s="17"/>
      <c r="EP66" s="17"/>
      <c r="EQ66" s="17"/>
      <c r="ER66" s="17"/>
      <c r="ES66" s="17"/>
      <c r="ET66" s="17"/>
      <c r="EU66" s="17"/>
      <c r="EV66" s="17"/>
      <c r="EW66" s="17"/>
      <c r="EX66" s="17"/>
      <c r="EY66" s="17"/>
    </row>
    <row r="67" spans="1:155" s="219" customFormat="1" ht="14" x14ac:dyDescent="0.2">
      <c r="A67" s="17"/>
      <c r="B67" s="557" t="s">
        <v>361</v>
      </c>
      <c r="C67" s="29"/>
      <c r="D67" s="517">
        <f>'Cash Flow'!P65</f>
        <v>24218.887999999992</v>
      </c>
      <c r="E67" s="517">
        <f>'Cash Flow'!Q65</f>
        <v>24226.052666666659</v>
      </c>
      <c r="F67" s="517">
        <f>'Cash Flow'!R65</f>
        <v>24233.217333333327</v>
      </c>
      <c r="G67" s="517">
        <f>'Cash Flow'!S65</f>
        <v>-28854.583110829586</v>
      </c>
      <c r="H67" s="517">
        <f>'Cash Flow'!T65</f>
        <v>-65229.08511082959</v>
      </c>
      <c r="I67" s="517">
        <f>'Cash Flow'!U65</f>
        <v>-62263.587110829591</v>
      </c>
      <c r="J67" s="517">
        <f>'Cash Flow'!V65</f>
        <v>-43254.687384348661</v>
      </c>
      <c r="K67" s="517">
        <f>'Cash Flow'!W65</f>
        <v>-47368.145400052606</v>
      </c>
      <c r="L67" s="517">
        <f>'Cash Flow'!X65</f>
        <v>4530.6074754100309</v>
      </c>
      <c r="M67" s="517">
        <f>'Cash Flow'!Y65</f>
        <v>47805.60515688431</v>
      </c>
      <c r="N67" s="517">
        <f>'Cash Flow'!Z65</f>
        <v>45011.998509029116</v>
      </c>
      <c r="O67" s="517">
        <f>'Cash Flow'!AA65</f>
        <v>32621.242457577122</v>
      </c>
      <c r="P67" s="517">
        <f>'Cash Flow'!AB65</f>
        <v>34751.748430125677</v>
      </c>
      <c r="Q67" s="517">
        <f>'Cash Flow'!AC65</f>
        <v>-212080.36783120921</v>
      </c>
      <c r="R67" s="517">
        <f>'Cash Flow'!AD65</f>
        <v>-268471.19874666136</v>
      </c>
      <c r="S67" s="517">
        <f>'Cash Flow'!AE65</f>
        <v>-334042.02966211352</v>
      </c>
      <c r="T67" s="517">
        <f>'Cash Flow'!AF65</f>
        <v>-306996.99107954442</v>
      </c>
      <c r="U67" s="517">
        <f>'Cash Flow'!AG65</f>
        <v>-207568.53451196372</v>
      </c>
      <c r="V67" s="517">
        <f>'Cash Flow'!AH65</f>
        <v>-72477.378904343321</v>
      </c>
      <c r="W67" s="517">
        <f>'Cash Flow'!AI65</f>
        <v>-14211.621376802304</v>
      </c>
      <c r="X67" s="517">
        <f>'Cash Flow'!AJ65</f>
        <v>79551.16043076849</v>
      </c>
      <c r="Y67" s="517">
        <f>'Cash Flow'!AK65</f>
        <v>101496.73181320251</v>
      </c>
      <c r="Z67" s="517">
        <f>'Cash Flow'!AL65</f>
        <v>100974.24029038077</v>
      </c>
      <c r="AA67" s="517">
        <f>'Cash Flow'!AM65</f>
        <v>80717.717314931113</v>
      </c>
      <c r="AB67" s="517">
        <f>'Cash Flow'!AN65</f>
        <v>246839.72903415567</v>
      </c>
      <c r="AC67" s="517">
        <f>'Cash Flow'!AO65</f>
        <v>-126133.44014361785</v>
      </c>
      <c r="AD67" s="517">
        <f>'Cash Flow'!AP65</f>
        <v>-238641.92602432327</v>
      </c>
      <c r="AE67" s="517">
        <f>'Cash Flow'!AQ65</f>
        <v>-360846.51190502872</v>
      </c>
      <c r="AF67" s="517">
        <f>'Cash Flow'!AR65</f>
        <v>-251884.43225678508</v>
      </c>
      <c r="AG67" s="517">
        <f>'Cash Flow'!AS65</f>
        <v>-136248.53574074316</v>
      </c>
      <c r="AH67" s="517">
        <f>'Cash Flow'!AT65</f>
        <v>-29411.753271614114</v>
      </c>
      <c r="AI67" s="517">
        <f>'Cash Flow'!AU65</f>
        <v>98356.590624674107</v>
      </c>
      <c r="AJ67" s="517">
        <f>'Cash Flow'!AV65</f>
        <v>251159.15380738268</v>
      </c>
      <c r="AK67" s="517">
        <f>'Cash Flow'!AW65</f>
        <v>326849.53844942007</v>
      </c>
      <c r="AL67" s="517">
        <f>'Cash Flow'!AX65</f>
        <v>350375.76279931975</v>
      </c>
      <c r="AM67" s="517">
        <f>'Cash Flow'!AY65</f>
        <v>339315.17489507783</v>
      </c>
      <c r="AN67" s="403"/>
      <c r="AO67" s="242">
        <v>-312509.54333513469</v>
      </c>
      <c r="AP67" s="242">
        <v>-483505.22259832185</v>
      </c>
      <c r="AQ67" s="242">
        <v>-358689.78242321213</v>
      </c>
      <c r="AR67" s="242">
        <v>-499913.92175853369</v>
      </c>
      <c r="AS67" s="242">
        <v>-429209.5751537889</v>
      </c>
      <c r="AT67" s="242">
        <v>-311865.50982809509</v>
      </c>
      <c r="AU67" s="242">
        <v>-244341.30386287582</v>
      </c>
      <c r="AV67" s="242">
        <v>-49433.798408712319</v>
      </c>
      <c r="AW67" s="242">
        <v>26343.251918684575</v>
      </c>
      <c r="AX67" s="242">
        <v>84552.477914232237</v>
      </c>
      <c r="AY67" s="242">
        <v>788914.71755121672</v>
      </c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  <c r="BY67" s="17"/>
      <c r="BZ67" s="17"/>
      <c r="CA67" s="17"/>
      <c r="CB67" s="17"/>
      <c r="CC67" s="17"/>
      <c r="CD67" s="17"/>
      <c r="CE67" s="17"/>
      <c r="CF67" s="17"/>
      <c r="CG67" s="17"/>
      <c r="CH67" s="17"/>
      <c r="CI67" s="17"/>
      <c r="CJ67" s="17"/>
      <c r="CK67" s="17"/>
      <c r="CL67" s="17"/>
      <c r="CM67" s="17"/>
      <c r="CN67" s="17"/>
      <c r="CO67" s="17"/>
      <c r="CP67" s="17"/>
      <c r="CQ67" s="17"/>
      <c r="CR67" s="17"/>
      <c r="CS67" s="17"/>
      <c r="CT67" s="17"/>
      <c r="CU67" s="17"/>
      <c r="CV67" s="17"/>
      <c r="CW67" s="17"/>
      <c r="CX67" s="17"/>
      <c r="CY67" s="17"/>
      <c r="CZ67" s="17"/>
      <c r="DA67" s="17"/>
      <c r="DB67" s="17"/>
      <c r="DC67" s="17"/>
      <c r="DD67" s="17"/>
      <c r="DE67" s="17"/>
      <c r="DF67" s="17"/>
      <c r="DG67" s="17"/>
      <c r="DH67" s="17"/>
      <c r="DI67" s="17"/>
      <c r="DJ67" s="17"/>
      <c r="DK67" s="17"/>
      <c r="DL67" s="17"/>
      <c r="DM67" s="17"/>
      <c r="DN67" s="17"/>
      <c r="DO67" s="17"/>
      <c r="DP67" s="17"/>
      <c r="DQ67" s="17"/>
      <c r="DR67" s="17"/>
      <c r="DS67" s="17"/>
      <c r="DT67" s="17"/>
      <c r="DU67" s="17"/>
      <c r="DV67" s="17"/>
      <c r="DW67" s="17"/>
      <c r="DX67" s="17"/>
      <c r="DY67" s="17"/>
      <c r="DZ67" s="17"/>
      <c r="EA67" s="17"/>
      <c r="EB67" s="17"/>
      <c r="EC67" s="17"/>
      <c r="ED67" s="17"/>
      <c r="EE67" s="17"/>
      <c r="EF67" s="17"/>
      <c r="EG67" s="17"/>
      <c r="EH67" s="17"/>
      <c r="EI67" s="17"/>
      <c r="EJ67" s="17"/>
      <c r="EK67" s="17"/>
      <c r="EL67" s="17"/>
      <c r="EM67" s="17"/>
      <c r="EN67" s="17"/>
      <c r="EO67" s="17"/>
      <c r="EP67" s="17"/>
      <c r="EQ67" s="17"/>
      <c r="ER67" s="17"/>
      <c r="ES67" s="17"/>
      <c r="ET67" s="17"/>
      <c r="EU67" s="17"/>
      <c r="EV67" s="17"/>
      <c r="EW67" s="17"/>
      <c r="EX67" s="17"/>
      <c r="EY67" s="17"/>
    </row>
    <row r="68" spans="1:155" s="219" customFormat="1" ht="5" customHeight="1" x14ac:dyDescent="0.2">
      <c r="A68" s="11"/>
      <c r="B68" s="401"/>
      <c r="C68" s="401"/>
      <c r="D68" s="401"/>
      <c r="E68" s="401"/>
      <c r="F68" s="401"/>
      <c r="G68" s="401"/>
      <c r="H68" s="401"/>
      <c r="I68" s="401"/>
      <c r="J68" s="401"/>
      <c r="K68" s="401"/>
      <c r="L68" s="401"/>
      <c r="M68" s="401"/>
      <c r="N68" s="401"/>
      <c r="O68" s="401"/>
      <c r="P68" s="401"/>
      <c r="Q68" s="401"/>
      <c r="R68" s="401"/>
      <c r="S68" s="401"/>
      <c r="T68" s="401"/>
      <c r="U68" s="401"/>
      <c r="V68" s="401"/>
      <c r="W68" s="401"/>
      <c r="X68" s="401"/>
      <c r="Y68" s="401"/>
      <c r="Z68" s="401"/>
      <c r="AA68" s="401"/>
      <c r="AB68" s="401"/>
      <c r="AC68" s="401"/>
      <c r="AD68" s="401"/>
      <c r="AE68" s="401"/>
      <c r="AF68" s="401"/>
      <c r="AG68" s="401"/>
      <c r="AH68" s="401"/>
      <c r="AI68" s="401"/>
      <c r="AJ68" s="401"/>
      <c r="AK68" s="401"/>
      <c r="AL68" s="401"/>
      <c r="AM68" s="401"/>
      <c r="AN68" s="401"/>
      <c r="AO68" s="518"/>
      <c r="AP68" s="518"/>
      <c r="AQ68" s="518"/>
      <c r="AR68" s="518"/>
      <c r="AS68" s="518"/>
      <c r="AT68" s="518"/>
      <c r="AU68" s="518"/>
      <c r="AV68" s="518"/>
      <c r="AW68" s="518"/>
      <c r="AX68" s="518"/>
      <c r="AY68" s="518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1"/>
      <c r="BM68" s="11"/>
      <c r="BN68" s="11"/>
      <c r="BO68" s="11"/>
      <c r="BP68" s="11"/>
      <c r="BQ68" s="11"/>
      <c r="BR68" s="11"/>
      <c r="BS68" s="11"/>
      <c r="BT68" s="11"/>
      <c r="BU68" s="11"/>
      <c r="BV68" s="11"/>
      <c r="BW68" s="11"/>
      <c r="BX68" s="11"/>
      <c r="BY68" s="11"/>
      <c r="BZ68" s="11"/>
      <c r="CA68" s="11"/>
      <c r="CB68" s="11"/>
      <c r="CC68" s="11"/>
      <c r="CD68" s="11"/>
      <c r="CE68" s="11"/>
      <c r="CF68" s="11"/>
      <c r="CG68" s="11"/>
      <c r="CH68" s="11"/>
      <c r="CI68" s="11"/>
      <c r="CJ68" s="11"/>
      <c r="CK68" s="11"/>
      <c r="CL68" s="11"/>
      <c r="CM68" s="11"/>
      <c r="CN68" s="11"/>
      <c r="CO68" s="11"/>
      <c r="CP68" s="11"/>
      <c r="CQ68" s="11"/>
      <c r="CR68" s="11"/>
      <c r="CS68" s="11"/>
      <c r="CT68" s="11"/>
      <c r="CU68" s="11"/>
      <c r="CV68" s="11"/>
      <c r="CW68" s="11"/>
      <c r="CX68" s="11"/>
      <c r="CY68" s="11"/>
      <c r="CZ68" s="11"/>
      <c r="DA68" s="11"/>
      <c r="DB68" s="11"/>
      <c r="DC68" s="11"/>
      <c r="DD68" s="11"/>
      <c r="DE68" s="11"/>
      <c r="DF68" s="11"/>
      <c r="DG68" s="11"/>
      <c r="DH68" s="11"/>
      <c r="DI68" s="11"/>
      <c r="DJ68" s="11"/>
      <c r="DK68" s="11"/>
      <c r="DL68" s="11"/>
      <c r="DM68" s="11"/>
      <c r="DN68" s="11"/>
      <c r="DO68" s="11"/>
      <c r="DP68" s="11"/>
      <c r="DQ68" s="11"/>
      <c r="DR68" s="11"/>
      <c r="DS68" s="11"/>
      <c r="DT68" s="11"/>
      <c r="DU68" s="11"/>
      <c r="DV68" s="11"/>
      <c r="DW68" s="11"/>
      <c r="DX68" s="11"/>
      <c r="DY68" s="11"/>
      <c r="DZ68" s="11"/>
      <c r="EA68" s="11"/>
      <c r="EB68" s="11"/>
      <c r="EC68" s="11"/>
      <c r="ED68" s="11"/>
      <c r="EE68" s="11"/>
      <c r="EF68" s="11"/>
      <c r="EG68" s="11"/>
      <c r="EH68" s="11"/>
      <c r="EI68" s="11"/>
      <c r="EJ68" s="11"/>
      <c r="EK68" s="11"/>
      <c r="EL68" s="11"/>
      <c r="EM68" s="11"/>
      <c r="EN68" s="11"/>
      <c r="EO68" s="11"/>
      <c r="EP68" s="11"/>
      <c r="EQ68" s="11"/>
      <c r="ER68" s="11"/>
      <c r="ES68" s="11"/>
      <c r="ET68" s="11"/>
      <c r="EU68" s="11"/>
      <c r="EV68" s="11"/>
      <c r="EW68" s="11"/>
      <c r="EX68" s="11"/>
      <c r="EY68" s="11"/>
    </row>
    <row r="69" spans="1:155" s="243" customFormat="1" ht="5" customHeight="1" x14ac:dyDescent="0.2">
      <c r="A69" s="402"/>
      <c r="B69" s="558"/>
      <c r="C69" s="558"/>
      <c r="D69" s="558"/>
      <c r="E69" s="558"/>
      <c r="F69" s="558"/>
      <c r="G69" s="558"/>
      <c r="H69" s="558"/>
      <c r="I69" s="558"/>
      <c r="J69" s="558"/>
      <c r="K69" s="558"/>
      <c r="L69" s="558"/>
      <c r="M69" s="558"/>
      <c r="N69" s="558"/>
      <c r="O69" s="558"/>
      <c r="P69" s="558"/>
      <c r="Q69" s="558"/>
      <c r="R69" s="558"/>
      <c r="S69" s="558"/>
      <c r="T69" s="558"/>
      <c r="U69" s="558"/>
      <c r="V69" s="558"/>
      <c r="W69" s="558"/>
      <c r="X69" s="558"/>
      <c r="Y69" s="558"/>
      <c r="Z69" s="558"/>
      <c r="AA69" s="558"/>
      <c r="AB69" s="558"/>
      <c r="AC69" s="558"/>
      <c r="AD69" s="558"/>
      <c r="AE69" s="558"/>
      <c r="AF69" s="558"/>
      <c r="AG69" s="558"/>
      <c r="AH69" s="558"/>
      <c r="AI69" s="558"/>
      <c r="AJ69" s="558"/>
      <c r="AK69" s="558"/>
      <c r="AL69" s="558"/>
      <c r="AM69" s="558"/>
      <c r="AN69" s="401"/>
    </row>
    <row r="70" spans="1:155" s="219" customFormat="1" ht="14" x14ac:dyDescent="0.2">
      <c r="A70" s="17"/>
      <c r="B70" s="557" t="s">
        <v>712</v>
      </c>
      <c r="C70" s="557"/>
      <c r="D70" s="242">
        <f>'Cash Flow'!P67</f>
        <v>7.1646666666667898</v>
      </c>
      <c r="E70" s="242">
        <f>'Cash Flow'!Q67</f>
        <v>7.1646666666667898</v>
      </c>
      <c r="F70" s="242">
        <f>'Cash Flow'!R67</f>
        <v>100007.16466666666</v>
      </c>
      <c r="G70" s="242">
        <f>'Cash Flow'!S67</f>
        <v>-54469.467110829581</v>
      </c>
      <c r="H70" s="242">
        <f>'Cash Flow'!T67</f>
        <v>-26534.502000000004</v>
      </c>
      <c r="I70" s="242">
        <f>'Cash Flow'!U67</f>
        <v>34863.518472530646</v>
      </c>
      <c r="J70" s="242">
        <f>'Cash Flow'!V67</f>
        <v>39604.166368240127</v>
      </c>
      <c r="K70" s="242">
        <f>'Cash Flow'!W67</f>
        <v>-6259.9469211978139</v>
      </c>
      <c r="L70" s="242">
        <f>'Cash Flow'!X67</f>
        <v>40774.997681474269</v>
      </c>
      <c r="M70" s="242">
        <f>'Cash Flow'!Y67</f>
        <v>-3293.6066478552002</v>
      </c>
      <c r="N70" s="242">
        <f>'Cash Flow'!Z67</f>
        <v>-6390.7560514519946</v>
      </c>
      <c r="O70" s="242">
        <f>'Cash Flow'!AA67</f>
        <v>-3036.1606941181108</v>
      </c>
      <c r="P70" s="242">
        <f>'Cash Flow'!AB67</f>
        <v>285609.16908454784</v>
      </c>
      <c r="Q70" s="242">
        <f>'Cash Flow'!AC67</f>
        <v>-250032.11626133492</v>
      </c>
      <c r="R70" s="242">
        <f>'Cash Flow'!AD67</f>
        <v>-56390.830915452148</v>
      </c>
      <c r="S70" s="242">
        <f>'Cash Flow'!AE67</f>
        <v>118075.466499581</v>
      </c>
      <c r="T70" s="242">
        <f>'Cash Flow'!AF67</f>
        <v>-13281.971349431231</v>
      </c>
      <c r="U70" s="242">
        <f>'Cash Flow'!AG67</f>
        <v>120091.1556076204</v>
      </c>
      <c r="V70" s="242">
        <f>'Cash Flow'!AH67</f>
        <v>73765.75752754102</v>
      </c>
      <c r="W70" s="242">
        <f>'Cash Flow'!AI67</f>
        <v>78762.781807570806</v>
      </c>
      <c r="X70" s="242">
        <f>'Cash Flow'!AJ67</f>
        <v>18945.571382434035</v>
      </c>
      <c r="Y70" s="242">
        <f>'Cash Flow'!AK67</f>
        <v>1477.5084771782567</v>
      </c>
      <c r="Z70" s="242">
        <f>'Cash Flow'!AL67</f>
        <v>-10756.52297544965</v>
      </c>
      <c r="AA70" s="242">
        <f>'Cash Flow'!AM67</f>
        <v>153722.0117192246</v>
      </c>
      <c r="AB70" s="242">
        <f>'Cash Flow'!AN67</f>
        <v>-28324.585880705439</v>
      </c>
      <c r="AC70" s="242">
        <f>'Cash Flow'!AO67</f>
        <v>-372973.16917777353</v>
      </c>
      <c r="AD70" s="242">
        <f>'Cash Flow'!AP67</f>
        <v>-112508.48588070544</v>
      </c>
      <c r="AE70" s="242">
        <f>'Cash Flow'!AQ67</f>
        <v>233901.76587649243</v>
      </c>
      <c r="AF70" s="242">
        <f>'Cash Flow'!AR67</f>
        <v>-77483.78971220681</v>
      </c>
      <c r="AG70" s="242">
        <f>'Cash Flow'!AS67</f>
        <v>106836.78246912903</v>
      </c>
      <c r="AH70" s="242">
        <f>'Cash Flow'!AT67</f>
        <v>132768.34389628819</v>
      </c>
      <c r="AI70" s="242">
        <f>'Cash Flow'!AU67</f>
        <v>129802.56318270859</v>
      </c>
      <c r="AJ70" s="242">
        <f>'Cash Flow'!AV67</f>
        <v>95690.384642037388</v>
      </c>
      <c r="AK70" s="242">
        <f>'Cash Flow'!AW67</f>
        <v>15526.224349899698</v>
      </c>
      <c r="AL70" s="242">
        <f>'Cash Flow'!AX67</f>
        <v>8439.412095758089</v>
      </c>
      <c r="AM70" s="242">
        <f>'Cash Flow'!AY67</f>
        <v>405415.22041616513</v>
      </c>
      <c r="AN70" s="401"/>
      <c r="AO70" s="242">
        <v>-567612.42904246168</v>
      </c>
      <c r="AP70" s="242">
        <v>-170995.67926318714</v>
      </c>
      <c r="AQ70" s="242">
        <v>124815.44017510972</v>
      </c>
      <c r="AR70" s="242">
        <v>-141224.13933532155</v>
      </c>
      <c r="AS70" s="242">
        <v>70704.346604744787</v>
      </c>
      <c r="AT70" s="242">
        <v>117344.06532569378</v>
      </c>
      <c r="AU70" s="242">
        <v>67524.205965219269</v>
      </c>
      <c r="AV70" s="242">
        <v>194907.5054541635</v>
      </c>
      <c r="AW70" s="242">
        <v>75777.050327396893</v>
      </c>
      <c r="AX70" s="242">
        <v>58209.225995547662</v>
      </c>
      <c r="AY70" s="242">
        <v>704362.23963698442</v>
      </c>
      <c r="AZ70" s="17"/>
      <c r="BA70" s="17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  <c r="BY70" s="17"/>
      <c r="BZ70" s="17"/>
      <c r="CA70" s="17"/>
      <c r="CB70" s="17"/>
      <c r="CC70" s="17"/>
      <c r="CD70" s="17"/>
      <c r="CE70" s="17"/>
      <c r="CF70" s="17"/>
      <c r="CG70" s="17"/>
      <c r="CH70" s="17"/>
      <c r="CI70" s="17"/>
      <c r="CJ70" s="17"/>
      <c r="CK70" s="17"/>
      <c r="CL70" s="17"/>
      <c r="CM70" s="17"/>
      <c r="CN70" s="17"/>
      <c r="CO70" s="17"/>
      <c r="CP70" s="17"/>
      <c r="CQ70" s="17"/>
      <c r="CR70" s="17"/>
      <c r="CS70" s="17"/>
      <c r="CT70" s="17"/>
      <c r="CU70" s="17"/>
      <c r="CV70" s="17"/>
      <c r="CW70" s="17"/>
      <c r="CX70" s="17"/>
      <c r="CY70" s="17"/>
      <c r="CZ70" s="17"/>
      <c r="DA70" s="17"/>
      <c r="DB70" s="17"/>
      <c r="DC70" s="17"/>
      <c r="DD70" s="17"/>
      <c r="DE70" s="17"/>
      <c r="DF70" s="17"/>
      <c r="DG70" s="17"/>
      <c r="DH70" s="17"/>
      <c r="DI70" s="17"/>
      <c r="DJ70" s="17"/>
      <c r="DK70" s="17"/>
      <c r="DL70" s="17"/>
      <c r="DM70" s="17"/>
      <c r="DN70" s="17"/>
      <c r="DO70" s="17"/>
      <c r="DP70" s="17"/>
      <c r="DQ70" s="17"/>
      <c r="DR70" s="17"/>
      <c r="DS70" s="17"/>
      <c r="DT70" s="17"/>
      <c r="DU70" s="17"/>
      <c r="DV70" s="17"/>
      <c r="DW70" s="17"/>
      <c r="DX70" s="17"/>
      <c r="DY70" s="17"/>
      <c r="DZ70" s="17"/>
      <c r="EA70" s="17"/>
      <c r="EB70" s="17"/>
      <c r="EC70" s="17"/>
      <c r="ED70" s="17"/>
      <c r="EE70" s="17"/>
      <c r="EF70" s="17"/>
      <c r="EG70" s="17"/>
      <c r="EH70" s="17"/>
      <c r="EI70" s="17"/>
      <c r="EJ70" s="17"/>
      <c r="EK70" s="17"/>
      <c r="EL70" s="17"/>
      <c r="EM70" s="17"/>
      <c r="EN70" s="17"/>
      <c r="EO70" s="17"/>
      <c r="EP70" s="17"/>
      <c r="EQ70" s="17"/>
      <c r="ER70" s="17"/>
      <c r="ES70" s="17"/>
      <c r="ET70" s="17"/>
      <c r="EU70" s="17"/>
      <c r="EV70" s="17"/>
      <c r="EW70" s="17"/>
      <c r="EX70" s="17"/>
      <c r="EY70" s="17"/>
    </row>
    <row r="71" spans="1:155" s="219" customFormat="1" ht="15" thickBot="1" x14ac:dyDescent="0.25">
      <c r="A71" s="17"/>
      <c r="B71" s="560" t="s">
        <v>374</v>
      </c>
      <c r="C71" s="561"/>
      <c r="D71" s="562">
        <f>'Cash Flow'!P68</f>
        <v>24218.887999999992</v>
      </c>
      <c r="E71" s="562">
        <f>'Cash Flow'!Q68</f>
        <v>24226.052666666659</v>
      </c>
      <c r="F71" s="562">
        <f>'Cash Flow'!R68</f>
        <v>124233.21733333333</v>
      </c>
      <c r="G71" s="562">
        <f>'Cash Flow'!S68</f>
        <v>71145.416889170418</v>
      </c>
      <c r="H71" s="562">
        <f>'Cash Flow'!T68</f>
        <v>34770.914889170417</v>
      </c>
      <c r="I71" s="562">
        <f>'Cash Flow'!U68</f>
        <v>37736.412889170409</v>
      </c>
      <c r="J71" s="562">
        <f>'Cash Flow'!V68</f>
        <v>56745.312615651346</v>
      </c>
      <c r="K71" s="562">
        <f>'Cash Flow'!W68</f>
        <v>52631.854599947401</v>
      </c>
      <c r="L71" s="562">
        <f>'Cash Flow'!X68</f>
        <v>104530.60747541004</v>
      </c>
      <c r="M71" s="562">
        <f>'Cash Flow'!Y68</f>
        <v>147805.6051568843</v>
      </c>
      <c r="N71" s="562">
        <f>'Cash Flow'!Z68</f>
        <v>145011.99850902907</v>
      </c>
      <c r="O71" s="562">
        <f>'Cash Flow'!AA68</f>
        <v>132621.24245757706</v>
      </c>
      <c r="P71" s="562">
        <f>'Cash Flow'!AB68</f>
        <v>434751.74843012565</v>
      </c>
      <c r="Q71" s="562">
        <f>'Cash Flow'!AC68</f>
        <v>187919.63216879073</v>
      </c>
      <c r="R71" s="562">
        <f>'Cash Flow'!AD68</f>
        <v>131528.80125333858</v>
      </c>
      <c r="S71" s="562">
        <f>'Cash Flow'!AE68</f>
        <v>65957.970337886407</v>
      </c>
      <c r="T71" s="562">
        <f>'Cash Flow'!AF68</f>
        <v>93003.008920455512</v>
      </c>
      <c r="U71" s="562">
        <f>'Cash Flow'!AG68</f>
        <v>192431.46548803619</v>
      </c>
      <c r="V71" s="562">
        <f>'Cash Flow'!AH68</f>
        <v>327522.62109565653</v>
      </c>
      <c r="W71" s="562">
        <f>'Cash Flow'!AI68</f>
        <v>385788.37862319755</v>
      </c>
      <c r="X71" s="562">
        <f>'Cash Flow'!AJ68</f>
        <v>479551.16043076833</v>
      </c>
      <c r="Y71" s="562">
        <f>'Cash Flow'!AK68</f>
        <v>501496.73181320238</v>
      </c>
      <c r="Z71" s="562">
        <f>'Cash Flow'!AL68</f>
        <v>500974.24029038067</v>
      </c>
      <c r="AA71" s="562">
        <f>'Cash Flow'!AM68</f>
        <v>480717.71731493098</v>
      </c>
      <c r="AB71" s="562">
        <f>'Cash Flow'!AN68</f>
        <v>646839.72903415561</v>
      </c>
      <c r="AC71" s="562">
        <f>'Cash Flow'!AO68</f>
        <v>273866.55985638202</v>
      </c>
      <c r="AD71" s="562">
        <f>'Cash Flow'!AP68</f>
        <v>161358.07397567661</v>
      </c>
      <c r="AE71" s="562">
        <f>'Cash Flow'!AQ68</f>
        <v>39153.488094971188</v>
      </c>
      <c r="AF71" s="562">
        <f>'Cash Flow'!AR68</f>
        <v>148115.56774321481</v>
      </c>
      <c r="AG71" s="562">
        <f>'Cash Flow'!AS68</f>
        <v>263751.46425925673</v>
      </c>
      <c r="AH71" s="562">
        <f>'Cash Flow'!AT68</f>
        <v>370588.24672838574</v>
      </c>
      <c r="AI71" s="562">
        <f>'Cash Flow'!AU68</f>
        <v>498356.59062467393</v>
      </c>
      <c r="AJ71" s="562">
        <f>'Cash Flow'!AV68</f>
        <v>651159.15380738256</v>
      </c>
      <c r="AK71" s="562">
        <f>'Cash Flow'!AW68</f>
        <v>726849.53844942001</v>
      </c>
      <c r="AL71" s="562">
        <f>'Cash Flow'!AX68</f>
        <v>750375.76279931969</v>
      </c>
      <c r="AM71" s="563">
        <f>'Cash Flow'!AY68</f>
        <v>739315.17489507783</v>
      </c>
      <c r="AN71" s="401"/>
      <c r="AO71" s="242">
        <v>187490.45666486549</v>
      </c>
      <c r="AP71" s="242">
        <v>16494.777401678351</v>
      </c>
      <c r="AQ71" s="242">
        <v>141310.21757678807</v>
      </c>
      <c r="AR71" s="242">
        <v>86.078241466515465</v>
      </c>
      <c r="AS71" s="242">
        <v>70790.424846211303</v>
      </c>
      <c r="AT71" s="242">
        <v>188134.49017190508</v>
      </c>
      <c r="AU71" s="242">
        <v>255658.69613712435</v>
      </c>
      <c r="AV71" s="242">
        <v>450566.20159128786</v>
      </c>
      <c r="AW71" s="242">
        <v>526343.25191868469</v>
      </c>
      <c r="AX71" s="242">
        <v>584552.4779142323</v>
      </c>
      <c r="AY71" s="242">
        <v>1288914.7175512167</v>
      </c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7"/>
      <c r="CA71" s="17"/>
      <c r="CB71" s="17"/>
      <c r="CC71" s="17"/>
      <c r="CD71" s="17"/>
      <c r="CE71" s="17"/>
      <c r="CF71" s="17"/>
      <c r="CG71" s="17"/>
      <c r="CH71" s="17"/>
      <c r="CI71" s="17"/>
      <c r="CJ71" s="17"/>
      <c r="CK71" s="17"/>
      <c r="CL71" s="17"/>
      <c r="CM71" s="17"/>
      <c r="CN71" s="17"/>
      <c r="CO71" s="17"/>
      <c r="CP71" s="17"/>
      <c r="CQ71" s="17"/>
      <c r="CR71" s="17"/>
      <c r="CS71" s="17"/>
      <c r="CT71" s="17"/>
      <c r="CU71" s="17"/>
      <c r="CV71" s="17"/>
      <c r="CW71" s="17"/>
      <c r="CX71" s="17"/>
      <c r="CY71" s="17"/>
      <c r="CZ71" s="17"/>
      <c r="DA71" s="17"/>
      <c r="DB71" s="17"/>
      <c r="DC71" s="17"/>
      <c r="DD71" s="17"/>
      <c r="DE71" s="17"/>
      <c r="DF71" s="17"/>
      <c r="DG71" s="17"/>
      <c r="DH71" s="17"/>
      <c r="DI71" s="17"/>
      <c r="DJ71" s="17"/>
      <c r="DK71" s="17"/>
      <c r="DL71" s="17"/>
      <c r="DM71" s="17"/>
      <c r="DN71" s="17"/>
      <c r="DO71" s="17"/>
      <c r="DP71" s="17"/>
      <c r="DQ71" s="17"/>
      <c r="DR71" s="17"/>
      <c r="DS71" s="17"/>
      <c r="DT71" s="17"/>
      <c r="DU71" s="17"/>
      <c r="DV71" s="17"/>
      <c r="DW71" s="17"/>
      <c r="DX71" s="17"/>
      <c r="DY71" s="17"/>
      <c r="DZ71" s="17"/>
      <c r="EA71" s="17"/>
      <c r="EB71" s="17"/>
      <c r="EC71" s="17"/>
      <c r="ED71" s="17"/>
      <c r="EE71" s="17"/>
      <c r="EF71" s="17"/>
      <c r="EG71" s="17"/>
      <c r="EH71" s="17"/>
      <c r="EI71" s="17"/>
      <c r="EJ71" s="17"/>
      <c r="EK71" s="17"/>
      <c r="EL71" s="17"/>
      <c r="EM71" s="17"/>
      <c r="EN71" s="17"/>
      <c r="EO71" s="17"/>
      <c r="EP71" s="17"/>
      <c r="EQ71" s="17"/>
      <c r="ER71" s="17"/>
      <c r="ES71" s="17"/>
      <c r="ET71" s="17"/>
      <c r="EU71" s="17"/>
      <c r="EV71" s="17"/>
      <c r="EW71" s="17"/>
      <c r="EX71" s="17"/>
      <c r="EY71" s="17"/>
    </row>
    <row r="72" spans="1:155" ht="17" thickTop="1" x14ac:dyDescent="0.2">
      <c r="A72" s="401"/>
      <c r="B72" s="559"/>
      <c r="C72" s="415"/>
      <c r="D72" s="415"/>
      <c r="E72" s="415"/>
      <c r="F72" s="415"/>
      <c r="G72" s="415"/>
      <c r="H72" s="415"/>
      <c r="I72" s="415"/>
      <c r="J72" s="415"/>
      <c r="K72" s="415"/>
      <c r="L72" s="415"/>
      <c r="M72" s="415"/>
      <c r="N72" s="415"/>
      <c r="O72" s="415"/>
      <c r="P72" s="415"/>
      <c r="Q72" s="415"/>
      <c r="R72" s="415"/>
      <c r="S72" s="415"/>
      <c r="T72" s="415"/>
      <c r="U72" s="415"/>
      <c r="V72" s="415"/>
      <c r="W72" s="415"/>
      <c r="X72" s="415"/>
      <c r="Y72" s="415"/>
      <c r="Z72" s="415"/>
      <c r="AA72" s="415"/>
      <c r="AB72" s="415"/>
      <c r="AC72" s="415"/>
      <c r="AD72" s="415"/>
      <c r="AE72" s="415"/>
      <c r="AF72" s="415"/>
      <c r="AG72" s="415"/>
      <c r="AH72" s="415"/>
      <c r="AI72" s="415"/>
      <c r="AJ72" s="415"/>
      <c r="AK72" s="415"/>
      <c r="AL72" s="415"/>
      <c r="AM72" s="415"/>
      <c r="AN72" s="401"/>
    </row>
    <row r="73" spans="1:155" x14ac:dyDescent="0.2">
      <c r="A73" s="401"/>
      <c r="B73" s="401"/>
      <c r="C73" s="401"/>
      <c r="D73" s="401"/>
      <c r="E73" s="401"/>
      <c r="F73" s="401"/>
      <c r="G73" s="401"/>
      <c r="H73" s="401"/>
      <c r="I73" s="401"/>
      <c r="J73" s="401"/>
      <c r="K73" s="401"/>
      <c r="L73" s="401"/>
      <c r="M73" s="401"/>
      <c r="N73" s="401"/>
      <c r="O73" s="401"/>
      <c r="P73" s="401"/>
      <c r="Q73" s="401"/>
      <c r="R73" s="401"/>
      <c r="S73" s="401"/>
      <c r="T73" s="401"/>
      <c r="U73" s="401"/>
      <c r="V73" s="401"/>
      <c r="W73" s="401"/>
      <c r="X73" s="401"/>
      <c r="Y73" s="401"/>
      <c r="Z73" s="401"/>
      <c r="AA73" s="401"/>
      <c r="AB73" s="401"/>
      <c r="AC73" s="401"/>
      <c r="AD73" s="401"/>
      <c r="AE73" s="401"/>
      <c r="AF73" s="401"/>
      <c r="AG73" s="401"/>
      <c r="AH73" s="401"/>
      <c r="AI73" s="401"/>
      <c r="AJ73" s="401"/>
      <c r="AK73" s="401"/>
      <c r="AL73" s="401"/>
      <c r="AM73" s="401"/>
      <c r="AN73" s="401"/>
    </row>
    <row r="74" spans="1:155" hidden="1" x14ac:dyDescent="0.2">
      <c r="A74" s="401"/>
      <c r="B74" s="401"/>
      <c r="C74" s="401"/>
      <c r="D74" s="401"/>
      <c r="E74" s="401"/>
      <c r="F74" s="401"/>
      <c r="G74" s="401"/>
      <c r="H74" s="401"/>
      <c r="I74" s="401"/>
      <c r="J74" s="401"/>
      <c r="K74" s="401"/>
      <c r="L74" s="401"/>
      <c r="M74" s="401"/>
      <c r="N74" s="401"/>
      <c r="O74" s="401"/>
      <c r="P74" s="401"/>
      <c r="Q74" s="401"/>
      <c r="R74" s="401"/>
      <c r="S74" s="401"/>
      <c r="T74" s="401"/>
      <c r="U74" s="401"/>
      <c r="V74" s="401"/>
      <c r="W74" s="401"/>
      <c r="X74" s="401"/>
      <c r="Y74" s="401"/>
      <c r="Z74" s="401"/>
      <c r="AA74" s="401"/>
      <c r="AB74" s="401"/>
      <c r="AC74" s="401"/>
      <c r="AD74" s="401"/>
      <c r="AE74" s="401"/>
      <c r="AF74" s="401"/>
      <c r="AG74" s="401"/>
      <c r="AH74" s="401"/>
      <c r="AI74" s="401"/>
      <c r="AJ74" s="401"/>
      <c r="AK74" s="401"/>
      <c r="AL74" s="401"/>
      <c r="AM74" s="401"/>
      <c r="AN74" s="401"/>
    </row>
    <row r="75" spans="1:155" hidden="1" x14ac:dyDescent="0.2">
      <c r="A75" s="401"/>
      <c r="B75" s="401"/>
      <c r="C75" s="401"/>
      <c r="D75" s="401"/>
      <c r="E75" s="401"/>
      <c r="F75" s="401"/>
      <c r="G75" s="401"/>
      <c r="H75" s="401"/>
      <c r="I75" s="401"/>
      <c r="J75" s="401"/>
      <c r="K75" s="401"/>
      <c r="L75" s="401"/>
      <c r="M75" s="401"/>
      <c r="N75" s="401"/>
      <c r="O75" s="401"/>
      <c r="P75" s="401"/>
      <c r="Q75" s="401"/>
      <c r="R75" s="401"/>
      <c r="S75" s="401"/>
      <c r="T75" s="401"/>
      <c r="U75" s="401"/>
      <c r="V75" s="401"/>
      <c r="W75" s="401"/>
      <c r="X75" s="401"/>
      <c r="Y75" s="401"/>
      <c r="Z75" s="401"/>
      <c r="AA75" s="401"/>
      <c r="AB75" s="401"/>
      <c r="AC75" s="401"/>
      <c r="AD75" s="401"/>
      <c r="AE75" s="401"/>
      <c r="AF75" s="401"/>
      <c r="AG75" s="401"/>
      <c r="AH75" s="401"/>
      <c r="AI75" s="401"/>
      <c r="AJ75" s="401"/>
      <c r="AK75" s="401"/>
      <c r="AL75" s="401"/>
      <c r="AM75" s="401"/>
      <c r="AN75" s="401"/>
    </row>
    <row r="76" spans="1:155" hidden="1" x14ac:dyDescent="0.2">
      <c r="A76" s="401"/>
      <c r="B76" s="402"/>
      <c r="C76" s="401"/>
      <c r="D76" s="401"/>
      <c r="E76" s="401"/>
      <c r="F76" s="401"/>
      <c r="G76" s="401"/>
      <c r="H76" s="401"/>
      <c r="I76" s="401"/>
      <c r="J76" s="401"/>
      <c r="K76" s="401"/>
      <c r="L76" s="401"/>
      <c r="M76" s="401"/>
      <c r="N76" s="401"/>
      <c r="O76" s="401"/>
      <c r="P76" s="401"/>
      <c r="Q76" s="401"/>
      <c r="R76" s="401"/>
      <c r="S76" s="401"/>
      <c r="T76" s="401"/>
      <c r="U76" s="401"/>
      <c r="V76" s="401"/>
      <c r="W76" s="401"/>
      <c r="X76" s="401"/>
      <c r="Y76" s="401"/>
      <c r="Z76" s="401"/>
      <c r="AA76" s="401"/>
      <c r="AB76" s="401"/>
      <c r="AC76" s="401"/>
      <c r="AD76" s="401"/>
      <c r="AE76" s="401"/>
      <c r="AF76" s="401"/>
      <c r="AG76" s="401"/>
      <c r="AH76" s="401"/>
      <c r="AI76" s="401"/>
      <c r="AJ76" s="401"/>
      <c r="AK76" s="401"/>
      <c r="AL76" s="401"/>
      <c r="AM76" s="401"/>
      <c r="AN76" s="401"/>
    </row>
    <row r="77" spans="1:155" hidden="1" x14ac:dyDescent="0.2">
      <c r="A77" s="401"/>
      <c r="B77" s="402"/>
      <c r="C77" s="401"/>
      <c r="D77" s="401"/>
      <c r="E77" s="401"/>
      <c r="F77" s="401"/>
      <c r="G77" s="401"/>
      <c r="H77" s="401"/>
      <c r="I77" s="401"/>
      <c r="J77" s="401"/>
      <c r="K77" s="401"/>
      <c r="L77" s="401"/>
      <c r="M77" s="401"/>
      <c r="N77" s="401"/>
      <c r="O77" s="401"/>
      <c r="P77" s="401"/>
      <c r="Q77" s="401"/>
      <c r="R77" s="401"/>
      <c r="S77" s="401"/>
      <c r="T77" s="401"/>
      <c r="U77" s="401"/>
      <c r="V77" s="401"/>
      <c r="W77" s="401"/>
      <c r="X77" s="401"/>
      <c r="Y77" s="401"/>
      <c r="Z77" s="401"/>
      <c r="AA77" s="401"/>
      <c r="AB77" s="401"/>
      <c r="AC77" s="401"/>
      <c r="AD77" s="401"/>
      <c r="AE77" s="401"/>
      <c r="AF77" s="401"/>
      <c r="AG77" s="401"/>
      <c r="AH77" s="401"/>
      <c r="AI77" s="401"/>
      <c r="AJ77" s="401"/>
      <c r="AK77" s="401"/>
      <c r="AL77" s="401"/>
      <c r="AM77" s="401"/>
      <c r="AN77" s="401"/>
    </row>
    <row r="78" spans="1:155" hidden="1" x14ac:dyDescent="0.2">
      <c r="A78" s="401"/>
      <c r="B78" s="402"/>
      <c r="C78" s="401"/>
      <c r="D78" s="401"/>
      <c r="E78" s="401"/>
      <c r="F78" s="401"/>
      <c r="G78" s="401"/>
      <c r="H78" s="401"/>
      <c r="I78" s="401"/>
      <c r="J78" s="401"/>
      <c r="K78" s="401"/>
      <c r="L78" s="401"/>
      <c r="M78" s="401"/>
      <c r="N78" s="401"/>
      <c r="O78" s="401"/>
      <c r="P78" s="401"/>
      <c r="Q78" s="401"/>
      <c r="R78" s="401"/>
      <c r="S78" s="401"/>
      <c r="T78" s="401"/>
      <c r="U78" s="401"/>
      <c r="V78" s="401"/>
      <c r="W78" s="401"/>
      <c r="X78" s="401"/>
      <c r="Y78" s="401"/>
      <c r="Z78" s="401"/>
      <c r="AA78" s="401"/>
      <c r="AB78" s="401"/>
      <c r="AC78" s="401"/>
      <c r="AD78" s="401"/>
      <c r="AE78" s="401"/>
      <c r="AF78" s="401"/>
      <c r="AG78" s="401"/>
      <c r="AH78" s="401"/>
      <c r="AI78" s="401"/>
      <c r="AJ78" s="401"/>
      <c r="AK78" s="401"/>
      <c r="AL78" s="401"/>
      <c r="AM78" s="401"/>
      <c r="AN78" s="401"/>
    </row>
    <row r="79" spans="1:155" hidden="1" x14ac:dyDescent="0.2">
      <c r="A79" s="401"/>
      <c r="B79" s="402"/>
      <c r="C79" s="401"/>
      <c r="D79" s="401"/>
      <c r="E79" s="401"/>
      <c r="F79" s="401"/>
      <c r="G79" s="401"/>
      <c r="H79" s="401"/>
      <c r="I79" s="401"/>
      <c r="J79" s="401"/>
      <c r="K79" s="401"/>
      <c r="L79" s="401"/>
      <c r="M79" s="401"/>
      <c r="N79" s="401"/>
      <c r="O79" s="401"/>
      <c r="P79" s="401"/>
      <c r="Q79" s="401"/>
      <c r="R79" s="401"/>
      <c r="S79" s="401"/>
      <c r="T79" s="401"/>
      <c r="U79" s="401"/>
      <c r="V79" s="401"/>
      <c r="W79" s="401"/>
      <c r="X79" s="401"/>
      <c r="Y79" s="401"/>
      <c r="Z79" s="401"/>
      <c r="AA79" s="401"/>
      <c r="AB79" s="401"/>
      <c r="AC79" s="401"/>
      <c r="AD79" s="401"/>
      <c r="AE79" s="401"/>
      <c r="AF79" s="401"/>
      <c r="AG79" s="401"/>
      <c r="AH79" s="401"/>
      <c r="AI79" s="401"/>
      <c r="AJ79" s="401"/>
      <c r="AK79" s="401"/>
      <c r="AL79" s="401"/>
      <c r="AM79" s="401"/>
      <c r="AN79" s="401"/>
    </row>
    <row r="80" spans="1:155" hidden="1" x14ac:dyDescent="0.2">
      <c r="A80" s="401"/>
      <c r="B80" s="401"/>
      <c r="C80" s="401"/>
      <c r="D80" s="401"/>
      <c r="E80" s="401"/>
      <c r="F80" s="401"/>
      <c r="G80" s="401"/>
      <c r="H80" s="401"/>
      <c r="I80" s="401"/>
      <c r="J80" s="401"/>
      <c r="K80" s="401"/>
      <c r="L80" s="401"/>
      <c r="M80" s="401"/>
      <c r="N80" s="401"/>
      <c r="O80" s="401"/>
      <c r="P80" s="401"/>
      <c r="Q80" s="401"/>
      <c r="R80" s="401"/>
      <c r="S80" s="401"/>
      <c r="T80" s="401"/>
      <c r="U80" s="401"/>
      <c r="V80" s="401"/>
      <c r="W80" s="401"/>
      <c r="X80" s="401"/>
      <c r="Y80" s="401"/>
      <c r="Z80" s="401"/>
      <c r="AA80" s="401"/>
      <c r="AB80" s="401"/>
      <c r="AC80" s="401"/>
      <c r="AD80" s="401"/>
      <c r="AE80" s="401"/>
      <c r="AF80" s="401"/>
      <c r="AG80" s="401"/>
      <c r="AH80" s="401"/>
      <c r="AI80" s="401"/>
      <c r="AJ80" s="401"/>
      <c r="AK80" s="401"/>
      <c r="AL80" s="401"/>
      <c r="AM80" s="401"/>
      <c r="AN80" s="401"/>
    </row>
    <row r="81" spans="1:40" hidden="1" x14ac:dyDescent="0.2">
      <c r="A81" s="401"/>
      <c r="B81" s="401"/>
      <c r="C81" s="401"/>
      <c r="D81" s="401"/>
      <c r="E81" s="401"/>
      <c r="F81" s="401"/>
      <c r="G81" s="401"/>
      <c r="H81" s="401"/>
      <c r="I81" s="401"/>
      <c r="J81" s="401"/>
      <c r="K81" s="401"/>
      <c r="L81" s="401"/>
      <c r="M81" s="401"/>
      <c r="N81" s="401"/>
      <c r="O81" s="401"/>
      <c r="P81" s="401"/>
      <c r="Q81" s="401"/>
      <c r="R81" s="401"/>
      <c r="S81" s="401"/>
      <c r="T81" s="401"/>
      <c r="U81" s="401"/>
      <c r="V81" s="401"/>
      <c r="W81" s="401"/>
      <c r="X81" s="401"/>
      <c r="Y81" s="401"/>
      <c r="Z81" s="401"/>
      <c r="AA81" s="401"/>
      <c r="AB81" s="401"/>
      <c r="AC81" s="401"/>
      <c r="AD81" s="401"/>
      <c r="AE81" s="401"/>
      <c r="AF81" s="401"/>
      <c r="AG81" s="401"/>
      <c r="AH81" s="401"/>
      <c r="AI81" s="401"/>
      <c r="AJ81" s="401"/>
      <c r="AK81" s="401"/>
      <c r="AL81" s="401"/>
      <c r="AM81" s="401"/>
      <c r="AN81" s="401"/>
    </row>
    <row r="82" spans="1:40" hidden="1" x14ac:dyDescent="0.2">
      <c r="A82" s="401"/>
      <c r="B82" s="401"/>
      <c r="C82" s="401"/>
      <c r="D82" s="401"/>
      <c r="E82" s="401"/>
      <c r="F82" s="401"/>
      <c r="G82" s="401"/>
      <c r="H82" s="401"/>
      <c r="I82" s="401"/>
      <c r="J82" s="401"/>
      <c r="K82" s="401"/>
      <c r="L82" s="401"/>
      <c r="M82" s="401"/>
      <c r="N82" s="401"/>
      <c r="O82" s="401"/>
      <c r="P82" s="401"/>
      <c r="Q82" s="401"/>
      <c r="R82" s="401"/>
      <c r="S82" s="401"/>
      <c r="T82" s="401"/>
      <c r="U82" s="401"/>
      <c r="V82" s="401"/>
      <c r="W82" s="401"/>
      <c r="X82" s="401"/>
      <c r="Y82" s="401"/>
      <c r="Z82" s="401"/>
      <c r="AA82" s="401"/>
      <c r="AB82" s="401"/>
      <c r="AC82" s="401"/>
      <c r="AD82" s="401"/>
      <c r="AE82" s="401"/>
      <c r="AF82" s="401"/>
      <c r="AG82" s="401"/>
      <c r="AH82" s="401"/>
      <c r="AI82" s="401"/>
      <c r="AJ82" s="401"/>
      <c r="AK82" s="401"/>
      <c r="AL82" s="401"/>
      <c r="AM82" s="401"/>
      <c r="AN82" s="401"/>
    </row>
    <row r="83" spans="1:40" hidden="1" x14ac:dyDescent="0.2">
      <c r="A83" s="401"/>
      <c r="B83" s="401"/>
      <c r="C83" s="401"/>
      <c r="D83" s="401"/>
      <c r="E83" s="401"/>
      <c r="F83" s="401"/>
      <c r="G83" s="401"/>
      <c r="H83" s="401"/>
      <c r="I83" s="401"/>
      <c r="J83" s="401"/>
      <c r="K83" s="401"/>
      <c r="L83" s="401"/>
      <c r="M83" s="401"/>
      <c r="N83" s="401"/>
      <c r="O83" s="401"/>
      <c r="P83" s="401"/>
      <c r="Q83" s="401"/>
      <c r="R83" s="401"/>
      <c r="S83" s="401"/>
      <c r="T83" s="401"/>
      <c r="U83" s="401"/>
      <c r="V83" s="401"/>
      <c r="W83" s="401"/>
      <c r="X83" s="401"/>
      <c r="Y83" s="401"/>
      <c r="Z83" s="401"/>
      <c r="AA83" s="401"/>
      <c r="AB83" s="401"/>
      <c r="AC83" s="401"/>
      <c r="AD83" s="401"/>
      <c r="AE83" s="401"/>
      <c r="AF83" s="401"/>
      <c r="AG83" s="401"/>
      <c r="AH83" s="401"/>
      <c r="AI83" s="401"/>
      <c r="AJ83" s="401"/>
      <c r="AK83" s="401"/>
      <c r="AL83" s="401"/>
      <c r="AM83" s="401"/>
      <c r="AN83" s="401"/>
    </row>
    <row r="84" spans="1:40" hidden="1" x14ac:dyDescent="0.2">
      <c r="A84" s="401"/>
      <c r="B84" s="401"/>
      <c r="C84" s="401"/>
      <c r="D84" s="401"/>
      <c r="E84" s="401"/>
      <c r="F84" s="401"/>
      <c r="G84" s="401"/>
      <c r="H84" s="401"/>
      <c r="I84" s="401"/>
      <c r="J84" s="401"/>
      <c r="K84" s="401"/>
      <c r="L84" s="401"/>
      <c r="M84" s="401"/>
      <c r="N84" s="401"/>
      <c r="O84" s="401"/>
      <c r="P84" s="401"/>
      <c r="Q84" s="401"/>
      <c r="R84" s="401"/>
      <c r="S84" s="401"/>
      <c r="T84" s="401"/>
      <c r="U84" s="401"/>
      <c r="V84" s="401"/>
      <c r="W84" s="401"/>
      <c r="X84" s="401"/>
      <c r="Y84" s="401"/>
      <c r="Z84" s="401"/>
      <c r="AA84" s="401"/>
      <c r="AB84" s="401"/>
      <c r="AC84" s="401"/>
      <c r="AD84" s="401"/>
      <c r="AE84" s="401"/>
      <c r="AF84" s="401"/>
      <c r="AG84" s="401"/>
      <c r="AH84" s="401"/>
      <c r="AI84" s="401"/>
      <c r="AJ84" s="401"/>
      <c r="AK84" s="401"/>
      <c r="AL84" s="401"/>
      <c r="AM84" s="401"/>
      <c r="AN84" s="401"/>
    </row>
    <row r="85" spans="1:40" hidden="1" x14ac:dyDescent="0.2">
      <c r="A85" s="401"/>
      <c r="B85" s="401"/>
      <c r="C85" s="401"/>
      <c r="D85" s="401"/>
      <c r="E85" s="401"/>
      <c r="F85" s="401"/>
      <c r="G85" s="401"/>
      <c r="H85" s="401"/>
      <c r="I85" s="401"/>
      <c r="J85" s="401"/>
      <c r="K85" s="401"/>
      <c r="L85" s="401"/>
      <c r="M85" s="401"/>
      <c r="N85" s="401"/>
      <c r="O85" s="401"/>
      <c r="P85" s="401"/>
      <c r="Q85" s="401"/>
      <c r="R85" s="401"/>
      <c r="S85" s="401"/>
      <c r="T85" s="401"/>
      <c r="U85" s="401"/>
      <c r="V85" s="401"/>
      <c r="W85" s="401"/>
      <c r="X85" s="401"/>
      <c r="Y85" s="401"/>
      <c r="Z85" s="401"/>
      <c r="AA85" s="401"/>
      <c r="AB85" s="401"/>
      <c r="AC85" s="401"/>
      <c r="AD85" s="401"/>
      <c r="AE85" s="401"/>
      <c r="AF85" s="401"/>
      <c r="AG85" s="401"/>
      <c r="AH85" s="401"/>
      <c r="AI85" s="401"/>
      <c r="AJ85" s="401"/>
      <c r="AK85" s="401"/>
      <c r="AL85" s="401"/>
      <c r="AM85" s="401"/>
      <c r="AN85" s="401"/>
    </row>
    <row r="86" spans="1:40" hidden="1" x14ac:dyDescent="0.2">
      <c r="A86" s="401"/>
      <c r="B86" s="401"/>
      <c r="C86" s="401"/>
      <c r="D86" s="401"/>
      <c r="E86" s="401"/>
      <c r="F86" s="401"/>
      <c r="G86" s="401"/>
      <c r="H86" s="401"/>
      <c r="I86" s="401"/>
      <c r="J86" s="401"/>
      <c r="K86" s="401"/>
      <c r="L86" s="401"/>
      <c r="M86" s="401"/>
      <c r="N86" s="401"/>
      <c r="O86" s="401"/>
      <c r="P86" s="401"/>
      <c r="Q86" s="401"/>
      <c r="R86" s="401"/>
      <c r="S86" s="401"/>
      <c r="T86" s="401"/>
      <c r="U86" s="401"/>
      <c r="V86" s="401"/>
      <c r="W86" s="401"/>
      <c r="X86" s="401"/>
      <c r="Y86" s="401"/>
      <c r="Z86" s="401"/>
      <c r="AA86" s="401"/>
      <c r="AB86" s="401"/>
      <c r="AC86" s="401"/>
      <c r="AD86" s="401"/>
      <c r="AE86" s="401"/>
      <c r="AF86" s="401"/>
      <c r="AG86" s="401"/>
      <c r="AH86" s="401"/>
      <c r="AI86" s="401"/>
      <c r="AJ86" s="401"/>
      <c r="AK86" s="401"/>
      <c r="AL86" s="401"/>
      <c r="AM86" s="401"/>
      <c r="AN86" s="401"/>
    </row>
    <row r="87" spans="1:40" hidden="1" x14ac:dyDescent="0.2">
      <c r="A87" s="401"/>
      <c r="B87" s="401"/>
      <c r="C87" s="401"/>
      <c r="D87" s="401"/>
      <c r="E87" s="401"/>
      <c r="F87" s="401"/>
      <c r="G87" s="401"/>
      <c r="H87" s="401"/>
      <c r="I87" s="401"/>
      <c r="J87" s="401"/>
      <c r="K87" s="401"/>
      <c r="L87" s="401"/>
      <c r="M87" s="401"/>
      <c r="N87" s="401"/>
      <c r="O87" s="401"/>
      <c r="P87" s="401"/>
      <c r="Q87" s="401"/>
      <c r="R87" s="401"/>
      <c r="S87" s="401"/>
      <c r="T87" s="401"/>
      <c r="U87" s="401"/>
      <c r="V87" s="401"/>
      <c r="W87" s="401"/>
      <c r="X87" s="401"/>
      <c r="Y87" s="401"/>
      <c r="Z87" s="401"/>
      <c r="AA87" s="401"/>
      <c r="AB87" s="401"/>
      <c r="AC87" s="401"/>
      <c r="AD87" s="401"/>
      <c r="AE87" s="401"/>
      <c r="AF87" s="401"/>
      <c r="AG87" s="401"/>
      <c r="AH87" s="401"/>
      <c r="AI87" s="401"/>
      <c r="AJ87" s="401"/>
      <c r="AK87" s="401"/>
      <c r="AL87" s="401"/>
      <c r="AM87" s="401"/>
      <c r="AN87" s="401"/>
    </row>
    <row r="88" spans="1:40" hidden="1" x14ac:dyDescent="0.2">
      <c r="A88" s="401"/>
      <c r="B88" s="401"/>
      <c r="C88" s="401"/>
      <c r="D88" s="401"/>
      <c r="E88" s="401"/>
      <c r="F88" s="401"/>
      <c r="G88" s="401"/>
      <c r="H88" s="401"/>
      <c r="I88" s="401"/>
      <c r="J88" s="401"/>
      <c r="K88" s="401"/>
      <c r="L88" s="401"/>
      <c r="M88" s="401"/>
      <c r="N88" s="401"/>
      <c r="O88" s="401"/>
      <c r="P88" s="401"/>
      <c r="Q88" s="401"/>
      <c r="R88" s="401"/>
      <c r="S88" s="401"/>
      <c r="T88" s="401"/>
      <c r="U88" s="401"/>
      <c r="V88" s="401"/>
      <c r="W88" s="401"/>
      <c r="X88" s="401"/>
      <c r="Y88" s="401"/>
      <c r="Z88" s="401"/>
      <c r="AA88" s="401"/>
      <c r="AB88" s="401"/>
      <c r="AC88" s="401"/>
      <c r="AD88" s="401"/>
      <c r="AE88" s="401"/>
      <c r="AF88" s="401"/>
      <c r="AG88" s="401"/>
      <c r="AH88" s="401"/>
      <c r="AI88" s="401"/>
      <c r="AJ88" s="401"/>
      <c r="AK88" s="401"/>
      <c r="AL88" s="401"/>
      <c r="AM88" s="401"/>
      <c r="AN88" s="401"/>
    </row>
    <row r="89" spans="1:40" hidden="1" x14ac:dyDescent="0.2">
      <c r="A89" s="401"/>
      <c r="B89" s="401"/>
      <c r="C89" s="401"/>
      <c r="D89" s="401"/>
      <c r="E89" s="401"/>
      <c r="F89" s="401"/>
      <c r="G89" s="401"/>
      <c r="H89" s="401"/>
      <c r="I89" s="401"/>
      <c r="J89" s="401"/>
      <c r="K89" s="401"/>
      <c r="L89" s="401"/>
      <c r="M89" s="401"/>
      <c r="N89" s="401"/>
      <c r="O89" s="401"/>
      <c r="P89" s="401"/>
      <c r="Q89" s="401"/>
      <c r="R89" s="401"/>
      <c r="S89" s="401"/>
      <c r="T89" s="401"/>
      <c r="U89" s="401"/>
      <c r="V89" s="401"/>
      <c r="W89" s="401"/>
      <c r="X89" s="401"/>
      <c r="Y89" s="401"/>
      <c r="Z89" s="401"/>
      <c r="AA89" s="401"/>
      <c r="AB89" s="401"/>
      <c r="AC89" s="401"/>
      <c r="AD89" s="401"/>
      <c r="AE89" s="401"/>
      <c r="AF89" s="401"/>
      <c r="AG89" s="401"/>
      <c r="AH89" s="401"/>
      <c r="AI89" s="401"/>
      <c r="AJ89" s="401"/>
      <c r="AK89" s="401"/>
      <c r="AL89" s="401"/>
      <c r="AM89" s="401"/>
      <c r="AN89" s="401"/>
    </row>
    <row r="90" spans="1:40" hidden="1" x14ac:dyDescent="0.2">
      <c r="A90" s="401"/>
      <c r="B90" s="401"/>
      <c r="C90" s="401"/>
      <c r="D90" s="401"/>
      <c r="E90" s="401"/>
      <c r="F90" s="401"/>
      <c r="G90" s="401"/>
      <c r="H90" s="401"/>
      <c r="I90" s="401"/>
      <c r="J90" s="401"/>
      <c r="K90" s="401"/>
      <c r="L90" s="401"/>
      <c r="M90" s="401"/>
      <c r="N90" s="401"/>
      <c r="O90" s="401"/>
      <c r="P90" s="401"/>
      <c r="Q90" s="401"/>
      <c r="R90" s="401"/>
      <c r="S90" s="401"/>
      <c r="T90" s="401"/>
      <c r="U90" s="401"/>
      <c r="V90" s="401"/>
      <c r="W90" s="401"/>
      <c r="X90" s="401"/>
      <c r="Y90" s="401"/>
      <c r="Z90" s="401"/>
      <c r="AA90" s="401"/>
      <c r="AB90" s="401"/>
      <c r="AC90" s="401"/>
      <c r="AD90" s="401"/>
      <c r="AE90" s="401"/>
      <c r="AF90" s="401"/>
      <c r="AG90" s="401"/>
      <c r="AH90" s="401"/>
      <c r="AI90" s="401"/>
      <c r="AJ90" s="401"/>
      <c r="AK90" s="401"/>
      <c r="AL90" s="401"/>
      <c r="AM90" s="401"/>
      <c r="AN90" s="401"/>
    </row>
    <row r="91" spans="1:40" hidden="1" x14ac:dyDescent="0.2">
      <c r="A91" s="401"/>
      <c r="B91" s="401"/>
      <c r="C91" s="401"/>
      <c r="D91" s="401"/>
      <c r="E91" s="401"/>
      <c r="F91" s="401"/>
      <c r="G91" s="401"/>
      <c r="H91" s="401"/>
      <c r="I91" s="401"/>
      <c r="J91" s="401"/>
      <c r="K91" s="401"/>
      <c r="L91" s="401"/>
      <c r="M91" s="401"/>
      <c r="N91" s="401"/>
      <c r="O91" s="401"/>
      <c r="P91" s="401"/>
      <c r="Q91" s="401"/>
      <c r="R91" s="401"/>
      <c r="S91" s="401"/>
      <c r="T91" s="401"/>
      <c r="U91" s="401"/>
      <c r="V91" s="401"/>
      <c r="W91" s="401"/>
      <c r="X91" s="401"/>
      <c r="Y91" s="401"/>
      <c r="Z91" s="401"/>
      <c r="AA91" s="401"/>
      <c r="AB91" s="401"/>
      <c r="AC91" s="401"/>
      <c r="AD91" s="401"/>
      <c r="AE91" s="401"/>
      <c r="AF91" s="401"/>
      <c r="AG91" s="401"/>
      <c r="AH91" s="401"/>
      <c r="AI91" s="401"/>
      <c r="AJ91" s="401"/>
      <c r="AK91" s="401"/>
      <c r="AL91" s="401"/>
      <c r="AM91" s="401"/>
      <c r="AN91" s="401"/>
    </row>
    <row r="92" spans="1:40" hidden="1" x14ac:dyDescent="0.2">
      <c r="A92" s="401"/>
      <c r="B92" s="401"/>
      <c r="C92" s="401"/>
      <c r="D92" s="401"/>
      <c r="E92" s="401"/>
      <c r="F92" s="401"/>
      <c r="G92" s="401"/>
      <c r="H92" s="401"/>
      <c r="I92" s="401"/>
      <c r="J92" s="401"/>
      <c r="K92" s="401"/>
      <c r="L92" s="401"/>
      <c r="M92" s="401"/>
      <c r="N92" s="401"/>
      <c r="O92" s="401"/>
      <c r="P92" s="401"/>
      <c r="Q92" s="401"/>
      <c r="R92" s="401"/>
      <c r="S92" s="401"/>
      <c r="T92" s="401"/>
      <c r="U92" s="401"/>
      <c r="V92" s="401"/>
      <c r="W92" s="401"/>
      <c r="X92" s="401"/>
      <c r="Y92" s="401"/>
      <c r="Z92" s="401"/>
      <c r="AA92" s="401"/>
      <c r="AB92" s="401"/>
      <c r="AC92" s="401"/>
      <c r="AD92" s="401"/>
      <c r="AE92" s="401"/>
      <c r="AF92" s="401"/>
      <c r="AG92" s="401"/>
      <c r="AH92" s="401"/>
      <c r="AI92" s="401"/>
      <c r="AJ92" s="401"/>
      <c r="AK92" s="401"/>
      <c r="AL92" s="401"/>
      <c r="AM92" s="401"/>
      <c r="AN92" s="401"/>
    </row>
    <row r="93" spans="1:40" hidden="1" x14ac:dyDescent="0.2">
      <c r="A93" s="401"/>
      <c r="B93" s="401"/>
      <c r="C93" s="401"/>
      <c r="D93" s="401"/>
      <c r="E93" s="401"/>
      <c r="F93" s="401"/>
      <c r="G93" s="401"/>
      <c r="H93" s="401"/>
      <c r="I93" s="401"/>
      <c r="J93" s="401"/>
      <c r="K93" s="401"/>
      <c r="L93" s="401"/>
      <c r="M93" s="401"/>
      <c r="N93" s="401"/>
      <c r="O93" s="401"/>
      <c r="P93" s="401"/>
      <c r="Q93" s="401"/>
      <c r="R93" s="401"/>
      <c r="S93" s="401"/>
      <c r="T93" s="401"/>
      <c r="U93" s="401"/>
      <c r="V93" s="401"/>
      <c r="W93" s="401"/>
      <c r="X93" s="401"/>
      <c r="Y93" s="401"/>
      <c r="Z93" s="401"/>
      <c r="AA93" s="401"/>
      <c r="AB93" s="401"/>
      <c r="AC93" s="401"/>
      <c r="AD93" s="401"/>
      <c r="AE93" s="401"/>
      <c r="AF93" s="401"/>
      <c r="AG93" s="401"/>
      <c r="AH93" s="401"/>
      <c r="AI93" s="401"/>
      <c r="AJ93" s="401"/>
      <c r="AK93" s="401"/>
      <c r="AL93" s="401"/>
      <c r="AM93" s="401"/>
      <c r="AN93" s="401"/>
    </row>
    <row r="94" spans="1:40" hidden="1" x14ac:dyDescent="0.2">
      <c r="A94" s="401"/>
      <c r="B94" s="401"/>
      <c r="C94" s="401"/>
      <c r="D94" s="401"/>
      <c r="E94" s="401"/>
      <c r="F94" s="401"/>
      <c r="G94" s="401"/>
      <c r="H94" s="401"/>
      <c r="I94" s="401"/>
      <c r="J94" s="401"/>
      <c r="K94" s="401"/>
      <c r="L94" s="401"/>
      <c r="M94" s="401"/>
      <c r="N94" s="401"/>
      <c r="O94" s="401"/>
      <c r="P94" s="401"/>
      <c r="Q94" s="401"/>
      <c r="R94" s="401"/>
      <c r="S94" s="401"/>
      <c r="T94" s="401"/>
      <c r="U94" s="401"/>
      <c r="V94" s="401"/>
      <c r="W94" s="401"/>
      <c r="X94" s="401"/>
      <c r="Y94" s="401"/>
      <c r="Z94" s="401"/>
      <c r="AA94" s="401"/>
      <c r="AB94" s="401"/>
      <c r="AC94" s="401"/>
      <c r="AD94" s="401"/>
      <c r="AE94" s="401"/>
      <c r="AF94" s="401"/>
      <c r="AG94" s="401"/>
      <c r="AH94" s="401"/>
      <c r="AI94" s="401"/>
      <c r="AJ94" s="401"/>
      <c r="AK94" s="401"/>
      <c r="AL94" s="401"/>
      <c r="AM94" s="401"/>
      <c r="AN94" s="401"/>
    </row>
    <row r="95" spans="1:40" hidden="1" x14ac:dyDescent="0.2">
      <c r="A95" s="401"/>
      <c r="B95" s="401"/>
      <c r="C95" s="401"/>
      <c r="D95" s="401"/>
      <c r="E95" s="401"/>
      <c r="F95" s="401"/>
      <c r="G95" s="401"/>
      <c r="H95" s="401"/>
      <c r="I95" s="401"/>
      <c r="J95" s="401"/>
      <c r="K95" s="401"/>
      <c r="L95" s="401"/>
      <c r="M95" s="401"/>
      <c r="N95" s="401"/>
      <c r="O95" s="401"/>
      <c r="P95" s="401"/>
      <c r="Q95" s="401"/>
      <c r="R95" s="401"/>
      <c r="S95" s="401"/>
      <c r="T95" s="401"/>
      <c r="U95" s="401"/>
      <c r="V95" s="401"/>
      <c r="W95" s="401"/>
      <c r="X95" s="401"/>
      <c r="Y95" s="401"/>
      <c r="Z95" s="401"/>
      <c r="AA95" s="401"/>
      <c r="AB95" s="401"/>
      <c r="AC95" s="401"/>
      <c r="AD95" s="401"/>
      <c r="AE95" s="401"/>
      <c r="AF95" s="401"/>
      <c r="AG95" s="401"/>
      <c r="AH95" s="401"/>
      <c r="AI95" s="401"/>
      <c r="AJ95" s="401"/>
      <c r="AK95" s="401"/>
      <c r="AL95" s="401"/>
      <c r="AM95" s="401"/>
      <c r="AN95" s="401"/>
    </row>
    <row r="96" spans="1:40" hidden="1" x14ac:dyDescent="0.2">
      <c r="A96" s="401"/>
      <c r="B96" s="401"/>
      <c r="C96" s="401"/>
      <c r="D96" s="401"/>
      <c r="E96" s="401"/>
      <c r="F96" s="401"/>
      <c r="G96" s="401"/>
      <c r="H96" s="401"/>
      <c r="I96" s="401"/>
      <c r="J96" s="401"/>
      <c r="K96" s="401"/>
      <c r="L96" s="401"/>
      <c r="M96" s="401"/>
      <c r="N96" s="401"/>
      <c r="O96" s="401"/>
      <c r="P96" s="401"/>
      <c r="Q96" s="401"/>
      <c r="R96" s="401"/>
      <c r="S96" s="401"/>
      <c r="T96" s="401"/>
      <c r="U96" s="401"/>
      <c r="V96" s="401"/>
      <c r="W96" s="401"/>
      <c r="X96" s="401"/>
      <c r="Y96" s="401"/>
      <c r="Z96" s="401"/>
      <c r="AA96" s="401"/>
      <c r="AB96" s="401"/>
      <c r="AC96" s="401"/>
      <c r="AD96" s="401"/>
      <c r="AE96" s="401"/>
      <c r="AF96" s="401"/>
      <c r="AG96" s="401"/>
      <c r="AH96" s="401"/>
      <c r="AI96" s="401"/>
      <c r="AJ96" s="401"/>
      <c r="AK96" s="401"/>
      <c r="AL96" s="401"/>
      <c r="AM96" s="401"/>
      <c r="AN96" s="401"/>
    </row>
    <row r="97" spans="1:40" hidden="1" x14ac:dyDescent="0.2">
      <c r="A97" s="401"/>
      <c r="B97" s="401"/>
      <c r="C97" s="401"/>
      <c r="D97" s="401"/>
      <c r="E97" s="401"/>
      <c r="F97" s="401"/>
      <c r="G97" s="401"/>
      <c r="H97" s="401"/>
      <c r="I97" s="401"/>
      <c r="J97" s="401"/>
      <c r="K97" s="401"/>
      <c r="L97" s="401"/>
      <c r="M97" s="401"/>
      <c r="N97" s="401"/>
      <c r="O97" s="401"/>
      <c r="P97" s="401"/>
      <c r="Q97" s="401"/>
      <c r="R97" s="401"/>
      <c r="S97" s="401"/>
      <c r="T97" s="401"/>
      <c r="U97" s="401"/>
      <c r="V97" s="401"/>
      <c r="W97" s="401"/>
      <c r="X97" s="401"/>
      <c r="Y97" s="401"/>
      <c r="Z97" s="401"/>
      <c r="AA97" s="401"/>
      <c r="AB97" s="401"/>
      <c r="AC97" s="401"/>
      <c r="AD97" s="401"/>
      <c r="AE97" s="401"/>
      <c r="AF97" s="401"/>
      <c r="AG97" s="401"/>
      <c r="AH97" s="401"/>
      <c r="AI97" s="401"/>
      <c r="AJ97" s="401"/>
      <c r="AK97" s="401"/>
      <c r="AL97" s="401"/>
      <c r="AM97" s="401"/>
      <c r="AN97" s="401"/>
    </row>
    <row r="98" spans="1:40" hidden="1" x14ac:dyDescent="0.2">
      <c r="A98" s="401"/>
      <c r="B98" s="401"/>
      <c r="C98" s="401"/>
      <c r="D98" s="401"/>
      <c r="E98" s="401"/>
      <c r="F98" s="401"/>
      <c r="G98" s="401"/>
      <c r="H98" s="401"/>
      <c r="I98" s="401"/>
      <c r="J98" s="401"/>
      <c r="K98" s="401"/>
      <c r="L98" s="401"/>
      <c r="M98" s="401"/>
      <c r="N98" s="401"/>
      <c r="O98" s="401"/>
      <c r="P98" s="401"/>
      <c r="Q98" s="401"/>
      <c r="R98" s="401"/>
      <c r="S98" s="401"/>
      <c r="T98" s="401"/>
      <c r="U98" s="401"/>
      <c r="V98" s="401"/>
      <c r="W98" s="401"/>
      <c r="X98" s="401"/>
      <c r="Y98" s="401"/>
      <c r="Z98" s="401"/>
      <c r="AA98" s="401"/>
      <c r="AB98" s="401"/>
      <c r="AC98" s="401"/>
      <c r="AD98" s="401"/>
      <c r="AE98" s="401"/>
      <c r="AF98" s="401"/>
      <c r="AG98" s="401"/>
      <c r="AH98" s="401"/>
      <c r="AI98" s="401"/>
      <c r="AJ98" s="401"/>
      <c r="AK98" s="401"/>
      <c r="AL98" s="401"/>
      <c r="AM98" s="401"/>
      <c r="AN98" s="401"/>
    </row>
    <row r="99" spans="1:40" hidden="1" x14ac:dyDescent="0.2">
      <c r="A99" s="401"/>
      <c r="B99" s="401"/>
      <c r="C99" s="401"/>
      <c r="D99" s="401"/>
      <c r="E99" s="401"/>
      <c r="F99" s="401"/>
      <c r="G99" s="401"/>
      <c r="H99" s="401"/>
      <c r="I99" s="401"/>
      <c r="J99" s="401"/>
      <c r="K99" s="401"/>
      <c r="L99" s="401"/>
      <c r="M99" s="401"/>
      <c r="N99" s="401"/>
      <c r="O99" s="401"/>
      <c r="P99" s="401"/>
      <c r="Q99" s="401"/>
      <c r="R99" s="401"/>
      <c r="S99" s="401"/>
      <c r="T99" s="401"/>
      <c r="U99" s="401"/>
      <c r="V99" s="401"/>
      <c r="W99" s="401"/>
      <c r="X99" s="401"/>
      <c r="Y99" s="401"/>
      <c r="Z99" s="401"/>
      <c r="AA99" s="401"/>
      <c r="AB99" s="401"/>
      <c r="AC99" s="401"/>
      <c r="AD99" s="401"/>
      <c r="AE99" s="401"/>
      <c r="AF99" s="401"/>
      <c r="AG99" s="401"/>
      <c r="AH99" s="401"/>
      <c r="AI99" s="401"/>
      <c r="AJ99" s="401"/>
      <c r="AK99" s="401"/>
      <c r="AL99" s="401"/>
      <c r="AM99" s="401"/>
      <c r="AN99" s="401"/>
    </row>
    <row r="100" spans="1:40" hidden="1" x14ac:dyDescent="0.2">
      <c r="A100" s="401"/>
      <c r="B100" s="401"/>
      <c r="C100" s="401"/>
      <c r="D100" s="401"/>
      <c r="E100" s="401"/>
      <c r="F100" s="401"/>
      <c r="G100" s="401"/>
      <c r="H100" s="401"/>
      <c r="I100" s="401"/>
      <c r="J100" s="401"/>
      <c r="K100" s="401"/>
      <c r="L100" s="401"/>
      <c r="M100" s="401"/>
      <c r="N100" s="401"/>
      <c r="O100" s="401"/>
      <c r="P100" s="401"/>
      <c r="Q100" s="401"/>
      <c r="R100" s="401"/>
      <c r="S100" s="401"/>
      <c r="T100" s="401"/>
      <c r="U100" s="401"/>
      <c r="V100" s="401"/>
      <c r="W100" s="401"/>
      <c r="X100" s="401"/>
      <c r="Y100" s="401"/>
      <c r="Z100" s="401"/>
      <c r="AA100" s="401"/>
      <c r="AB100" s="401"/>
      <c r="AC100" s="401"/>
      <c r="AD100" s="401"/>
      <c r="AE100" s="401"/>
      <c r="AF100" s="401"/>
      <c r="AG100" s="401"/>
      <c r="AH100" s="401"/>
      <c r="AI100" s="401"/>
      <c r="AJ100" s="401"/>
      <c r="AK100" s="401"/>
      <c r="AL100" s="401"/>
      <c r="AM100" s="401"/>
      <c r="AN100" s="401"/>
    </row>
    <row r="101" spans="1:40" hidden="1" x14ac:dyDescent="0.2">
      <c r="A101" s="401"/>
      <c r="B101" s="401"/>
      <c r="C101" s="401"/>
      <c r="D101" s="401"/>
      <c r="E101" s="401"/>
      <c r="F101" s="401"/>
      <c r="G101" s="401"/>
      <c r="H101" s="401"/>
      <c r="I101" s="401"/>
      <c r="J101" s="401"/>
      <c r="K101" s="401"/>
      <c r="L101" s="401"/>
      <c r="M101" s="401"/>
      <c r="N101" s="401"/>
      <c r="O101" s="401"/>
      <c r="P101" s="401"/>
      <c r="Q101" s="401"/>
      <c r="R101" s="401"/>
      <c r="S101" s="401"/>
      <c r="T101" s="401"/>
      <c r="U101" s="401"/>
      <c r="V101" s="401"/>
      <c r="W101" s="401"/>
      <c r="X101" s="401"/>
      <c r="Y101" s="401"/>
      <c r="Z101" s="401"/>
      <c r="AA101" s="401"/>
      <c r="AB101" s="401"/>
      <c r="AC101" s="401"/>
      <c r="AD101" s="401"/>
      <c r="AE101" s="401"/>
      <c r="AF101" s="401"/>
      <c r="AG101" s="401"/>
      <c r="AH101" s="401"/>
      <c r="AI101" s="401"/>
      <c r="AJ101" s="401"/>
      <c r="AK101" s="401"/>
      <c r="AL101" s="401"/>
      <c r="AM101" s="401"/>
      <c r="AN101" s="401"/>
    </row>
    <row r="102" spans="1:40" hidden="1" x14ac:dyDescent="0.2">
      <c r="A102" s="401"/>
      <c r="B102" s="401"/>
      <c r="C102" s="401"/>
      <c r="D102" s="401"/>
      <c r="E102" s="401"/>
      <c r="F102" s="401"/>
      <c r="G102" s="401"/>
      <c r="H102" s="401"/>
      <c r="I102" s="401"/>
      <c r="J102" s="401"/>
      <c r="K102" s="401"/>
      <c r="L102" s="401"/>
      <c r="M102" s="401"/>
      <c r="N102" s="401"/>
      <c r="O102" s="401"/>
      <c r="P102" s="401"/>
      <c r="Q102" s="401"/>
      <c r="R102" s="401"/>
      <c r="S102" s="401"/>
      <c r="T102" s="401"/>
      <c r="U102" s="401"/>
      <c r="V102" s="401"/>
      <c r="W102" s="401"/>
      <c r="X102" s="401"/>
      <c r="Y102" s="401"/>
      <c r="Z102" s="401"/>
      <c r="AA102" s="401"/>
      <c r="AB102" s="401"/>
      <c r="AC102" s="401"/>
      <c r="AD102" s="401"/>
      <c r="AE102" s="401"/>
      <c r="AF102" s="401"/>
      <c r="AG102" s="401"/>
      <c r="AH102" s="401"/>
      <c r="AI102" s="401"/>
      <c r="AJ102" s="401"/>
      <c r="AK102" s="401"/>
      <c r="AL102" s="401"/>
      <c r="AM102" s="401"/>
      <c r="AN102" s="401"/>
    </row>
    <row r="103" spans="1:40" hidden="1" x14ac:dyDescent="0.2">
      <c r="A103" s="401"/>
      <c r="B103" s="401"/>
      <c r="C103" s="401"/>
      <c r="D103" s="401"/>
      <c r="E103" s="401"/>
      <c r="F103" s="401"/>
      <c r="G103" s="401"/>
      <c r="H103" s="401"/>
      <c r="I103" s="401"/>
      <c r="J103" s="401"/>
      <c r="K103" s="401"/>
      <c r="L103" s="401"/>
      <c r="M103" s="401"/>
      <c r="N103" s="401"/>
      <c r="O103" s="401"/>
      <c r="P103" s="401"/>
      <c r="Q103" s="401"/>
      <c r="R103" s="401"/>
      <c r="S103" s="401"/>
      <c r="T103" s="401"/>
      <c r="U103" s="401"/>
      <c r="V103" s="401"/>
      <c r="W103" s="401"/>
      <c r="X103" s="401"/>
      <c r="Y103" s="401"/>
      <c r="Z103" s="401"/>
      <c r="AA103" s="401"/>
      <c r="AB103" s="401"/>
      <c r="AC103" s="401"/>
      <c r="AD103" s="401"/>
      <c r="AE103" s="401"/>
      <c r="AF103" s="401"/>
      <c r="AG103" s="401"/>
      <c r="AH103" s="401"/>
      <c r="AI103" s="401"/>
      <c r="AJ103" s="401"/>
      <c r="AK103" s="401"/>
      <c r="AL103" s="401"/>
      <c r="AM103" s="401"/>
      <c r="AN103" s="401"/>
    </row>
    <row r="104" spans="1:40" hidden="1" x14ac:dyDescent="0.2">
      <c r="A104" s="401"/>
      <c r="B104" s="401"/>
      <c r="C104" s="401"/>
      <c r="D104" s="401"/>
      <c r="E104" s="401"/>
      <c r="F104" s="401"/>
      <c r="G104" s="401"/>
      <c r="H104" s="401"/>
      <c r="I104" s="401"/>
      <c r="J104" s="401"/>
      <c r="K104" s="401"/>
      <c r="L104" s="401"/>
      <c r="M104" s="401"/>
      <c r="N104" s="401"/>
      <c r="O104" s="401"/>
      <c r="P104" s="401"/>
      <c r="Q104" s="401"/>
      <c r="R104" s="401"/>
      <c r="S104" s="401"/>
      <c r="T104" s="401"/>
      <c r="U104" s="401"/>
      <c r="V104" s="401"/>
      <c r="W104" s="401"/>
      <c r="X104" s="401"/>
      <c r="Y104" s="401"/>
      <c r="Z104" s="401"/>
      <c r="AA104" s="401"/>
      <c r="AB104" s="401"/>
      <c r="AC104" s="401"/>
      <c r="AD104" s="401"/>
      <c r="AE104" s="401"/>
      <c r="AF104" s="401"/>
      <c r="AG104" s="401"/>
      <c r="AH104" s="401"/>
      <c r="AI104" s="401"/>
      <c r="AJ104" s="401"/>
      <c r="AK104" s="401"/>
      <c r="AL104" s="401"/>
      <c r="AM104" s="401"/>
      <c r="AN104" s="401"/>
    </row>
    <row r="105" spans="1:40" hidden="1" x14ac:dyDescent="0.2">
      <c r="B105" s="401"/>
    </row>
    <row r="106" spans="1:40" hidden="1" x14ac:dyDescent="0.2">
      <c r="B106" s="401"/>
    </row>
    <row r="107" spans="1:40" hidden="1" x14ac:dyDescent="0.2">
      <c r="B107" s="401"/>
    </row>
    <row r="108" spans="1:40" hidden="1" x14ac:dyDescent="0.2">
      <c r="B108" s="401"/>
    </row>
    <row r="109" spans="1:40" hidden="1" x14ac:dyDescent="0.2">
      <c r="B109" s="401"/>
    </row>
    <row r="110" spans="1:40" hidden="1" x14ac:dyDescent="0.2">
      <c r="B110" s="401"/>
    </row>
    <row r="111" spans="1:40" hidden="1" x14ac:dyDescent="0.2">
      <c r="B111" s="401"/>
    </row>
    <row r="112" spans="1:40" hidden="1" x14ac:dyDescent="0.2">
      <c r="B112" s="401"/>
    </row>
    <row r="113" spans="2:2" hidden="1" x14ac:dyDescent="0.2">
      <c r="B113" s="401"/>
    </row>
    <row r="114" spans="2:2" hidden="1" x14ac:dyDescent="0.2">
      <c r="B114" s="401"/>
    </row>
    <row r="115" spans="2:2" hidden="1" x14ac:dyDescent="0.2">
      <c r="B115" s="401"/>
    </row>
    <row r="116" spans="2:2" hidden="1" x14ac:dyDescent="0.2">
      <c r="B116" s="401"/>
    </row>
    <row r="117" spans="2:2" hidden="1" x14ac:dyDescent="0.2">
      <c r="B117" s="401"/>
    </row>
    <row r="118" spans="2:2" hidden="1" x14ac:dyDescent="0.2">
      <c r="B118" s="401"/>
    </row>
    <row r="119" spans="2:2" hidden="1" x14ac:dyDescent="0.2">
      <c r="B119" s="401"/>
    </row>
    <row r="120" spans="2:2" hidden="1" x14ac:dyDescent="0.2">
      <c r="B120" s="401"/>
    </row>
    <row r="121" spans="2:2" hidden="1" x14ac:dyDescent="0.2">
      <c r="B121" s="401"/>
    </row>
    <row r="122" spans="2:2" hidden="1" x14ac:dyDescent="0.2">
      <c r="B122" s="401"/>
    </row>
    <row r="123" spans="2:2" hidden="1" x14ac:dyDescent="0.2">
      <c r="B123" s="401"/>
    </row>
    <row r="124" spans="2:2" hidden="1" x14ac:dyDescent="0.2">
      <c r="B124" s="401"/>
    </row>
    <row r="125" spans="2:2" hidden="1" x14ac:dyDescent="0.2">
      <c r="B125" s="401"/>
    </row>
    <row r="126" spans="2:2" hidden="1" x14ac:dyDescent="0.2">
      <c r="B126" s="401"/>
    </row>
    <row r="127" spans="2:2" hidden="1" x14ac:dyDescent="0.2">
      <c r="B127" s="401"/>
    </row>
    <row r="128" spans="2:2" hidden="1" x14ac:dyDescent="0.2">
      <c r="B128" s="401"/>
    </row>
    <row r="129" spans="2:2" hidden="1" x14ac:dyDescent="0.2">
      <c r="B129" s="401"/>
    </row>
    <row r="130" spans="2:2" hidden="1" x14ac:dyDescent="0.2">
      <c r="B130" s="401"/>
    </row>
    <row r="131" spans="2:2" hidden="1" x14ac:dyDescent="0.2">
      <c r="B131" s="401"/>
    </row>
    <row r="132" spans="2:2" hidden="1" x14ac:dyDescent="0.2">
      <c r="B132" s="401"/>
    </row>
    <row r="133" spans="2:2" hidden="1" x14ac:dyDescent="0.2">
      <c r="B133" s="401"/>
    </row>
    <row r="134" spans="2:2" hidden="1" x14ac:dyDescent="0.2">
      <c r="B134" s="401"/>
    </row>
    <row r="135" spans="2:2" hidden="1" x14ac:dyDescent="0.2">
      <c r="B135" s="401"/>
    </row>
    <row r="136" spans="2:2" hidden="1" x14ac:dyDescent="0.2">
      <c r="B136" s="401"/>
    </row>
    <row r="137" spans="2:2" hidden="1" x14ac:dyDescent="0.2">
      <c r="B137" s="401"/>
    </row>
    <row r="138" spans="2:2" hidden="1" x14ac:dyDescent="0.2">
      <c r="B138" s="460"/>
    </row>
    <row r="140" spans="2:2" hidden="1" x14ac:dyDescent="0.2">
      <c r="B140" s="460"/>
    </row>
    <row r="141" spans="2:2" hidden="1" x14ac:dyDescent="0.2">
      <c r="B141" s="460"/>
    </row>
    <row r="142" spans="2:2" hidden="1" x14ac:dyDescent="0.2">
      <c r="B142" s="460"/>
    </row>
    <row r="144" spans="2:2" hidden="1" x14ac:dyDescent="0.2">
      <c r="B144" s="460"/>
    </row>
    <row r="146" spans="1:40" hidden="1" x14ac:dyDescent="0.2">
      <c r="B146" s="460"/>
    </row>
    <row r="147" spans="1:40" hidden="1" x14ac:dyDescent="0.2">
      <c r="B147" s="460"/>
    </row>
    <row r="148" spans="1:40" hidden="1" x14ac:dyDescent="0.2">
      <c r="B148" s="460"/>
    </row>
    <row r="149" spans="1:40" hidden="1" x14ac:dyDescent="0.2">
      <c r="B149" s="460"/>
    </row>
    <row r="150" spans="1:40" x14ac:dyDescent="0.2">
      <c r="A150" s="401"/>
      <c r="B150" s="401"/>
      <c r="C150" s="401"/>
      <c r="D150" s="401"/>
      <c r="E150" s="401"/>
      <c r="F150" s="401"/>
      <c r="G150" s="401"/>
      <c r="H150" s="401"/>
      <c r="I150" s="401"/>
      <c r="J150" s="401"/>
      <c r="K150" s="401"/>
      <c r="L150" s="401"/>
      <c r="M150" s="401"/>
      <c r="N150" s="401"/>
      <c r="O150" s="401"/>
      <c r="P150" s="401"/>
      <c r="Q150" s="401"/>
      <c r="R150" s="401"/>
      <c r="S150" s="401"/>
      <c r="T150" s="401"/>
      <c r="U150" s="401"/>
      <c r="V150" s="401"/>
      <c r="W150" s="401"/>
      <c r="X150" s="401"/>
      <c r="Y150" s="401"/>
      <c r="Z150" s="401"/>
      <c r="AA150" s="401"/>
      <c r="AB150" s="401"/>
      <c r="AC150" s="401"/>
      <c r="AD150" s="401"/>
      <c r="AE150" s="401"/>
      <c r="AF150" s="401"/>
      <c r="AG150" s="401"/>
      <c r="AH150" s="401"/>
      <c r="AI150" s="401"/>
      <c r="AJ150" s="401"/>
      <c r="AK150" s="401"/>
      <c r="AL150" s="401"/>
      <c r="AM150" s="401"/>
      <c r="AN150" s="401"/>
    </row>
  </sheetData>
  <mergeCells count="17">
    <mergeCell ref="D2:O2"/>
    <mergeCell ref="P2:AA2"/>
    <mergeCell ref="AB2:AM2"/>
    <mergeCell ref="E10:G10"/>
    <mergeCell ref="B34:B35"/>
    <mergeCell ref="G11:O11"/>
    <mergeCell ref="W11:AA11"/>
    <mergeCell ref="P14:Q14"/>
    <mergeCell ref="AB14:AC14"/>
    <mergeCell ref="E16:O16"/>
    <mergeCell ref="P16:AA16"/>
    <mergeCell ref="AB16:AM16"/>
    <mergeCell ref="I41:J41"/>
    <mergeCell ref="U41:V41"/>
    <mergeCell ref="AG41:AH41"/>
    <mergeCell ref="P10:R10"/>
    <mergeCell ref="AB10:AD10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A5ED6-5D88-EB4D-A072-9E8BABC8D496}">
  <sheetPr>
    <tabColor theme="4" tint="0.79998168889431442"/>
  </sheetPr>
  <dimension ref="A1:XFB1007"/>
  <sheetViews>
    <sheetView workbookViewId="0"/>
  </sheetViews>
  <sheetFormatPr baseColWidth="10" defaultColWidth="0" defaultRowHeight="16" x14ac:dyDescent="0.2"/>
  <cols>
    <col min="1" max="4" width="10.83203125" style="1" customWidth="1"/>
    <col min="5" max="13" width="15.83203125" style="1" customWidth="1"/>
    <col min="14" max="16" width="10.83203125" style="1" customWidth="1"/>
    <col min="17" max="17" width="83.5" style="1" customWidth="1"/>
    <col min="18" max="18" width="10.83203125" style="1" customWidth="1"/>
    <col min="19" max="16384" width="0" style="1" hidden="1"/>
  </cols>
  <sheetData>
    <row r="1" spans="1:16382" customFormat="1" x14ac:dyDescent="0.2">
      <c r="A1" s="8"/>
      <c r="B1" s="8"/>
      <c r="C1" s="91"/>
      <c r="D1" s="91"/>
      <c r="E1" s="8"/>
      <c r="F1" s="8"/>
      <c r="G1" s="8"/>
      <c r="H1" s="8"/>
      <c r="I1" s="8"/>
      <c r="J1" s="8"/>
      <c r="K1" s="8"/>
      <c r="L1" s="8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91"/>
      <c r="AE1" s="91"/>
      <c r="AF1" s="91"/>
      <c r="AG1" s="91"/>
      <c r="AH1" s="91"/>
      <c r="AI1" s="91"/>
      <c r="AJ1" s="91"/>
      <c r="AK1" s="91"/>
      <c r="AL1" s="91"/>
      <c r="AM1" s="91"/>
      <c r="AN1" s="91"/>
      <c r="AO1" s="91"/>
      <c r="AP1" s="91"/>
      <c r="AQ1" s="91"/>
      <c r="AR1" s="91"/>
      <c r="AS1" s="91"/>
      <c r="AT1" s="91"/>
      <c r="AU1" s="91"/>
      <c r="AV1" s="91"/>
      <c r="AW1" s="91"/>
      <c r="AX1" s="91"/>
      <c r="AY1" s="91"/>
      <c r="AZ1" s="91"/>
      <c r="BA1" s="91"/>
      <c r="BB1" s="91"/>
      <c r="BC1" s="91"/>
      <c r="BD1" s="91"/>
      <c r="BE1" s="91"/>
      <c r="BF1" s="91"/>
      <c r="BG1" s="91"/>
      <c r="BH1" s="91"/>
      <c r="BI1" s="91"/>
      <c r="BJ1" s="91"/>
      <c r="BK1" s="91"/>
      <c r="BL1" s="91"/>
      <c r="BM1" s="91"/>
      <c r="BN1" s="91"/>
      <c r="BO1" s="91"/>
      <c r="BP1" s="91"/>
      <c r="BQ1" s="91"/>
      <c r="BR1" s="91"/>
      <c r="BS1" s="91"/>
      <c r="BT1" s="91"/>
      <c r="BU1" s="91"/>
      <c r="BV1" s="91"/>
      <c r="BW1" s="91"/>
      <c r="BX1" s="91"/>
      <c r="BY1" s="91"/>
      <c r="BZ1" s="91"/>
      <c r="CA1" s="91"/>
      <c r="CB1" s="91"/>
      <c r="CC1" s="91"/>
      <c r="CD1" s="91"/>
      <c r="CE1" s="91"/>
      <c r="CF1" s="91"/>
      <c r="CG1" s="91"/>
      <c r="CH1" s="91"/>
      <c r="CI1" s="91"/>
      <c r="CJ1" s="91"/>
      <c r="CK1" s="91"/>
      <c r="CL1" s="91"/>
      <c r="CM1" s="91"/>
      <c r="CN1" s="91"/>
      <c r="CO1" s="91"/>
      <c r="CP1" s="91"/>
      <c r="CQ1" s="91"/>
      <c r="CR1" s="91"/>
      <c r="CS1" s="91"/>
      <c r="CT1" s="91"/>
      <c r="CU1" s="91"/>
      <c r="CV1" s="91"/>
      <c r="CW1" s="91"/>
      <c r="CX1" s="91"/>
      <c r="CY1" s="91"/>
      <c r="CZ1" s="91"/>
      <c r="DA1" s="91"/>
      <c r="DB1" s="91"/>
      <c r="DC1" s="91"/>
      <c r="DD1" s="91"/>
      <c r="DE1" s="91"/>
      <c r="DF1" s="91"/>
      <c r="DG1" s="91"/>
      <c r="DH1" s="91"/>
      <c r="DI1" s="91"/>
      <c r="DJ1" s="91"/>
      <c r="DK1" s="91"/>
      <c r="DL1" s="91"/>
      <c r="DM1" s="91"/>
      <c r="DN1" s="91"/>
      <c r="DO1" s="91"/>
      <c r="DP1" s="91"/>
      <c r="DQ1" s="91"/>
      <c r="DR1" s="91"/>
      <c r="DS1" s="91"/>
      <c r="DT1" s="91"/>
      <c r="DU1" s="91"/>
      <c r="DV1" s="91"/>
      <c r="DW1" s="91"/>
      <c r="DX1" s="91"/>
      <c r="DY1" s="91"/>
      <c r="DZ1" s="91"/>
      <c r="EA1" s="91"/>
      <c r="EB1" s="91"/>
      <c r="EC1" s="91"/>
      <c r="ED1" s="91"/>
      <c r="EE1" s="91"/>
      <c r="EF1" s="91"/>
      <c r="EG1" s="91"/>
      <c r="EH1" s="91"/>
      <c r="EI1" s="91"/>
      <c r="EJ1" s="91"/>
      <c r="EK1" s="91"/>
      <c r="EL1" s="91"/>
      <c r="EM1" s="91"/>
      <c r="EN1" s="91"/>
      <c r="EO1" s="91"/>
      <c r="EP1" s="91"/>
      <c r="EQ1" s="91"/>
      <c r="ER1" s="91"/>
      <c r="ES1" s="91"/>
      <c r="ET1" s="91"/>
      <c r="EU1" s="91"/>
      <c r="EV1" s="91"/>
      <c r="EW1" s="91"/>
      <c r="EX1" s="91"/>
      <c r="EY1" s="91"/>
      <c r="EZ1" s="91"/>
      <c r="FA1" s="91"/>
      <c r="FB1" s="91"/>
      <c r="FC1" s="91"/>
      <c r="FD1" s="91"/>
      <c r="FE1" s="91"/>
      <c r="FF1" s="91"/>
      <c r="FG1" s="91"/>
      <c r="FH1" s="91"/>
      <c r="FI1" s="91"/>
      <c r="FJ1" s="91"/>
      <c r="FK1" s="91"/>
      <c r="FL1" s="91"/>
      <c r="FM1" s="91"/>
      <c r="FN1" s="91"/>
      <c r="FO1" s="91"/>
      <c r="FP1" s="91"/>
      <c r="FQ1" s="91"/>
      <c r="FR1" s="91"/>
      <c r="FS1" s="91"/>
      <c r="FT1" s="91"/>
      <c r="FU1" s="91"/>
      <c r="FV1" s="91"/>
      <c r="FW1" s="91"/>
      <c r="FX1" s="91"/>
      <c r="FY1" s="91"/>
      <c r="FZ1" s="91"/>
      <c r="GA1" s="91"/>
      <c r="GB1" s="91"/>
      <c r="GC1" s="91"/>
      <c r="GD1" s="91"/>
      <c r="GE1" s="91"/>
      <c r="GF1" s="91"/>
      <c r="GG1" s="91"/>
      <c r="GH1" s="91"/>
      <c r="GI1" s="91"/>
      <c r="GJ1" s="91"/>
      <c r="GK1" s="91"/>
      <c r="GL1" s="91"/>
      <c r="GM1" s="91"/>
      <c r="GN1" s="91"/>
      <c r="GO1" s="91"/>
      <c r="GP1" s="91"/>
      <c r="GQ1" s="91"/>
      <c r="GR1" s="91"/>
      <c r="GS1" s="91"/>
      <c r="GT1" s="91"/>
      <c r="GU1" s="91"/>
      <c r="GV1" s="91"/>
      <c r="GW1" s="91"/>
      <c r="GX1" s="91"/>
      <c r="GY1" s="91"/>
      <c r="GZ1" s="91"/>
      <c r="HA1" s="91"/>
      <c r="HB1" s="91"/>
      <c r="HC1" s="91"/>
      <c r="HD1" s="91"/>
      <c r="HE1" s="91"/>
      <c r="HF1" s="91"/>
      <c r="HG1" s="91"/>
      <c r="HH1" s="91"/>
      <c r="HI1" s="91"/>
      <c r="HJ1" s="91"/>
      <c r="HK1" s="91"/>
      <c r="HL1" s="91"/>
      <c r="HM1" s="91"/>
      <c r="HN1" s="91"/>
      <c r="HO1" s="91"/>
      <c r="HP1" s="91"/>
      <c r="HQ1" s="91"/>
      <c r="HR1" s="91"/>
      <c r="HS1" s="91"/>
      <c r="HT1" s="91"/>
      <c r="HU1" s="91"/>
      <c r="HV1" s="91"/>
      <c r="HW1" s="91"/>
      <c r="HX1" s="91"/>
      <c r="HY1" s="91"/>
      <c r="HZ1" s="91"/>
      <c r="IA1" s="91"/>
      <c r="IB1" s="91"/>
      <c r="IC1" s="91"/>
      <c r="ID1" s="91"/>
      <c r="IE1" s="91"/>
      <c r="IF1" s="91"/>
      <c r="IG1" s="91"/>
      <c r="IH1" s="91"/>
      <c r="II1" s="91"/>
      <c r="IJ1" s="91"/>
      <c r="IK1" s="91"/>
      <c r="IL1" s="91"/>
      <c r="IM1" s="91"/>
      <c r="IN1" s="91"/>
      <c r="IO1" s="91"/>
      <c r="IP1" s="91"/>
      <c r="IQ1" s="91"/>
      <c r="IR1" s="91"/>
      <c r="IS1" s="91"/>
      <c r="IT1" s="91"/>
      <c r="IU1" s="91"/>
      <c r="IV1" s="91"/>
      <c r="IW1" s="91"/>
      <c r="IX1" s="91"/>
      <c r="IY1" s="91"/>
      <c r="IZ1" s="91"/>
      <c r="JA1" s="91"/>
      <c r="JB1" s="91"/>
      <c r="JC1" s="91"/>
      <c r="JD1" s="91"/>
      <c r="JE1" s="91"/>
      <c r="JF1" s="91"/>
      <c r="JG1" s="91"/>
      <c r="JH1" s="91"/>
      <c r="JI1" s="91"/>
      <c r="JJ1" s="91"/>
      <c r="JK1" s="91"/>
      <c r="JL1" s="91"/>
      <c r="JM1" s="91"/>
      <c r="JN1" s="91"/>
      <c r="JO1" s="91"/>
      <c r="JP1" s="91"/>
      <c r="JQ1" s="91"/>
      <c r="JR1" s="91"/>
      <c r="JS1" s="91"/>
      <c r="JT1" s="91"/>
      <c r="JU1" s="91"/>
      <c r="JV1" s="91"/>
      <c r="JW1" s="91"/>
      <c r="JX1" s="91"/>
      <c r="JY1" s="91"/>
      <c r="JZ1" s="91"/>
      <c r="KA1" s="91"/>
      <c r="KB1" s="91"/>
      <c r="KC1" s="91"/>
      <c r="KD1" s="91"/>
      <c r="KE1" s="91"/>
      <c r="KF1" s="91"/>
      <c r="KG1" s="91"/>
      <c r="KH1" s="91"/>
      <c r="KI1" s="91"/>
      <c r="KJ1" s="91"/>
      <c r="KK1" s="91"/>
      <c r="KL1" s="91"/>
      <c r="KM1" s="91"/>
      <c r="KN1" s="91"/>
      <c r="KO1" s="91"/>
      <c r="KP1" s="91"/>
      <c r="KQ1" s="91"/>
      <c r="KR1" s="91"/>
      <c r="KS1" s="91"/>
      <c r="KT1" s="91"/>
      <c r="KU1" s="91"/>
      <c r="KV1" s="91"/>
      <c r="KW1" s="91"/>
      <c r="KX1" s="91"/>
      <c r="KY1" s="91"/>
      <c r="KZ1" s="91"/>
      <c r="LA1" s="91"/>
      <c r="LB1" s="91"/>
      <c r="LC1" s="91"/>
      <c r="LD1" s="91"/>
      <c r="LE1" s="91"/>
      <c r="LF1" s="91"/>
      <c r="LG1" s="91"/>
      <c r="LH1" s="91"/>
      <c r="LI1" s="91"/>
      <c r="LJ1" s="91"/>
      <c r="LK1" s="91"/>
      <c r="LL1" s="91"/>
      <c r="LM1" s="91"/>
      <c r="LN1" s="91"/>
      <c r="LO1" s="91"/>
      <c r="LP1" s="91"/>
      <c r="LQ1" s="91"/>
      <c r="LR1" s="91"/>
      <c r="LS1" s="91"/>
      <c r="LT1" s="91"/>
      <c r="LU1" s="91"/>
      <c r="LV1" s="91"/>
      <c r="LW1" s="91"/>
      <c r="LX1" s="91"/>
      <c r="LY1" s="91"/>
      <c r="LZ1" s="91"/>
      <c r="MA1" s="91"/>
      <c r="MB1" s="91"/>
      <c r="MC1" s="91"/>
      <c r="MD1" s="91"/>
      <c r="ME1" s="91"/>
      <c r="MF1" s="91"/>
      <c r="MG1" s="91"/>
      <c r="MH1" s="91"/>
      <c r="MI1" s="91"/>
      <c r="MJ1" s="91"/>
      <c r="MK1" s="91"/>
      <c r="ML1" s="91"/>
      <c r="MM1" s="91"/>
      <c r="MN1" s="91"/>
      <c r="MO1" s="91"/>
      <c r="MP1" s="91"/>
      <c r="MQ1" s="91"/>
      <c r="MR1" s="91"/>
      <c r="MS1" s="91"/>
      <c r="MT1" s="91"/>
      <c r="MU1" s="91"/>
      <c r="MV1" s="91"/>
      <c r="MW1" s="91"/>
      <c r="MX1" s="91"/>
      <c r="MY1" s="91"/>
      <c r="MZ1" s="91"/>
      <c r="NA1" s="91"/>
      <c r="NB1" s="91"/>
      <c r="NC1" s="91"/>
      <c r="ND1" s="91"/>
      <c r="NE1" s="91"/>
      <c r="NF1" s="91"/>
      <c r="NG1" s="91"/>
      <c r="NH1" s="91"/>
      <c r="NI1" s="91"/>
      <c r="NJ1" s="91"/>
      <c r="NK1" s="91"/>
      <c r="NL1" s="91"/>
      <c r="NM1" s="91"/>
      <c r="NN1" s="91"/>
      <c r="NO1" s="91"/>
      <c r="NP1" s="91"/>
      <c r="NQ1" s="91"/>
      <c r="NR1" s="91"/>
      <c r="NS1" s="91"/>
      <c r="NT1" s="91"/>
      <c r="NU1" s="91"/>
      <c r="NV1" s="91"/>
      <c r="NW1" s="91"/>
      <c r="NX1" s="91"/>
      <c r="NY1" s="91"/>
      <c r="NZ1" s="91"/>
      <c r="OA1" s="91"/>
      <c r="OB1" s="91"/>
      <c r="OC1" s="91"/>
      <c r="OD1" s="91"/>
      <c r="OE1" s="91"/>
      <c r="OF1" s="91"/>
      <c r="OG1" s="91"/>
      <c r="OH1" s="91"/>
      <c r="OI1" s="91"/>
      <c r="OJ1" s="91"/>
      <c r="OK1" s="91"/>
      <c r="OL1" s="91"/>
      <c r="OM1" s="91"/>
      <c r="ON1" s="91"/>
      <c r="OO1" s="91"/>
      <c r="OP1" s="91"/>
      <c r="OQ1" s="91"/>
      <c r="OR1" s="91"/>
      <c r="OS1" s="91"/>
      <c r="OT1" s="91"/>
      <c r="OU1" s="91"/>
      <c r="OV1" s="91"/>
      <c r="OW1" s="91"/>
      <c r="OX1" s="91"/>
      <c r="OY1" s="91"/>
      <c r="OZ1" s="91"/>
      <c r="PA1" s="91"/>
      <c r="PB1" s="91"/>
      <c r="PC1" s="91"/>
      <c r="PD1" s="91"/>
      <c r="PE1" s="91"/>
      <c r="PF1" s="91"/>
      <c r="PG1" s="91"/>
      <c r="PH1" s="91"/>
      <c r="PI1" s="91"/>
      <c r="PJ1" s="91"/>
      <c r="PK1" s="91"/>
      <c r="PL1" s="91"/>
      <c r="PM1" s="91"/>
      <c r="PN1" s="91"/>
      <c r="PO1" s="91"/>
      <c r="PP1" s="91"/>
      <c r="PQ1" s="91"/>
      <c r="PR1" s="91"/>
      <c r="PS1" s="91"/>
      <c r="PT1" s="91"/>
      <c r="PU1" s="91"/>
      <c r="PV1" s="91"/>
      <c r="PW1" s="91"/>
      <c r="PX1" s="91"/>
      <c r="PY1" s="91"/>
      <c r="PZ1" s="91"/>
      <c r="QA1" s="91"/>
      <c r="QB1" s="91"/>
      <c r="QC1" s="91"/>
      <c r="QD1" s="91"/>
      <c r="QE1" s="91"/>
      <c r="QF1" s="91"/>
      <c r="QG1" s="91"/>
      <c r="QH1" s="91"/>
      <c r="QI1" s="91"/>
      <c r="QJ1" s="91"/>
      <c r="QK1" s="91"/>
      <c r="QL1" s="91"/>
      <c r="QM1" s="91"/>
      <c r="QN1" s="91"/>
      <c r="QO1" s="91"/>
      <c r="QP1" s="91"/>
      <c r="QQ1" s="91"/>
      <c r="QR1" s="91"/>
      <c r="QS1" s="91"/>
      <c r="QT1" s="91"/>
      <c r="QU1" s="91"/>
      <c r="QV1" s="91"/>
      <c r="QW1" s="91"/>
      <c r="QX1" s="91"/>
      <c r="QY1" s="91"/>
      <c r="QZ1" s="91"/>
      <c r="RA1" s="91"/>
      <c r="RB1" s="91"/>
      <c r="RC1" s="91"/>
      <c r="RD1" s="91"/>
      <c r="RE1" s="91"/>
      <c r="RF1" s="91"/>
      <c r="RG1" s="91"/>
      <c r="RH1" s="91"/>
      <c r="RI1" s="91"/>
      <c r="RJ1" s="91"/>
      <c r="RK1" s="91"/>
      <c r="RL1" s="91"/>
      <c r="RM1" s="91"/>
      <c r="RN1" s="91"/>
      <c r="RO1" s="91"/>
      <c r="RP1" s="91"/>
      <c r="RQ1" s="91"/>
      <c r="RR1" s="91"/>
      <c r="RS1" s="91"/>
      <c r="RT1" s="91"/>
      <c r="RU1" s="91"/>
      <c r="RV1" s="91"/>
      <c r="RW1" s="91"/>
      <c r="RX1" s="91"/>
      <c r="RY1" s="91"/>
      <c r="RZ1" s="91"/>
      <c r="SA1" s="91"/>
      <c r="SB1" s="91"/>
      <c r="SC1" s="91"/>
      <c r="SD1" s="91"/>
      <c r="SE1" s="91"/>
      <c r="SF1" s="91"/>
      <c r="SG1" s="91"/>
      <c r="SH1" s="91"/>
      <c r="SI1" s="91"/>
      <c r="SJ1" s="91"/>
      <c r="SK1" s="91"/>
      <c r="SL1" s="91"/>
      <c r="SM1" s="91"/>
      <c r="SN1" s="91"/>
      <c r="SO1" s="91"/>
      <c r="SP1" s="91"/>
      <c r="SQ1" s="91"/>
      <c r="SR1" s="91"/>
      <c r="SS1" s="91"/>
      <c r="ST1" s="91"/>
      <c r="SU1" s="91"/>
      <c r="SV1" s="91"/>
      <c r="SW1" s="91"/>
      <c r="SX1" s="91"/>
      <c r="SY1" s="91"/>
      <c r="SZ1" s="91"/>
      <c r="TA1" s="91"/>
      <c r="TB1" s="91"/>
      <c r="TC1" s="91"/>
      <c r="TD1" s="91"/>
      <c r="TE1" s="91"/>
      <c r="TF1" s="91"/>
      <c r="TG1" s="91"/>
      <c r="TH1" s="91"/>
      <c r="TI1" s="91"/>
      <c r="TJ1" s="91"/>
      <c r="TK1" s="91"/>
      <c r="TL1" s="91"/>
      <c r="TM1" s="91"/>
      <c r="TN1" s="91"/>
      <c r="TO1" s="91"/>
      <c r="TP1" s="91"/>
      <c r="TQ1" s="91"/>
      <c r="TR1" s="91"/>
      <c r="TS1" s="91"/>
      <c r="TT1" s="91"/>
      <c r="TU1" s="91"/>
      <c r="TV1" s="91"/>
      <c r="TW1" s="91"/>
      <c r="TX1" s="91"/>
      <c r="TY1" s="91"/>
      <c r="TZ1" s="91"/>
      <c r="UA1" s="91"/>
      <c r="UB1" s="91"/>
      <c r="UC1" s="91"/>
      <c r="UD1" s="91"/>
      <c r="UE1" s="91"/>
      <c r="UF1" s="91"/>
      <c r="UG1" s="91"/>
      <c r="UH1" s="91"/>
      <c r="UI1" s="91"/>
      <c r="UJ1" s="91"/>
      <c r="UK1" s="91"/>
      <c r="UL1" s="91"/>
      <c r="UM1" s="91"/>
      <c r="UN1" s="91"/>
      <c r="UO1" s="91"/>
      <c r="UP1" s="91"/>
      <c r="UQ1" s="91"/>
      <c r="UR1" s="91"/>
      <c r="US1" s="91"/>
      <c r="UT1" s="91"/>
      <c r="UU1" s="91"/>
      <c r="UV1" s="91"/>
      <c r="UW1" s="91"/>
      <c r="UX1" s="91"/>
      <c r="UY1" s="91"/>
      <c r="UZ1" s="91"/>
      <c r="VA1" s="91"/>
      <c r="VB1" s="91"/>
      <c r="VC1" s="91"/>
      <c r="VD1" s="91"/>
      <c r="VE1" s="91"/>
      <c r="VF1" s="91"/>
      <c r="VG1" s="91"/>
      <c r="VH1" s="91"/>
      <c r="VI1" s="91"/>
      <c r="VJ1" s="91"/>
      <c r="VK1" s="91"/>
      <c r="VL1" s="91"/>
      <c r="VM1" s="91"/>
      <c r="VN1" s="91"/>
      <c r="VO1" s="91"/>
      <c r="VP1" s="91"/>
      <c r="VQ1" s="91"/>
      <c r="VR1" s="91"/>
      <c r="VS1" s="91"/>
      <c r="VT1" s="91"/>
      <c r="VU1" s="91"/>
      <c r="VV1" s="91"/>
      <c r="VW1" s="91"/>
      <c r="VX1" s="91"/>
      <c r="VY1" s="91"/>
      <c r="VZ1" s="91"/>
      <c r="WA1" s="91"/>
      <c r="WB1" s="91"/>
      <c r="WC1" s="91"/>
      <c r="WD1" s="91"/>
      <c r="WE1" s="91"/>
      <c r="WF1" s="91"/>
      <c r="WG1" s="91"/>
      <c r="WH1" s="91"/>
      <c r="WI1" s="91"/>
      <c r="WJ1" s="91"/>
      <c r="WK1" s="91"/>
      <c r="WL1" s="91"/>
      <c r="WM1" s="91"/>
      <c r="WN1" s="91"/>
      <c r="WO1" s="91"/>
      <c r="WP1" s="91"/>
      <c r="WQ1" s="91"/>
      <c r="WR1" s="91"/>
      <c r="WS1" s="91"/>
      <c r="WT1" s="91"/>
      <c r="WU1" s="91"/>
      <c r="WV1" s="91"/>
      <c r="WW1" s="91"/>
      <c r="WX1" s="91"/>
      <c r="WY1" s="91"/>
      <c r="WZ1" s="91"/>
      <c r="XA1" s="91"/>
      <c r="XB1" s="91"/>
      <c r="XC1" s="91"/>
      <c r="XD1" s="91"/>
      <c r="XE1" s="91"/>
      <c r="XF1" s="91"/>
      <c r="XG1" s="91"/>
      <c r="XH1" s="91"/>
      <c r="XI1" s="91"/>
      <c r="XJ1" s="91"/>
      <c r="XK1" s="91"/>
      <c r="XL1" s="91"/>
      <c r="XM1" s="91"/>
      <c r="XN1" s="91"/>
      <c r="XO1" s="91"/>
      <c r="XP1" s="91"/>
      <c r="XQ1" s="91"/>
      <c r="XR1" s="91"/>
      <c r="XS1" s="91"/>
      <c r="XT1" s="91"/>
      <c r="XU1" s="91"/>
      <c r="XV1" s="91"/>
      <c r="XW1" s="91"/>
      <c r="XX1" s="91"/>
      <c r="XY1" s="91"/>
      <c r="XZ1" s="91"/>
      <c r="YA1" s="91"/>
      <c r="YB1" s="91"/>
      <c r="YC1" s="91"/>
      <c r="YD1" s="91"/>
      <c r="YE1" s="91"/>
      <c r="YF1" s="91"/>
      <c r="YG1" s="91"/>
      <c r="YH1" s="91"/>
      <c r="YI1" s="91"/>
      <c r="YJ1" s="91"/>
      <c r="YK1" s="91"/>
      <c r="YL1" s="91"/>
      <c r="YM1" s="91"/>
      <c r="YN1" s="91"/>
      <c r="YO1" s="91"/>
      <c r="YP1" s="91"/>
      <c r="YQ1" s="91"/>
      <c r="YR1" s="91"/>
      <c r="YS1" s="91"/>
      <c r="YT1" s="91"/>
      <c r="YU1" s="91"/>
      <c r="YV1" s="91"/>
      <c r="YW1" s="91"/>
      <c r="YX1" s="91"/>
      <c r="YY1" s="91"/>
      <c r="YZ1" s="91"/>
      <c r="ZA1" s="91"/>
      <c r="ZB1" s="91"/>
      <c r="ZC1" s="91"/>
      <c r="ZD1" s="91"/>
      <c r="ZE1" s="91"/>
      <c r="ZF1" s="91"/>
      <c r="ZG1" s="91"/>
      <c r="ZH1" s="91"/>
      <c r="ZI1" s="91"/>
      <c r="ZJ1" s="91"/>
      <c r="ZK1" s="91"/>
      <c r="ZL1" s="91"/>
      <c r="ZM1" s="91"/>
      <c r="ZN1" s="91"/>
      <c r="ZO1" s="91"/>
      <c r="ZP1" s="91"/>
      <c r="ZQ1" s="91"/>
      <c r="ZR1" s="91"/>
      <c r="ZS1" s="91"/>
      <c r="ZT1" s="91"/>
      <c r="ZU1" s="91"/>
      <c r="ZV1" s="91"/>
      <c r="ZW1" s="91"/>
      <c r="ZX1" s="91"/>
      <c r="ZY1" s="91"/>
      <c r="ZZ1" s="91"/>
      <c r="AAA1" s="91"/>
      <c r="AAB1" s="91"/>
      <c r="AAC1" s="91"/>
      <c r="AAD1" s="91"/>
      <c r="AAE1" s="91"/>
      <c r="AAF1" s="91"/>
      <c r="AAG1" s="91"/>
      <c r="AAH1" s="91"/>
      <c r="AAI1" s="91"/>
      <c r="AAJ1" s="91"/>
      <c r="AAK1" s="91"/>
      <c r="AAL1" s="91"/>
      <c r="AAM1" s="91"/>
      <c r="AAN1" s="91"/>
      <c r="AAO1" s="91"/>
      <c r="AAP1" s="91"/>
      <c r="AAQ1" s="91"/>
      <c r="AAR1" s="91"/>
      <c r="AAS1" s="91"/>
      <c r="AAT1" s="91"/>
      <c r="AAU1" s="91"/>
      <c r="AAV1" s="91"/>
      <c r="AAW1" s="91"/>
      <c r="AAX1" s="91"/>
      <c r="AAY1" s="91"/>
      <c r="AAZ1" s="91"/>
      <c r="ABA1" s="91"/>
      <c r="ABB1" s="91"/>
      <c r="ABC1" s="91"/>
      <c r="ABD1" s="91"/>
      <c r="ABE1" s="91"/>
      <c r="ABF1" s="91"/>
      <c r="ABG1" s="91"/>
      <c r="ABH1" s="91"/>
      <c r="ABI1" s="91"/>
      <c r="ABJ1" s="91"/>
      <c r="ABK1" s="91"/>
      <c r="ABL1" s="91"/>
      <c r="ABM1" s="91"/>
      <c r="ABN1" s="91"/>
      <c r="ABO1" s="91"/>
      <c r="ABP1" s="91"/>
      <c r="ABQ1" s="91"/>
      <c r="ABR1" s="91"/>
      <c r="ABS1" s="91"/>
      <c r="ABT1" s="91"/>
      <c r="ABU1" s="91"/>
      <c r="ABV1" s="91"/>
      <c r="ABW1" s="91"/>
      <c r="ABX1" s="91"/>
      <c r="ABY1" s="91"/>
      <c r="ABZ1" s="91"/>
      <c r="ACA1" s="91"/>
      <c r="ACB1" s="91"/>
      <c r="ACC1" s="91"/>
      <c r="ACD1" s="91"/>
      <c r="ACE1" s="91"/>
      <c r="ACF1" s="91"/>
      <c r="ACG1" s="91"/>
      <c r="ACH1" s="91"/>
      <c r="ACI1" s="91"/>
      <c r="ACJ1" s="91"/>
      <c r="ACK1" s="91"/>
      <c r="ACL1" s="91"/>
      <c r="ACM1" s="91"/>
      <c r="ACN1" s="91"/>
      <c r="ACO1" s="91"/>
      <c r="ACP1" s="91"/>
      <c r="ACQ1" s="91"/>
      <c r="ACR1" s="91"/>
      <c r="ACS1" s="91"/>
      <c r="ACT1" s="91"/>
      <c r="ACU1" s="91"/>
      <c r="ACV1" s="91"/>
      <c r="ACW1" s="91"/>
      <c r="ACX1" s="91"/>
      <c r="ACY1" s="91"/>
      <c r="ACZ1" s="91"/>
      <c r="ADA1" s="91"/>
      <c r="ADB1" s="91"/>
      <c r="ADC1" s="91"/>
      <c r="ADD1" s="91"/>
      <c r="ADE1" s="91"/>
      <c r="ADF1" s="91"/>
      <c r="ADG1" s="91"/>
      <c r="ADH1" s="91"/>
      <c r="ADI1" s="91"/>
      <c r="ADJ1" s="91"/>
      <c r="ADK1" s="91"/>
      <c r="ADL1" s="91"/>
      <c r="ADM1" s="91"/>
      <c r="ADN1" s="91"/>
      <c r="ADO1" s="91"/>
      <c r="ADP1" s="91"/>
      <c r="ADQ1" s="91"/>
      <c r="ADR1" s="91"/>
      <c r="ADS1" s="91"/>
      <c r="ADT1" s="91"/>
      <c r="ADU1" s="91"/>
      <c r="ADV1" s="91"/>
      <c r="ADW1" s="91"/>
      <c r="ADX1" s="91"/>
      <c r="ADY1" s="91"/>
      <c r="ADZ1" s="91"/>
      <c r="AEA1" s="91"/>
      <c r="AEB1" s="91"/>
      <c r="AEC1" s="91"/>
      <c r="AED1" s="91"/>
      <c r="AEE1" s="91"/>
      <c r="AEF1" s="91"/>
      <c r="AEG1" s="91"/>
      <c r="AEH1" s="91"/>
      <c r="AEI1" s="91"/>
      <c r="AEJ1" s="91"/>
      <c r="AEK1" s="91"/>
      <c r="AEL1" s="91"/>
      <c r="AEM1" s="91"/>
      <c r="AEN1" s="91"/>
      <c r="AEO1" s="91"/>
      <c r="AEP1" s="91"/>
      <c r="AEQ1" s="91"/>
      <c r="AER1" s="91"/>
      <c r="AES1" s="91"/>
      <c r="AET1" s="91"/>
      <c r="AEU1" s="91"/>
      <c r="AEV1" s="91"/>
      <c r="AEW1" s="91"/>
      <c r="AEX1" s="91"/>
      <c r="AEY1" s="91"/>
      <c r="AEZ1" s="91"/>
      <c r="AFA1" s="91"/>
      <c r="AFB1" s="91"/>
      <c r="AFC1" s="91"/>
      <c r="AFD1" s="91"/>
      <c r="AFE1" s="91"/>
      <c r="AFF1" s="91"/>
      <c r="AFG1" s="91"/>
      <c r="AFH1" s="91"/>
      <c r="AFI1" s="91"/>
      <c r="AFJ1" s="91"/>
      <c r="AFK1" s="91"/>
      <c r="AFL1" s="91"/>
      <c r="AFM1" s="91"/>
      <c r="AFN1" s="91"/>
      <c r="AFO1" s="91"/>
      <c r="AFP1" s="91"/>
      <c r="AFQ1" s="91"/>
      <c r="AFR1" s="91"/>
      <c r="AFS1" s="91"/>
      <c r="AFT1" s="91"/>
      <c r="AFU1" s="91"/>
      <c r="AFV1" s="91"/>
      <c r="AFW1" s="91"/>
      <c r="AFX1" s="91"/>
      <c r="AFY1" s="91"/>
      <c r="AFZ1" s="91"/>
      <c r="AGA1" s="91"/>
      <c r="AGB1" s="91"/>
      <c r="AGC1" s="91"/>
      <c r="AGD1" s="91"/>
      <c r="AGE1" s="91"/>
      <c r="AGF1" s="91"/>
      <c r="AGG1" s="91"/>
      <c r="AGH1" s="91"/>
      <c r="AGI1" s="91"/>
      <c r="AGJ1" s="91"/>
      <c r="AGK1" s="91"/>
      <c r="AGL1" s="91"/>
      <c r="AGM1" s="91"/>
      <c r="AGN1" s="91"/>
      <c r="AGO1" s="91"/>
      <c r="AGP1" s="91"/>
      <c r="AGQ1" s="91"/>
      <c r="AGR1" s="91"/>
      <c r="AGS1" s="91"/>
      <c r="AGT1" s="91"/>
      <c r="AGU1" s="91"/>
      <c r="AGV1" s="91"/>
      <c r="AGW1" s="91"/>
      <c r="AGX1" s="91"/>
      <c r="AGY1" s="91"/>
      <c r="AGZ1" s="91"/>
      <c r="AHA1" s="91"/>
      <c r="AHB1" s="91"/>
      <c r="AHC1" s="91"/>
      <c r="AHD1" s="91"/>
      <c r="AHE1" s="91"/>
      <c r="AHF1" s="91"/>
      <c r="AHG1" s="91"/>
      <c r="AHH1" s="91"/>
      <c r="AHI1" s="91"/>
      <c r="AHJ1" s="91"/>
      <c r="AHK1" s="91"/>
      <c r="AHL1" s="91"/>
      <c r="AHM1" s="91"/>
      <c r="AHN1" s="91"/>
      <c r="AHO1" s="91"/>
      <c r="AHP1" s="91"/>
      <c r="AHQ1" s="91"/>
      <c r="AHR1" s="91"/>
      <c r="AHS1" s="91"/>
      <c r="AHT1" s="91"/>
      <c r="AHU1" s="91"/>
      <c r="AHV1" s="91"/>
      <c r="AHW1" s="91"/>
      <c r="AHX1" s="91"/>
      <c r="AHY1" s="91"/>
      <c r="AHZ1" s="91"/>
      <c r="AIA1" s="91"/>
      <c r="AIB1" s="91"/>
      <c r="AIC1" s="91"/>
      <c r="AID1" s="91"/>
      <c r="AIE1" s="91"/>
      <c r="AIF1" s="91"/>
      <c r="AIG1" s="91"/>
      <c r="AIH1" s="91"/>
      <c r="AII1" s="91"/>
      <c r="AIJ1" s="91"/>
      <c r="AIK1" s="91"/>
      <c r="AIL1" s="91"/>
      <c r="AIM1" s="91"/>
      <c r="AIN1" s="91"/>
      <c r="AIO1" s="91"/>
      <c r="AIP1" s="91"/>
      <c r="AIQ1" s="91"/>
      <c r="AIR1" s="91"/>
      <c r="AIS1" s="91"/>
      <c r="AIT1" s="91"/>
      <c r="AIU1" s="91"/>
      <c r="AIV1" s="91"/>
      <c r="AIW1" s="91"/>
      <c r="AIX1" s="91"/>
      <c r="AIY1" s="91"/>
      <c r="AIZ1" s="91"/>
      <c r="AJA1" s="91"/>
      <c r="AJB1" s="91"/>
      <c r="AJC1" s="91"/>
      <c r="AJD1" s="91"/>
      <c r="AJE1" s="91"/>
      <c r="AJF1" s="91"/>
      <c r="AJG1" s="91"/>
      <c r="AJH1" s="91"/>
      <c r="AJI1" s="91"/>
      <c r="AJJ1" s="91"/>
      <c r="AJK1" s="91"/>
      <c r="AJL1" s="91"/>
      <c r="AJM1" s="91"/>
      <c r="AJN1" s="91"/>
      <c r="AJO1" s="91"/>
      <c r="AJP1" s="91"/>
      <c r="AJQ1" s="91"/>
      <c r="AJR1" s="91"/>
      <c r="AJS1" s="91"/>
      <c r="AJT1" s="91"/>
      <c r="AJU1" s="91"/>
      <c r="AJV1" s="91"/>
      <c r="AJW1" s="91"/>
      <c r="AJX1" s="91"/>
      <c r="AJY1" s="91"/>
      <c r="AJZ1" s="91"/>
      <c r="AKA1" s="91"/>
      <c r="AKB1" s="91"/>
      <c r="AKC1" s="91"/>
      <c r="AKD1" s="91"/>
      <c r="AKE1" s="91"/>
      <c r="AKF1" s="91"/>
      <c r="AKG1" s="91"/>
      <c r="AKH1" s="91"/>
      <c r="AKI1" s="91"/>
      <c r="AKJ1" s="91"/>
      <c r="AKK1" s="91"/>
      <c r="AKL1" s="91"/>
      <c r="AKM1" s="91"/>
      <c r="AKN1" s="91"/>
      <c r="AKO1" s="91"/>
      <c r="AKP1" s="91"/>
      <c r="AKQ1" s="91"/>
      <c r="AKR1" s="91"/>
      <c r="AKS1" s="91"/>
      <c r="AKT1" s="91"/>
      <c r="AKU1" s="91"/>
      <c r="AKV1" s="91"/>
      <c r="AKW1" s="91"/>
      <c r="AKX1" s="91"/>
      <c r="AKY1" s="91"/>
      <c r="AKZ1" s="91"/>
      <c r="ALA1" s="91"/>
      <c r="ALB1" s="91"/>
      <c r="ALC1" s="91"/>
      <c r="ALD1" s="91"/>
      <c r="ALE1" s="91"/>
      <c r="ALF1" s="91"/>
      <c r="ALG1" s="91"/>
      <c r="ALH1" s="91"/>
      <c r="ALI1" s="91"/>
      <c r="ALJ1" s="91"/>
      <c r="ALK1" s="91"/>
      <c r="ALL1" s="91"/>
      <c r="ALM1" s="91"/>
      <c r="ALN1" s="91"/>
      <c r="ALO1" s="91"/>
      <c r="ALP1" s="91"/>
      <c r="ALQ1" s="91"/>
      <c r="ALR1" s="91"/>
      <c r="ALS1" s="91"/>
      <c r="ALT1" s="91"/>
      <c r="ALU1" s="91"/>
      <c r="ALV1" s="91"/>
      <c r="ALW1" s="91"/>
      <c r="ALX1" s="91"/>
      <c r="ALY1" s="91"/>
      <c r="ALZ1" s="91"/>
      <c r="AMA1" s="91"/>
      <c r="AMB1" s="91"/>
      <c r="AMC1" s="91"/>
      <c r="AMD1" s="91"/>
      <c r="AME1" s="91"/>
      <c r="AMF1" s="91"/>
      <c r="AMG1" s="91"/>
      <c r="AMH1" s="91"/>
      <c r="AMI1" s="91"/>
      <c r="AMJ1" s="91"/>
      <c r="AMK1" s="91"/>
      <c r="AML1" s="91"/>
      <c r="AMM1" s="91"/>
      <c r="AMN1" s="91"/>
      <c r="AMO1" s="91"/>
      <c r="AMP1" s="91"/>
      <c r="AMQ1" s="91"/>
      <c r="AMR1" s="91"/>
      <c r="AMS1" s="91"/>
      <c r="AMT1" s="91"/>
      <c r="AMU1" s="91"/>
      <c r="AMV1" s="91"/>
      <c r="AMW1" s="91"/>
      <c r="AMX1" s="91"/>
      <c r="AMY1" s="91"/>
      <c r="AMZ1" s="91"/>
      <c r="ANA1" s="91"/>
      <c r="ANB1" s="91"/>
      <c r="ANC1" s="91"/>
      <c r="AND1" s="91"/>
      <c r="ANE1" s="91"/>
      <c r="ANF1" s="91"/>
      <c r="ANG1" s="91"/>
      <c r="ANH1" s="91"/>
      <c r="ANI1" s="91"/>
      <c r="ANJ1" s="91"/>
      <c r="ANK1" s="91"/>
      <c r="ANL1" s="91"/>
      <c r="ANM1" s="91"/>
      <c r="ANN1" s="91"/>
      <c r="ANO1" s="91"/>
      <c r="ANP1" s="91"/>
      <c r="ANQ1" s="91"/>
      <c r="ANR1" s="91"/>
      <c r="ANS1" s="91"/>
      <c r="ANT1" s="91"/>
      <c r="ANU1" s="91"/>
      <c r="ANV1" s="91"/>
      <c r="ANW1" s="91"/>
      <c r="ANX1" s="91"/>
      <c r="ANY1" s="91"/>
      <c r="ANZ1" s="91"/>
      <c r="AOA1" s="91"/>
      <c r="AOB1" s="91"/>
      <c r="AOC1" s="91"/>
      <c r="AOD1" s="91"/>
      <c r="AOE1" s="91"/>
      <c r="AOF1" s="91"/>
      <c r="AOG1" s="91"/>
      <c r="AOH1" s="91"/>
      <c r="AOI1" s="91"/>
      <c r="AOJ1" s="91"/>
      <c r="AOK1" s="91"/>
      <c r="AOL1" s="91"/>
      <c r="AOM1" s="91"/>
      <c r="AON1" s="91"/>
      <c r="AOO1" s="91"/>
      <c r="AOP1" s="91"/>
      <c r="AOQ1" s="91"/>
      <c r="AOR1" s="91"/>
      <c r="AOS1" s="91"/>
      <c r="AOT1" s="91"/>
      <c r="AOU1" s="91"/>
      <c r="AOV1" s="91"/>
      <c r="AOW1" s="91"/>
      <c r="AOX1" s="91"/>
      <c r="AOY1" s="91"/>
      <c r="AOZ1" s="91"/>
      <c r="APA1" s="91"/>
      <c r="APB1" s="91"/>
      <c r="APC1" s="91"/>
      <c r="APD1" s="91"/>
      <c r="APE1" s="91"/>
      <c r="APF1" s="91"/>
      <c r="APG1" s="91"/>
      <c r="APH1" s="91"/>
      <c r="API1" s="91"/>
      <c r="APJ1" s="91"/>
      <c r="APK1" s="91"/>
      <c r="APL1" s="91"/>
      <c r="APM1" s="91"/>
      <c r="APN1" s="91"/>
      <c r="APO1" s="91"/>
      <c r="APP1" s="91"/>
      <c r="APQ1" s="91"/>
      <c r="APR1" s="91"/>
      <c r="APS1" s="91"/>
      <c r="APT1" s="91"/>
      <c r="APU1" s="91"/>
      <c r="APV1" s="91"/>
      <c r="APW1" s="91"/>
      <c r="APX1" s="91"/>
      <c r="APY1" s="91"/>
      <c r="APZ1" s="91"/>
      <c r="AQA1" s="91"/>
      <c r="AQB1" s="91"/>
      <c r="AQC1" s="91"/>
      <c r="AQD1" s="91"/>
      <c r="AQE1" s="91"/>
      <c r="AQF1" s="91"/>
      <c r="AQG1" s="91"/>
      <c r="AQH1" s="91"/>
      <c r="AQI1" s="91"/>
      <c r="AQJ1" s="91"/>
      <c r="AQK1" s="91"/>
      <c r="AQL1" s="91"/>
      <c r="AQM1" s="91"/>
      <c r="AQN1" s="91"/>
      <c r="AQO1" s="91"/>
      <c r="AQP1" s="91"/>
      <c r="AQQ1" s="91"/>
      <c r="AQR1" s="91"/>
      <c r="AQS1" s="91"/>
      <c r="AQT1" s="91"/>
      <c r="AQU1" s="91"/>
      <c r="AQV1" s="91"/>
      <c r="AQW1" s="91"/>
      <c r="AQX1" s="91"/>
      <c r="AQY1" s="91"/>
      <c r="AQZ1" s="91"/>
      <c r="ARA1" s="91"/>
      <c r="ARB1" s="91"/>
      <c r="ARC1" s="91"/>
      <c r="ARD1" s="91"/>
      <c r="ARE1" s="91"/>
      <c r="ARF1" s="91"/>
      <c r="ARG1" s="91"/>
      <c r="ARH1" s="91"/>
      <c r="ARI1" s="91"/>
      <c r="ARJ1" s="91"/>
      <c r="ARK1" s="91"/>
      <c r="ARL1" s="91"/>
      <c r="ARM1" s="91"/>
      <c r="ARN1" s="91"/>
      <c r="ARO1" s="91"/>
      <c r="ARP1" s="91"/>
      <c r="ARQ1" s="91"/>
      <c r="ARR1" s="91"/>
      <c r="ARS1" s="91"/>
      <c r="ART1" s="91"/>
      <c r="ARU1" s="91"/>
      <c r="ARV1" s="91"/>
      <c r="ARW1" s="91"/>
      <c r="ARX1" s="91"/>
      <c r="ARY1" s="91"/>
      <c r="ARZ1" s="91"/>
      <c r="ASA1" s="91"/>
      <c r="ASB1" s="91"/>
      <c r="ASC1" s="91"/>
      <c r="ASD1" s="91"/>
      <c r="ASE1" s="91"/>
      <c r="ASF1" s="91"/>
      <c r="ASG1" s="91"/>
      <c r="ASH1" s="91"/>
      <c r="ASI1" s="91"/>
      <c r="ASJ1" s="91"/>
      <c r="ASK1" s="91"/>
      <c r="ASL1" s="91"/>
      <c r="ASM1" s="91"/>
      <c r="ASN1" s="91"/>
      <c r="ASO1" s="91"/>
      <c r="ASP1" s="91"/>
      <c r="ASQ1" s="91"/>
      <c r="ASR1" s="91"/>
      <c r="ASS1" s="91"/>
      <c r="AST1" s="91"/>
      <c r="ASU1" s="91"/>
      <c r="ASV1" s="91"/>
      <c r="ASW1" s="91"/>
      <c r="ASX1" s="91"/>
      <c r="ASY1" s="91"/>
      <c r="ASZ1" s="91"/>
      <c r="ATA1" s="91"/>
      <c r="ATB1" s="91"/>
      <c r="ATC1" s="91"/>
      <c r="ATD1" s="91"/>
      <c r="ATE1" s="91"/>
      <c r="ATF1" s="91"/>
      <c r="ATG1" s="91"/>
      <c r="ATH1" s="91"/>
      <c r="ATI1" s="91"/>
      <c r="ATJ1" s="91"/>
      <c r="ATK1" s="91"/>
      <c r="ATL1" s="91"/>
      <c r="ATM1" s="91"/>
      <c r="ATN1" s="91"/>
      <c r="ATO1" s="91"/>
      <c r="ATP1" s="91"/>
      <c r="ATQ1" s="91"/>
      <c r="ATR1" s="91"/>
      <c r="ATS1" s="91"/>
      <c r="ATT1" s="91"/>
      <c r="ATU1" s="91"/>
      <c r="ATV1" s="91"/>
      <c r="ATW1" s="91"/>
      <c r="ATX1" s="91"/>
      <c r="ATY1" s="91"/>
      <c r="ATZ1" s="91"/>
      <c r="AUA1" s="91"/>
      <c r="AUB1" s="91"/>
      <c r="AUC1" s="91"/>
      <c r="AUD1" s="91"/>
      <c r="AUE1" s="91"/>
      <c r="AUF1" s="91"/>
      <c r="AUG1" s="91"/>
      <c r="AUH1" s="91"/>
      <c r="AUI1" s="91"/>
      <c r="AUJ1" s="91"/>
      <c r="AUK1" s="91"/>
      <c r="AUL1" s="91"/>
      <c r="AUM1" s="91"/>
      <c r="AUN1" s="91"/>
      <c r="AUO1" s="91"/>
      <c r="AUP1" s="91"/>
      <c r="AUQ1" s="91"/>
      <c r="AUR1" s="91"/>
      <c r="AUS1" s="91"/>
      <c r="AUT1" s="91"/>
      <c r="AUU1" s="91"/>
      <c r="AUV1" s="91"/>
      <c r="AUW1" s="91"/>
      <c r="AUX1" s="91"/>
      <c r="AUY1" s="91"/>
      <c r="AUZ1" s="91"/>
      <c r="AVA1" s="91"/>
      <c r="AVB1" s="91"/>
      <c r="AVC1" s="91"/>
      <c r="AVD1" s="91"/>
      <c r="AVE1" s="91"/>
      <c r="AVF1" s="91"/>
      <c r="AVG1" s="91"/>
      <c r="AVH1" s="91"/>
      <c r="AVI1" s="91"/>
      <c r="AVJ1" s="91"/>
      <c r="AVK1" s="91"/>
      <c r="AVL1" s="91"/>
      <c r="AVM1" s="91"/>
      <c r="AVN1" s="91"/>
      <c r="AVO1" s="91"/>
      <c r="AVP1" s="91"/>
      <c r="AVQ1" s="91"/>
      <c r="AVR1" s="91"/>
      <c r="AVS1" s="91"/>
      <c r="AVT1" s="91"/>
      <c r="AVU1" s="91"/>
      <c r="AVV1" s="91"/>
      <c r="AVW1" s="91"/>
      <c r="AVX1" s="91"/>
      <c r="AVY1" s="91"/>
      <c r="AVZ1" s="91"/>
      <c r="AWA1" s="91"/>
      <c r="AWB1" s="91"/>
      <c r="AWC1" s="91"/>
      <c r="AWD1" s="91"/>
      <c r="AWE1" s="91"/>
      <c r="AWF1" s="91"/>
      <c r="AWG1" s="91"/>
      <c r="AWH1" s="91"/>
      <c r="AWI1" s="91"/>
      <c r="AWJ1" s="91"/>
      <c r="AWK1" s="91"/>
      <c r="AWL1" s="91"/>
      <c r="AWM1" s="91"/>
      <c r="AWN1" s="91"/>
      <c r="AWO1" s="91"/>
      <c r="AWP1" s="91"/>
      <c r="AWQ1" s="91"/>
      <c r="AWR1" s="91"/>
      <c r="AWS1" s="91"/>
      <c r="AWT1" s="91"/>
      <c r="AWU1" s="91"/>
      <c r="AWV1" s="91"/>
      <c r="AWW1" s="91"/>
      <c r="AWX1" s="91"/>
      <c r="AWY1" s="91"/>
      <c r="AWZ1" s="91"/>
      <c r="AXA1" s="91"/>
      <c r="AXB1" s="91"/>
      <c r="AXC1" s="91"/>
      <c r="AXD1" s="91"/>
      <c r="AXE1" s="91"/>
      <c r="AXF1" s="91"/>
      <c r="AXG1" s="91"/>
      <c r="AXH1" s="91"/>
      <c r="AXI1" s="91"/>
      <c r="AXJ1" s="91"/>
      <c r="AXK1" s="91"/>
      <c r="AXL1" s="91"/>
      <c r="AXM1" s="91"/>
      <c r="AXN1" s="91"/>
      <c r="AXO1" s="91"/>
      <c r="AXP1" s="91"/>
      <c r="AXQ1" s="91"/>
      <c r="AXR1" s="91"/>
      <c r="AXS1" s="91"/>
      <c r="AXT1" s="91"/>
      <c r="AXU1" s="91"/>
      <c r="AXV1" s="91"/>
      <c r="AXW1" s="91"/>
      <c r="AXX1" s="91"/>
      <c r="AXY1" s="91"/>
      <c r="AXZ1" s="91"/>
      <c r="AYA1" s="91"/>
      <c r="AYB1" s="91"/>
      <c r="AYC1" s="91"/>
      <c r="AYD1" s="91"/>
      <c r="AYE1" s="91"/>
      <c r="AYF1" s="91"/>
      <c r="AYG1" s="91"/>
      <c r="AYH1" s="91"/>
      <c r="AYI1" s="91"/>
      <c r="AYJ1" s="91"/>
      <c r="AYK1" s="91"/>
      <c r="AYL1" s="91"/>
      <c r="AYM1" s="91"/>
      <c r="AYN1" s="91"/>
      <c r="AYO1" s="91"/>
      <c r="AYP1" s="91"/>
      <c r="AYQ1" s="91"/>
      <c r="AYR1" s="91"/>
      <c r="AYS1" s="91"/>
      <c r="AYT1" s="91"/>
      <c r="AYU1" s="91"/>
      <c r="AYV1" s="91"/>
      <c r="AYW1" s="91"/>
      <c r="AYX1" s="91"/>
      <c r="AYY1" s="91"/>
      <c r="AYZ1" s="91"/>
      <c r="AZA1" s="91"/>
      <c r="AZB1" s="91"/>
      <c r="AZC1" s="91"/>
      <c r="AZD1" s="91"/>
      <c r="AZE1" s="91"/>
      <c r="AZF1" s="91"/>
      <c r="AZG1" s="91"/>
      <c r="AZH1" s="91"/>
      <c r="AZI1" s="91"/>
      <c r="AZJ1" s="91"/>
      <c r="AZK1" s="91"/>
      <c r="AZL1" s="91"/>
      <c r="AZM1" s="91"/>
      <c r="AZN1" s="91"/>
      <c r="AZO1" s="91"/>
      <c r="AZP1" s="91"/>
      <c r="AZQ1" s="91"/>
      <c r="AZR1" s="91"/>
      <c r="AZS1" s="91"/>
      <c r="AZT1" s="91"/>
      <c r="AZU1" s="91"/>
      <c r="AZV1" s="91"/>
      <c r="AZW1" s="91"/>
      <c r="AZX1" s="91"/>
      <c r="AZY1" s="91"/>
      <c r="AZZ1" s="91"/>
      <c r="BAA1" s="91"/>
      <c r="BAB1" s="91"/>
      <c r="BAC1" s="91"/>
      <c r="BAD1" s="91"/>
      <c r="BAE1" s="91"/>
      <c r="BAF1" s="91"/>
      <c r="BAG1" s="91"/>
      <c r="BAH1" s="91"/>
      <c r="BAI1" s="91"/>
      <c r="BAJ1" s="91"/>
      <c r="BAK1" s="91"/>
      <c r="BAL1" s="91"/>
      <c r="BAM1" s="91"/>
      <c r="BAN1" s="91"/>
      <c r="BAO1" s="91"/>
      <c r="BAP1" s="91"/>
      <c r="BAQ1" s="91"/>
      <c r="BAR1" s="91"/>
      <c r="BAS1" s="91"/>
      <c r="BAT1" s="91"/>
      <c r="BAU1" s="91"/>
      <c r="BAV1" s="91"/>
      <c r="BAW1" s="91"/>
      <c r="BAX1" s="91"/>
      <c r="BAY1" s="91"/>
      <c r="BAZ1" s="91"/>
      <c r="BBA1" s="91"/>
      <c r="BBB1" s="91"/>
      <c r="BBC1" s="91"/>
      <c r="BBD1" s="91"/>
      <c r="BBE1" s="91"/>
      <c r="BBF1" s="91"/>
      <c r="BBG1" s="91"/>
      <c r="BBH1" s="91"/>
      <c r="BBI1" s="91"/>
      <c r="BBJ1" s="91"/>
      <c r="BBK1" s="91"/>
      <c r="BBL1" s="91"/>
      <c r="BBM1" s="91"/>
      <c r="BBN1" s="91"/>
      <c r="BBO1" s="91"/>
      <c r="BBP1" s="91"/>
      <c r="BBQ1" s="91"/>
      <c r="BBR1" s="91"/>
      <c r="BBS1" s="91"/>
      <c r="BBT1" s="91"/>
      <c r="BBU1" s="91"/>
      <c r="BBV1" s="91"/>
      <c r="BBW1" s="91"/>
      <c r="BBX1" s="91"/>
      <c r="BBY1" s="91"/>
      <c r="BBZ1" s="91"/>
      <c r="BCA1" s="91"/>
      <c r="BCB1" s="91"/>
      <c r="BCC1" s="91"/>
      <c r="BCD1" s="91"/>
      <c r="BCE1" s="91"/>
      <c r="BCF1" s="91"/>
      <c r="BCG1" s="91"/>
      <c r="BCH1" s="91"/>
      <c r="BCI1" s="91"/>
      <c r="BCJ1" s="91"/>
      <c r="BCK1" s="91"/>
      <c r="BCL1" s="91"/>
      <c r="BCM1" s="91"/>
      <c r="BCN1" s="91"/>
      <c r="BCO1" s="91"/>
      <c r="BCP1" s="91"/>
      <c r="BCQ1" s="91"/>
      <c r="BCR1" s="91"/>
      <c r="BCS1" s="91"/>
      <c r="BCT1" s="91"/>
      <c r="BCU1" s="91"/>
      <c r="BCV1" s="91"/>
      <c r="BCW1" s="91"/>
      <c r="BCX1" s="91"/>
      <c r="BCY1" s="91"/>
      <c r="BCZ1" s="91"/>
      <c r="BDA1" s="91"/>
      <c r="BDB1" s="91"/>
      <c r="BDC1" s="91"/>
      <c r="BDD1" s="91"/>
      <c r="BDE1" s="91"/>
      <c r="BDF1" s="91"/>
      <c r="BDG1" s="91"/>
      <c r="BDH1" s="91"/>
      <c r="BDI1" s="91"/>
      <c r="BDJ1" s="91"/>
      <c r="BDK1" s="91"/>
      <c r="BDL1" s="91"/>
      <c r="BDM1" s="91"/>
      <c r="BDN1" s="91"/>
      <c r="BDO1" s="91"/>
      <c r="BDP1" s="91"/>
      <c r="BDQ1" s="91"/>
      <c r="BDR1" s="91"/>
      <c r="BDS1" s="91"/>
      <c r="BDT1" s="91"/>
      <c r="BDU1" s="91"/>
      <c r="BDV1" s="91"/>
      <c r="BDW1" s="91"/>
      <c r="BDX1" s="91"/>
      <c r="BDY1" s="91"/>
      <c r="BDZ1" s="91"/>
      <c r="BEA1" s="91"/>
      <c r="BEB1" s="91"/>
      <c r="BEC1" s="91"/>
      <c r="BED1" s="91"/>
      <c r="BEE1" s="91"/>
      <c r="BEF1" s="91"/>
      <c r="BEG1" s="91"/>
      <c r="BEH1" s="91"/>
      <c r="BEI1" s="91"/>
      <c r="BEJ1" s="91"/>
      <c r="BEK1" s="91"/>
      <c r="BEL1" s="91"/>
      <c r="BEM1" s="91"/>
      <c r="BEN1" s="91"/>
      <c r="BEO1" s="91"/>
      <c r="BEP1" s="91"/>
      <c r="BEQ1" s="91"/>
      <c r="BER1" s="91"/>
      <c r="BES1" s="91"/>
      <c r="BET1" s="91"/>
      <c r="BEU1" s="91"/>
      <c r="BEV1" s="91"/>
      <c r="BEW1" s="91"/>
      <c r="BEX1" s="91"/>
      <c r="BEY1" s="91"/>
      <c r="BEZ1" s="91"/>
      <c r="BFA1" s="91"/>
      <c r="BFB1" s="91"/>
      <c r="BFC1" s="91"/>
      <c r="BFD1" s="91"/>
      <c r="BFE1" s="91"/>
      <c r="BFF1" s="91"/>
      <c r="BFG1" s="91"/>
      <c r="BFH1" s="91"/>
      <c r="BFI1" s="91"/>
      <c r="BFJ1" s="91"/>
      <c r="BFK1" s="91"/>
      <c r="BFL1" s="91"/>
      <c r="BFM1" s="91"/>
      <c r="BFN1" s="91"/>
      <c r="BFO1" s="91"/>
      <c r="BFP1" s="91"/>
      <c r="BFQ1" s="91"/>
      <c r="BFR1" s="91"/>
      <c r="BFS1" s="91"/>
      <c r="BFT1" s="91"/>
      <c r="BFU1" s="91"/>
      <c r="BFV1" s="91"/>
      <c r="BFW1" s="91"/>
      <c r="BFX1" s="91"/>
      <c r="BFY1" s="91"/>
      <c r="BFZ1" s="91"/>
      <c r="BGA1" s="91"/>
      <c r="BGB1" s="91"/>
      <c r="BGC1" s="91"/>
      <c r="BGD1" s="91"/>
      <c r="BGE1" s="91"/>
      <c r="BGF1" s="91"/>
      <c r="BGG1" s="91"/>
      <c r="BGH1" s="91"/>
      <c r="BGI1" s="91"/>
      <c r="BGJ1" s="91"/>
      <c r="BGK1" s="91"/>
      <c r="BGL1" s="91"/>
      <c r="BGM1" s="91"/>
      <c r="BGN1" s="91"/>
      <c r="BGO1" s="91"/>
      <c r="BGP1" s="91"/>
      <c r="BGQ1" s="91"/>
      <c r="BGR1" s="91"/>
      <c r="BGS1" s="91"/>
      <c r="BGT1" s="91"/>
      <c r="BGU1" s="91"/>
      <c r="BGV1" s="91"/>
      <c r="BGW1" s="91"/>
      <c r="BGX1" s="91"/>
      <c r="BGY1" s="91"/>
      <c r="BGZ1" s="91"/>
      <c r="BHA1" s="91"/>
      <c r="BHB1" s="91"/>
      <c r="BHC1" s="91"/>
      <c r="BHD1" s="91"/>
      <c r="BHE1" s="91"/>
      <c r="BHF1" s="91"/>
      <c r="BHG1" s="91"/>
      <c r="BHH1" s="91"/>
      <c r="BHI1" s="91"/>
      <c r="BHJ1" s="91"/>
      <c r="BHK1" s="91"/>
      <c r="BHL1" s="91"/>
      <c r="BHM1" s="91"/>
      <c r="BHN1" s="91"/>
      <c r="BHO1" s="91"/>
      <c r="BHP1" s="91"/>
      <c r="BHQ1" s="91"/>
      <c r="BHR1" s="91"/>
      <c r="BHS1" s="91"/>
      <c r="BHT1" s="91"/>
      <c r="BHU1" s="91"/>
      <c r="BHV1" s="91"/>
      <c r="BHW1" s="91"/>
      <c r="BHX1" s="91"/>
      <c r="BHY1" s="91"/>
      <c r="BHZ1" s="91"/>
      <c r="BIA1" s="91"/>
      <c r="BIB1" s="91"/>
      <c r="BIC1" s="91"/>
      <c r="BID1" s="91"/>
      <c r="BIE1" s="91"/>
      <c r="BIF1" s="91"/>
      <c r="BIG1" s="91"/>
      <c r="BIH1" s="91"/>
      <c r="BII1" s="91"/>
      <c r="BIJ1" s="91"/>
      <c r="BIK1" s="91"/>
      <c r="BIL1" s="91"/>
      <c r="BIM1" s="91"/>
      <c r="BIN1" s="91"/>
      <c r="BIO1" s="91"/>
      <c r="BIP1" s="91"/>
      <c r="BIQ1" s="91"/>
      <c r="BIR1" s="91"/>
      <c r="BIS1" s="91"/>
      <c r="BIT1" s="91"/>
      <c r="BIU1" s="91"/>
      <c r="BIV1" s="91"/>
      <c r="BIW1" s="91"/>
      <c r="BIX1" s="91"/>
      <c r="BIY1" s="91"/>
      <c r="BIZ1" s="91"/>
      <c r="BJA1" s="91"/>
      <c r="BJB1" s="91"/>
      <c r="BJC1" s="91"/>
      <c r="BJD1" s="91"/>
      <c r="BJE1" s="91"/>
      <c r="BJF1" s="91"/>
      <c r="BJG1" s="91"/>
      <c r="BJH1" s="91"/>
      <c r="BJI1" s="91"/>
      <c r="BJJ1" s="91"/>
      <c r="BJK1" s="91"/>
      <c r="BJL1" s="91"/>
      <c r="BJM1" s="91"/>
      <c r="BJN1" s="91"/>
      <c r="BJO1" s="91"/>
      <c r="BJP1" s="91"/>
      <c r="BJQ1" s="91"/>
      <c r="BJR1" s="91"/>
      <c r="BJS1" s="91"/>
      <c r="BJT1" s="91"/>
      <c r="BJU1" s="91"/>
      <c r="BJV1" s="91"/>
      <c r="BJW1" s="91"/>
      <c r="BJX1" s="91"/>
      <c r="BJY1" s="91"/>
      <c r="BJZ1" s="91"/>
      <c r="BKA1" s="91"/>
      <c r="BKB1" s="91"/>
      <c r="BKC1" s="91"/>
      <c r="BKD1" s="91"/>
      <c r="BKE1" s="91"/>
      <c r="BKF1" s="91"/>
      <c r="BKG1" s="91"/>
      <c r="BKH1" s="91"/>
      <c r="BKI1" s="91"/>
      <c r="BKJ1" s="91"/>
      <c r="BKK1" s="91"/>
      <c r="BKL1" s="91"/>
      <c r="BKM1" s="91"/>
      <c r="BKN1" s="91"/>
      <c r="BKO1" s="91"/>
      <c r="BKP1" s="91"/>
      <c r="BKQ1" s="91"/>
      <c r="BKR1" s="91"/>
      <c r="BKS1" s="91"/>
      <c r="BKT1" s="91"/>
      <c r="BKU1" s="91"/>
      <c r="BKV1" s="91"/>
      <c r="BKW1" s="91"/>
      <c r="BKX1" s="91"/>
      <c r="BKY1" s="91"/>
      <c r="BKZ1" s="91"/>
      <c r="BLA1" s="91"/>
      <c r="BLB1" s="91"/>
      <c r="BLC1" s="91"/>
      <c r="BLD1" s="91"/>
      <c r="BLE1" s="91"/>
      <c r="BLF1" s="91"/>
      <c r="BLG1" s="91"/>
      <c r="BLH1" s="91"/>
      <c r="BLI1" s="91"/>
      <c r="BLJ1" s="91"/>
      <c r="BLK1" s="91"/>
      <c r="BLL1" s="91"/>
      <c r="BLM1" s="91"/>
      <c r="BLN1" s="91"/>
      <c r="BLO1" s="91"/>
      <c r="BLP1" s="91"/>
      <c r="BLQ1" s="91"/>
      <c r="BLR1" s="91"/>
      <c r="BLS1" s="91"/>
      <c r="BLT1" s="91"/>
      <c r="BLU1" s="91"/>
      <c r="BLV1" s="91"/>
      <c r="BLW1" s="91"/>
      <c r="BLX1" s="91"/>
      <c r="BLY1" s="91"/>
      <c r="BLZ1" s="91"/>
      <c r="BMA1" s="91"/>
      <c r="BMB1" s="91"/>
      <c r="BMC1" s="91"/>
      <c r="BMD1" s="91"/>
      <c r="BME1" s="91"/>
      <c r="BMF1" s="91"/>
      <c r="BMG1" s="91"/>
      <c r="BMH1" s="91"/>
      <c r="BMI1" s="91"/>
      <c r="BMJ1" s="91"/>
      <c r="BMK1" s="91"/>
      <c r="BML1" s="91"/>
      <c r="BMM1" s="91"/>
      <c r="BMN1" s="91"/>
      <c r="BMO1" s="91"/>
      <c r="BMP1" s="91"/>
      <c r="BMQ1" s="91"/>
      <c r="BMR1" s="91"/>
      <c r="BMS1" s="91"/>
      <c r="BMT1" s="91"/>
      <c r="BMU1" s="91"/>
      <c r="BMV1" s="91"/>
      <c r="BMW1" s="91"/>
      <c r="BMX1" s="91"/>
      <c r="BMY1" s="91"/>
      <c r="BMZ1" s="91"/>
      <c r="BNA1" s="91"/>
      <c r="BNB1" s="91"/>
      <c r="BNC1" s="91"/>
      <c r="BND1" s="91"/>
      <c r="BNE1" s="91"/>
      <c r="BNF1" s="91"/>
      <c r="BNG1" s="91"/>
      <c r="BNH1" s="91"/>
      <c r="BNI1" s="91"/>
      <c r="BNJ1" s="91"/>
      <c r="BNK1" s="91"/>
      <c r="BNL1" s="91"/>
      <c r="BNM1" s="91"/>
      <c r="BNN1" s="91"/>
      <c r="BNO1" s="91"/>
      <c r="BNP1" s="91"/>
      <c r="BNQ1" s="91"/>
      <c r="BNR1" s="91"/>
      <c r="BNS1" s="91"/>
      <c r="BNT1" s="91"/>
      <c r="BNU1" s="91"/>
      <c r="BNV1" s="91"/>
      <c r="BNW1" s="91"/>
      <c r="BNX1" s="91"/>
      <c r="BNY1" s="91"/>
      <c r="BNZ1" s="91"/>
      <c r="BOA1" s="91"/>
      <c r="BOB1" s="91"/>
      <c r="BOC1" s="91"/>
      <c r="BOD1" s="91"/>
      <c r="BOE1" s="91"/>
      <c r="BOF1" s="91"/>
      <c r="BOG1" s="91"/>
      <c r="BOH1" s="91"/>
      <c r="BOI1" s="91"/>
      <c r="BOJ1" s="91"/>
      <c r="BOK1" s="91"/>
      <c r="BOL1" s="91"/>
      <c r="BOM1" s="91"/>
      <c r="BON1" s="91"/>
      <c r="BOO1" s="91"/>
      <c r="BOP1" s="91"/>
      <c r="BOQ1" s="91"/>
      <c r="BOR1" s="91"/>
      <c r="BOS1" s="91"/>
      <c r="BOT1" s="91"/>
      <c r="BOU1" s="91"/>
      <c r="BOV1" s="91"/>
      <c r="BOW1" s="91"/>
      <c r="BOX1" s="91"/>
      <c r="BOY1" s="91"/>
      <c r="BOZ1" s="91"/>
      <c r="BPA1" s="91"/>
      <c r="BPB1" s="91"/>
      <c r="BPC1" s="91"/>
      <c r="BPD1" s="91"/>
      <c r="BPE1" s="91"/>
      <c r="BPF1" s="91"/>
      <c r="BPG1" s="91"/>
      <c r="BPH1" s="91"/>
      <c r="BPI1" s="91"/>
      <c r="BPJ1" s="91"/>
      <c r="BPK1" s="91"/>
      <c r="BPL1" s="91"/>
      <c r="BPM1" s="91"/>
      <c r="BPN1" s="91"/>
      <c r="BPO1" s="91"/>
      <c r="BPP1" s="91"/>
      <c r="BPQ1" s="91"/>
      <c r="BPR1" s="91"/>
      <c r="BPS1" s="91"/>
      <c r="BPT1" s="91"/>
      <c r="BPU1" s="91"/>
      <c r="BPV1" s="91"/>
      <c r="BPW1" s="91"/>
      <c r="BPX1" s="91"/>
      <c r="BPY1" s="91"/>
      <c r="BPZ1" s="91"/>
      <c r="BQA1" s="91"/>
      <c r="BQB1" s="91"/>
      <c r="BQC1" s="91"/>
      <c r="BQD1" s="91"/>
      <c r="BQE1" s="91"/>
      <c r="BQF1" s="91"/>
      <c r="BQG1" s="91"/>
      <c r="BQH1" s="91"/>
      <c r="BQI1" s="91"/>
      <c r="BQJ1" s="91"/>
      <c r="BQK1" s="91"/>
      <c r="BQL1" s="91"/>
      <c r="BQM1" s="91"/>
      <c r="BQN1" s="91"/>
      <c r="BQO1" s="91"/>
      <c r="BQP1" s="91"/>
      <c r="BQQ1" s="91"/>
      <c r="BQR1" s="91"/>
      <c r="BQS1" s="91"/>
      <c r="BQT1" s="91"/>
      <c r="BQU1" s="91"/>
      <c r="BQV1" s="91"/>
      <c r="BQW1" s="91"/>
      <c r="BQX1" s="91"/>
      <c r="BQY1" s="91"/>
      <c r="BQZ1" s="91"/>
      <c r="BRA1" s="91"/>
      <c r="BRB1" s="91"/>
      <c r="BRC1" s="91"/>
      <c r="BRD1" s="91"/>
      <c r="BRE1" s="91"/>
      <c r="BRF1" s="91"/>
      <c r="BRG1" s="91"/>
      <c r="BRH1" s="91"/>
      <c r="BRI1" s="91"/>
      <c r="BRJ1" s="91"/>
      <c r="BRK1" s="91"/>
      <c r="BRL1" s="91"/>
      <c r="BRM1" s="91"/>
      <c r="BRN1" s="91"/>
      <c r="BRO1" s="91"/>
      <c r="BRP1" s="91"/>
      <c r="BRQ1" s="91"/>
      <c r="BRR1" s="91"/>
      <c r="BRS1" s="91"/>
      <c r="BRT1" s="91"/>
      <c r="BRU1" s="91"/>
      <c r="BRV1" s="91"/>
      <c r="BRW1" s="91"/>
      <c r="BRX1" s="91"/>
      <c r="BRY1" s="91"/>
      <c r="BRZ1" s="91"/>
      <c r="BSA1" s="91"/>
      <c r="BSB1" s="91"/>
      <c r="BSC1" s="91"/>
      <c r="BSD1" s="91"/>
      <c r="BSE1" s="91"/>
      <c r="BSF1" s="91"/>
      <c r="BSG1" s="91"/>
      <c r="BSH1" s="91"/>
      <c r="BSI1" s="91"/>
      <c r="BSJ1" s="91"/>
      <c r="BSK1" s="91"/>
      <c r="BSL1" s="91"/>
      <c r="BSM1" s="91"/>
      <c r="BSN1" s="91"/>
      <c r="BSO1" s="91"/>
      <c r="BSP1" s="91"/>
      <c r="BSQ1" s="91"/>
      <c r="BSR1" s="91"/>
      <c r="BSS1" s="91"/>
      <c r="BST1" s="91"/>
      <c r="BSU1" s="91"/>
      <c r="BSV1" s="91"/>
      <c r="BSW1" s="91"/>
      <c r="BSX1" s="91"/>
      <c r="BSY1" s="91"/>
      <c r="BSZ1" s="91"/>
      <c r="BTA1" s="91"/>
      <c r="BTB1" s="91"/>
      <c r="BTC1" s="91"/>
      <c r="BTD1" s="91"/>
      <c r="BTE1" s="91"/>
      <c r="BTF1" s="91"/>
      <c r="BTG1" s="91"/>
      <c r="BTH1" s="91"/>
      <c r="BTI1" s="91"/>
      <c r="BTJ1" s="91"/>
      <c r="BTK1" s="91"/>
      <c r="BTL1" s="91"/>
      <c r="BTM1" s="91"/>
      <c r="BTN1" s="91"/>
      <c r="BTO1" s="91"/>
      <c r="BTP1" s="91"/>
      <c r="BTQ1" s="91"/>
      <c r="BTR1" s="91"/>
      <c r="BTS1" s="91"/>
      <c r="BTT1" s="91"/>
      <c r="BTU1" s="91"/>
      <c r="BTV1" s="91"/>
      <c r="BTW1" s="91"/>
      <c r="BTX1" s="91"/>
      <c r="BTY1" s="91"/>
      <c r="BTZ1" s="91"/>
      <c r="BUA1" s="91"/>
      <c r="BUB1" s="91"/>
      <c r="BUC1" s="91"/>
      <c r="BUD1" s="91"/>
      <c r="BUE1" s="91"/>
      <c r="BUF1" s="91"/>
      <c r="BUG1" s="91"/>
      <c r="BUH1" s="91"/>
      <c r="BUI1" s="91"/>
      <c r="BUJ1" s="91"/>
      <c r="BUK1" s="91"/>
      <c r="BUL1" s="91"/>
      <c r="BUM1" s="91"/>
      <c r="BUN1" s="91"/>
      <c r="BUO1" s="91"/>
      <c r="BUP1" s="91"/>
      <c r="BUQ1" s="91"/>
      <c r="BUR1" s="91"/>
      <c r="BUS1" s="91"/>
      <c r="BUT1" s="91"/>
      <c r="BUU1" s="91"/>
      <c r="BUV1" s="91"/>
      <c r="BUW1" s="91"/>
      <c r="BUX1" s="91"/>
      <c r="BUY1" s="91"/>
      <c r="BUZ1" s="91"/>
      <c r="BVA1" s="91"/>
      <c r="BVB1" s="91"/>
      <c r="BVC1" s="91"/>
      <c r="BVD1" s="91"/>
      <c r="BVE1" s="91"/>
      <c r="BVF1" s="91"/>
      <c r="BVG1" s="91"/>
      <c r="BVH1" s="91"/>
      <c r="BVI1" s="91"/>
      <c r="BVJ1" s="91"/>
      <c r="BVK1" s="91"/>
      <c r="BVL1" s="91"/>
      <c r="BVM1" s="91"/>
      <c r="BVN1" s="91"/>
      <c r="BVO1" s="91"/>
      <c r="BVP1" s="91"/>
      <c r="BVQ1" s="91"/>
      <c r="BVR1" s="91"/>
      <c r="BVS1" s="91"/>
      <c r="BVT1" s="91"/>
      <c r="BVU1" s="91"/>
      <c r="BVV1" s="91"/>
      <c r="BVW1" s="91"/>
      <c r="BVX1" s="91"/>
      <c r="BVY1" s="91"/>
      <c r="BVZ1" s="91"/>
      <c r="BWA1" s="91"/>
      <c r="BWB1" s="91"/>
      <c r="BWC1" s="91"/>
      <c r="BWD1" s="91"/>
      <c r="BWE1" s="91"/>
      <c r="BWF1" s="91"/>
      <c r="BWG1" s="91"/>
      <c r="BWH1" s="91"/>
      <c r="BWI1" s="91"/>
      <c r="BWJ1" s="91"/>
      <c r="BWK1" s="91"/>
      <c r="BWL1" s="91"/>
      <c r="BWM1" s="91"/>
      <c r="BWN1" s="91"/>
      <c r="BWO1" s="91"/>
      <c r="BWP1" s="91"/>
      <c r="BWQ1" s="91"/>
      <c r="BWR1" s="91"/>
      <c r="BWS1" s="91"/>
      <c r="BWT1" s="91"/>
      <c r="BWU1" s="91"/>
      <c r="BWV1" s="91"/>
      <c r="BWW1" s="91"/>
      <c r="BWX1" s="91"/>
      <c r="BWY1" s="91"/>
      <c r="BWZ1" s="91"/>
      <c r="BXA1" s="91"/>
      <c r="BXB1" s="91"/>
      <c r="BXC1" s="91"/>
      <c r="BXD1" s="91"/>
      <c r="BXE1" s="91"/>
      <c r="BXF1" s="91"/>
      <c r="BXG1" s="91"/>
      <c r="BXH1" s="91"/>
      <c r="BXI1" s="91"/>
      <c r="BXJ1" s="91"/>
      <c r="BXK1" s="91"/>
      <c r="BXL1" s="91"/>
      <c r="BXM1" s="91"/>
      <c r="BXN1" s="91"/>
      <c r="BXO1" s="91"/>
      <c r="BXP1" s="91"/>
      <c r="BXQ1" s="91"/>
      <c r="BXR1" s="91"/>
      <c r="BXS1" s="91"/>
      <c r="BXT1" s="91"/>
      <c r="BXU1" s="91"/>
      <c r="BXV1" s="91"/>
      <c r="BXW1" s="91"/>
      <c r="BXX1" s="91"/>
      <c r="BXY1" s="91"/>
      <c r="BXZ1" s="91"/>
      <c r="BYA1" s="91"/>
      <c r="BYB1" s="91"/>
      <c r="BYC1" s="91"/>
      <c r="BYD1" s="91"/>
      <c r="BYE1" s="91"/>
      <c r="BYF1" s="91"/>
      <c r="BYG1" s="91"/>
      <c r="BYH1" s="91"/>
      <c r="BYI1" s="91"/>
      <c r="BYJ1" s="91"/>
      <c r="BYK1" s="91"/>
      <c r="BYL1" s="91"/>
      <c r="BYM1" s="91"/>
      <c r="BYN1" s="91"/>
      <c r="BYO1" s="91"/>
      <c r="BYP1" s="91"/>
      <c r="BYQ1" s="91"/>
      <c r="BYR1" s="91"/>
      <c r="BYS1" s="91"/>
      <c r="BYT1" s="91"/>
      <c r="BYU1" s="91"/>
      <c r="BYV1" s="91"/>
      <c r="BYW1" s="91"/>
      <c r="BYX1" s="91"/>
      <c r="BYY1" s="91"/>
      <c r="BYZ1" s="91"/>
      <c r="BZA1" s="91"/>
      <c r="BZB1" s="91"/>
      <c r="BZC1" s="91"/>
      <c r="BZD1" s="91"/>
      <c r="BZE1" s="91"/>
      <c r="BZF1" s="91"/>
      <c r="BZG1" s="91"/>
      <c r="BZH1" s="91"/>
      <c r="BZI1" s="91"/>
      <c r="BZJ1" s="91"/>
      <c r="BZK1" s="91"/>
      <c r="BZL1" s="91"/>
      <c r="BZM1" s="91"/>
      <c r="BZN1" s="91"/>
      <c r="BZO1" s="91"/>
      <c r="BZP1" s="91"/>
      <c r="BZQ1" s="91"/>
      <c r="BZR1" s="91"/>
      <c r="BZS1" s="91"/>
      <c r="BZT1" s="91"/>
      <c r="BZU1" s="91"/>
      <c r="BZV1" s="91"/>
      <c r="BZW1" s="91"/>
      <c r="BZX1" s="91"/>
      <c r="BZY1" s="91"/>
      <c r="BZZ1" s="91"/>
      <c r="CAA1" s="91"/>
      <c r="CAB1" s="91"/>
      <c r="CAC1" s="91"/>
      <c r="CAD1" s="91"/>
      <c r="CAE1" s="91"/>
      <c r="CAF1" s="91"/>
      <c r="CAG1" s="91"/>
      <c r="CAH1" s="91"/>
      <c r="CAI1" s="91"/>
      <c r="CAJ1" s="91"/>
      <c r="CAK1" s="91"/>
      <c r="CAL1" s="91"/>
      <c r="CAM1" s="91"/>
      <c r="CAN1" s="91"/>
      <c r="CAO1" s="91"/>
      <c r="CAP1" s="91"/>
      <c r="CAQ1" s="91"/>
      <c r="CAR1" s="91"/>
      <c r="CAS1" s="91"/>
      <c r="CAT1" s="91"/>
      <c r="CAU1" s="91"/>
      <c r="CAV1" s="91"/>
      <c r="CAW1" s="91"/>
      <c r="CAX1" s="91"/>
      <c r="CAY1" s="91"/>
      <c r="CAZ1" s="91"/>
      <c r="CBA1" s="91"/>
      <c r="CBB1" s="91"/>
      <c r="CBC1" s="91"/>
      <c r="CBD1" s="91"/>
      <c r="CBE1" s="91"/>
      <c r="CBF1" s="91"/>
      <c r="CBG1" s="91"/>
      <c r="CBH1" s="91"/>
      <c r="CBI1" s="91"/>
      <c r="CBJ1" s="91"/>
      <c r="CBK1" s="91"/>
      <c r="CBL1" s="91"/>
      <c r="CBM1" s="91"/>
      <c r="CBN1" s="91"/>
      <c r="CBO1" s="91"/>
      <c r="CBP1" s="91"/>
      <c r="CBQ1" s="91"/>
      <c r="CBR1" s="91"/>
      <c r="CBS1" s="91"/>
      <c r="CBT1" s="91"/>
      <c r="CBU1" s="91"/>
      <c r="CBV1" s="91"/>
      <c r="CBW1" s="91"/>
      <c r="CBX1" s="91"/>
      <c r="CBY1" s="91"/>
      <c r="CBZ1" s="91"/>
      <c r="CCA1" s="91"/>
      <c r="CCB1" s="91"/>
      <c r="CCC1" s="91"/>
      <c r="CCD1" s="91"/>
      <c r="CCE1" s="91"/>
      <c r="CCF1" s="91"/>
      <c r="CCG1" s="91"/>
      <c r="CCH1" s="91"/>
      <c r="CCI1" s="91"/>
      <c r="CCJ1" s="91"/>
      <c r="CCK1" s="91"/>
      <c r="CCL1" s="91"/>
      <c r="CCM1" s="91"/>
      <c r="CCN1" s="91"/>
      <c r="CCO1" s="91"/>
      <c r="CCP1" s="91"/>
      <c r="CCQ1" s="91"/>
      <c r="CCR1" s="91"/>
      <c r="CCS1" s="91"/>
      <c r="CCT1" s="91"/>
      <c r="CCU1" s="91"/>
      <c r="CCV1" s="91"/>
      <c r="CCW1" s="91"/>
      <c r="CCX1" s="91"/>
      <c r="CCY1" s="91"/>
      <c r="CCZ1" s="91"/>
      <c r="CDA1" s="91"/>
      <c r="CDB1" s="91"/>
      <c r="CDC1" s="91"/>
      <c r="CDD1" s="91"/>
      <c r="CDE1" s="91"/>
      <c r="CDF1" s="91"/>
      <c r="CDG1" s="91"/>
      <c r="CDH1" s="91"/>
      <c r="CDI1" s="91"/>
      <c r="CDJ1" s="91"/>
      <c r="CDK1" s="91"/>
      <c r="CDL1" s="91"/>
      <c r="CDM1" s="91"/>
      <c r="CDN1" s="91"/>
      <c r="CDO1" s="91"/>
      <c r="CDP1" s="91"/>
      <c r="CDQ1" s="91"/>
      <c r="CDR1" s="91"/>
      <c r="CDS1" s="91"/>
      <c r="CDT1" s="91"/>
      <c r="CDU1" s="91"/>
      <c r="CDV1" s="91"/>
      <c r="CDW1" s="91"/>
      <c r="CDX1" s="91"/>
      <c r="CDY1" s="91"/>
      <c r="CDZ1" s="91"/>
      <c r="CEA1" s="91"/>
      <c r="CEB1" s="91"/>
      <c r="CEC1" s="91"/>
      <c r="CED1" s="91"/>
      <c r="CEE1" s="91"/>
      <c r="CEF1" s="91"/>
      <c r="CEG1" s="91"/>
      <c r="CEH1" s="91"/>
      <c r="CEI1" s="91"/>
      <c r="CEJ1" s="91"/>
      <c r="CEK1" s="91"/>
      <c r="CEL1" s="91"/>
      <c r="CEM1" s="91"/>
      <c r="CEN1" s="91"/>
      <c r="CEO1" s="91"/>
      <c r="CEP1" s="91"/>
      <c r="CEQ1" s="91"/>
      <c r="CER1" s="91"/>
      <c r="CES1" s="91"/>
      <c r="CET1" s="91"/>
      <c r="CEU1" s="91"/>
      <c r="CEV1" s="91"/>
      <c r="CEW1" s="91"/>
      <c r="CEX1" s="91"/>
      <c r="CEY1" s="91"/>
      <c r="CEZ1" s="91"/>
      <c r="CFA1" s="91"/>
      <c r="CFB1" s="91"/>
      <c r="CFC1" s="91"/>
      <c r="CFD1" s="91"/>
      <c r="CFE1" s="91"/>
      <c r="CFF1" s="91"/>
      <c r="CFG1" s="91"/>
      <c r="CFH1" s="91"/>
      <c r="CFI1" s="91"/>
      <c r="CFJ1" s="91"/>
      <c r="CFK1" s="91"/>
      <c r="CFL1" s="91"/>
      <c r="CFM1" s="91"/>
      <c r="CFN1" s="91"/>
      <c r="CFO1" s="91"/>
      <c r="CFP1" s="91"/>
      <c r="CFQ1" s="91"/>
      <c r="CFR1" s="91"/>
      <c r="CFS1" s="91"/>
      <c r="CFT1" s="91"/>
      <c r="CFU1" s="91"/>
      <c r="CFV1" s="91"/>
      <c r="CFW1" s="91"/>
      <c r="CFX1" s="91"/>
      <c r="CFY1" s="91"/>
      <c r="CFZ1" s="91"/>
      <c r="CGA1" s="91"/>
      <c r="CGB1" s="91"/>
      <c r="CGC1" s="91"/>
      <c r="CGD1" s="91"/>
      <c r="CGE1" s="91"/>
      <c r="CGF1" s="91"/>
      <c r="CGG1" s="91"/>
      <c r="CGH1" s="91"/>
      <c r="CGI1" s="91"/>
      <c r="CGJ1" s="91"/>
      <c r="CGK1" s="91"/>
      <c r="CGL1" s="91"/>
      <c r="CGM1" s="91"/>
      <c r="CGN1" s="91"/>
      <c r="CGO1" s="91"/>
      <c r="CGP1" s="91"/>
      <c r="CGQ1" s="91"/>
      <c r="CGR1" s="91"/>
      <c r="CGS1" s="91"/>
      <c r="CGT1" s="91"/>
      <c r="CGU1" s="91"/>
      <c r="CGV1" s="91"/>
      <c r="CGW1" s="91"/>
      <c r="CGX1" s="91"/>
      <c r="CGY1" s="91"/>
      <c r="CGZ1" s="91"/>
      <c r="CHA1" s="91"/>
      <c r="CHB1" s="91"/>
      <c r="CHC1" s="91"/>
      <c r="CHD1" s="91"/>
      <c r="CHE1" s="91"/>
      <c r="CHF1" s="91"/>
      <c r="CHG1" s="91"/>
      <c r="CHH1" s="91"/>
      <c r="CHI1" s="91"/>
      <c r="CHJ1" s="91"/>
      <c r="CHK1" s="91"/>
      <c r="CHL1" s="91"/>
      <c r="CHM1" s="91"/>
      <c r="CHN1" s="91"/>
      <c r="CHO1" s="91"/>
      <c r="CHP1" s="91"/>
      <c r="CHQ1" s="91"/>
      <c r="CHR1" s="91"/>
      <c r="CHS1" s="91"/>
      <c r="CHT1" s="91"/>
      <c r="CHU1" s="91"/>
      <c r="CHV1" s="91"/>
      <c r="CHW1" s="91"/>
      <c r="CHX1" s="91"/>
      <c r="CHY1" s="91"/>
      <c r="CHZ1" s="91"/>
      <c r="CIA1" s="91"/>
      <c r="CIB1" s="91"/>
      <c r="CIC1" s="91"/>
      <c r="CID1" s="91"/>
      <c r="CIE1" s="91"/>
      <c r="CIF1" s="91"/>
      <c r="CIG1" s="91"/>
      <c r="CIH1" s="91"/>
      <c r="CII1" s="91"/>
      <c r="CIJ1" s="91"/>
      <c r="CIK1" s="91"/>
      <c r="CIL1" s="91"/>
      <c r="CIM1" s="91"/>
      <c r="CIN1" s="91"/>
      <c r="CIO1" s="91"/>
      <c r="CIP1" s="91"/>
      <c r="CIQ1" s="91"/>
      <c r="CIR1" s="91"/>
      <c r="CIS1" s="91"/>
      <c r="CIT1" s="91"/>
      <c r="CIU1" s="91"/>
      <c r="CIV1" s="91"/>
      <c r="CIW1" s="91"/>
      <c r="CIX1" s="91"/>
      <c r="CIY1" s="91"/>
      <c r="CIZ1" s="91"/>
      <c r="CJA1" s="91"/>
      <c r="CJB1" s="91"/>
      <c r="CJC1" s="91"/>
      <c r="CJD1" s="91"/>
      <c r="CJE1" s="91"/>
      <c r="CJF1" s="91"/>
      <c r="CJG1" s="91"/>
      <c r="CJH1" s="91"/>
      <c r="CJI1" s="91"/>
      <c r="CJJ1" s="91"/>
      <c r="CJK1" s="91"/>
      <c r="CJL1" s="91"/>
      <c r="CJM1" s="91"/>
      <c r="CJN1" s="91"/>
      <c r="CJO1" s="91"/>
      <c r="CJP1" s="91"/>
      <c r="CJQ1" s="91"/>
      <c r="CJR1" s="91"/>
      <c r="CJS1" s="91"/>
      <c r="CJT1" s="91"/>
      <c r="CJU1" s="91"/>
      <c r="CJV1" s="91"/>
      <c r="CJW1" s="91"/>
      <c r="CJX1" s="91"/>
      <c r="CJY1" s="91"/>
      <c r="CJZ1" s="91"/>
      <c r="CKA1" s="91"/>
      <c r="CKB1" s="91"/>
      <c r="CKC1" s="91"/>
      <c r="CKD1" s="91"/>
      <c r="CKE1" s="91"/>
      <c r="CKF1" s="91"/>
      <c r="CKG1" s="91"/>
      <c r="CKH1" s="91"/>
      <c r="CKI1" s="91"/>
      <c r="CKJ1" s="91"/>
      <c r="CKK1" s="91"/>
      <c r="CKL1" s="91"/>
      <c r="CKM1" s="91"/>
      <c r="CKN1" s="91"/>
      <c r="CKO1" s="91"/>
      <c r="CKP1" s="91"/>
      <c r="CKQ1" s="91"/>
      <c r="CKR1" s="91"/>
      <c r="CKS1" s="91"/>
      <c r="CKT1" s="91"/>
      <c r="CKU1" s="91"/>
      <c r="CKV1" s="91"/>
      <c r="CKW1" s="91"/>
      <c r="CKX1" s="91"/>
      <c r="CKY1" s="91"/>
      <c r="CKZ1" s="91"/>
      <c r="CLA1" s="91"/>
      <c r="CLB1" s="91"/>
      <c r="CLC1" s="91"/>
      <c r="CLD1" s="91"/>
      <c r="CLE1" s="91"/>
      <c r="CLF1" s="91"/>
      <c r="CLG1" s="91"/>
      <c r="CLH1" s="91"/>
      <c r="CLI1" s="91"/>
      <c r="CLJ1" s="91"/>
      <c r="CLK1" s="91"/>
      <c r="CLL1" s="91"/>
      <c r="CLM1" s="91"/>
      <c r="CLN1" s="91"/>
      <c r="CLO1" s="91"/>
      <c r="CLP1" s="91"/>
      <c r="CLQ1" s="91"/>
      <c r="CLR1" s="91"/>
      <c r="CLS1" s="91"/>
      <c r="CLT1" s="91"/>
      <c r="CLU1" s="91"/>
      <c r="CLV1" s="91"/>
      <c r="CLW1" s="91"/>
      <c r="CLX1" s="91"/>
      <c r="CLY1" s="91"/>
      <c r="CLZ1" s="91"/>
      <c r="CMA1" s="91"/>
      <c r="CMB1" s="91"/>
      <c r="CMC1" s="91"/>
      <c r="CMD1" s="91"/>
      <c r="CME1" s="91"/>
      <c r="CMF1" s="91"/>
      <c r="CMG1" s="91"/>
      <c r="CMH1" s="91"/>
      <c r="CMI1" s="91"/>
      <c r="CMJ1" s="91"/>
      <c r="CMK1" s="91"/>
      <c r="CML1" s="91"/>
      <c r="CMM1" s="91"/>
      <c r="CMN1" s="91"/>
      <c r="CMO1" s="91"/>
      <c r="CMP1" s="91"/>
      <c r="CMQ1" s="91"/>
      <c r="CMR1" s="91"/>
      <c r="CMS1" s="91"/>
      <c r="CMT1" s="91"/>
      <c r="CMU1" s="91"/>
      <c r="CMV1" s="91"/>
      <c r="CMW1" s="91"/>
      <c r="CMX1" s="91"/>
      <c r="CMY1" s="91"/>
      <c r="CMZ1" s="91"/>
      <c r="CNA1" s="91"/>
      <c r="CNB1" s="91"/>
      <c r="CNC1" s="91"/>
      <c r="CND1" s="91"/>
      <c r="CNE1" s="91"/>
      <c r="CNF1" s="91"/>
      <c r="CNG1" s="91"/>
      <c r="CNH1" s="91"/>
      <c r="CNI1" s="91"/>
      <c r="CNJ1" s="91"/>
      <c r="CNK1" s="91"/>
      <c r="CNL1" s="91"/>
      <c r="CNM1" s="91"/>
      <c r="CNN1" s="91"/>
      <c r="CNO1" s="91"/>
      <c r="CNP1" s="91"/>
      <c r="CNQ1" s="91"/>
      <c r="CNR1" s="91"/>
      <c r="CNS1" s="91"/>
      <c r="CNT1" s="91"/>
      <c r="CNU1" s="91"/>
      <c r="CNV1" s="91"/>
      <c r="CNW1" s="91"/>
      <c r="CNX1" s="91"/>
      <c r="CNY1" s="91"/>
      <c r="CNZ1" s="91"/>
      <c r="COA1" s="91"/>
      <c r="COB1" s="91"/>
      <c r="COC1" s="91"/>
      <c r="COD1" s="91"/>
      <c r="COE1" s="91"/>
      <c r="COF1" s="91"/>
      <c r="COG1" s="91"/>
      <c r="COH1" s="91"/>
      <c r="COI1" s="91"/>
      <c r="COJ1" s="91"/>
      <c r="COK1" s="91"/>
      <c r="COL1" s="91"/>
      <c r="COM1" s="91"/>
      <c r="CON1" s="91"/>
      <c r="COO1" s="91"/>
      <c r="COP1" s="91"/>
      <c r="COQ1" s="91"/>
      <c r="COR1" s="91"/>
      <c r="COS1" s="91"/>
      <c r="COT1" s="91"/>
      <c r="COU1" s="91"/>
      <c r="COV1" s="91"/>
      <c r="COW1" s="91"/>
      <c r="COX1" s="91"/>
      <c r="COY1" s="91"/>
      <c r="COZ1" s="91"/>
      <c r="CPA1" s="91"/>
      <c r="CPB1" s="91"/>
      <c r="CPC1" s="91"/>
      <c r="CPD1" s="91"/>
      <c r="CPE1" s="91"/>
      <c r="CPF1" s="91"/>
      <c r="CPG1" s="91"/>
      <c r="CPH1" s="91"/>
      <c r="CPI1" s="91"/>
      <c r="CPJ1" s="91"/>
      <c r="CPK1" s="91"/>
      <c r="CPL1" s="91"/>
      <c r="CPM1" s="91"/>
      <c r="CPN1" s="91"/>
      <c r="CPO1" s="91"/>
      <c r="CPP1" s="91"/>
      <c r="CPQ1" s="91"/>
      <c r="CPR1" s="91"/>
      <c r="CPS1" s="91"/>
      <c r="CPT1" s="91"/>
      <c r="CPU1" s="91"/>
      <c r="CPV1" s="91"/>
      <c r="CPW1" s="91"/>
      <c r="CPX1" s="91"/>
      <c r="CPY1" s="91"/>
      <c r="CPZ1" s="91"/>
      <c r="CQA1" s="91"/>
      <c r="CQB1" s="91"/>
      <c r="CQC1" s="91"/>
      <c r="CQD1" s="91"/>
      <c r="CQE1" s="91"/>
      <c r="CQF1" s="91"/>
      <c r="CQG1" s="91"/>
      <c r="CQH1" s="91"/>
      <c r="CQI1" s="91"/>
      <c r="CQJ1" s="91"/>
      <c r="CQK1" s="91"/>
      <c r="CQL1" s="91"/>
      <c r="CQM1" s="91"/>
      <c r="CQN1" s="91"/>
      <c r="CQO1" s="91"/>
      <c r="CQP1" s="91"/>
      <c r="CQQ1" s="91"/>
      <c r="CQR1" s="91"/>
      <c r="CQS1" s="91"/>
      <c r="CQT1" s="91"/>
      <c r="CQU1" s="91"/>
      <c r="CQV1" s="91"/>
      <c r="CQW1" s="91"/>
      <c r="CQX1" s="91"/>
      <c r="CQY1" s="91"/>
      <c r="CQZ1" s="91"/>
      <c r="CRA1" s="91"/>
      <c r="CRB1" s="91"/>
      <c r="CRC1" s="91"/>
      <c r="CRD1" s="91"/>
      <c r="CRE1" s="91"/>
      <c r="CRF1" s="91"/>
      <c r="CRG1" s="91"/>
      <c r="CRH1" s="91"/>
      <c r="CRI1" s="91"/>
      <c r="CRJ1" s="91"/>
      <c r="CRK1" s="91"/>
      <c r="CRL1" s="91"/>
      <c r="CRM1" s="91"/>
      <c r="CRN1" s="91"/>
      <c r="CRO1" s="91"/>
      <c r="CRP1" s="91"/>
      <c r="CRQ1" s="91"/>
      <c r="CRR1" s="91"/>
      <c r="CRS1" s="91"/>
      <c r="CRT1" s="91"/>
      <c r="CRU1" s="91"/>
      <c r="CRV1" s="91"/>
      <c r="CRW1" s="91"/>
      <c r="CRX1" s="91"/>
      <c r="CRY1" s="91"/>
      <c r="CRZ1" s="91"/>
      <c r="CSA1" s="91"/>
      <c r="CSB1" s="91"/>
      <c r="CSC1" s="91"/>
      <c r="CSD1" s="91"/>
      <c r="CSE1" s="91"/>
      <c r="CSF1" s="91"/>
      <c r="CSG1" s="91"/>
      <c r="CSH1" s="91"/>
      <c r="CSI1" s="91"/>
      <c r="CSJ1" s="91"/>
      <c r="CSK1" s="91"/>
      <c r="CSL1" s="91"/>
      <c r="CSM1" s="91"/>
      <c r="CSN1" s="91"/>
      <c r="CSO1" s="91"/>
      <c r="CSP1" s="91"/>
      <c r="CSQ1" s="91"/>
      <c r="CSR1" s="91"/>
      <c r="CSS1" s="91"/>
      <c r="CST1" s="91"/>
      <c r="CSU1" s="91"/>
      <c r="CSV1" s="91"/>
      <c r="CSW1" s="91"/>
      <c r="CSX1" s="91"/>
      <c r="CSY1" s="91"/>
      <c r="CSZ1" s="91"/>
      <c r="CTA1" s="91"/>
      <c r="CTB1" s="91"/>
      <c r="CTC1" s="91"/>
      <c r="CTD1" s="91"/>
      <c r="CTE1" s="91"/>
      <c r="CTF1" s="91"/>
      <c r="CTG1" s="91"/>
      <c r="CTH1" s="91"/>
      <c r="CTI1" s="91"/>
      <c r="CTJ1" s="91"/>
      <c r="CTK1" s="91"/>
      <c r="CTL1" s="91"/>
      <c r="CTM1" s="91"/>
      <c r="CTN1" s="91"/>
      <c r="CTO1" s="91"/>
      <c r="CTP1" s="91"/>
      <c r="CTQ1" s="91"/>
      <c r="CTR1" s="91"/>
      <c r="CTS1" s="91"/>
      <c r="CTT1" s="91"/>
      <c r="CTU1" s="91"/>
      <c r="CTV1" s="91"/>
      <c r="CTW1" s="91"/>
      <c r="CTX1" s="91"/>
      <c r="CTY1" s="91"/>
      <c r="CTZ1" s="91"/>
      <c r="CUA1" s="91"/>
      <c r="CUB1" s="91"/>
      <c r="CUC1" s="91"/>
      <c r="CUD1" s="91"/>
      <c r="CUE1" s="91"/>
      <c r="CUF1" s="91"/>
      <c r="CUG1" s="91"/>
      <c r="CUH1" s="91"/>
      <c r="CUI1" s="91"/>
      <c r="CUJ1" s="91"/>
      <c r="CUK1" s="91"/>
      <c r="CUL1" s="91"/>
      <c r="CUM1" s="91"/>
      <c r="CUN1" s="91"/>
      <c r="CUO1" s="91"/>
      <c r="CUP1" s="91"/>
      <c r="CUQ1" s="91"/>
      <c r="CUR1" s="91"/>
      <c r="CUS1" s="91"/>
      <c r="CUT1" s="91"/>
      <c r="CUU1" s="91"/>
      <c r="CUV1" s="91"/>
      <c r="CUW1" s="91"/>
      <c r="CUX1" s="91"/>
      <c r="CUY1" s="91"/>
      <c r="CUZ1" s="91"/>
      <c r="CVA1" s="91"/>
      <c r="CVB1" s="91"/>
      <c r="CVC1" s="91"/>
      <c r="CVD1" s="91"/>
      <c r="CVE1" s="91"/>
      <c r="CVF1" s="91"/>
      <c r="CVG1" s="91"/>
      <c r="CVH1" s="91"/>
      <c r="CVI1" s="91"/>
      <c r="CVJ1" s="91"/>
      <c r="CVK1" s="91"/>
      <c r="CVL1" s="91"/>
      <c r="CVM1" s="91"/>
      <c r="CVN1" s="91"/>
      <c r="CVO1" s="91"/>
      <c r="CVP1" s="91"/>
      <c r="CVQ1" s="91"/>
      <c r="CVR1" s="91"/>
      <c r="CVS1" s="91"/>
      <c r="CVT1" s="91"/>
      <c r="CVU1" s="91"/>
      <c r="CVV1" s="91"/>
      <c r="CVW1" s="91"/>
      <c r="CVX1" s="91"/>
      <c r="CVY1" s="91"/>
      <c r="CVZ1" s="91"/>
      <c r="CWA1" s="91"/>
      <c r="CWB1" s="91"/>
      <c r="CWC1" s="91"/>
      <c r="CWD1" s="91"/>
      <c r="CWE1" s="91"/>
      <c r="CWF1" s="91"/>
      <c r="CWG1" s="91"/>
      <c r="CWH1" s="91"/>
      <c r="CWI1" s="91"/>
      <c r="CWJ1" s="91"/>
      <c r="CWK1" s="91"/>
      <c r="CWL1" s="91"/>
      <c r="CWM1" s="91"/>
      <c r="CWN1" s="91"/>
      <c r="CWO1" s="91"/>
      <c r="CWP1" s="91"/>
      <c r="CWQ1" s="91"/>
      <c r="CWR1" s="91"/>
      <c r="CWS1" s="91"/>
      <c r="CWT1" s="91"/>
      <c r="CWU1" s="91"/>
      <c r="CWV1" s="91"/>
      <c r="CWW1" s="91"/>
      <c r="CWX1" s="91"/>
      <c r="CWY1" s="91"/>
      <c r="CWZ1" s="91"/>
      <c r="CXA1" s="91"/>
      <c r="CXB1" s="91"/>
      <c r="CXC1" s="91"/>
      <c r="CXD1" s="91"/>
      <c r="CXE1" s="91"/>
      <c r="CXF1" s="91"/>
      <c r="CXG1" s="91"/>
      <c r="CXH1" s="91"/>
      <c r="CXI1" s="91"/>
      <c r="CXJ1" s="91"/>
      <c r="CXK1" s="91"/>
      <c r="CXL1" s="91"/>
      <c r="CXM1" s="91"/>
      <c r="CXN1" s="91"/>
      <c r="CXO1" s="91"/>
      <c r="CXP1" s="91"/>
      <c r="CXQ1" s="91"/>
      <c r="CXR1" s="91"/>
      <c r="CXS1" s="91"/>
      <c r="CXT1" s="91"/>
      <c r="CXU1" s="91"/>
      <c r="CXV1" s="91"/>
      <c r="CXW1" s="91"/>
      <c r="CXX1" s="91"/>
      <c r="CXY1" s="91"/>
      <c r="CXZ1" s="91"/>
      <c r="CYA1" s="91"/>
      <c r="CYB1" s="91"/>
      <c r="CYC1" s="91"/>
      <c r="CYD1" s="91"/>
      <c r="CYE1" s="91"/>
      <c r="CYF1" s="91"/>
      <c r="CYG1" s="91"/>
      <c r="CYH1" s="91"/>
      <c r="CYI1" s="91"/>
      <c r="CYJ1" s="91"/>
      <c r="CYK1" s="91"/>
      <c r="CYL1" s="91"/>
      <c r="CYM1" s="91"/>
      <c r="CYN1" s="91"/>
      <c r="CYO1" s="91"/>
      <c r="CYP1" s="91"/>
      <c r="CYQ1" s="91"/>
      <c r="CYR1" s="91"/>
      <c r="CYS1" s="91"/>
      <c r="CYT1" s="91"/>
      <c r="CYU1" s="91"/>
      <c r="CYV1" s="91"/>
      <c r="CYW1" s="91"/>
      <c r="CYX1" s="91"/>
      <c r="CYY1" s="91"/>
      <c r="CYZ1" s="91"/>
      <c r="CZA1" s="91"/>
      <c r="CZB1" s="91"/>
      <c r="CZC1" s="91"/>
      <c r="CZD1" s="91"/>
      <c r="CZE1" s="91"/>
      <c r="CZF1" s="91"/>
      <c r="CZG1" s="91"/>
      <c r="CZH1" s="91"/>
      <c r="CZI1" s="91"/>
      <c r="CZJ1" s="91"/>
      <c r="CZK1" s="91"/>
      <c r="CZL1" s="91"/>
      <c r="CZM1" s="91"/>
      <c r="CZN1" s="91"/>
      <c r="CZO1" s="91"/>
      <c r="CZP1" s="91"/>
      <c r="CZQ1" s="91"/>
      <c r="CZR1" s="91"/>
      <c r="CZS1" s="91"/>
      <c r="CZT1" s="91"/>
      <c r="CZU1" s="91"/>
      <c r="CZV1" s="91"/>
      <c r="CZW1" s="91"/>
      <c r="CZX1" s="91"/>
      <c r="CZY1" s="91"/>
      <c r="CZZ1" s="91"/>
      <c r="DAA1" s="91"/>
      <c r="DAB1" s="91"/>
      <c r="DAC1" s="91"/>
      <c r="DAD1" s="91"/>
      <c r="DAE1" s="91"/>
      <c r="DAF1" s="91"/>
      <c r="DAG1" s="91"/>
      <c r="DAH1" s="91"/>
      <c r="DAI1" s="91"/>
      <c r="DAJ1" s="91"/>
      <c r="DAK1" s="91"/>
      <c r="DAL1" s="91"/>
      <c r="DAM1" s="91"/>
      <c r="DAN1" s="91"/>
      <c r="DAO1" s="91"/>
      <c r="DAP1" s="91"/>
      <c r="DAQ1" s="91"/>
      <c r="DAR1" s="91"/>
      <c r="DAS1" s="91"/>
      <c r="DAT1" s="91"/>
      <c r="DAU1" s="91"/>
      <c r="DAV1" s="91"/>
      <c r="DAW1" s="91"/>
      <c r="DAX1" s="91"/>
      <c r="DAY1" s="91"/>
      <c r="DAZ1" s="91"/>
      <c r="DBA1" s="91"/>
      <c r="DBB1" s="91"/>
      <c r="DBC1" s="91"/>
      <c r="DBD1" s="91"/>
      <c r="DBE1" s="91"/>
      <c r="DBF1" s="91"/>
      <c r="DBG1" s="91"/>
      <c r="DBH1" s="91"/>
      <c r="DBI1" s="91"/>
      <c r="DBJ1" s="91"/>
      <c r="DBK1" s="91"/>
      <c r="DBL1" s="91"/>
      <c r="DBM1" s="91"/>
      <c r="DBN1" s="91"/>
      <c r="DBO1" s="91"/>
      <c r="DBP1" s="91"/>
      <c r="DBQ1" s="91"/>
      <c r="DBR1" s="91"/>
      <c r="DBS1" s="91"/>
      <c r="DBT1" s="91"/>
      <c r="DBU1" s="91"/>
      <c r="DBV1" s="91"/>
      <c r="DBW1" s="91"/>
      <c r="DBX1" s="91"/>
      <c r="DBY1" s="91"/>
      <c r="DBZ1" s="91"/>
      <c r="DCA1" s="91"/>
      <c r="DCB1" s="91"/>
      <c r="DCC1" s="91"/>
      <c r="DCD1" s="91"/>
      <c r="DCE1" s="91"/>
      <c r="DCF1" s="91"/>
      <c r="DCG1" s="91"/>
      <c r="DCH1" s="91"/>
      <c r="DCI1" s="91"/>
      <c r="DCJ1" s="91"/>
      <c r="DCK1" s="91"/>
      <c r="DCL1" s="91"/>
      <c r="DCM1" s="91"/>
      <c r="DCN1" s="91"/>
      <c r="DCO1" s="91"/>
      <c r="DCP1" s="91"/>
      <c r="DCQ1" s="91"/>
      <c r="DCR1" s="91"/>
      <c r="DCS1" s="91"/>
      <c r="DCT1" s="91"/>
      <c r="DCU1" s="91"/>
      <c r="DCV1" s="91"/>
      <c r="DCW1" s="91"/>
      <c r="DCX1" s="91"/>
      <c r="DCY1" s="91"/>
      <c r="DCZ1" s="91"/>
      <c r="DDA1" s="91"/>
      <c r="DDB1" s="91"/>
      <c r="DDC1" s="91"/>
      <c r="DDD1" s="91"/>
      <c r="DDE1" s="91"/>
      <c r="DDF1" s="91"/>
      <c r="DDG1" s="91"/>
      <c r="DDH1" s="91"/>
      <c r="DDI1" s="91"/>
      <c r="DDJ1" s="91"/>
      <c r="DDK1" s="91"/>
      <c r="DDL1" s="91"/>
      <c r="DDM1" s="91"/>
      <c r="DDN1" s="91"/>
      <c r="DDO1" s="91"/>
      <c r="DDP1" s="91"/>
      <c r="DDQ1" s="91"/>
      <c r="DDR1" s="91"/>
      <c r="DDS1" s="91"/>
      <c r="DDT1" s="91"/>
      <c r="DDU1" s="91"/>
      <c r="DDV1" s="91"/>
      <c r="DDW1" s="91"/>
      <c r="DDX1" s="91"/>
      <c r="DDY1" s="91"/>
      <c r="DDZ1" s="91"/>
      <c r="DEA1" s="91"/>
      <c r="DEB1" s="91"/>
      <c r="DEC1" s="91"/>
      <c r="DED1" s="91"/>
      <c r="DEE1" s="91"/>
      <c r="DEF1" s="91"/>
      <c r="DEG1" s="91"/>
      <c r="DEH1" s="91"/>
      <c r="DEI1" s="91"/>
      <c r="DEJ1" s="91"/>
      <c r="DEK1" s="91"/>
      <c r="DEL1" s="91"/>
      <c r="DEM1" s="91"/>
      <c r="DEN1" s="91"/>
      <c r="DEO1" s="91"/>
      <c r="DEP1" s="91"/>
      <c r="DEQ1" s="91"/>
      <c r="DER1" s="91"/>
      <c r="DES1" s="91"/>
      <c r="DET1" s="91"/>
      <c r="DEU1" s="91"/>
      <c r="DEV1" s="91"/>
      <c r="DEW1" s="91"/>
      <c r="DEX1" s="91"/>
      <c r="DEY1" s="91"/>
      <c r="DEZ1" s="91"/>
      <c r="DFA1" s="91"/>
      <c r="DFB1" s="91"/>
      <c r="DFC1" s="91"/>
      <c r="DFD1" s="91"/>
      <c r="DFE1" s="91"/>
      <c r="DFF1" s="91"/>
      <c r="DFG1" s="91"/>
      <c r="DFH1" s="91"/>
      <c r="DFI1" s="91"/>
      <c r="DFJ1" s="91"/>
      <c r="DFK1" s="91"/>
      <c r="DFL1" s="91"/>
      <c r="DFM1" s="91"/>
      <c r="DFN1" s="91"/>
      <c r="DFO1" s="91"/>
      <c r="DFP1" s="91"/>
      <c r="DFQ1" s="91"/>
      <c r="DFR1" s="91"/>
      <c r="DFS1" s="91"/>
      <c r="DFT1" s="91"/>
      <c r="DFU1" s="91"/>
      <c r="DFV1" s="91"/>
      <c r="DFW1" s="91"/>
      <c r="DFX1" s="91"/>
      <c r="DFY1" s="91"/>
      <c r="DFZ1" s="91"/>
      <c r="DGA1" s="91"/>
      <c r="DGB1" s="91"/>
      <c r="DGC1" s="91"/>
      <c r="DGD1" s="91"/>
      <c r="DGE1" s="91"/>
      <c r="DGF1" s="91"/>
      <c r="DGG1" s="91"/>
      <c r="DGH1" s="91"/>
      <c r="DGI1" s="91"/>
      <c r="DGJ1" s="91"/>
      <c r="DGK1" s="91"/>
      <c r="DGL1" s="91"/>
      <c r="DGM1" s="91"/>
      <c r="DGN1" s="91"/>
      <c r="DGO1" s="91"/>
      <c r="DGP1" s="91"/>
      <c r="DGQ1" s="91"/>
      <c r="DGR1" s="91"/>
      <c r="DGS1" s="91"/>
      <c r="DGT1" s="91"/>
      <c r="DGU1" s="91"/>
      <c r="DGV1" s="91"/>
      <c r="DGW1" s="91"/>
      <c r="DGX1" s="91"/>
      <c r="DGY1" s="91"/>
      <c r="DGZ1" s="91"/>
      <c r="DHA1" s="91"/>
      <c r="DHB1" s="91"/>
      <c r="DHC1" s="91"/>
      <c r="DHD1" s="91"/>
      <c r="DHE1" s="91"/>
      <c r="DHF1" s="91"/>
      <c r="DHG1" s="91"/>
      <c r="DHH1" s="91"/>
      <c r="DHI1" s="91"/>
      <c r="DHJ1" s="91"/>
      <c r="DHK1" s="91"/>
      <c r="DHL1" s="91"/>
      <c r="DHM1" s="91"/>
      <c r="DHN1" s="91"/>
      <c r="DHO1" s="91"/>
      <c r="DHP1" s="91"/>
      <c r="DHQ1" s="91"/>
      <c r="DHR1" s="91"/>
      <c r="DHS1" s="91"/>
      <c r="DHT1" s="91"/>
      <c r="DHU1" s="91"/>
      <c r="DHV1" s="91"/>
      <c r="DHW1" s="91"/>
      <c r="DHX1" s="91"/>
      <c r="DHY1" s="91"/>
      <c r="DHZ1" s="91"/>
      <c r="DIA1" s="91"/>
      <c r="DIB1" s="91"/>
      <c r="DIC1" s="91"/>
      <c r="DID1" s="91"/>
      <c r="DIE1" s="91"/>
      <c r="DIF1" s="91"/>
      <c r="DIG1" s="91"/>
      <c r="DIH1" s="91"/>
      <c r="DII1" s="91"/>
      <c r="DIJ1" s="91"/>
      <c r="DIK1" s="91"/>
      <c r="DIL1" s="91"/>
      <c r="DIM1" s="91"/>
      <c r="DIN1" s="91"/>
      <c r="DIO1" s="91"/>
      <c r="DIP1" s="91"/>
      <c r="DIQ1" s="91"/>
      <c r="DIR1" s="91"/>
      <c r="DIS1" s="91"/>
      <c r="DIT1" s="91"/>
      <c r="DIU1" s="91"/>
      <c r="DIV1" s="91"/>
      <c r="DIW1" s="91"/>
      <c r="DIX1" s="91"/>
      <c r="DIY1" s="91"/>
      <c r="DIZ1" s="91"/>
      <c r="DJA1" s="91"/>
      <c r="DJB1" s="91"/>
      <c r="DJC1" s="91"/>
      <c r="DJD1" s="91"/>
      <c r="DJE1" s="91"/>
      <c r="DJF1" s="91"/>
      <c r="DJG1" s="91"/>
      <c r="DJH1" s="91"/>
      <c r="DJI1" s="91"/>
      <c r="DJJ1" s="91"/>
      <c r="DJK1" s="91"/>
      <c r="DJL1" s="91"/>
      <c r="DJM1" s="91"/>
      <c r="DJN1" s="91"/>
      <c r="DJO1" s="91"/>
      <c r="DJP1" s="91"/>
      <c r="DJQ1" s="91"/>
      <c r="DJR1" s="91"/>
      <c r="DJS1" s="91"/>
      <c r="DJT1" s="91"/>
      <c r="DJU1" s="91"/>
      <c r="DJV1" s="91"/>
      <c r="DJW1" s="91"/>
      <c r="DJX1" s="91"/>
      <c r="DJY1" s="91"/>
      <c r="DJZ1" s="91"/>
      <c r="DKA1" s="91"/>
      <c r="DKB1" s="91"/>
      <c r="DKC1" s="91"/>
      <c r="DKD1" s="91"/>
      <c r="DKE1" s="91"/>
      <c r="DKF1" s="91"/>
      <c r="DKG1" s="91"/>
      <c r="DKH1" s="91"/>
      <c r="DKI1" s="91"/>
      <c r="DKJ1" s="91"/>
      <c r="DKK1" s="91"/>
      <c r="DKL1" s="91"/>
      <c r="DKM1" s="91"/>
      <c r="DKN1" s="91"/>
      <c r="DKO1" s="91"/>
      <c r="DKP1" s="91"/>
      <c r="DKQ1" s="91"/>
      <c r="DKR1" s="91"/>
      <c r="DKS1" s="91"/>
      <c r="DKT1" s="91"/>
      <c r="DKU1" s="91"/>
      <c r="DKV1" s="91"/>
      <c r="DKW1" s="91"/>
      <c r="DKX1" s="91"/>
      <c r="DKY1" s="91"/>
      <c r="DKZ1" s="91"/>
      <c r="DLA1" s="91"/>
      <c r="DLB1" s="91"/>
      <c r="DLC1" s="91"/>
      <c r="DLD1" s="91"/>
      <c r="DLE1" s="91"/>
      <c r="DLF1" s="91"/>
      <c r="DLG1" s="91"/>
      <c r="DLH1" s="91"/>
      <c r="DLI1" s="91"/>
      <c r="DLJ1" s="91"/>
      <c r="DLK1" s="91"/>
      <c r="DLL1" s="91"/>
      <c r="DLM1" s="91"/>
      <c r="DLN1" s="91"/>
      <c r="DLO1" s="91"/>
      <c r="DLP1" s="91"/>
      <c r="DLQ1" s="91"/>
      <c r="DLR1" s="91"/>
      <c r="DLS1" s="91"/>
      <c r="DLT1" s="91"/>
      <c r="DLU1" s="91"/>
      <c r="DLV1" s="91"/>
      <c r="DLW1" s="91"/>
      <c r="DLX1" s="91"/>
      <c r="DLY1" s="91"/>
      <c r="DLZ1" s="91"/>
      <c r="DMA1" s="91"/>
      <c r="DMB1" s="91"/>
      <c r="DMC1" s="91"/>
      <c r="DMD1" s="91"/>
      <c r="DME1" s="91"/>
      <c r="DMF1" s="91"/>
      <c r="DMG1" s="91"/>
      <c r="DMH1" s="91"/>
      <c r="DMI1" s="91"/>
      <c r="DMJ1" s="91"/>
      <c r="DMK1" s="91"/>
      <c r="DML1" s="91"/>
      <c r="DMM1" s="91"/>
      <c r="DMN1" s="91"/>
      <c r="DMO1" s="91"/>
      <c r="DMP1" s="91"/>
      <c r="DMQ1" s="91"/>
      <c r="DMR1" s="91"/>
      <c r="DMS1" s="91"/>
      <c r="DMT1" s="91"/>
      <c r="DMU1" s="91"/>
      <c r="DMV1" s="91"/>
      <c r="DMW1" s="91"/>
      <c r="DMX1" s="91"/>
      <c r="DMY1" s="91"/>
      <c r="DMZ1" s="91"/>
      <c r="DNA1" s="91"/>
      <c r="DNB1" s="91"/>
      <c r="DNC1" s="91"/>
      <c r="DND1" s="91"/>
      <c r="DNE1" s="91"/>
      <c r="DNF1" s="91"/>
      <c r="DNG1" s="91"/>
      <c r="DNH1" s="91"/>
      <c r="DNI1" s="91"/>
      <c r="DNJ1" s="91"/>
      <c r="DNK1" s="91"/>
      <c r="DNL1" s="91"/>
      <c r="DNM1" s="91"/>
      <c r="DNN1" s="91"/>
      <c r="DNO1" s="91"/>
      <c r="DNP1" s="91"/>
      <c r="DNQ1" s="91"/>
      <c r="DNR1" s="91"/>
      <c r="DNS1" s="91"/>
      <c r="DNT1" s="91"/>
      <c r="DNU1" s="91"/>
      <c r="DNV1" s="91"/>
      <c r="DNW1" s="91"/>
      <c r="DNX1" s="91"/>
      <c r="DNY1" s="91"/>
      <c r="DNZ1" s="91"/>
      <c r="DOA1" s="91"/>
      <c r="DOB1" s="91"/>
      <c r="DOC1" s="91"/>
      <c r="DOD1" s="91"/>
      <c r="DOE1" s="91"/>
      <c r="DOF1" s="91"/>
      <c r="DOG1" s="91"/>
      <c r="DOH1" s="91"/>
      <c r="DOI1" s="91"/>
      <c r="DOJ1" s="91"/>
      <c r="DOK1" s="91"/>
      <c r="DOL1" s="91"/>
      <c r="DOM1" s="91"/>
      <c r="DON1" s="91"/>
      <c r="DOO1" s="91"/>
      <c r="DOP1" s="91"/>
      <c r="DOQ1" s="91"/>
      <c r="DOR1" s="91"/>
      <c r="DOS1" s="91"/>
      <c r="DOT1" s="91"/>
      <c r="DOU1" s="91"/>
      <c r="DOV1" s="91"/>
      <c r="DOW1" s="91"/>
      <c r="DOX1" s="91"/>
      <c r="DOY1" s="91"/>
      <c r="DOZ1" s="91"/>
      <c r="DPA1" s="91"/>
      <c r="DPB1" s="91"/>
      <c r="DPC1" s="91"/>
      <c r="DPD1" s="91"/>
      <c r="DPE1" s="91"/>
      <c r="DPF1" s="91"/>
      <c r="DPG1" s="91"/>
      <c r="DPH1" s="91"/>
      <c r="DPI1" s="91"/>
      <c r="DPJ1" s="91"/>
      <c r="DPK1" s="91"/>
      <c r="DPL1" s="91"/>
      <c r="DPM1" s="91"/>
      <c r="DPN1" s="91"/>
      <c r="DPO1" s="91"/>
      <c r="DPP1" s="91"/>
      <c r="DPQ1" s="91"/>
      <c r="DPR1" s="91"/>
      <c r="DPS1" s="91"/>
      <c r="DPT1" s="91"/>
      <c r="DPU1" s="91"/>
      <c r="DPV1" s="91"/>
      <c r="DPW1" s="91"/>
      <c r="DPX1" s="91"/>
      <c r="DPY1" s="91"/>
      <c r="DPZ1" s="91"/>
      <c r="DQA1" s="91"/>
      <c r="DQB1" s="91"/>
      <c r="DQC1" s="91"/>
      <c r="DQD1" s="91"/>
      <c r="DQE1" s="91"/>
      <c r="DQF1" s="91"/>
      <c r="DQG1" s="91"/>
      <c r="DQH1" s="91"/>
      <c r="DQI1" s="91"/>
      <c r="DQJ1" s="91"/>
      <c r="DQK1" s="91"/>
      <c r="DQL1" s="91"/>
      <c r="DQM1" s="91"/>
      <c r="DQN1" s="91"/>
      <c r="DQO1" s="91"/>
      <c r="DQP1" s="91"/>
      <c r="DQQ1" s="91"/>
      <c r="DQR1" s="91"/>
      <c r="DQS1" s="91"/>
      <c r="DQT1" s="91"/>
      <c r="DQU1" s="91"/>
      <c r="DQV1" s="91"/>
      <c r="DQW1" s="91"/>
      <c r="DQX1" s="91"/>
      <c r="DQY1" s="91"/>
      <c r="DQZ1" s="91"/>
      <c r="DRA1" s="91"/>
      <c r="DRB1" s="91"/>
      <c r="DRC1" s="91"/>
      <c r="DRD1" s="91"/>
      <c r="DRE1" s="91"/>
      <c r="DRF1" s="91"/>
      <c r="DRG1" s="91"/>
      <c r="DRH1" s="91"/>
      <c r="DRI1" s="91"/>
      <c r="DRJ1" s="91"/>
      <c r="DRK1" s="91"/>
      <c r="DRL1" s="91"/>
      <c r="DRM1" s="91"/>
      <c r="DRN1" s="91"/>
      <c r="DRO1" s="91"/>
      <c r="DRP1" s="91"/>
      <c r="DRQ1" s="91"/>
      <c r="DRR1" s="91"/>
      <c r="DRS1" s="91"/>
      <c r="DRT1" s="91"/>
      <c r="DRU1" s="91"/>
      <c r="DRV1" s="91"/>
      <c r="DRW1" s="91"/>
      <c r="DRX1" s="91"/>
      <c r="DRY1" s="91"/>
      <c r="DRZ1" s="91"/>
      <c r="DSA1" s="91"/>
      <c r="DSB1" s="91"/>
      <c r="DSC1" s="91"/>
      <c r="DSD1" s="91"/>
      <c r="DSE1" s="91"/>
      <c r="DSF1" s="91"/>
      <c r="DSG1" s="91"/>
      <c r="DSH1" s="91"/>
      <c r="DSI1" s="91"/>
      <c r="DSJ1" s="91"/>
      <c r="DSK1" s="91"/>
      <c r="DSL1" s="91"/>
      <c r="DSM1" s="91"/>
      <c r="DSN1" s="91"/>
      <c r="DSO1" s="91"/>
      <c r="DSP1" s="91"/>
      <c r="DSQ1" s="91"/>
      <c r="DSR1" s="91"/>
      <c r="DSS1" s="91"/>
      <c r="DST1" s="91"/>
      <c r="DSU1" s="91"/>
      <c r="DSV1" s="91"/>
      <c r="DSW1" s="91"/>
      <c r="DSX1" s="91"/>
      <c r="DSY1" s="91"/>
      <c r="DSZ1" s="91"/>
      <c r="DTA1" s="91"/>
      <c r="DTB1" s="91"/>
      <c r="DTC1" s="91"/>
      <c r="DTD1" s="91"/>
      <c r="DTE1" s="91"/>
      <c r="DTF1" s="91"/>
      <c r="DTG1" s="91"/>
      <c r="DTH1" s="91"/>
      <c r="DTI1" s="91"/>
      <c r="DTJ1" s="91"/>
      <c r="DTK1" s="91"/>
      <c r="DTL1" s="91"/>
      <c r="DTM1" s="91"/>
      <c r="DTN1" s="91"/>
      <c r="DTO1" s="91"/>
      <c r="DTP1" s="91"/>
      <c r="DTQ1" s="91"/>
      <c r="DTR1" s="91"/>
      <c r="DTS1" s="91"/>
      <c r="DTT1" s="91"/>
      <c r="DTU1" s="91"/>
      <c r="DTV1" s="91"/>
      <c r="DTW1" s="91"/>
      <c r="DTX1" s="91"/>
      <c r="DTY1" s="91"/>
      <c r="DTZ1" s="91"/>
      <c r="DUA1" s="91"/>
      <c r="DUB1" s="91"/>
      <c r="DUC1" s="91"/>
      <c r="DUD1" s="91"/>
      <c r="DUE1" s="91"/>
      <c r="DUF1" s="91"/>
      <c r="DUG1" s="91"/>
      <c r="DUH1" s="91"/>
      <c r="DUI1" s="91"/>
      <c r="DUJ1" s="91"/>
      <c r="DUK1" s="91"/>
      <c r="DUL1" s="91"/>
      <c r="DUM1" s="91"/>
      <c r="DUN1" s="91"/>
      <c r="DUO1" s="91"/>
      <c r="DUP1" s="91"/>
      <c r="DUQ1" s="91"/>
      <c r="DUR1" s="91"/>
      <c r="DUS1" s="91"/>
      <c r="DUT1" s="91"/>
      <c r="DUU1" s="91"/>
      <c r="DUV1" s="91"/>
      <c r="DUW1" s="91"/>
      <c r="DUX1" s="91"/>
      <c r="DUY1" s="91"/>
      <c r="DUZ1" s="91"/>
      <c r="DVA1" s="91"/>
      <c r="DVB1" s="91"/>
      <c r="DVC1" s="91"/>
      <c r="DVD1" s="91"/>
      <c r="DVE1" s="91"/>
      <c r="DVF1" s="91"/>
      <c r="DVG1" s="91"/>
      <c r="DVH1" s="91"/>
      <c r="DVI1" s="91"/>
      <c r="DVJ1" s="91"/>
      <c r="DVK1" s="91"/>
      <c r="DVL1" s="91"/>
      <c r="DVM1" s="91"/>
      <c r="DVN1" s="91"/>
      <c r="DVO1" s="91"/>
      <c r="DVP1" s="91"/>
      <c r="DVQ1" s="91"/>
      <c r="DVR1" s="91"/>
      <c r="DVS1" s="91"/>
      <c r="DVT1" s="91"/>
      <c r="DVU1" s="91"/>
      <c r="DVV1" s="91"/>
      <c r="DVW1" s="91"/>
      <c r="DVX1" s="91"/>
      <c r="DVY1" s="91"/>
      <c r="DVZ1" s="91"/>
      <c r="DWA1" s="91"/>
      <c r="DWB1" s="91"/>
      <c r="DWC1" s="91"/>
      <c r="DWD1" s="91"/>
      <c r="DWE1" s="91"/>
      <c r="DWF1" s="91"/>
      <c r="DWG1" s="91"/>
      <c r="DWH1" s="91"/>
      <c r="DWI1" s="91"/>
      <c r="DWJ1" s="91"/>
      <c r="DWK1" s="91"/>
      <c r="DWL1" s="91"/>
      <c r="DWM1" s="91"/>
      <c r="DWN1" s="91"/>
      <c r="DWO1" s="91"/>
      <c r="DWP1" s="91"/>
      <c r="DWQ1" s="91"/>
      <c r="DWR1" s="91"/>
      <c r="DWS1" s="91"/>
      <c r="DWT1" s="91"/>
      <c r="DWU1" s="91"/>
      <c r="DWV1" s="91"/>
      <c r="DWW1" s="91"/>
      <c r="DWX1" s="91"/>
      <c r="DWY1" s="91"/>
      <c r="DWZ1" s="91"/>
      <c r="DXA1" s="91"/>
      <c r="DXB1" s="91"/>
      <c r="DXC1" s="91"/>
      <c r="DXD1" s="91"/>
      <c r="DXE1" s="91"/>
      <c r="DXF1" s="91"/>
      <c r="DXG1" s="91"/>
      <c r="DXH1" s="91"/>
      <c r="DXI1" s="91"/>
      <c r="DXJ1" s="91"/>
      <c r="DXK1" s="91"/>
      <c r="DXL1" s="91"/>
      <c r="DXM1" s="91"/>
      <c r="DXN1" s="91"/>
      <c r="DXO1" s="91"/>
      <c r="DXP1" s="91"/>
      <c r="DXQ1" s="91"/>
      <c r="DXR1" s="91"/>
      <c r="DXS1" s="91"/>
      <c r="DXT1" s="91"/>
      <c r="DXU1" s="91"/>
      <c r="DXV1" s="91"/>
      <c r="DXW1" s="91"/>
      <c r="DXX1" s="91"/>
      <c r="DXY1" s="91"/>
      <c r="DXZ1" s="91"/>
      <c r="DYA1" s="91"/>
      <c r="DYB1" s="91"/>
      <c r="DYC1" s="91"/>
      <c r="DYD1" s="91"/>
      <c r="DYE1" s="91"/>
      <c r="DYF1" s="91"/>
      <c r="DYG1" s="91"/>
      <c r="DYH1" s="91"/>
      <c r="DYI1" s="91"/>
      <c r="DYJ1" s="91"/>
      <c r="DYK1" s="91"/>
      <c r="DYL1" s="91"/>
      <c r="DYM1" s="91"/>
      <c r="DYN1" s="91"/>
      <c r="DYO1" s="91"/>
      <c r="DYP1" s="91"/>
      <c r="DYQ1" s="91"/>
      <c r="DYR1" s="91"/>
      <c r="DYS1" s="91"/>
      <c r="DYT1" s="91"/>
      <c r="DYU1" s="91"/>
      <c r="DYV1" s="91"/>
      <c r="DYW1" s="91"/>
      <c r="DYX1" s="91"/>
      <c r="DYY1" s="91"/>
      <c r="DYZ1" s="91"/>
      <c r="DZA1" s="91"/>
      <c r="DZB1" s="91"/>
      <c r="DZC1" s="91"/>
      <c r="DZD1" s="91"/>
      <c r="DZE1" s="91"/>
      <c r="DZF1" s="91"/>
      <c r="DZG1" s="91"/>
      <c r="DZH1" s="91"/>
      <c r="DZI1" s="91"/>
      <c r="DZJ1" s="91"/>
      <c r="DZK1" s="91"/>
      <c r="DZL1" s="91"/>
      <c r="DZM1" s="91"/>
      <c r="DZN1" s="91"/>
      <c r="DZO1" s="91"/>
      <c r="DZP1" s="91"/>
      <c r="DZQ1" s="91"/>
      <c r="DZR1" s="91"/>
      <c r="DZS1" s="91"/>
      <c r="DZT1" s="91"/>
      <c r="DZU1" s="91"/>
      <c r="DZV1" s="91"/>
      <c r="DZW1" s="91"/>
      <c r="DZX1" s="91"/>
      <c r="DZY1" s="91"/>
      <c r="DZZ1" s="91"/>
      <c r="EAA1" s="91"/>
      <c r="EAB1" s="91"/>
      <c r="EAC1" s="91"/>
      <c r="EAD1" s="91"/>
      <c r="EAE1" s="91"/>
      <c r="EAF1" s="91"/>
      <c r="EAG1" s="91"/>
      <c r="EAH1" s="91"/>
      <c r="EAI1" s="91"/>
      <c r="EAJ1" s="91"/>
      <c r="EAK1" s="91"/>
      <c r="EAL1" s="91"/>
      <c r="EAM1" s="91"/>
      <c r="EAN1" s="91"/>
      <c r="EAO1" s="91"/>
      <c r="EAP1" s="91"/>
      <c r="EAQ1" s="91"/>
      <c r="EAR1" s="91"/>
      <c r="EAS1" s="91"/>
      <c r="EAT1" s="91"/>
      <c r="EAU1" s="91"/>
      <c r="EAV1" s="91"/>
      <c r="EAW1" s="91"/>
      <c r="EAX1" s="91"/>
      <c r="EAY1" s="91"/>
      <c r="EAZ1" s="91"/>
      <c r="EBA1" s="91"/>
      <c r="EBB1" s="91"/>
      <c r="EBC1" s="91"/>
      <c r="EBD1" s="91"/>
      <c r="EBE1" s="91"/>
      <c r="EBF1" s="91"/>
      <c r="EBG1" s="91"/>
      <c r="EBH1" s="91"/>
      <c r="EBI1" s="91"/>
      <c r="EBJ1" s="91"/>
      <c r="EBK1" s="91"/>
      <c r="EBL1" s="91"/>
      <c r="EBM1" s="91"/>
      <c r="EBN1" s="91"/>
      <c r="EBO1" s="91"/>
      <c r="EBP1" s="91"/>
      <c r="EBQ1" s="91"/>
      <c r="EBR1" s="91"/>
      <c r="EBS1" s="91"/>
      <c r="EBT1" s="91"/>
      <c r="EBU1" s="91"/>
      <c r="EBV1" s="91"/>
      <c r="EBW1" s="91"/>
      <c r="EBX1" s="91"/>
      <c r="EBY1" s="91"/>
      <c r="EBZ1" s="91"/>
      <c r="ECA1" s="91"/>
      <c r="ECB1" s="91"/>
      <c r="ECC1" s="91"/>
      <c r="ECD1" s="91"/>
      <c r="ECE1" s="91"/>
      <c r="ECF1" s="91"/>
      <c r="ECG1" s="91"/>
      <c r="ECH1" s="91"/>
      <c r="ECI1" s="91"/>
      <c r="ECJ1" s="91"/>
      <c r="ECK1" s="91"/>
      <c r="ECL1" s="91"/>
      <c r="ECM1" s="91"/>
      <c r="ECN1" s="91"/>
      <c r="ECO1" s="91"/>
      <c r="ECP1" s="91"/>
      <c r="ECQ1" s="91"/>
      <c r="ECR1" s="91"/>
      <c r="ECS1" s="91"/>
      <c r="ECT1" s="91"/>
      <c r="ECU1" s="91"/>
      <c r="ECV1" s="91"/>
      <c r="ECW1" s="91"/>
      <c r="ECX1" s="91"/>
      <c r="ECY1" s="91"/>
      <c r="ECZ1" s="91"/>
      <c r="EDA1" s="91"/>
      <c r="EDB1" s="91"/>
      <c r="EDC1" s="91"/>
      <c r="EDD1" s="91"/>
      <c r="EDE1" s="91"/>
      <c r="EDF1" s="91"/>
      <c r="EDG1" s="91"/>
      <c r="EDH1" s="91"/>
      <c r="EDI1" s="91"/>
      <c r="EDJ1" s="91"/>
      <c r="EDK1" s="91"/>
      <c r="EDL1" s="91"/>
      <c r="EDM1" s="91"/>
      <c r="EDN1" s="91"/>
      <c r="EDO1" s="91"/>
      <c r="EDP1" s="91"/>
      <c r="EDQ1" s="91"/>
      <c r="EDR1" s="91"/>
      <c r="EDS1" s="91"/>
      <c r="EDT1" s="91"/>
      <c r="EDU1" s="91"/>
      <c r="EDV1" s="91"/>
      <c r="EDW1" s="91"/>
      <c r="EDX1" s="91"/>
      <c r="EDY1" s="91"/>
      <c r="EDZ1" s="91"/>
      <c r="EEA1" s="91"/>
      <c r="EEB1" s="91"/>
      <c r="EEC1" s="91"/>
      <c r="EED1" s="91"/>
      <c r="EEE1" s="91"/>
      <c r="EEF1" s="91"/>
      <c r="EEG1" s="91"/>
      <c r="EEH1" s="91"/>
      <c r="EEI1" s="91"/>
      <c r="EEJ1" s="91"/>
      <c r="EEK1" s="91"/>
      <c r="EEL1" s="91"/>
      <c r="EEM1" s="91"/>
      <c r="EEN1" s="91"/>
      <c r="EEO1" s="91"/>
      <c r="EEP1" s="91"/>
      <c r="EEQ1" s="91"/>
      <c r="EER1" s="91"/>
      <c r="EES1" s="91"/>
      <c r="EET1" s="91"/>
      <c r="EEU1" s="91"/>
      <c r="EEV1" s="91"/>
      <c r="EEW1" s="91"/>
      <c r="EEX1" s="91"/>
      <c r="EEY1" s="91"/>
      <c r="EEZ1" s="91"/>
      <c r="EFA1" s="91"/>
      <c r="EFB1" s="91"/>
      <c r="EFC1" s="91"/>
      <c r="EFD1" s="91"/>
      <c r="EFE1" s="91"/>
      <c r="EFF1" s="91"/>
      <c r="EFG1" s="91"/>
      <c r="EFH1" s="91"/>
      <c r="EFI1" s="91"/>
      <c r="EFJ1" s="91"/>
      <c r="EFK1" s="91"/>
      <c r="EFL1" s="91"/>
      <c r="EFM1" s="91"/>
      <c r="EFN1" s="91"/>
      <c r="EFO1" s="91"/>
      <c r="EFP1" s="91"/>
      <c r="EFQ1" s="91"/>
      <c r="EFR1" s="91"/>
      <c r="EFS1" s="91"/>
      <c r="EFT1" s="91"/>
      <c r="EFU1" s="91"/>
      <c r="EFV1" s="91"/>
      <c r="EFW1" s="91"/>
      <c r="EFX1" s="91"/>
      <c r="EFY1" s="91"/>
      <c r="EFZ1" s="91"/>
      <c r="EGA1" s="91"/>
      <c r="EGB1" s="91"/>
      <c r="EGC1" s="91"/>
      <c r="EGD1" s="91"/>
      <c r="EGE1" s="91"/>
      <c r="EGF1" s="91"/>
      <c r="EGG1" s="91"/>
      <c r="EGH1" s="91"/>
      <c r="EGI1" s="91"/>
      <c r="EGJ1" s="91"/>
      <c r="EGK1" s="91"/>
      <c r="EGL1" s="91"/>
      <c r="EGM1" s="91"/>
      <c r="EGN1" s="91"/>
      <c r="EGO1" s="91"/>
      <c r="EGP1" s="91"/>
      <c r="EGQ1" s="91"/>
      <c r="EGR1" s="91"/>
      <c r="EGS1" s="91"/>
      <c r="EGT1" s="91"/>
      <c r="EGU1" s="91"/>
      <c r="EGV1" s="91"/>
      <c r="EGW1" s="91"/>
      <c r="EGX1" s="91"/>
      <c r="EGY1" s="91"/>
      <c r="EGZ1" s="91"/>
      <c r="EHA1" s="91"/>
      <c r="EHB1" s="91"/>
      <c r="EHC1" s="91"/>
      <c r="EHD1" s="91"/>
      <c r="EHE1" s="91"/>
      <c r="EHF1" s="91"/>
      <c r="EHG1" s="91"/>
      <c r="EHH1" s="91"/>
      <c r="EHI1" s="91"/>
      <c r="EHJ1" s="91"/>
      <c r="EHK1" s="91"/>
      <c r="EHL1" s="91"/>
      <c r="EHM1" s="91"/>
      <c r="EHN1" s="91"/>
      <c r="EHO1" s="91"/>
      <c r="EHP1" s="91"/>
      <c r="EHQ1" s="91"/>
      <c r="EHR1" s="91"/>
      <c r="EHS1" s="91"/>
      <c r="EHT1" s="91"/>
      <c r="EHU1" s="91"/>
      <c r="EHV1" s="91"/>
      <c r="EHW1" s="91"/>
      <c r="EHX1" s="91"/>
      <c r="EHY1" s="91"/>
      <c r="EHZ1" s="91"/>
      <c r="EIA1" s="91"/>
      <c r="EIB1" s="91"/>
      <c r="EIC1" s="91"/>
      <c r="EID1" s="91"/>
      <c r="EIE1" s="91"/>
      <c r="EIF1" s="91"/>
      <c r="EIG1" s="91"/>
      <c r="EIH1" s="91"/>
      <c r="EII1" s="91"/>
      <c r="EIJ1" s="91"/>
      <c r="EIK1" s="91"/>
      <c r="EIL1" s="91"/>
      <c r="EIM1" s="91"/>
      <c r="EIN1" s="91"/>
      <c r="EIO1" s="91"/>
      <c r="EIP1" s="91"/>
      <c r="EIQ1" s="91"/>
      <c r="EIR1" s="91"/>
      <c r="EIS1" s="91"/>
      <c r="EIT1" s="91"/>
      <c r="EIU1" s="91"/>
      <c r="EIV1" s="91"/>
      <c r="EIW1" s="91"/>
      <c r="EIX1" s="91"/>
      <c r="EIY1" s="91"/>
      <c r="EIZ1" s="91"/>
      <c r="EJA1" s="91"/>
      <c r="EJB1" s="91"/>
      <c r="EJC1" s="91"/>
      <c r="EJD1" s="91"/>
      <c r="EJE1" s="91"/>
      <c r="EJF1" s="91"/>
      <c r="EJG1" s="91"/>
      <c r="EJH1" s="91"/>
      <c r="EJI1" s="91"/>
      <c r="EJJ1" s="91"/>
      <c r="EJK1" s="91"/>
      <c r="EJL1" s="91"/>
      <c r="EJM1" s="91"/>
      <c r="EJN1" s="91"/>
      <c r="EJO1" s="91"/>
      <c r="EJP1" s="91"/>
      <c r="EJQ1" s="91"/>
      <c r="EJR1" s="91"/>
      <c r="EJS1" s="91"/>
      <c r="EJT1" s="91"/>
      <c r="EJU1" s="91"/>
      <c r="EJV1" s="91"/>
      <c r="EJW1" s="91"/>
      <c r="EJX1" s="91"/>
      <c r="EJY1" s="91"/>
      <c r="EJZ1" s="91"/>
      <c r="EKA1" s="91"/>
      <c r="EKB1" s="91"/>
      <c r="EKC1" s="91"/>
      <c r="EKD1" s="91"/>
      <c r="EKE1" s="91"/>
      <c r="EKF1" s="91"/>
      <c r="EKG1" s="91"/>
      <c r="EKH1" s="91"/>
      <c r="EKI1" s="91"/>
      <c r="EKJ1" s="91"/>
      <c r="EKK1" s="91"/>
      <c r="EKL1" s="91"/>
      <c r="EKM1" s="91"/>
      <c r="EKN1" s="91"/>
      <c r="EKO1" s="91"/>
      <c r="EKP1" s="91"/>
      <c r="EKQ1" s="91"/>
      <c r="EKR1" s="91"/>
      <c r="EKS1" s="91"/>
      <c r="EKT1" s="91"/>
      <c r="EKU1" s="91"/>
      <c r="EKV1" s="91"/>
      <c r="EKW1" s="91"/>
      <c r="EKX1" s="91"/>
      <c r="EKY1" s="91"/>
      <c r="EKZ1" s="91"/>
      <c r="ELA1" s="91"/>
      <c r="ELB1" s="91"/>
      <c r="ELC1" s="91"/>
      <c r="ELD1" s="91"/>
      <c r="ELE1" s="91"/>
      <c r="ELF1" s="91"/>
      <c r="ELG1" s="91"/>
      <c r="ELH1" s="91"/>
      <c r="ELI1" s="91"/>
      <c r="ELJ1" s="91"/>
      <c r="ELK1" s="91"/>
      <c r="ELL1" s="91"/>
      <c r="ELM1" s="91"/>
      <c r="ELN1" s="91"/>
      <c r="ELO1" s="91"/>
      <c r="ELP1" s="91"/>
      <c r="ELQ1" s="91"/>
      <c r="ELR1" s="91"/>
      <c r="ELS1" s="91"/>
      <c r="ELT1" s="91"/>
      <c r="ELU1" s="91"/>
      <c r="ELV1" s="91"/>
      <c r="ELW1" s="91"/>
      <c r="ELX1" s="91"/>
      <c r="ELY1" s="91"/>
      <c r="ELZ1" s="91"/>
      <c r="EMA1" s="91"/>
      <c r="EMB1" s="91"/>
      <c r="EMC1" s="91"/>
      <c r="EMD1" s="91"/>
      <c r="EME1" s="91"/>
      <c r="EMF1" s="91"/>
      <c r="EMG1" s="91"/>
      <c r="EMH1" s="91"/>
      <c r="EMI1" s="91"/>
      <c r="EMJ1" s="91"/>
      <c r="EMK1" s="91"/>
      <c r="EML1" s="91"/>
      <c r="EMM1" s="91"/>
      <c r="EMN1" s="91"/>
      <c r="EMO1" s="91"/>
      <c r="EMP1" s="91"/>
      <c r="EMQ1" s="91"/>
      <c r="EMR1" s="91"/>
      <c r="EMS1" s="91"/>
      <c r="EMT1" s="91"/>
      <c r="EMU1" s="91"/>
      <c r="EMV1" s="91"/>
      <c r="EMW1" s="91"/>
      <c r="EMX1" s="91"/>
      <c r="EMY1" s="91"/>
      <c r="EMZ1" s="91"/>
      <c r="ENA1" s="91"/>
      <c r="ENB1" s="91"/>
      <c r="ENC1" s="91"/>
      <c r="END1" s="91"/>
      <c r="ENE1" s="91"/>
      <c r="ENF1" s="91"/>
      <c r="ENG1" s="91"/>
      <c r="ENH1" s="91"/>
      <c r="ENI1" s="91"/>
      <c r="ENJ1" s="91"/>
      <c r="ENK1" s="91"/>
      <c r="ENL1" s="91"/>
      <c r="ENM1" s="91"/>
      <c r="ENN1" s="91"/>
      <c r="ENO1" s="91"/>
      <c r="ENP1" s="91"/>
      <c r="ENQ1" s="91"/>
      <c r="ENR1" s="91"/>
      <c r="ENS1" s="91"/>
      <c r="ENT1" s="91"/>
      <c r="ENU1" s="91"/>
      <c r="ENV1" s="91"/>
      <c r="ENW1" s="91"/>
      <c r="ENX1" s="91"/>
      <c r="ENY1" s="91"/>
      <c r="ENZ1" s="91"/>
      <c r="EOA1" s="91"/>
      <c r="EOB1" s="91"/>
      <c r="EOC1" s="91"/>
      <c r="EOD1" s="91"/>
      <c r="EOE1" s="91"/>
      <c r="EOF1" s="91"/>
      <c r="EOG1" s="91"/>
      <c r="EOH1" s="91"/>
      <c r="EOI1" s="91"/>
      <c r="EOJ1" s="91"/>
      <c r="EOK1" s="91"/>
      <c r="EOL1" s="91"/>
      <c r="EOM1" s="91"/>
      <c r="EON1" s="91"/>
      <c r="EOO1" s="91"/>
      <c r="EOP1" s="91"/>
      <c r="EOQ1" s="91"/>
      <c r="EOR1" s="91"/>
      <c r="EOS1" s="91"/>
      <c r="EOT1" s="91"/>
      <c r="EOU1" s="91"/>
      <c r="EOV1" s="91"/>
      <c r="EOW1" s="91"/>
      <c r="EOX1" s="91"/>
      <c r="EOY1" s="91"/>
      <c r="EOZ1" s="91"/>
      <c r="EPA1" s="91"/>
      <c r="EPB1" s="91"/>
      <c r="EPC1" s="91"/>
      <c r="EPD1" s="91"/>
      <c r="EPE1" s="91"/>
      <c r="EPF1" s="91"/>
      <c r="EPG1" s="91"/>
      <c r="EPH1" s="91"/>
      <c r="EPI1" s="91"/>
      <c r="EPJ1" s="91"/>
      <c r="EPK1" s="91"/>
      <c r="EPL1" s="91"/>
      <c r="EPM1" s="91"/>
      <c r="EPN1" s="91"/>
      <c r="EPO1" s="91"/>
      <c r="EPP1" s="91"/>
      <c r="EPQ1" s="91"/>
      <c r="EPR1" s="91"/>
      <c r="EPS1" s="91"/>
      <c r="EPT1" s="91"/>
      <c r="EPU1" s="91"/>
      <c r="EPV1" s="91"/>
      <c r="EPW1" s="91"/>
      <c r="EPX1" s="91"/>
      <c r="EPY1" s="91"/>
      <c r="EPZ1" s="91"/>
      <c r="EQA1" s="91"/>
      <c r="EQB1" s="91"/>
      <c r="EQC1" s="91"/>
      <c r="EQD1" s="91"/>
      <c r="EQE1" s="91"/>
      <c r="EQF1" s="91"/>
      <c r="EQG1" s="91"/>
      <c r="EQH1" s="91"/>
      <c r="EQI1" s="91"/>
      <c r="EQJ1" s="91"/>
      <c r="EQK1" s="91"/>
      <c r="EQL1" s="91"/>
      <c r="EQM1" s="91"/>
      <c r="EQN1" s="91"/>
      <c r="EQO1" s="91"/>
      <c r="EQP1" s="91"/>
      <c r="EQQ1" s="91"/>
      <c r="EQR1" s="91"/>
      <c r="EQS1" s="91"/>
      <c r="EQT1" s="91"/>
      <c r="EQU1" s="91"/>
      <c r="EQV1" s="91"/>
      <c r="EQW1" s="91"/>
      <c r="EQX1" s="91"/>
      <c r="EQY1" s="91"/>
      <c r="EQZ1" s="91"/>
      <c r="ERA1" s="91"/>
      <c r="ERB1" s="91"/>
      <c r="ERC1" s="91"/>
      <c r="ERD1" s="91"/>
      <c r="ERE1" s="91"/>
      <c r="ERF1" s="91"/>
      <c r="ERG1" s="91"/>
      <c r="ERH1" s="91"/>
      <c r="ERI1" s="91"/>
      <c r="ERJ1" s="91"/>
      <c r="ERK1" s="91"/>
      <c r="ERL1" s="91"/>
      <c r="ERM1" s="91"/>
      <c r="ERN1" s="91"/>
      <c r="ERO1" s="91"/>
      <c r="ERP1" s="91"/>
      <c r="ERQ1" s="91"/>
      <c r="ERR1" s="91"/>
      <c r="ERS1" s="91"/>
      <c r="ERT1" s="91"/>
      <c r="ERU1" s="91"/>
      <c r="ERV1" s="91"/>
      <c r="ERW1" s="91"/>
      <c r="ERX1" s="91"/>
      <c r="ERY1" s="91"/>
      <c r="ERZ1" s="91"/>
      <c r="ESA1" s="91"/>
      <c r="ESB1" s="91"/>
      <c r="ESC1" s="91"/>
      <c r="ESD1" s="91"/>
      <c r="ESE1" s="91"/>
      <c r="ESF1" s="91"/>
      <c r="ESG1" s="91"/>
      <c r="ESH1" s="91"/>
      <c r="ESI1" s="91"/>
      <c r="ESJ1" s="91"/>
      <c r="ESK1" s="91"/>
      <c r="ESL1" s="91"/>
      <c r="ESM1" s="91"/>
      <c r="ESN1" s="91"/>
      <c r="ESO1" s="91"/>
      <c r="ESP1" s="91"/>
      <c r="ESQ1" s="91"/>
      <c r="ESR1" s="91"/>
      <c r="ESS1" s="91"/>
      <c r="EST1" s="91"/>
      <c r="ESU1" s="91"/>
      <c r="ESV1" s="91"/>
      <c r="ESW1" s="91"/>
      <c r="ESX1" s="91"/>
      <c r="ESY1" s="91"/>
      <c r="ESZ1" s="91"/>
      <c r="ETA1" s="91"/>
      <c r="ETB1" s="91"/>
      <c r="ETC1" s="91"/>
      <c r="ETD1" s="91"/>
      <c r="ETE1" s="91"/>
      <c r="ETF1" s="91"/>
      <c r="ETG1" s="91"/>
      <c r="ETH1" s="91"/>
      <c r="ETI1" s="91"/>
      <c r="ETJ1" s="91"/>
      <c r="ETK1" s="91"/>
      <c r="ETL1" s="91"/>
      <c r="ETM1" s="91"/>
      <c r="ETN1" s="91"/>
      <c r="ETO1" s="91"/>
      <c r="ETP1" s="91"/>
      <c r="ETQ1" s="91"/>
      <c r="ETR1" s="91"/>
      <c r="ETS1" s="91"/>
      <c r="ETT1" s="91"/>
      <c r="ETU1" s="91"/>
      <c r="ETV1" s="91"/>
      <c r="ETW1" s="91"/>
      <c r="ETX1" s="91"/>
      <c r="ETY1" s="91"/>
      <c r="ETZ1" s="91"/>
      <c r="EUA1" s="91"/>
      <c r="EUB1" s="91"/>
      <c r="EUC1" s="91"/>
      <c r="EUD1" s="91"/>
      <c r="EUE1" s="91"/>
      <c r="EUF1" s="91"/>
      <c r="EUG1" s="91"/>
      <c r="EUH1" s="91"/>
      <c r="EUI1" s="91"/>
      <c r="EUJ1" s="91"/>
      <c r="EUK1" s="91"/>
      <c r="EUL1" s="91"/>
      <c r="EUM1" s="91"/>
      <c r="EUN1" s="91"/>
      <c r="EUO1" s="91"/>
      <c r="EUP1" s="91"/>
      <c r="EUQ1" s="91"/>
      <c r="EUR1" s="91"/>
      <c r="EUS1" s="91"/>
      <c r="EUT1" s="91"/>
      <c r="EUU1" s="91"/>
      <c r="EUV1" s="91"/>
      <c r="EUW1" s="91"/>
      <c r="EUX1" s="91"/>
      <c r="EUY1" s="91"/>
      <c r="EUZ1" s="91"/>
      <c r="EVA1" s="91"/>
      <c r="EVB1" s="91"/>
      <c r="EVC1" s="91"/>
      <c r="EVD1" s="91"/>
      <c r="EVE1" s="91"/>
      <c r="EVF1" s="91"/>
      <c r="EVG1" s="91"/>
      <c r="EVH1" s="91"/>
      <c r="EVI1" s="91"/>
      <c r="EVJ1" s="91"/>
      <c r="EVK1" s="91"/>
      <c r="EVL1" s="91"/>
      <c r="EVM1" s="91"/>
      <c r="EVN1" s="91"/>
      <c r="EVO1" s="91"/>
      <c r="EVP1" s="91"/>
      <c r="EVQ1" s="91"/>
      <c r="EVR1" s="91"/>
      <c r="EVS1" s="91"/>
      <c r="EVT1" s="91"/>
      <c r="EVU1" s="91"/>
      <c r="EVV1" s="91"/>
      <c r="EVW1" s="91"/>
      <c r="EVX1" s="91"/>
      <c r="EVY1" s="91"/>
      <c r="EVZ1" s="91"/>
      <c r="EWA1" s="91"/>
      <c r="EWB1" s="91"/>
      <c r="EWC1" s="91"/>
      <c r="EWD1" s="91"/>
      <c r="EWE1" s="91"/>
      <c r="EWF1" s="91"/>
      <c r="EWG1" s="91"/>
      <c r="EWH1" s="91"/>
      <c r="EWI1" s="91"/>
      <c r="EWJ1" s="91"/>
      <c r="EWK1" s="91"/>
      <c r="EWL1" s="91"/>
      <c r="EWM1" s="91"/>
      <c r="EWN1" s="91"/>
      <c r="EWO1" s="91"/>
      <c r="EWP1" s="91"/>
      <c r="EWQ1" s="91"/>
      <c r="EWR1" s="91"/>
      <c r="EWS1" s="91"/>
      <c r="EWT1" s="91"/>
      <c r="EWU1" s="91"/>
      <c r="EWV1" s="91"/>
      <c r="EWW1" s="91"/>
      <c r="EWX1" s="91"/>
      <c r="EWY1" s="91"/>
      <c r="EWZ1" s="91"/>
      <c r="EXA1" s="91"/>
      <c r="EXB1" s="91"/>
      <c r="EXC1" s="91"/>
      <c r="EXD1" s="91"/>
      <c r="EXE1" s="91"/>
      <c r="EXF1" s="91"/>
      <c r="EXG1" s="91"/>
      <c r="EXH1" s="91"/>
      <c r="EXI1" s="91"/>
      <c r="EXJ1" s="91"/>
      <c r="EXK1" s="91"/>
      <c r="EXL1" s="91"/>
      <c r="EXM1" s="91"/>
      <c r="EXN1" s="91"/>
      <c r="EXO1" s="91"/>
      <c r="EXP1" s="91"/>
      <c r="EXQ1" s="91"/>
      <c r="EXR1" s="91"/>
      <c r="EXS1" s="91"/>
      <c r="EXT1" s="91"/>
      <c r="EXU1" s="91"/>
      <c r="EXV1" s="91"/>
      <c r="EXW1" s="91"/>
      <c r="EXX1" s="91"/>
      <c r="EXY1" s="91"/>
      <c r="EXZ1" s="91"/>
      <c r="EYA1" s="91"/>
      <c r="EYB1" s="91"/>
      <c r="EYC1" s="91"/>
      <c r="EYD1" s="91"/>
      <c r="EYE1" s="91"/>
      <c r="EYF1" s="91"/>
      <c r="EYG1" s="91"/>
      <c r="EYH1" s="91"/>
      <c r="EYI1" s="91"/>
      <c r="EYJ1" s="91"/>
      <c r="EYK1" s="91"/>
      <c r="EYL1" s="91"/>
      <c r="EYM1" s="91"/>
      <c r="EYN1" s="91"/>
      <c r="EYO1" s="91"/>
      <c r="EYP1" s="91"/>
      <c r="EYQ1" s="91"/>
      <c r="EYR1" s="91"/>
      <c r="EYS1" s="91"/>
      <c r="EYT1" s="91"/>
      <c r="EYU1" s="91"/>
      <c r="EYV1" s="91"/>
      <c r="EYW1" s="91"/>
      <c r="EYX1" s="91"/>
      <c r="EYY1" s="91"/>
      <c r="EYZ1" s="91"/>
      <c r="EZA1" s="91"/>
      <c r="EZB1" s="91"/>
      <c r="EZC1" s="91"/>
      <c r="EZD1" s="91"/>
      <c r="EZE1" s="91"/>
      <c r="EZF1" s="91"/>
      <c r="EZG1" s="91"/>
      <c r="EZH1" s="91"/>
      <c r="EZI1" s="91"/>
      <c r="EZJ1" s="91"/>
      <c r="EZK1" s="91"/>
      <c r="EZL1" s="91"/>
      <c r="EZM1" s="91"/>
      <c r="EZN1" s="91"/>
      <c r="EZO1" s="91"/>
      <c r="EZP1" s="91"/>
      <c r="EZQ1" s="91"/>
      <c r="EZR1" s="91"/>
      <c r="EZS1" s="91"/>
      <c r="EZT1" s="91"/>
      <c r="EZU1" s="91"/>
      <c r="EZV1" s="91"/>
      <c r="EZW1" s="91"/>
      <c r="EZX1" s="91"/>
      <c r="EZY1" s="91"/>
      <c r="EZZ1" s="91"/>
      <c r="FAA1" s="91"/>
      <c r="FAB1" s="91"/>
      <c r="FAC1" s="91"/>
      <c r="FAD1" s="91"/>
      <c r="FAE1" s="91"/>
      <c r="FAF1" s="91"/>
      <c r="FAG1" s="91"/>
      <c r="FAH1" s="91"/>
      <c r="FAI1" s="91"/>
      <c r="FAJ1" s="91"/>
      <c r="FAK1" s="91"/>
      <c r="FAL1" s="91"/>
      <c r="FAM1" s="91"/>
      <c r="FAN1" s="91"/>
      <c r="FAO1" s="91"/>
      <c r="FAP1" s="91"/>
      <c r="FAQ1" s="91"/>
      <c r="FAR1" s="91"/>
      <c r="FAS1" s="91"/>
      <c r="FAT1" s="91"/>
      <c r="FAU1" s="91"/>
      <c r="FAV1" s="91"/>
      <c r="FAW1" s="91"/>
      <c r="FAX1" s="91"/>
      <c r="FAY1" s="91"/>
      <c r="FAZ1" s="91"/>
      <c r="FBA1" s="91"/>
      <c r="FBB1" s="91"/>
      <c r="FBC1" s="91"/>
      <c r="FBD1" s="91"/>
      <c r="FBE1" s="91"/>
      <c r="FBF1" s="91"/>
      <c r="FBG1" s="91"/>
      <c r="FBH1" s="91"/>
      <c r="FBI1" s="91"/>
      <c r="FBJ1" s="91"/>
      <c r="FBK1" s="91"/>
      <c r="FBL1" s="91"/>
      <c r="FBM1" s="91"/>
      <c r="FBN1" s="91"/>
      <c r="FBO1" s="91"/>
      <c r="FBP1" s="91"/>
      <c r="FBQ1" s="91"/>
      <c r="FBR1" s="91"/>
      <c r="FBS1" s="91"/>
      <c r="FBT1" s="91"/>
      <c r="FBU1" s="91"/>
      <c r="FBV1" s="91"/>
      <c r="FBW1" s="91"/>
      <c r="FBX1" s="91"/>
      <c r="FBY1" s="91"/>
      <c r="FBZ1" s="91"/>
      <c r="FCA1" s="91"/>
      <c r="FCB1" s="91"/>
      <c r="FCC1" s="91"/>
      <c r="FCD1" s="91"/>
      <c r="FCE1" s="91"/>
      <c r="FCF1" s="91"/>
      <c r="FCG1" s="91"/>
      <c r="FCH1" s="91"/>
      <c r="FCI1" s="91"/>
      <c r="FCJ1" s="91"/>
      <c r="FCK1" s="91"/>
      <c r="FCL1" s="91"/>
      <c r="FCM1" s="91"/>
      <c r="FCN1" s="91"/>
      <c r="FCO1" s="91"/>
      <c r="FCP1" s="91"/>
      <c r="FCQ1" s="91"/>
      <c r="FCR1" s="91"/>
      <c r="FCS1" s="91"/>
      <c r="FCT1" s="91"/>
      <c r="FCU1" s="91"/>
      <c r="FCV1" s="91"/>
      <c r="FCW1" s="91"/>
      <c r="FCX1" s="91"/>
      <c r="FCY1" s="91"/>
      <c r="FCZ1" s="91"/>
      <c r="FDA1" s="91"/>
      <c r="FDB1" s="91"/>
      <c r="FDC1" s="91"/>
      <c r="FDD1" s="91"/>
      <c r="FDE1" s="91"/>
      <c r="FDF1" s="91"/>
      <c r="FDG1" s="91"/>
      <c r="FDH1" s="91"/>
      <c r="FDI1" s="91"/>
      <c r="FDJ1" s="91"/>
      <c r="FDK1" s="91"/>
      <c r="FDL1" s="91"/>
      <c r="FDM1" s="91"/>
      <c r="FDN1" s="91"/>
      <c r="FDO1" s="91"/>
      <c r="FDP1" s="91"/>
      <c r="FDQ1" s="91"/>
      <c r="FDR1" s="91"/>
      <c r="FDS1" s="91"/>
      <c r="FDT1" s="91"/>
      <c r="FDU1" s="91"/>
      <c r="FDV1" s="91"/>
      <c r="FDW1" s="91"/>
      <c r="FDX1" s="91"/>
      <c r="FDY1" s="91"/>
      <c r="FDZ1" s="91"/>
      <c r="FEA1" s="91"/>
      <c r="FEB1" s="91"/>
      <c r="FEC1" s="91"/>
      <c r="FED1" s="91"/>
      <c r="FEE1" s="91"/>
      <c r="FEF1" s="91"/>
      <c r="FEG1" s="91"/>
      <c r="FEH1" s="91"/>
      <c r="FEI1" s="91"/>
      <c r="FEJ1" s="91"/>
      <c r="FEK1" s="91"/>
      <c r="FEL1" s="91"/>
      <c r="FEM1" s="91"/>
      <c r="FEN1" s="91"/>
      <c r="FEO1" s="91"/>
      <c r="FEP1" s="91"/>
      <c r="FEQ1" s="91"/>
      <c r="FER1" s="91"/>
      <c r="FES1" s="91"/>
      <c r="FET1" s="91"/>
      <c r="FEU1" s="91"/>
      <c r="FEV1" s="91"/>
      <c r="FEW1" s="91"/>
      <c r="FEX1" s="91"/>
      <c r="FEY1" s="91"/>
      <c r="FEZ1" s="91"/>
      <c r="FFA1" s="91"/>
      <c r="FFB1" s="91"/>
      <c r="FFC1" s="91"/>
      <c r="FFD1" s="91"/>
      <c r="FFE1" s="91"/>
      <c r="FFF1" s="91"/>
      <c r="FFG1" s="91"/>
      <c r="FFH1" s="91"/>
      <c r="FFI1" s="91"/>
      <c r="FFJ1" s="91"/>
      <c r="FFK1" s="91"/>
      <c r="FFL1" s="91"/>
      <c r="FFM1" s="91"/>
      <c r="FFN1" s="91"/>
      <c r="FFO1" s="91"/>
      <c r="FFP1" s="91"/>
      <c r="FFQ1" s="91"/>
      <c r="FFR1" s="91"/>
      <c r="FFS1" s="91"/>
      <c r="FFT1" s="91"/>
      <c r="FFU1" s="91"/>
      <c r="FFV1" s="91"/>
      <c r="FFW1" s="91"/>
      <c r="FFX1" s="91"/>
      <c r="FFY1" s="91"/>
      <c r="FFZ1" s="91"/>
      <c r="FGA1" s="91"/>
      <c r="FGB1" s="91"/>
      <c r="FGC1" s="91"/>
      <c r="FGD1" s="91"/>
      <c r="FGE1" s="91"/>
      <c r="FGF1" s="91"/>
      <c r="FGG1" s="91"/>
      <c r="FGH1" s="91"/>
      <c r="FGI1" s="91"/>
      <c r="FGJ1" s="91"/>
      <c r="FGK1" s="91"/>
      <c r="FGL1" s="91"/>
      <c r="FGM1" s="91"/>
      <c r="FGN1" s="91"/>
      <c r="FGO1" s="91"/>
      <c r="FGP1" s="91"/>
      <c r="FGQ1" s="91"/>
      <c r="FGR1" s="91"/>
      <c r="FGS1" s="91"/>
      <c r="FGT1" s="91"/>
      <c r="FGU1" s="91"/>
      <c r="FGV1" s="91"/>
      <c r="FGW1" s="91"/>
      <c r="FGX1" s="91"/>
      <c r="FGY1" s="91"/>
      <c r="FGZ1" s="91"/>
      <c r="FHA1" s="91"/>
      <c r="FHB1" s="91"/>
      <c r="FHC1" s="91"/>
      <c r="FHD1" s="91"/>
      <c r="FHE1" s="91"/>
      <c r="FHF1" s="91"/>
      <c r="FHG1" s="91"/>
      <c r="FHH1" s="91"/>
      <c r="FHI1" s="91"/>
      <c r="FHJ1" s="91"/>
      <c r="FHK1" s="91"/>
      <c r="FHL1" s="91"/>
      <c r="FHM1" s="91"/>
      <c r="FHN1" s="91"/>
      <c r="FHO1" s="91"/>
      <c r="FHP1" s="91"/>
      <c r="FHQ1" s="91"/>
      <c r="FHR1" s="91"/>
      <c r="FHS1" s="91"/>
      <c r="FHT1" s="91"/>
      <c r="FHU1" s="91"/>
      <c r="FHV1" s="91"/>
      <c r="FHW1" s="91"/>
      <c r="FHX1" s="91"/>
      <c r="FHY1" s="91"/>
      <c r="FHZ1" s="91"/>
      <c r="FIA1" s="91"/>
      <c r="FIB1" s="91"/>
      <c r="FIC1" s="91"/>
      <c r="FID1" s="91"/>
      <c r="FIE1" s="91"/>
      <c r="FIF1" s="91"/>
      <c r="FIG1" s="91"/>
      <c r="FIH1" s="91"/>
      <c r="FII1" s="91"/>
      <c r="FIJ1" s="91"/>
      <c r="FIK1" s="91"/>
      <c r="FIL1" s="91"/>
      <c r="FIM1" s="91"/>
      <c r="FIN1" s="91"/>
      <c r="FIO1" s="91"/>
      <c r="FIP1" s="91"/>
      <c r="FIQ1" s="91"/>
      <c r="FIR1" s="91"/>
      <c r="FIS1" s="91"/>
      <c r="FIT1" s="91"/>
      <c r="FIU1" s="91"/>
      <c r="FIV1" s="91"/>
      <c r="FIW1" s="91"/>
      <c r="FIX1" s="91"/>
      <c r="FIY1" s="91"/>
      <c r="FIZ1" s="91"/>
      <c r="FJA1" s="91"/>
      <c r="FJB1" s="91"/>
      <c r="FJC1" s="91"/>
      <c r="FJD1" s="91"/>
      <c r="FJE1" s="91"/>
      <c r="FJF1" s="91"/>
      <c r="FJG1" s="91"/>
      <c r="FJH1" s="91"/>
      <c r="FJI1" s="91"/>
      <c r="FJJ1" s="91"/>
      <c r="FJK1" s="91"/>
      <c r="FJL1" s="91"/>
      <c r="FJM1" s="91"/>
      <c r="FJN1" s="91"/>
      <c r="FJO1" s="91"/>
      <c r="FJP1" s="91"/>
      <c r="FJQ1" s="91"/>
      <c r="FJR1" s="91"/>
      <c r="FJS1" s="91"/>
      <c r="FJT1" s="91"/>
      <c r="FJU1" s="91"/>
      <c r="FJV1" s="91"/>
      <c r="FJW1" s="91"/>
      <c r="FJX1" s="91"/>
      <c r="FJY1" s="91"/>
      <c r="FJZ1" s="91"/>
      <c r="FKA1" s="91"/>
      <c r="FKB1" s="91"/>
      <c r="FKC1" s="91"/>
      <c r="FKD1" s="91"/>
      <c r="FKE1" s="91"/>
      <c r="FKF1" s="91"/>
      <c r="FKG1" s="91"/>
      <c r="FKH1" s="91"/>
      <c r="FKI1" s="91"/>
      <c r="FKJ1" s="91"/>
      <c r="FKK1" s="91"/>
      <c r="FKL1" s="91"/>
      <c r="FKM1" s="91"/>
      <c r="FKN1" s="91"/>
      <c r="FKO1" s="91"/>
      <c r="FKP1" s="91"/>
      <c r="FKQ1" s="91"/>
      <c r="FKR1" s="91"/>
      <c r="FKS1" s="91"/>
      <c r="FKT1" s="91"/>
      <c r="FKU1" s="91"/>
      <c r="FKV1" s="91"/>
      <c r="FKW1" s="91"/>
      <c r="FKX1" s="91"/>
      <c r="FKY1" s="91"/>
      <c r="FKZ1" s="91"/>
      <c r="FLA1" s="91"/>
      <c r="FLB1" s="91"/>
      <c r="FLC1" s="91"/>
      <c r="FLD1" s="91"/>
      <c r="FLE1" s="91"/>
      <c r="FLF1" s="91"/>
      <c r="FLG1" s="91"/>
      <c r="FLH1" s="91"/>
      <c r="FLI1" s="91"/>
      <c r="FLJ1" s="91"/>
      <c r="FLK1" s="91"/>
      <c r="FLL1" s="91"/>
      <c r="FLM1" s="91"/>
      <c r="FLN1" s="91"/>
      <c r="FLO1" s="91"/>
      <c r="FLP1" s="91"/>
      <c r="FLQ1" s="91"/>
      <c r="FLR1" s="91"/>
      <c r="FLS1" s="91"/>
      <c r="FLT1" s="91"/>
      <c r="FLU1" s="91"/>
      <c r="FLV1" s="91"/>
      <c r="FLW1" s="91"/>
      <c r="FLX1" s="91"/>
      <c r="FLY1" s="91"/>
      <c r="FLZ1" s="91"/>
      <c r="FMA1" s="91"/>
      <c r="FMB1" s="91"/>
      <c r="FMC1" s="91"/>
      <c r="FMD1" s="91"/>
      <c r="FME1" s="91"/>
      <c r="FMF1" s="91"/>
      <c r="FMG1" s="91"/>
      <c r="FMH1" s="91"/>
      <c r="FMI1" s="91"/>
      <c r="FMJ1" s="91"/>
      <c r="FMK1" s="91"/>
      <c r="FML1" s="91"/>
      <c r="FMM1" s="91"/>
      <c r="FMN1" s="91"/>
      <c r="FMO1" s="91"/>
      <c r="FMP1" s="91"/>
      <c r="FMQ1" s="91"/>
      <c r="FMR1" s="91"/>
      <c r="FMS1" s="91"/>
      <c r="FMT1" s="91"/>
      <c r="FMU1" s="91"/>
      <c r="FMV1" s="91"/>
      <c r="FMW1" s="91"/>
      <c r="FMX1" s="91"/>
      <c r="FMY1" s="91"/>
      <c r="FMZ1" s="91"/>
      <c r="FNA1" s="91"/>
      <c r="FNB1" s="91"/>
      <c r="FNC1" s="91"/>
      <c r="FND1" s="91"/>
      <c r="FNE1" s="91"/>
      <c r="FNF1" s="91"/>
      <c r="FNG1" s="91"/>
      <c r="FNH1" s="91"/>
      <c r="FNI1" s="91"/>
      <c r="FNJ1" s="91"/>
      <c r="FNK1" s="91"/>
      <c r="FNL1" s="91"/>
      <c r="FNM1" s="91"/>
      <c r="FNN1" s="91"/>
      <c r="FNO1" s="91"/>
      <c r="FNP1" s="91"/>
      <c r="FNQ1" s="91"/>
      <c r="FNR1" s="91"/>
      <c r="FNS1" s="91"/>
      <c r="FNT1" s="91"/>
      <c r="FNU1" s="91"/>
      <c r="FNV1" s="91"/>
      <c r="FNW1" s="91"/>
      <c r="FNX1" s="91"/>
      <c r="FNY1" s="91"/>
      <c r="FNZ1" s="91"/>
      <c r="FOA1" s="91"/>
      <c r="FOB1" s="91"/>
      <c r="FOC1" s="91"/>
      <c r="FOD1" s="91"/>
      <c r="FOE1" s="91"/>
      <c r="FOF1" s="91"/>
      <c r="FOG1" s="91"/>
      <c r="FOH1" s="91"/>
      <c r="FOI1" s="91"/>
      <c r="FOJ1" s="91"/>
      <c r="FOK1" s="91"/>
      <c r="FOL1" s="91"/>
      <c r="FOM1" s="91"/>
      <c r="FON1" s="91"/>
      <c r="FOO1" s="91"/>
      <c r="FOP1" s="91"/>
      <c r="FOQ1" s="91"/>
      <c r="FOR1" s="91"/>
      <c r="FOS1" s="91"/>
      <c r="FOT1" s="91"/>
      <c r="FOU1" s="91"/>
      <c r="FOV1" s="91"/>
      <c r="FOW1" s="91"/>
      <c r="FOX1" s="91"/>
      <c r="FOY1" s="91"/>
      <c r="FOZ1" s="91"/>
      <c r="FPA1" s="91"/>
      <c r="FPB1" s="91"/>
      <c r="FPC1" s="91"/>
      <c r="FPD1" s="91"/>
      <c r="FPE1" s="91"/>
      <c r="FPF1" s="91"/>
      <c r="FPG1" s="91"/>
      <c r="FPH1" s="91"/>
      <c r="FPI1" s="91"/>
      <c r="FPJ1" s="91"/>
      <c r="FPK1" s="91"/>
      <c r="FPL1" s="91"/>
      <c r="FPM1" s="91"/>
      <c r="FPN1" s="91"/>
      <c r="FPO1" s="91"/>
      <c r="FPP1" s="91"/>
      <c r="FPQ1" s="91"/>
      <c r="FPR1" s="91"/>
      <c r="FPS1" s="91"/>
      <c r="FPT1" s="91"/>
      <c r="FPU1" s="91"/>
      <c r="FPV1" s="91"/>
      <c r="FPW1" s="91"/>
      <c r="FPX1" s="91"/>
      <c r="FPY1" s="91"/>
      <c r="FPZ1" s="91"/>
      <c r="FQA1" s="91"/>
      <c r="FQB1" s="91"/>
      <c r="FQC1" s="91"/>
      <c r="FQD1" s="91"/>
      <c r="FQE1" s="91"/>
      <c r="FQF1" s="91"/>
      <c r="FQG1" s="91"/>
      <c r="FQH1" s="91"/>
      <c r="FQI1" s="91"/>
      <c r="FQJ1" s="91"/>
      <c r="FQK1" s="91"/>
      <c r="FQL1" s="91"/>
      <c r="FQM1" s="91"/>
      <c r="FQN1" s="91"/>
      <c r="FQO1" s="91"/>
      <c r="FQP1" s="91"/>
      <c r="FQQ1" s="91"/>
      <c r="FQR1" s="91"/>
      <c r="FQS1" s="91"/>
      <c r="FQT1" s="91"/>
      <c r="FQU1" s="91"/>
      <c r="FQV1" s="91"/>
      <c r="FQW1" s="91"/>
      <c r="FQX1" s="91"/>
      <c r="FQY1" s="91"/>
      <c r="FQZ1" s="91"/>
      <c r="FRA1" s="91"/>
      <c r="FRB1" s="91"/>
      <c r="FRC1" s="91"/>
      <c r="FRD1" s="91"/>
      <c r="FRE1" s="91"/>
      <c r="FRF1" s="91"/>
      <c r="FRG1" s="91"/>
      <c r="FRH1" s="91"/>
      <c r="FRI1" s="91"/>
      <c r="FRJ1" s="91"/>
      <c r="FRK1" s="91"/>
      <c r="FRL1" s="91"/>
      <c r="FRM1" s="91"/>
      <c r="FRN1" s="91"/>
      <c r="FRO1" s="91"/>
      <c r="FRP1" s="91"/>
      <c r="FRQ1" s="91"/>
      <c r="FRR1" s="91"/>
      <c r="FRS1" s="91"/>
      <c r="FRT1" s="91"/>
      <c r="FRU1" s="91"/>
      <c r="FRV1" s="91"/>
      <c r="FRW1" s="91"/>
      <c r="FRX1" s="91"/>
      <c r="FRY1" s="91"/>
      <c r="FRZ1" s="91"/>
      <c r="FSA1" s="91"/>
      <c r="FSB1" s="91"/>
      <c r="FSC1" s="91"/>
      <c r="FSD1" s="91"/>
      <c r="FSE1" s="91"/>
      <c r="FSF1" s="91"/>
      <c r="FSG1" s="91"/>
      <c r="FSH1" s="91"/>
      <c r="FSI1" s="91"/>
      <c r="FSJ1" s="91"/>
      <c r="FSK1" s="91"/>
      <c r="FSL1" s="91"/>
      <c r="FSM1" s="91"/>
      <c r="FSN1" s="91"/>
      <c r="FSO1" s="91"/>
      <c r="FSP1" s="91"/>
      <c r="FSQ1" s="91"/>
      <c r="FSR1" s="91"/>
      <c r="FSS1" s="91"/>
      <c r="FST1" s="91"/>
      <c r="FSU1" s="91"/>
      <c r="FSV1" s="91"/>
      <c r="FSW1" s="91"/>
      <c r="FSX1" s="91"/>
      <c r="FSY1" s="91"/>
      <c r="FSZ1" s="91"/>
      <c r="FTA1" s="91"/>
      <c r="FTB1" s="91"/>
      <c r="FTC1" s="91"/>
      <c r="FTD1" s="91"/>
      <c r="FTE1" s="91"/>
      <c r="FTF1" s="91"/>
      <c r="FTG1" s="91"/>
      <c r="FTH1" s="91"/>
      <c r="FTI1" s="91"/>
      <c r="FTJ1" s="91"/>
      <c r="FTK1" s="91"/>
      <c r="FTL1" s="91"/>
      <c r="FTM1" s="91"/>
      <c r="FTN1" s="91"/>
      <c r="FTO1" s="91"/>
      <c r="FTP1" s="91"/>
      <c r="FTQ1" s="91"/>
      <c r="FTR1" s="91"/>
      <c r="FTS1" s="91"/>
      <c r="FTT1" s="91"/>
      <c r="FTU1" s="91"/>
      <c r="FTV1" s="91"/>
      <c r="FTW1" s="91"/>
      <c r="FTX1" s="91"/>
      <c r="FTY1" s="91"/>
      <c r="FTZ1" s="91"/>
      <c r="FUA1" s="91"/>
      <c r="FUB1" s="91"/>
      <c r="FUC1" s="91"/>
      <c r="FUD1" s="91"/>
      <c r="FUE1" s="91"/>
      <c r="FUF1" s="91"/>
      <c r="FUG1" s="91"/>
      <c r="FUH1" s="91"/>
      <c r="FUI1" s="91"/>
      <c r="FUJ1" s="91"/>
      <c r="FUK1" s="91"/>
      <c r="FUL1" s="91"/>
      <c r="FUM1" s="91"/>
      <c r="FUN1" s="91"/>
      <c r="FUO1" s="91"/>
      <c r="FUP1" s="91"/>
      <c r="FUQ1" s="91"/>
      <c r="FUR1" s="91"/>
      <c r="FUS1" s="91"/>
      <c r="FUT1" s="91"/>
      <c r="FUU1" s="91"/>
      <c r="FUV1" s="91"/>
      <c r="FUW1" s="91"/>
      <c r="FUX1" s="91"/>
      <c r="FUY1" s="91"/>
      <c r="FUZ1" s="91"/>
      <c r="FVA1" s="91"/>
      <c r="FVB1" s="91"/>
      <c r="FVC1" s="91"/>
      <c r="FVD1" s="91"/>
      <c r="FVE1" s="91"/>
      <c r="FVF1" s="91"/>
      <c r="FVG1" s="91"/>
      <c r="FVH1" s="91"/>
      <c r="FVI1" s="91"/>
      <c r="FVJ1" s="91"/>
      <c r="FVK1" s="91"/>
      <c r="FVL1" s="91"/>
      <c r="FVM1" s="91"/>
      <c r="FVN1" s="91"/>
      <c r="FVO1" s="91"/>
      <c r="FVP1" s="91"/>
      <c r="FVQ1" s="91"/>
      <c r="FVR1" s="91"/>
      <c r="FVS1" s="91"/>
      <c r="FVT1" s="91"/>
      <c r="FVU1" s="91"/>
      <c r="FVV1" s="91"/>
      <c r="FVW1" s="91"/>
      <c r="FVX1" s="91"/>
      <c r="FVY1" s="91"/>
      <c r="FVZ1" s="91"/>
      <c r="FWA1" s="91"/>
      <c r="FWB1" s="91"/>
      <c r="FWC1" s="91"/>
      <c r="FWD1" s="91"/>
      <c r="FWE1" s="91"/>
      <c r="FWF1" s="91"/>
      <c r="FWG1" s="91"/>
      <c r="FWH1" s="91"/>
      <c r="FWI1" s="91"/>
      <c r="FWJ1" s="91"/>
      <c r="FWK1" s="91"/>
      <c r="FWL1" s="91"/>
      <c r="FWM1" s="91"/>
      <c r="FWN1" s="91"/>
      <c r="FWO1" s="91"/>
      <c r="FWP1" s="91"/>
      <c r="FWQ1" s="91"/>
      <c r="FWR1" s="91"/>
      <c r="FWS1" s="91"/>
      <c r="FWT1" s="91"/>
      <c r="FWU1" s="91"/>
      <c r="FWV1" s="91"/>
      <c r="FWW1" s="91"/>
      <c r="FWX1" s="91"/>
      <c r="FWY1" s="91"/>
      <c r="FWZ1" s="91"/>
      <c r="FXA1" s="91"/>
      <c r="FXB1" s="91"/>
      <c r="FXC1" s="91"/>
      <c r="FXD1" s="91"/>
      <c r="FXE1" s="91"/>
      <c r="FXF1" s="91"/>
      <c r="FXG1" s="91"/>
      <c r="FXH1" s="91"/>
      <c r="FXI1" s="91"/>
      <c r="FXJ1" s="91"/>
      <c r="FXK1" s="91"/>
      <c r="FXL1" s="91"/>
      <c r="FXM1" s="91"/>
      <c r="FXN1" s="91"/>
      <c r="FXO1" s="91"/>
      <c r="FXP1" s="91"/>
      <c r="FXQ1" s="91"/>
      <c r="FXR1" s="91"/>
      <c r="FXS1" s="91"/>
      <c r="FXT1" s="91"/>
      <c r="FXU1" s="91"/>
      <c r="FXV1" s="91"/>
      <c r="FXW1" s="91"/>
      <c r="FXX1" s="91"/>
      <c r="FXY1" s="91"/>
      <c r="FXZ1" s="91"/>
      <c r="FYA1" s="91"/>
      <c r="FYB1" s="91"/>
      <c r="FYC1" s="91"/>
      <c r="FYD1" s="91"/>
      <c r="FYE1" s="91"/>
      <c r="FYF1" s="91"/>
      <c r="FYG1" s="91"/>
      <c r="FYH1" s="91"/>
      <c r="FYI1" s="91"/>
      <c r="FYJ1" s="91"/>
      <c r="FYK1" s="91"/>
      <c r="FYL1" s="91"/>
      <c r="FYM1" s="91"/>
      <c r="FYN1" s="91"/>
      <c r="FYO1" s="91"/>
      <c r="FYP1" s="91"/>
      <c r="FYQ1" s="91"/>
      <c r="FYR1" s="91"/>
      <c r="FYS1" s="91"/>
      <c r="FYT1" s="91"/>
      <c r="FYU1" s="91"/>
      <c r="FYV1" s="91"/>
      <c r="FYW1" s="91"/>
      <c r="FYX1" s="91"/>
      <c r="FYY1" s="91"/>
      <c r="FYZ1" s="91"/>
      <c r="FZA1" s="91"/>
      <c r="FZB1" s="91"/>
      <c r="FZC1" s="91"/>
      <c r="FZD1" s="91"/>
      <c r="FZE1" s="91"/>
      <c r="FZF1" s="91"/>
      <c r="FZG1" s="91"/>
      <c r="FZH1" s="91"/>
      <c r="FZI1" s="91"/>
      <c r="FZJ1" s="91"/>
      <c r="FZK1" s="91"/>
      <c r="FZL1" s="91"/>
      <c r="FZM1" s="91"/>
      <c r="FZN1" s="91"/>
      <c r="FZO1" s="91"/>
      <c r="FZP1" s="91"/>
      <c r="FZQ1" s="91"/>
      <c r="FZR1" s="91"/>
      <c r="FZS1" s="91"/>
      <c r="FZT1" s="91"/>
      <c r="FZU1" s="91"/>
      <c r="FZV1" s="91"/>
      <c r="FZW1" s="91"/>
      <c r="FZX1" s="91"/>
      <c r="FZY1" s="91"/>
      <c r="FZZ1" s="91"/>
      <c r="GAA1" s="91"/>
      <c r="GAB1" s="91"/>
      <c r="GAC1" s="91"/>
      <c r="GAD1" s="91"/>
      <c r="GAE1" s="91"/>
      <c r="GAF1" s="91"/>
      <c r="GAG1" s="91"/>
      <c r="GAH1" s="91"/>
      <c r="GAI1" s="91"/>
      <c r="GAJ1" s="91"/>
      <c r="GAK1" s="91"/>
      <c r="GAL1" s="91"/>
      <c r="GAM1" s="91"/>
      <c r="GAN1" s="91"/>
      <c r="GAO1" s="91"/>
      <c r="GAP1" s="91"/>
      <c r="GAQ1" s="91"/>
      <c r="GAR1" s="91"/>
      <c r="GAS1" s="91"/>
      <c r="GAT1" s="91"/>
      <c r="GAU1" s="91"/>
      <c r="GAV1" s="91"/>
      <c r="GAW1" s="91"/>
      <c r="GAX1" s="91"/>
      <c r="GAY1" s="91"/>
      <c r="GAZ1" s="91"/>
      <c r="GBA1" s="91"/>
      <c r="GBB1" s="91"/>
      <c r="GBC1" s="91"/>
      <c r="GBD1" s="91"/>
      <c r="GBE1" s="91"/>
      <c r="GBF1" s="91"/>
      <c r="GBG1" s="91"/>
      <c r="GBH1" s="91"/>
      <c r="GBI1" s="91"/>
      <c r="GBJ1" s="91"/>
      <c r="GBK1" s="91"/>
      <c r="GBL1" s="91"/>
      <c r="GBM1" s="91"/>
      <c r="GBN1" s="91"/>
      <c r="GBO1" s="91"/>
      <c r="GBP1" s="91"/>
      <c r="GBQ1" s="91"/>
      <c r="GBR1" s="91"/>
      <c r="GBS1" s="91"/>
      <c r="GBT1" s="91"/>
      <c r="GBU1" s="91"/>
      <c r="GBV1" s="91"/>
      <c r="GBW1" s="91"/>
      <c r="GBX1" s="91"/>
      <c r="GBY1" s="91"/>
      <c r="GBZ1" s="91"/>
      <c r="GCA1" s="91"/>
      <c r="GCB1" s="91"/>
      <c r="GCC1" s="91"/>
      <c r="GCD1" s="91"/>
      <c r="GCE1" s="91"/>
      <c r="GCF1" s="91"/>
      <c r="GCG1" s="91"/>
      <c r="GCH1" s="91"/>
      <c r="GCI1" s="91"/>
      <c r="GCJ1" s="91"/>
      <c r="GCK1" s="91"/>
      <c r="GCL1" s="91"/>
      <c r="GCM1" s="91"/>
      <c r="GCN1" s="91"/>
      <c r="GCO1" s="91"/>
      <c r="GCP1" s="91"/>
      <c r="GCQ1" s="91"/>
      <c r="GCR1" s="91"/>
      <c r="GCS1" s="91"/>
      <c r="GCT1" s="91"/>
      <c r="GCU1" s="91"/>
      <c r="GCV1" s="91"/>
      <c r="GCW1" s="91"/>
      <c r="GCX1" s="91"/>
      <c r="GCY1" s="91"/>
      <c r="GCZ1" s="91"/>
      <c r="GDA1" s="91"/>
      <c r="GDB1" s="91"/>
      <c r="GDC1" s="91"/>
      <c r="GDD1" s="91"/>
      <c r="GDE1" s="91"/>
      <c r="GDF1" s="91"/>
      <c r="GDG1" s="91"/>
      <c r="GDH1" s="91"/>
      <c r="GDI1" s="91"/>
      <c r="GDJ1" s="91"/>
      <c r="GDK1" s="91"/>
      <c r="GDL1" s="91"/>
      <c r="GDM1" s="91"/>
      <c r="GDN1" s="91"/>
      <c r="GDO1" s="91"/>
      <c r="GDP1" s="91"/>
      <c r="GDQ1" s="91"/>
      <c r="GDR1" s="91"/>
      <c r="GDS1" s="91"/>
      <c r="GDT1" s="91"/>
      <c r="GDU1" s="91"/>
      <c r="GDV1" s="91"/>
      <c r="GDW1" s="91"/>
      <c r="GDX1" s="91"/>
      <c r="GDY1" s="91"/>
      <c r="GDZ1" s="91"/>
      <c r="GEA1" s="91"/>
      <c r="GEB1" s="91"/>
      <c r="GEC1" s="91"/>
      <c r="GED1" s="91"/>
      <c r="GEE1" s="91"/>
      <c r="GEF1" s="91"/>
      <c r="GEG1" s="91"/>
      <c r="GEH1" s="91"/>
      <c r="GEI1" s="91"/>
      <c r="GEJ1" s="91"/>
      <c r="GEK1" s="91"/>
      <c r="GEL1" s="91"/>
      <c r="GEM1" s="91"/>
      <c r="GEN1" s="91"/>
      <c r="GEO1" s="91"/>
      <c r="GEP1" s="91"/>
      <c r="GEQ1" s="91"/>
      <c r="GER1" s="91"/>
      <c r="GES1" s="91"/>
      <c r="GET1" s="91"/>
      <c r="GEU1" s="91"/>
      <c r="GEV1" s="91"/>
      <c r="GEW1" s="91"/>
      <c r="GEX1" s="91"/>
      <c r="GEY1" s="91"/>
      <c r="GEZ1" s="91"/>
      <c r="GFA1" s="91"/>
      <c r="GFB1" s="91"/>
      <c r="GFC1" s="91"/>
      <c r="GFD1" s="91"/>
      <c r="GFE1" s="91"/>
      <c r="GFF1" s="91"/>
      <c r="GFG1" s="91"/>
      <c r="GFH1" s="91"/>
      <c r="GFI1" s="91"/>
      <c r="GFJ1" s="91"/>
      <c r="GFK1" s="91"/>
      <c r="GFL1" s="91"/>
      <c r="GFM1" s="91"/>
      <c r="GFN1" s="91"/>
      <c r="GFO1" s="91"/>
      <c r="GFP1" s="91"/>
      <c r="GFQ1" s="91"/>
      <c r="GFR1" s="91"/>
      <c r="GFS1" s="91"/>
      <c r="GFT1" s="91"/>
      <c r="GFU1" s="91"/>
      <c r="GFV1" s="91"/>
      <c r="GFW1" s="91"/>
      <c r="GFX1" s="91"/>
      <c r="GFY1" s="91"/>
      <c r="GFZ1" s="91"/>
      <c r="GGA1" s="91"/>
      <c r="GGB1" s="91"/>
      <c r="GGC1" s="91"/>
      <c r="GGD1" s="91"/>
      <c r="GGE1" s="91"/>
      <c r="GGF1" s="91"/>
      <c r="GGG1" s="91"/>
      <c r="GGH1" s="91"/>
      <c r="GGI1" s="91"/>
      <c r="GGJ1" s="91"/>
      <c r="GGK1" s="91"/>
      <c r="GGL1" s="91"/>
      <c r="GGM1" s="91"/>
      <c r="GGN1" s="91"/>
      <c r="GGO1" s="91"/>
      <c r="GGP1" s="91"/>
      <c r="GGQ1" s="91"/>
      <c r="GGR1" s="91"/>
      <c r="GGS1" s="91"/>
      <c r="GGT1" s="91"/>
      <c r="GGU1" s="91"/>
      <c r="GGV1" s="91"/>
      <c r="GGW1" s="91"/>
      <c r="GGX1" s="91"/>
      <c r="GGY1" s="91"/>
      <c r="GGZ1" s="91"/>
      <c r="GHA1" s="91"/>
      <c r="GHB1" s="91"/>
      <c r="GHC1" s="91"/>
      <c r="GHD1" s="91"/>
      <c r="GHE1" s="91"/>
      <c r="GHF1" s="91"/>
      <c r="GHG1" s="91"/>
      <c r="GHH1" s="91"/>
      <c r="GHI1" s="91"/>
      <c r="GHJ1" s="91"/>
      <c r="GHK1" s="91"/>
      <c r="GHL1" s="91"/>
      <c r="GHM1" s="91"/>
      <c r="GHN1" s="91"/>
      <c r="GHO1" s="91"/>
      <c r="GHP1" s="91"/>
      <c r="GHQ1" s="91"/>
      <c r="GHR1" s="91"/>
      <c r="GHS1" s="91"/>
      <c r="GHT1" s="91"/>
      <c r="GHU1" s="91"/>
      <c r="GHV1" s="91"/>
      <c r="GHW1" s="91"/>
      <c r="GHX1" s="91"/>
      <c r="GHY1" s="91"/>
      <c r="GHZ1" s="91"/>
      <c r="GIA1" s="91"/>
      <c r="GIB1" s="91"/>
      <c r="GIC1" s="91"/>
      <c r="GID1" s="91"/>
      <c r="GIE1" s="91"/>
      <c r="GIF1" s="91"/>
      <c r="GIG1" s="91"/>
      <c r="GIH1" s="91"/>
      <c r="GII1" s="91"/>
      <c r="GIJ1" s="91"/>
      <c r="GIK1" s="91"/>
      <c r="GIL1" s="91"/>
      <c r="GIM1" s="91"/>
      <c r="GIN1" s="91"/>
      <c r="GIO1" s="91"/>
      <c r="GIP1" s="91"/>
      <c r="GIQ1" s="91"/>
      <c r="GIR1" s="91"/>
      <c r="GIS1" s="91"/>
      <c r="GIT1" s="91"/>
      <c r="GIU1" s="91"/>
      <c r="GIV1" s="91"/>
      <c r="GIW1" s="91"/>
      <c r="GIX1" s="91"/>
      <c r="GIY1" s="91"/>
      <c r="GIZ1" s="91"/>
      <c r="GJA1" s="91"/>
      <c r="GJB1" s="91"/>
      <c r="GJC1" s="91"/>
      <c r="GJD1" s="91"/>
      <c r="GJE1" s="91"/>
      <c r="GJF1" s="91"/>
      <c r="GJG1" s="91"/>
      <c r="GJH1" s="91"/>
      <c r="GJI1" s="91"/>
      <c r="GJJ1" s="91"/>
      <c r="GJK1" s="91"/>
      <c r="GJL1" s="91"/>
      <c r="GJM1" s="91"/>
      <c r="GJN1" s="91"/>
      <c r="GJO1" s="91"/>
      <c r="GJP1" s="91"/>
      <c r="GJQ1" s="91"/>
      <c r="GJR1" s="91"/>
      <c r="GJS1" s="91"/>
      <c r="GJT1" s="91"/>
      <c r="GJU1" s="91"/>
      <c r="GJV1" s="91"/>
      <c r="GJW1" s="91"/>
      <c r="GJX1" s="91"/>
      <c r="GJY1" s="91"/>
      <c r="GJZ1" s="91"/>
      <c r="GKA1" s="91"/>
      <c r="GKB1" s="91"/>
      <c r="GKC1" s="91"/>
      <c r="GKD1" s="91"/>
      <c r="GKE1" s="91"/>
      <c r="GKF1" s="91"/>
      <c r="GKG1" s="91"/>
      <c r="GKH1" s="91"/>
      <c r="GKI1" s="91"/>
      <c r="GKJ1" s="91"/>
      <c r="GKK1" s="91"/>
      <c r="GKL1" s="91"/>
      <c r="GKM1" s="91"/>
      <c r="GKN1" s="91"/>
      <c r="GKO1" s="91"/>
      <c r="GKP1" s="91"/>
      <c r="GKQ1" s="91"/>
      <c r="GKR1" s="91"/>
      <c r="GKS1" s="91"/>
      <c r="GKT1" s="91"/>
      <c r="GKU1" s="91"/>
      <c r="GKV1" s="91"/>
      <c r="GKW1" s="91"/>
      <c r="GKX1" s="91"/>
      <c r="GKY1" s="91"/>
      <c r="GKZ1" s="91"/>
      <c r="GLA1" s="91"/>
      <c r="GLB1" s="91"/>
      <c r="GLC1" s="91"/>
      <c r="GLD1" s="91"/>
      <c r="GLE1" s="91"/>
      <c r="GLF1" s="91"/>
      <c r="GLG1" s="91"/>
      <c r="GLH1" s="91"/>
      <c r="GLI1" s="91"/>
      <c r="GLJ1" s="91"/>
      <c r="GLK1" s="91"/>
      <c r="GLL1" s="91"/>
      <c r="GLM1" s="91"/>
      <c r="GLN1" s="91"/>
      <c r="GLO1" s="91"/>
      <c r="GLP1" s="91"/>
      <c r="GLQ1" s="91"/>
      <c r="GLR1" s="91"/>
      <c r="GLS1" s="91"/>
      <c r="GLT1" s="91"/>
      <c r="GLU1" s="91"/>
      <c r="GLV1" s="91"/>
      <c r="GLW1" s="91"/>
      <c r="GLX1" s="91"/>
      <c r="GLY1" s="91"/>
      <c r="GLZ1" s="91"/>
      <c r="GMA1" s="91"/>
      <c r="GMB1" s="91"/>
      <c r="GMC1" s="91"/>
      <c r="GMD1" s="91"/>
      <c r="GME1" s="91"/>
      <c r="GMF1" s="91"/>
      <c r="GMG1" s="91"/>
      <c r="GMH1" s="91"/>
      <c r="GMI1" s="91"/>
      <c r="GMJ1" s="91"/>
      <c r="GMK1" s="91"/>
      <c r="GML1" s="91"/>
      <c r="GMM1" s="91"/>
      <c r="GMN1" s="91"/>
      <c r="GMO1" s="91"/>
      <c r="GMP1" s="91"/>
      <c r="GMQ1" s="91"/>
      <c r="GMR1" s="91"/>
      <c r="GMS1" s="91"/>
      <c r="GMT1" s="91"/>
      <c r="GMU1" s="91"/>
      <c r="GMV1" s="91"/>
      <c r="GMW1" s="91"/>
      <c r="GMX1" s="91"/>
      <c r="GMY1" s="91"/>
      <c r="GMZ1" s="91"/>
      <c r="GNA1" s="91"/>
      <c r="GNB1" s="91"/>
      <c r="GNC1" s="91"/>
      <c r="GND1" s="91"/>
      <c r="GNE1" s="91"/>
      <c r="GNF1" s="91"/>
      <c r="GNG1" s="91"/>
      <c r="GNH1" s="91"/>
      <c r="GNI1" s="91"/>
      <c r="GNJ1" s="91"/>
      <c r="GNK1" s="91"/>
      <c r="GNL1" s="91"/>
      <c r="GNM1" s="91"/>
      <c r="GNN1" s="91"/>
      <c r="GNO1" s="91"/>
      <c r="GNP1" s="91"/>
      <c r="GNQ1" s="91"/>
      <c r="GNR1" s="91"/>
      <c r="GNS1" s="91"/>
      <c r="GNT1" s="91"/>
      <c r="GNU1" s="91"/>
      <c r="GNV1" s="91"/>
      <c r="GNW1" s="91"/>
      <c r="GNX1" s="91"/>
      <c r="GNY1" s="91"/>
      <c r="GNZ1" s="91"/>
      <c r="GOA1" s="91"/>
      <c r="GOB1" s="91"/>
      <c r="GOC1" s="91"/>
      <c r="GOD1" s="91"/>
      <c r="GOE1" s="91"/>
      <c r="GOF1" s="91"/>
      <c r="GOG1" s="91"/>
      <c r="GOH1" s="91"/>
      <c r="GOI1" s="91"/>
      <c r="GOJ1" s="91"/>
      <c r="GOK1" s="91"/>
      <c r="GOL1" s="91"/>
      <c r="GOM1" s="91"/>
      <c r="GON1" s="91"/>
      <c r="GOO1" s="91"/>
      <c r="GOP1" s="91"/>
      <c r="GOQ1" s="91"/>
      <c r="GOR1" s="91"/>
      <c r="GOS1" s="91"/>
      <c r="GOT1" s="91"/>
      <c r="GOU1" s="91"/>
      <c r="GOV1" s="91"/>
      <c r="GOW1" s="91"/>
      <c r="GOX1" s="91"/>
      <c r="GOY1" s="91"/>
      <c r="GOZ1" s="91"/>
      <c r="GPA1" s="91"/>
      <c r="GPB1" s="91"/>
      <c r="GPC1" s="91"/>
      <c r="GPD1" s="91"/>
      <c r="GPE1" s="91"/>
      <c r="GPF1" s="91"/>
      <c r="GPG1" s="91"/>
      <c r="GPH1" s="91"/>
      <c r="GPI1" s="91"/>
      <c r="GPJ1" s="91"/>
      <c r="GPK1" s="91"/>
      <c r="GPL1" s="91"/>
      <c r="GPM1" s="91"/>
      <c r="GPN1" s="91"/>
      <c r="GPO1" s="91"/>
      <c r="GPP1" s="91"/>
      <c r="GPQ1" s="91"/>
      <c r="GPR1" s="91"/>
      <c r="GPS1" s="91"/>
      <c r="GPT1" s="91"/>
      <c r="GPU1" s="91"/>
      <c r="GPV1" s="91"/>
      <c r="GPW1" s="91"/>
      <c r="GPX1" s="91"/>
      <c r="GPY1" s="91"/>
      <c r="GPZ1" s="91"/>
      <c r="GQA1" s="91"/>
      <c r="GQB1" s="91"/>
      <c r="GQC1" s="91"/>
      <c r="GQD1" s="91"/>
      <c r="GQE1" s="91"/>
      <c r="GQF1" s="91"/>
      <c r="GQG1" s="91"/>
      <c r="GQH1" s="91"/>
      <c r="GQI1" s="91"/>
      <c r="GQJ1" s="91"/>
      <c r="GQK1" s="91"/>
      <c r="GQL1" s="91"/>
      <c r="GQM1" s="91"/>
      <c r="GQN1" s="91"/>
      <c r="GQO1" s="91"/>
      <c r="GQP1" s="91"/>
      <c r="GQQ1" s="91"/>
      <c r="GQR1" s="91"/>
      <c r="GQS1" s="91"/>
      <c r="GQT1" s="91"/>
      <c r="GQU1" s="91"/>
      <c r="GQV1" s="91"/>
      <c r="GQW1" s="91"/>
      <c r="GQX1" s="91"/>
      <c r="GQY1" s="91"/>
      <c r="GQZ1" s="91"/>
      <c r="GRA1" s="91"/>
      <c r="GRB1" s="91"/>
      <c r="GRC1" s="91"/>
      <c r="GRD1" s="91"/>
      <c r="GRE1" s="91"/>
      <c r="GRF1" s="91"/>
      <c r="GRG1" s="91"/>
      <c r="GRH1" s="91"/>
      <c r="GRI1" s="91"/>
      <c r="GRJ1" s="91"/>
      <c r="GRK1" s="91"/>
      <c r="GRL1" s="91"/>
      <c r="GRM1" s="91"/>
      <c r="GRN1" s="91"/>
      <c r="GRO1" s="91"/>
      <c r="GRP1" s="91"/>
      <c r="GRQ1" s="91"/>
      <c r="GRR1" s="91"/>
      <c r="GRS1" s="91"/>
      <c r="GRT1" s="91"/>
      <c r="GRU1" s="91"/>
      <c r="GRV1" s="91"/>
      <c r="GRW1" s="91"/>
      <c r="GRX1" s="91"/>
      <c r="GRY1" s="91"/>
      <c r="GRZ1" s="91"/>
      <c r="GSA1" s="91"/>
      <c r="GSB1" s="91"/>
      <c r="GSC1" s="91"/>
      <c r="GSD1" s="91"/>
      <c r="GSE1" s="91"/>
      <c r="GSF1" s="91"/>
      <c r="GSG1" s="91"/>
      <c r="GSH1" s="91"/>
      <c r="GSI1" s="91"/>
      <c r="GSJ1" s="91"/>
      <c r="GSK1" s="91"/>
      <c r="GSL1" s="91"/>
      <c r="GSM1" s="91"/>
      <c r="GSN1" s="91"/>
      <c r="GSO1" s="91"/>
      <c r="GSP1" s="91"/>
      <c r="GSQ1" s="91"/>
      <c r="GSR1" s="91"/>
      <c r="GSS1" s="91"/>
      <c r="GST1" s="91"/>
      <c r="GSU1" s="91"/>
      <c r="GSV1" s="91"/>
      <c r="GSW1" s="91"/>
      <c r="GSX1" s="91"/>
      <c r="GSY1" s="91"/>
      <c r="GSZ1" s="91"/>
      <c r="GTA1" s="91"/>
      <c r="GTB1" s="91"/>
      <c r="GTC1" s="91"/>
      <c r="GTD1" s="91"/>
      <c r="GTE1" s="91"/>
      <c r="GTF1" s="91"/>
      <c r="GTG1" s="91"/>
      <c r="GTH1" s="91"/>
      <c r="GTI1" s="91"/>
      <c r="GTJ1" s="91"/>
      <c r="GTK1" s="91"/>
      <c r="GTL1" s="91"/>
      <c r="GTM1" s="91"/>
      <c r="GTN1" s="91"/>
      <c r="GTO1" s="91"/>
      <c r="GTP1" s="91"/>
      <c r="GTQ1" s="91"/>
      <c r="GTR1" s="91"/>
      <c r="GTS1" s="91"/>
      <c r="GTT1" s="91"/>
      <c r="GTU1" s="91"/>
      <c r="GTV1" s="91"/>
      <c r="GTW1" s="91"/>
      <c r="GTX1" s="91"/>
      <c r="GTY1" s="91"/>
      <c r="GTZ1" s="91"/>
      <c r="GUA1" s="91"/>
      <c r="GUB1" s="91"/>
      <c r="GUC1" s="91"/>
      <c r="GUD1" s="91"/>
      <c r="GUE1" s="91"/>
      <c r="GUF1" s="91"/>
      <c r="GUG1" s="91"/>
      <c r="GUH1" s="91"/>
      <c r="GUI1" s="91"/>
      <c r="GUJ1" s="91"/>
      <c r="GUK1" s="91"/>
      <c r="GUL1" s="91"/>
      <c r="GUM1" s="91"/>
      <c r="GUN1" s="91"/>
      <c r="GUO1" s="91"/>
      <c r="GUP1" s="91"/>
      <c r="GUQ1" s="91"/>
      <c r="GUR1" s="91"/>
      <c r="GUS1" s="91"/>
      <c r="GUT1" s="91"/>
      <c r="GUU1" s="91"/>
      <c r="GUV1" s="91"/>
      <c r="GUW1" s="91"/>
      <c r="GUX1" s="91"/>
      <c r="GUY1" s="91"/>
      <c r="GUZ1" s="91"/>
      <c r="GVA1" s="91"/>
      <c r="GVB1" s="91"/>
      <c r="GVC1" s="91"/>
      <c r="GVD1" s="91"/>
      <c r="GVE1" s="91"/>
      <c r="GVF1" s="91"/>
      <c r="GVG1" s="91"/>
      <c r="GVH1" s="91"/>
      <c r="GVI1" s="91"/>
      <c r="GVJ1" s="91"/>
      <c r="GVK1" s="91"/>
      <c r="GVL1" s="91"/>
      <c r="GVM1" s="91"/>
      <c r="GVN1" s="91"/>
      <c r="GVO1" s="91"/>
      <c r="GVP1" s="91"/>
      <c r="GVQ1" s="91"/>
      <c r="GVR1" s="91"/>
      <c r="GVS1" s="91"/>
      <c r="GVT1" s="91"/>
      <c r="GVU1" s="91"/>
      <c r="GVV1" s="91"/>
      <c r="GVW1" s="91"/>
      <c r="GVX1" s="91"/>
      <c r="GVY1" s="91"/>
      <c r="GVZ1" s="91"/>
      <c r="GWA1" s="91"/>
      <c r="GWB1" s="91"/>
      <c r="GWC1" s="91"/>
      <c r="GWD1" s="91"/>
      <c r="GWE1" s="91"/>
      <c r="GWF1" s="91"/>
      <c r="GWG1" s="91"/>
      <c r="GWH1" s="91"/>
      <c r="GWI1" s="91"/>
      <c r="GWJ1" s="91"/>
      <c r="GWK1" s="91"/>
      <c r="GWL1" s="91"/>
      <c r="GWM1" s="91"/>
      <c r="GWN1" s="91"/>
      <c r="GWO1" s="91"/>
      <c r="GWP1" s="91"/>
      <c r="GWQ1" s="91"/>
      <c r="GWR1" s="91"/>
      <c r="GWS1" s="91"/>
      <c r="GWT1" s="91"/>
      <c r="GWU1" s="91"/>
      <c r="GWV1" s="91"/>
      <c r="GWW1" s="91"/>
      <c r="GWX1" s="91"/>
      <c r="GWY1" s="91"/>
      <c r="GWZ1" s="91"/>
      <c r="GXA1" s="91"/>
      <c r="GXB1" s="91"/>
      <c r="GXC1" s="91"/>
      <c r="GXD1" s="91"/>
      <c r="GXE1" s="91"/>
      <c r="GXF1" s="91"/>
      <c r="GXG1" s="91"/>
      <c r="GXH1" s="91"/>
      <c r="GXI1" s="91"/>
      <c r="GXJ1" s="91"/>
      <c r="GXK1" s="91"/>
      <c r="GXL1" s="91"/>
      <c r="GXM1" s="91"/>
      <c r="GXN1" s="91"/>
      <c r="GXO1" s="91"/>
      <c r="GXP1" s="91"/>
      <c r="GXQ1" s="91"/>
      <c r="GXR1" s="91"/>
      <c r="GXS1" s="91"/>
      <c r="GXT1" s="91"/>
      <c r="GXU1" s="91"/>
      <c r="GXV1" s="91"/>
      <c r="GXW1" s="91"/>
      <c r="GXX1" s="91"/>
      <c r="GXY1" s="91"/>
      <c r="GXZ1" s="91"/>
      <c r="GYA1" s="91"/>
      <c r="GYB1" s="91"/>
      <c r="GYC1" s="91"/>
      <c r="GYD1" s="91"/>
      <c r="GYE1" s="91"/>
      <c r="GYF1" s="91"/>
      <c r="GYG1" s="91"/>
      <c r="GYH1" s="91"/>
      <c r="GYI1" s="91"/>
      <c r="GYJ1" s="91"/>
      <c r="GYK1" s="91"/>
      <c r="GYL1" s="91"/>
      <c r="GYM1" s="91"/>
      <c r="GYN1" s="91"/>
      <c r="GYO1" s="91"/>
      <c r="GYP1" s="91"/>
      <c r="GYQ1" s="91"/>
      <c r="GYR1" s="91"/>
      <c r="GYS1" s="91"/>
      <c r="GYT1" s="91"/>
      <c r="GYU1" s="91"/>
      <c r="GYV1" s="91"/>
      <c r="GYW1" s="91"/>
      <c r="GYX1" s="91"/>
      <c r="GYY1" s="91"/>
      <c r="GYZ1" s="91"/>
      <c r="GZA1" s="91"/>
      <c r="GZB1" s="91"/>
      <c r="GZC1" s="91"/>
      <c r="GZD1" s="91"/>
      <c r="GZE1" s="91"/>
      <c r="GZF1" s="91"/>
      <c r="GZG1" s="91"/>
      <c r="GZH1" s="91"/>
      <c r="GZI1" s="91"/>
      <c r="GZJ1" s="91"/>
      <c r="GZK1" s="91"/>
      <c r="GZL1" s="91"/>
      <c r="GZM1" s="91"/>
      <c r="GZN1" s="91"/>
      <c r="GZO1" s="91"/>
      <c r="GZP1" s="91"/>
      <c r="GZQ1" s="91"/>
      <c r="GZR1" s="91"/>
      <c r="GZS1" s="91"/>
      <c r="GZT1" s="91"/>
      <c r="GZU1" s="91"/>
      <c r="GZV1" s="91"/>
      <c r="GZW1" s="91"/>
      <c r="GZX1" s="91"/>
      <c r="GZY1" s="91"/>
      <c r="GZZ1" s="91"/>
      <c r="HAA1" s="91"/>
      <c r="HAB1" s="91"/>
      <c r="HAC1" s="91"/>
      <c r="HAD1" s="91"/>
      <c r="HAE1" s="91"/>
      <c r="HAF1" s="91"/>
      <c r="HAG1" s="91"/>
      <c r="HAH1" s="91"/>
      <c r="HAI1" s="91"/>
      <c r="HAJ1" s="91"/>
      <c r="HAK1" s="91"/>
      <c r="HAL1" s="91"/>
      <c r="HAM1" s="91"/>
      <c r="HAN1" s="91"/>
      <c r="HAO1" s="91"/>
      <c r="HAP1" s="91"/>
      <c r="HAQ1" s="91"/>
      <c r="HAR1" s="91"/>
      <c r="HAS1" s="91"/>
      <c r="HAT1" s="91"/>
      <c r="HAU1" s="91"/>
      <c r="HAV1" s="91"/>
      <c r="HAW1" s="91"/>
      <c r="HAX1" s="91"/>
      <c r="HAY1" s="91"/>
      <c r="HAZ1" s="91"/>
      <c r="HBA1" s="91"/>
      <c r="HBB1" s="91"/>
      <c r="HBC1" s="91"/>
      <c r="HBD1" s="91"/>
      <c r="HBE1" s="91"/>
      <c r="HBF1" s="91"/>
      <c r="HBG1" s="91"/>
      <c r="HBH1" s="91"/>
      <c r="HBI1" s="91"/>
      <c r="HBJ1" s="91"/>
      <c r="HBK1" s="91"/>
      <c r="HBL1" s="91"/>
      <c r="HBM1" s="91"/>
      <c r="HBN1" s="91"/>
      <c r="HBO1" s="91"/>
      <c r="HBP1" s="91"/>
      <c r="HBQ1" s="91"/>
      <c r="HBR1" s="91"/>
      <c r="HBS1" s="91"/>
      <c r="HBT1" s="91"/>
      <c r="HBU1" s="91"/>
      <c r="HBV1" s="91"/>
      <c r="HBW1" s="91"/>
      <c r="HBX1" s="91"/>
      <c r="HBY1" s="91"/>
      <c r="HBZ1" s="91"/>
      <c r="HCA1" s="91"/>
      <c r="HCB1" s="91"/>
      <c r="HCC1" s="91"/>
      <c r="HCD1" s="91"/>
      <c r="HCE1" s="91"/>
      <c r="HCF1" s="91"/>
      <c r="HCG1" s="91"/>
      <c r="HCH1" s="91"/>
      <c r="HCI1" s="91"/>
      <c r="HCJ1" s="91"/>
      <c r="HCK1" s="91"/>
      <c r="HCL1" s="91"/>
      <c r="HCM1" s="91"/>
      <c r="HCN1" s="91"/>
      <c r="HCO1" s="91"/>
      <c r="HCP1" s="91"/>
      <c r="HCQ1" s="91"/>
      <c r="HCR1" s="91"/>
      <c r="HCS1" s="91"/>
      <c r="HCT1" s="91"/>
      <c r="HCU1" s="91"/>
      <c r="HCV1" s="91"/>
      <c r="HCW1" s="91"/>
      <c r="HCX1" s="91"/>
      <c r="HCY1" s="91"/>
      <c r="HCZ1" s="91"/>
      <c r="HDA1" s="91"/>
      <c r="HDB1" s="91"/>
      <c r="HDC1" s="91"/>
      <c r="HDD1" s="91"/>
      <c r="HDE1" s="91"/>
      <c r="HDF1" s="91"/>
      <c r="HDG1" s="91"/>
      <c r="HDH1" s="91"/>
      <c r="HDI1" s="91"/>
      <c r="HDJ1" s="91"/>
      <c r="HDK1" s="91"/>
      <c r="HDL1" s="91"/>
      <c r="HDM1" s="91"/>
      <c r="HDN1" s="91"/>
      <c r="HDO1" s="91"/>
      <c r="HDP1" s="91"/>
      <c r="HDQ1" s="91"/>
      <c r="HDR1" s="91"/>
      <c r="HDS1" s="91"/>
      <c r="HDT1" s="91"/>
      <c r="HDU1" s="91"/>
      <c r="HDV1" s="91"/>
      <c r="HDW1" s="91"/>
      <c r="HDX1" s="91"/>
      <c r="HDY1" s="91"/>
      <c r="HDZ1" s="91"/>
      <c r="HEA1" s="91"/>
      <c r="HEB1" s="91"/>
      <c r="HEC1" s="91"/>
      <c r="HED1" s="91"/>
      <c r="HEE1" s="91"/>
      <c r="HEF1" s="91"/>
      <c r="HEG1" s="91"/>
      <c r="HEH1" s="91"/>
      <c r="HEI1" s="91"/>
      <c r="HEJ1" s="91"/>
      <c r="HEK1" s="91"/>
      <c r="HEL1" s="91"/>
      <c r="HEM1" s="91"/>
      <c r="HEN1" s="91"/>
      <c r="HEO1" s="91"/>
      <c r="HEP1" s="91"/>
      <c r="HEQ1" s="91"/>
      <c r="HER1" s="91"/>
      <c r="HES1" s="91"/>
      <c r="HET1" s="91"/>
      <c r="HEU1" s="91"/>
      <c r="HEV1" s="91"/>
      <c r="HEW1" s="91"/>
      <c r="HEX1" s="91"/>
      <c r="HEY1" s="91"/>
      <c r="HEZ1" s="91"/>
      <c r="HFA1" s="91"/>
      <c r="HFB1" s="91"/>
      <c r="HFC1" s="91"/>
      <c r="HFD1" s="91"/>
      <c r="HFE1" s="91"/>
      <c r="HFF1" s="91"/>
      <c r="HFG1" s="91"/>
      <c r="HFH1" s="91"/>
      <c r="HFI1" s="91"/>
      <c r="HFJ1" s="91"/>
      <c r="HFK1" s="91"/>
      <c r="HFL1" s="91"/>
      <c r="HFM1" s="91"/>
      <c r="HFN1" s="91"/>
      <c r="HFO1" s="91"/>
      <c r="HFP1" s="91"/>
      <c r="HFQ1" s="91"/>
      <c r="HFR1" s="91"/>
      <c r="HFS1" s="91"/>
      <c r="HFT1" s="91"/>
      <c r="HFU1" s="91"/>
      <c r="HFV1" s="91"/>
      <c r="HFW1" s="91"/>
      <c r="HFX1" s="91"/>
      <c r="HFY1" s="91"/>
      <c r="HFZ1" s="91"/>
      <c r="HGA1" s="91"/>
      <c r="HGB1" s="91"/>
      <c r="HGC1" s="91"/>
      <c r="HGD1" s="91"/>
      <c r="HGE1" s="91"/>
      <c r="HGF1" s="91"/>
      <c r="HGG1" s="91"/>
      <c r="HGH1" s="91"/>
      <c r="HGI1" s="91"/>
      <c r="HGJ1" s="91"/>
      <c r="HGK1" s="91"/>
      <c r="HGL1" s="91"/>
      <c r="HGM1" s="91"/>
      <c r="HGN1" s="91"/>
      <c r="HGO1" s="91"/>
      <c r="HGP1" s="91"/>
      <c r="HGQ1" s="91"/>
      <c r="HGR1" s="91"/>
      <c r="HGS1" s="91"/>
      <c r="HGT1" s="91"/>
      <c r="HGU1" s="91"/>
      <c r="HGV1" s="91"/>
      <c r="HGW1" s="91"/>
      <c r="HGX1" s="91"/>
      <c r="HGY1" s="91"/>
      <c r="HGZ1" s="91"/>
      <c r="HHA1" s="91"/>
      <c r="HHB1" s="91"/>
      <c r="HHC1" s="91"/>
      <c r="HHD1" s="91"/>
      <c r="HHE1" s="91"/>
      <c r="HHF1" s="91"/>
      <c r="HHG1" s="91"/>
      <c r="HHH1" s="91"/>
      <c r="HHI1" s="91"/>
      <c r="HHJ1" s="91"/>
      <c r="HHK1" s="91"/>
      <c r="HHL1" s="91"/>
      <c r="HHM1" s="91"/>
      <c r="HHN1" s="91"/>
      <c r="HHO1" s="91"/>
      <c r="HHP1" s="91"/>
      <c r="HHQ1" s="91"/>
      <c r="HHR1" s="91"/>
      <c r="HHS1" s="91"/>
      <c r="HHT1" s="91"/>
      <c r="HHU1" s="91"/>
      <c r="HHV1" s="91"/>
      <c r="HHW1" s="91"/>
      <c r="HHX1" s="91"/>
      <c r="HHY1" s="91"/>
      <c r="HHZ1" s="91"/>
      <c r="HIA1" s="91"/>
      <c r="HIB1" s="91"/>
      <c r="HIC1" s="91"/>
      <c r="HID1" s="91"/>
      <c r="HIE1" s="91"/>
      <c r="HIF1" s="91"/>
      <c r="HIG1" s="91"/>
      <c r="HIH1" s="91"/>
      <c r="HII1" s="91"/>
      <c r="HIJ1" s="91"/>
      <c r="HIK1" s="91"/>
      <c r="HIL1" s="91"/>
      <c r="HIM1" s="91"/>
      <c r="HIN1" s="91"/>
      <c r="HIO1" s="91"/>
      <c r="HIP1" s="91"/>
      <c r="HIQ1" s="91"/>
      <c r="HIR1" s="91"/>
      <c r="HIS1" s="91"/>
      <c r="HIT1" s="91"/>
      <c r="HIU1" s="91"/>
      <c r="HIV1" s="91"/>
      <c r="HIW1" s="91"/>
      <c r="HIX1" s="91"/>
      <c r="HIY1" s="91"/>
      <c r="HIZ1" s="91"/>
      <c r="HJA1" s="91"/>
      <c r="HJB1" s="91"/>
      <c r="HJC1" s="91"/>
      <c r="HJD1" s="91"/>
      <c r="HJE1" s="91"/>
      <c r="HJF1" s="91"/>
      <c r="HJG1" s="91"/>
      <c r="HJH1" s="91"/>
      <c r="HJI1" s="91"/>
      <c r="HJJ1" s="91"/>
      <c r="HJK1" s="91"/>
      <c r="HJL1" s="91"/>
      <c r="HJM1" s="91"/>
      <c r="HJN1" s="91"/>
      <c r="HJO1" s="91"/>
      <c r="HJP1" s="91"/>
      <c r="HJQ1" s="91"/>
      <c r="HJR1" s="91"/>
      <c r="HJS1" s="91"/>
      <c r="HJT1" s="91"/>
      <c r="HJU1" s="91"/>
      <c r="HJV1" s="91"/>
      <c r="HJW1" s="91"/>
      <c r="HJX1" s="91"/>
      <c r="HJY1" s="91"/>
      <c r="HJZ1" s="91"/>
      <c r="HKA1" s="91"/>
      <c r="HKB1" s="91"/>
      <c r="HKC1" s="91"/>
      <c r="HKD1" s="91"/>
      <c r="HKE1" s="91"/>
      <c r="HKF1" s="91"/>
      <c r="HKG1" s="91"/>
      <c r="HKH1" s="91"/>
      <c r="HKI1" s="91"/>
      <c r="HKJ1" s="91"/>
      <c r="HKK1" s="91"/>
      <c r="HKL1" s="91"/>
      <c r="HKM1" s="91"/>
      <c r="HKN1" s="91"/>
      <c r="HKO1" s="91"/>
      <c r="HKP1" s="91"/>
      <c r="HKQ1" s="91"/>
      <c r="HKR1" s="91"/>
      <c r="HKS1" s="91"/>
      <c r="HKT1" s="91"/>
      <c r="HKU1" s="91"/>
      <c r="HKV1" s="91"/>
      <c r="HKW1" s="91"/>
      <c r="HKX1" s="91"/>
      <c r="HKY1" s="91"/>
      <c r="HKZ1" s="91"/>
      <c r="HLA1" s="91"/>
      <c r="HLB1" s="91"/>
      <c r="HLC1" s="91"/>
      <c r="HLD1" s="91"/>
      <c r="HLE1" s="91"/>
      <c r="HLF1" s="91"/>
      <c r="HLG1" s="91"/>
      <c r="HLH1" s="91"/>
      <c r="HLI1" s="91"/>
      <c r="HLJ1" s="91"/>
      <c r="HLK1" s="91"/>
      <c r="HLL1" s="91"/>
      <c r="HLM1" s="91"/>
      <c r="HLN1" s="91"/>
      <c r="HLO1" s="91"/>
      <c r="HLP1" s="91"/>
      <c r="HLQ1" s="91"/>
      <c r="HLR1" s="91"/>
      <c r="HLS1" s="91"/>
      <c r="HLT1" s="91"/>
      <c r="HLU1" s="91"/>
      <c r="HLV1" s="91"/>
      <c r="HLW1" s="91"/>
      <c r="HLX1" s="91"/>
      <c r="HLY1" s="91"/>
      <c r="HLZ1" s="91"/>
      <c r="HMA1" s="91"/>
      <c r="HMB1" s="91"/>
      <c r="HMC1" s="91"/>
      <c r="HMD1" s="91"/>
      <c r="HME1" s="91"/>
      <c r="HMF1" s="91"/>
      <c r="HMG1" s="91"/>
      <c r="HMH1" s="91"/>
      <c r="HMI1" s="91"/>
      <c r="HMJ1" s="91"/>
      <c r="HMK1" s="91"/>
      <c r="HML1" s="91"/>
      <c r="HMM1" s="91"/>
      <c r="HMN1" s="91"/>
      <c r="HMO1" s="91"/>
      <c r="HMP1" s="91"/>
      <c r="HMQ1" s="91"/>
      <c r="HMR1" s="91"/>
      <c r="HMS1" s="91"/>
      <c r="HMT1" s="91"/>
      <c r="HMU1" s="91"/>
      <c r="HMV1" s="91"/>
      <c r="HMW1" s="91"/>
      <c r="HMX1" s="91"/>
      <c r="HMY1" s="91"/>
      <c r="HMZ1" s="91"/>
      <c r="HNA1" s="91"/>
      <c r="HNB1" s="91"/>
      <c r="HNC1" s="91"/>
      <c r="HND1" s="91"/>
      <c r="HNE1" s="91"/>
      <c r="HNF1" s="91"/>
      <c r="HNG1" s="91"/>
      <c r="HNH1" s="91"/>
      <c r="HNI1" s="91"/>
      <c r="HNJ1" s="91"/>
      <c r="HNK1" s="91"/>
      <c r="HNL1" s="91"/>
      <c r="HNM1" s="91"/>
      <c r="HNN1" s="91"/>
      <c r="HNO1" s="91"/>
      <c r="HNP1" s="91"/>
      <c r="HNQ1" s="91"/>
      <c r="HNR1" s="91"/>
      <c r="HNS1" s="91"/>
      <c r="HNT1" s="91"/>
      <c r="HNU1" s="91"/>
      <c r="HNV1" s="91"/>
      <c r="HNW1" s="91"/>
      <c r="HNX1" s="91"/>
      <c r="HNY1" s="91"/>
      <c r="HNZ1" s="91"/>
      <c r="HOA1" s="91"/>
      <c r="HOB1" s="91"/>
      <c r="HOC1" s="91"/>
      <c r="HOD1" s="91"/>
      <c r="HOE1" s="91"/>
      <c r="HOF1" s="91"/>
      <c r="HOG1" s="91"/>
      <c r="HOH1" s="91"/>
      <c r="HOI1" s="91"/>
      <c r="HOJ1" s="91"/>
      <c r="HOK1" s="91"/>
      <c r="HOL1" s="91"/>
      <c r="HOM1" s="91"/>
      <c r="HON1" s="91"/>
      <c r="HOO1" s="91"/>
      <c r="HOP1" s="91"/>
      <c r="HOQ1" s="91"/>
      <c r="HOR1" s="91"/>
      <c r="HOS1" s="91"/>
      <c r="HOT1" s="91"/>
      <c r="HOU1" s="91"/>
      <c r="HOV1" s="91"/>
      <c r="HOW1" s="91"/>
      <c r="HOX1" s="91"/>
      <c r="HOY1" s="91"/>
      <c r="HOZ1" s="91"/>
      <c r="HPA1" s="91"/>
      <c r="HPB1" s="91"/>
      <c r="HPC1" s="91"/>
      <c r="HPD1" s="91"/>
      <c r="HPE1" s="91"/>
      <c r="HPF1" s="91"/>
      <c r="HPG1" s="91"/>
      <c r="HPH1" s="91"/>
      <c r="HPI1" s="91"/>
      <c r="HPJ1" s="91"/>
      <c r="HPK1" s="91"/>
      <c r="HPL1" s="91"/>
      <c r="HPM1" s="91"/>
      <c r="HPN1" s="91"/>
      <c r="HPO1" s="91"/>
      <c r="HPP1" s="91"/>
      <c r="HPQ1" s="91"/>
      <c r="HPR1" s="91"/>
      <c r="HPS1" s="91"/>
      <c r="HPT1" s="91"/>
      <c r="HPU1" s="91"/>
      <c r="HPV1" s="91"/>
      <c r="HPW1" s="91"/>
      <c r="HPX1" s="91"/>
      <c r="HPY1" s="91"/>
      <c r="HPZ1" s="91"/>
      <c r="HQA1" s="91"/>
      <c r="HQB1" s="91"/>
      <c r="HQC1" s="91"/>
      <c r="HQD1" s="91"/>
      <c r="HQE1" s="91"/>
      <c r="HQF1" s="91"/>
      <c r="HQG1" s="91"/>
      <c r="HQH1" s="91"/>
      <c r="HQI1" s="91"/>
      <c r="HQJ1" s="91"/>
      <c r="HQK1" s="91"/>
      <c r="HQL1" s="91"/>
      <c r="HQM1" s="91"/>
      <c r="HQN1" s="91"/>
      <c r="HQO1" s="91"/>
      <c r="HQP1" s="91"/>
      <c r="HQQ1" s="91"/>
      <c r="HQR1" s="91"/>
      <c r="HQS1" s="91"/>
      <c r="HQT1" s="91"/>
      <c r="HQU1" s="91"/>
      <c r="HQV1" s="91"/>
      <c r="HQW1" s="91"/>
      <c r="HQX1" s="91"/>
      <c r="HQY1" s="91"/>
      <c r="HQZ1" s="91"/>
      <c r="HRA1" s="91"/>
      <c r="HRB1" s="91"/>
      <c r="HRC1" s="91"/>
      <c r="HRD1" s="91"/>
      <c r="HRE1" s="91"/>
      <c r="HRF1" s="91"/>
      <c r="HRG1" s="91"/>
      <c r="HRH1" s="91"/>
      <c r="HRI1" s="91"/>
      <c r="HRJ1" s="91"/>
      <c r="HRK1" s="91"/>
      <c r="HRL1" s="91"/>
      <c r="HRM1" s="91"/>
      <c r="HRN1" s="91"/>
      <c r="HRO1" s="91"/>
      <c r="HRP1" s="91"/>
      <c r="HRQ1" s="91"/>
      <c r="HRR1" s="91"/>
      <c r="HRS1" s="91"/>
      <c r="HRT1" s="91"/>
      <c r="HRU1" s="91"/>
      <c r="HRV1" s="91"/>
      <c r="HRW1" s="91"/>
      <c r="HRX1" s="91"/>
      <c r="HRY1" s="91"/>
      <c r="HRZ1" s="91"/>
      <c r="HSA1" s="91"/>
      <c r="HSB1" s="91"/>
      <c r="HSC1" s="91"/>
      <c r="HSD1" s="91"/>
      <c r="HSE1" s="91"/>
      <c r="HSF1" s="91"/>
      <c r="HSG1" s="91"/>
      <c r="HSH1" s="91"/>
      <c r="HSI1" s="91"/>
      <c r="HSJ1" s="91"/>
      <c r="HSK1" s="91"/>
      <c r="HSL1" s="91"/>
      <c r="HSM1" s="91"/>
      <c r="HSN1" s="91"/>
      <c r="HSO1" s="91"/>
      <c r="HSP1" s="91"/>
      <c r="HSQ1" s="91"/>
      <c r="HSR1" s="91"/>
      <c r="HSS1" s="91"/>
      <c r="HST1" s="91"/>
      <c r="HSU1" s="91"/>
      <c r="HSV1" s="91"/>
      <c r="HSW1" s="91"/>
      <c r="HSX1" s="91"/>
      <c r="HSY1" s="91"/>
      <c r="HSZ1" s="91"/>
      <c r="HTA1" s="91"/>
      <c r="HTB1" s="91"/>
      <c r="HTC1" s="91"/>
      <c r="HTD1" s="91"/>
      <c r="HTE1" s="91"/>
      <c r="HTF1" s="91"/>
      <c r="HTG1" s="91"/>
      <c r="HTH1" s="91"/>
      <c r="HTI1" s="91"/>
      <c r="HTJ1" s="91"/>
      <c r="HTK1" s="91"/>
      <c r="HTL1" s="91"/>
      <c r="HTM1" s="91"/>
      <c r="HTN1" s="91"/>
      <c r="HTO1" s="91"/>
      <c r="HTP1" s="91"/>
      <c r="HTQ1" s="91"/>
      <c r="HTR1" s="91"/>
      <c r="HTS1" s="91"/>
      <c r="HTT1" s="91"/>
      <c r="HTU1" s="91"/>
      <c r="HTV1" s="91"/>
      <c r="HTW1" s="91"/>
      <c r="HTX1" s="91"/>
      <c r="HTY1" s="91"/>
      <c r="HTZ1" s="91"/>
      <c r="HUA1" s="91"/>
      <c r="HUB1" s="91"/>
      <c r="HUC1" s="91"/>
      <c r="HUD1" s="91"/>
      <c r="HUE1" s="91"/>
      <c r="HUF1" s="91"/>
      <c r="HUG1" s="91"/>
      <c r="HUH1" s="91"/>
      <c r="HUI1" s="91"/>
      <c r="HUJ1" s="91"/>
      <c r="HUK1" s="91"/>
      <c r="HUL1" s="91"/>
      <c r="HUM1" s="91"/>
      <c r="HUN1" s="91"/>
      <c r="HUO1" s="91"/>
      <c r="HUP1" s="91"/>
      <c r="HUQ1" s="91"/>
      <c r="HUR1" s="91"/>
      <c r="HUS1" s="91"/>
      <c r="HUT1" s="91"/>
      <c r="HUU1" s="91"/>
      <c r="HUV1" s="91"/>
      <c r="HUW1" s="91"/>
      <c r="HUX1" s="91"/>
      <c r="HUY1" s="91"/>
      <c r="HUZ1" s="91"/>
      <c r="HVA1" s="91"/>
      <c r="HVB1" s="91"/>
      <c r="HVC1" s="91"/>
      <c r="HVD1" s="91"/>
      <c r="HVE1" s="91"/>
      <c r="HVF1" s="91"/>
      <c r="HVG1" s="91"/>
      <c r="HVH1" s="91"/>
      <c r="HVI1" s="91"/>
      <c r="HVJ1" s="91"/>
      <c r="HVK1" s="91"/>
      <c r="HVL1" s="91"/>
      <c r="HVM1" s="91"/>
      <c r="HVN1" s="91"/>
      <c r="HVO1" s="91"/>
      <c r="HVP1" s="91"/>
      <c r="HVQ1" s="91"/>
      <c r="HVR1" s="91"/>
      <c r="HVS1" s="91"/>
      <c r="HVT1" s="91"/>
      <c r="HVU1" s="91"/>
      <c r="HVV1" s="91"/>
      <c r="HVW1" s="91"/>
      <c r="HVX1" s="91"/>
      <c r="HVY1" s="91"/>
      <c r="HVZ1" s="91"/>
      <c r="HWA1" s="91"/>
      <c r="HWB1" s="91"/>
      <c r="HWC1" s="91"/>
      <c r="HWD1" s="91"/>
      <c r="HWE1" s="91"/>
      <c r="HWF1" s="91"/>
      <c r="HWG1" s="91"/>
      <c r="HWH1" s="91"/>
      <c r="HWI1" s="91"/>
      <c r="HWJ1" s="91"/>
      <c r="HWK1" s="91"/>
      <c r="HWL1" s="91"/>
      <c r="HWM1" s="91"/>
      <c r="HWN1" s="91"/>
      <c r="HWO1" s="91"/>
      <c r="HWP1" s="91"/>
      <c r="HWQ1" s="91"/>
      <c r="HWR1" s="91"/>
      <c r="HWS1" s="91"/>
      <c r="HWT1" s="91"/>
      <c r="HWU1" s="91"/>
      <c r="HWV1" s="91"/>
      <c r="HWW1" s="91"/>
      <c r="HWX1" s="91"/>
      <c r="HWY1" s="91"/>
      <c r="HWZ1" s="91"/>
      <c r="HXA1" s="91"/>
      <c r="HXB1" s="91"/>
      <c r="HXC1" s="91"/>
      <c r="HXD1" s="91"/>
      <c r="HXE1" s="91"/>
      <c r="HXF1" s="91"/>
      <c r="HXG1" s="91"/>
      <c r="HXH1" s="91"/>
      <c r="HXI1" s="91"/>
      <c r="HXJ1" s="91"/>
      <c r="HXK1" s="91"/>
      <c r="HXL1" s="91"/>
      <c r="HXM1" s="91"/>
      <c r="HXN1" s="91"/>
      <c r="HXO1" s="91"/>
      <c r="HXP1" s="91"/>
      <c r="HXQ1" s="91"/>
      <c r="HXR1" s="91"/>
      <c r="HXS1" s="91"/>
      <c r="HXT1" s="91"/>
      <c r="HXU1" s="91"/>
      <c r="HXV1" s="91"/>
      <c r="HXW1" s="91"/>
      <c r="HXX1" s="91"/>
      <c r="HXY1" s="91"/>
      <c r="HXZ1" s="91"/>
      <c r="HYA1" s="91"/>
      <c r="HYB1" s="91"/>
      <c r="HYC1" s="91"/>
      <c r="HYD1" s="91"/>
      <c r="HYE1" s="91"/>
      <c r="HYF1" s="91"/>
      <c r="HYG1" s="91"/>
      <c r="HYH1" s="91"/>
      <c r="HYI1" s="91"/>
      <c r="HYJ1" s="91"/>
      <c r="HYK1" s="91"/>
      <c r="HYL1" s="91"/>
      <c r="HYM1" s="91"/>
      <c r="HYN1" s="91"/>
      <c r="HYO1" s="91"/>
      <c r="HYP1" s="91"/>
      <c r="HYQ1" s="91"/>
      <c r="HYR1" s="91"/>
      <c r="HYS1" s="91"/>
      <c r="HYT1" s="91"/>
      <c r="HYU1" s="91"/>
      <c r="HYV1" s="91"/>
      <c r="HYW1" s="91"/>
      <c r="HYX1" s="91"/>
      <c r="HYY1" s="91"/>
      <c r="HYZ1" s="91"/>
      <c r="HZA1" s="91"/>
      <c r="HZB1" s="91"/>
      <c r="HZC1" s="91"/>
      <c r="HZD1" s="91"/>
      <c r="HZE1" s="91"/>
      <c r="HZF1" s="91"/>
      <c r="HZG1" s="91"/>
      <c r="HZH1" s="91"/>
      <c r="HZI1" s="91"/>
      <c r="HZJ1" s="91"/>
      <c r="HZK1" s="91"/>
      <c r="HZL1" s="91"/>
      <c r="HZM1" s="91"/>
      <c r="HZN1" s="91"/>
      <c r="HZO1" s="91"/>
      <c r="HZP1" s="91"/>
      <c r="HZQ1" s="91"/>
      <c r="HZR1" s="91"/>
      <c r="HZS1" s="91"/>
      <c r="HZT1" s="91"/>
      <c r="HZU1" s="91"/>
      <c r="HZV1" s="91"/>
      <c r="HZW1" s="91"/>
      <c r="HZX1" s="91"/>
      <c r="HZY1" s="91"/>
      <c r="HZZ1" s="91"/>
      <c r="IAA1" s="91"/>
      <c r="IAB1" s="91"/>
      <c r="IAC1" s="91"/>
      <c r="IAD1" s="91"/>
      <c r="IAE1" s="91"/>
      <c r="IAF1" s="91"/>
      <c r="IAG1" s="91"/>
      <c r="IAH1" s="91"/>
      <c r="IAI1" s="91"/>
      <c r="IAJ1" s="91"/>
      <c r="IAK1" s="91"/>
      <c r="IAL1" s="91"/>
      <c r="IAM1" s="91"/>
      <c r="IAN1" s="91"/>
      <c r="IAO1" s="91"/>
      <c r="IAP1" s="91"/>
      <c r="IAQ1" s="91"/>
      <c r="IAR1" s="91"/>
      <c r="IAS1" s="91"/>
      <c r="IAT1" s="91"/>
      <c r="IAU1" s="91"/>
      <c r="IAV1" s="91"/>
      <c r="IAW1" s="91"/>
      <c r="IAX1" s="91"/>
      <c r="IAY1" s="91"/>
      <c r="IAZ1" s="91"/>
      <c r="IBA1" s="91"/>
      <c r="IBB1" s="91"/>
      <c r="IBC1" s="91"/>
      <c r="IBD1" s="91"/>
      <c r="IBE1" s="91"/>
      <c r="IBF1" s="91"/>
      <c r="IBG1" s="91"/>
      <c r="IBH1" s="91"/>
      <c r="IBI1" s="91"/>
      <c r="IBJ1" s="91"/>
      <c r="IBK1" s="91"/>
      <c r="IBL1" s="91"/>
      <c r="IBM1" s="91"/>
      <c r="IBN1" s="91"/>
      <c r="IBO1" s="91"/>
      <c r="IBP1" s="91"/>
      <c r="IBQ1" s="91"/>
      <c r="IBR1" s="91"/>
      <c r="IBS1" s="91"/>
      <c r="IBT1" s="91"/>
      <c r="IBU1" s="91"/>
      <c r="IBV1" s="91"/>
      <c r="IBW1" s="91"/>
      <c r="IBX1" s="91"/>
      <c r="IBY1" s="91"/>
      <c r="IBZ1" s="91"/>
      <c r="ICA1" s="91"/>
      <c r="ICB1" s="91"/>
      <c r="ICC1" s="91"/>
      <c r="ICD1" s="91"/>
      <c r="ICE1" s="91"/>
      <c r="ICF1" s="91"/>
      <c r="ICG1" s="91"/>
      <c r="ICH1" s="91"/>
      <c r="ICI1" s="91"/>
      <c r="ICJ1" s="91"/>
      <c r="ICK1" s="91"/>
      <c r="ICL1" s="91"/>
      <c r="ICM1" s="91"/>
      <c r="ICN1" s="91"/>
      <c r="ICO1" s="91"/>
      <c r="ICP1" s="91"/>
      <c r="ICQ1" s="91"/>
      <c r="ICR1" s="91"/>
      <c r="ICS1" s="91"/>
      <c r="ICT1" s="91"/>
      <c r="ICU1" s="91"/>
      <c r="ICV1" s="91"/>
      <c r="ICW1" s="91"/>
      <c r="ICX1" s="91"/>
      <c r="ICY1" s="91"/>
      <c r="ICZ1" s="91"/>
      <c r="IDA1" s="91"/>
      <c r="IDB1" s="91"/>
      <c r="IDC1" s="91"/>
      <c r="IDD1" s="91"/>
      <c r="IDE1" s="91"/>
      <c r="IDF1" s="91"/>
      <c r="IDG1" s="91"/>
      <c r="IDH1" s="91"/>
      <c r="IDI1" s="91"/>
      <c r="IDJ1" s="91"/>
      <c r="IDK1" s="91"/>
      <c r="IDL1" s="91"/>
      <c r="IDM1" s="91"/>
      <c r="IDN1" s="91"/>
      <c r="IDO1" s="91"/>
      <c r="IDP1" s="91"/>
      <c r="IDQ1" s="91"/>
      <c r="IDR1" s="91"/>
      <c r="IDS1" s="91"/>
      <c r="IDT1" s="91"/>
      <c r="IDU1" s="91"/>
      <c r="IDV1" s="91"/>
      <c r="IDW1" s="91"/>
      <c r="IDX1" s="91"/>
      <c r="IDY1" s="91"/>
      <c r="IDZ1" s="91"/>
      <c r="IEA1" s="91"/>
      <c r="IEB1" s="91"/>
      <c r="IEC1" s="91"/>
      <c r="IED1" s="91"/>
      <c r="IEE1" s="91"/>
      <c r="IEF1" s="91"/>
      <c r="IEG1" s="91"/>
      <c r="IEH1" s="91"/>
      <c r="IEI1" s="91"/>
      <c r="IEJ1" s="91"/>
      <c r="IEK1" s="91"/>
      <c r="IEL1" s="91"/>
      <c r="IEM1" s="91"/>
      <c r="IEN1" s="91"/>
      <c r="IEO1" s="91"/>
      <c r="IEP1" s="91"/>
      <c r="IEQ1" s="91"/>
      <c r="IER1" s="91"/>
      <c r="IES1" s="91"/>
      <c r="IET1" s="91"/>
      <c r="IEU1" s="91"/>
      <c r="IEV1" s="91"/>
      <c r="IEW1" s="91"/>
      <c r="IEX1" s="91"/>
      <c r="IEY1" s="91"/>
      <c r="IEZ1" s="91"/>
      <c r="IFA1" s="91"/>
      <c r="IFB1" s="91"/>
      <c r="IFC1" s="91"/>
      <c r="IFD1" s="91"/>
      <c r="IFE1" s="91"/>
      <c r="IFF1" s="91"/>
      <c r="IFG1" s="91"/>
      <c r="IFH1" s="91"/>
      <c r="IFI1" s="91"/>
      <c r="IFJ1" s="91"/>
      <c r="IFK1" s="91"/>
      <c r="IFL1" s="91"/>
      <c r="IFM1" s="91"/>
      <c r="IFN1" s="91"/>
      <c r="IFO1" s="91"/>
      <c r="IFP1" s="91"/>
      <c r="IFQ1" s="91"/>
      <c r="IFR1" s="91"/>
      <c r="IFS1" s="91"/>
      <c r="IFT1" s="91"/>
      <c r="IFU1" s="91"/>
      <c r="IFV1" s="91"/>
      <c r="IFW1" s="91"/>
      <c r="IFX1" s="91"/>
      <c r="IFY1" s="91"/>
      <c r="IFZ1" s="91"/>
      <c r="IGA1" s="91"/>
      <c r="IGB1" s="91"/>
      <c r="IGC1" s="91"/>
      <c r="IGD1" s="91"/>
      <c r="IGE1" s="91"/>
      <c r="IGF1" s="91"/>
      <c r="IGG1" s="91"/>
      <c r="IGH1" s="91"/>
      <c r="IGI1" s="91"/>
      <c r="IGJ1" s="91"/>
      <c r="IGK1" s="91"/>
      <c r="IGL1" s="91"/>
      <c r="IGM1" s="91"/>
      <c r="IGN1" s="91"/>
      <c r="IGO1" s="91"/>
      <c r="IGP1" s="91"/>
      <c r="IGQ1" s="91"/>
      <c r="IGR1" s="91"/>
      <c r="IGS1" s="91"/>
      <c r="IGT1" s="91"/>
      <c r="IGU1" s="91"/>
      <c r="IGV1" s="91"/>
      <c r="IGW1" s="91"/>
      <c r="IGX1" s="91"/>
      <c r="IGY1" s="91"/>
      <c r="IGZ1" s="91"/>
      <c r="IHA1" s="91"/>
      <c r="IHB1" s="91"/>
      <c r="IHC1" s="91"/>
      <c r="IHD1" s="91"/>
      <c r="IHE1" s="91"/>
      <c r="IHF1" s="91"/>
      <c r="IHG1" s="91"/>
      <c r="IHH1" s="91"/>
      <c r="IHI1" s="91"/>
      <c r="IHJ1" s="91"/>
      <c r="IHK1" s="91"/>
      <c r="IHL1" s="91"/>
      <c r="IHM1" s="91"/>
      <c r="IHN1" s="91"/>
      <c r="IHO1" s="91"/>
      <c r="IHP1" s="91"/>
      <c r="IHQ1" s="91"/>
      <c r="IHR1" s="91"/>
      <c r="IHS1" s="91"/>
      <c r="IHT1" s="91"/>
      <c r="IHU1" s="91"/>
      <c r="IHV1" s="91"/>
      <c r="IHW1" s="91"/>
      <c r="IHX1" s="91"/>
      <c r="IHY1" s="91"/>
      <c r="IHZ1" s="91"/>
      <c r="IIA1" s="91"/>
      <c r="IIB1" s="91"/>
      <c r="IIC1" s="91"/>
      <c r="IID1" s="91"/>
      <c r="IIE1" s="91"/>
      <c r="IIF1" s="91"/>
      <c r="IIG1" s="91"/>
      <c r="IIH1" s="91"/>
      <c r="III1" s="91"/>
      <c r="IIJ1" s="91"/>
      <c r="IIK1" s="91"/>
      <c r="IIL1" s="91"/>
      <c r="IIM1" s="91"/>
      <c r="IIN1" s="91"/>
      <c r="IIO1" s="91"/>
      <c r="IIP1" s="91"/>
      <c r="IIQ1" s="91"/>
      <c r="IIR1" s="91"/>
      <c r="IIS1" s="91"/>
      <c r="IIT1" s="91"/>
      <c r="IIU1" s="91"/>
      <c r="IIV1" s="91"/>
      <c r="IIW1" s="91"/>
      <c r="IIX1" s="91"/>
      <c r="IIY1" s="91"/>
      <c r="IIZ1" s="91"/>
      <c r="IJA1" s="91"/>
      <c r="IJB1" s="91"/>
      <c r="IJC1" s="91"/>
      <c r="IJD1" s="91"/>
      <c r="IJE1" s="91"/>
      <c r="IJF1" s="91"/>
      <c r="IJG1" s="91"/>
      <c r="IJH1" s="91"/>
      <c r="IJI1" s="91"/>
      <c r="IJJ1" s="91"/>
      <c r="IJK1" s="91"/>
      <c r="IJL1" s="91"/>
      <c r="IJM1" s="91"/>
      <c r="IJN1" s="91"/>
      <c r="IJO1" s="91"/>
      <c r="IJP1" s="91"/>
      <c r="IJQ1" s="91"/>
      <c r="IJR1" s="91"/>
      <c r="IJS1" s="91"/>
      <c r="IJT1" s="91"/>
      <c r="IJU1" s="91"/>
      <c r="IJV1" s="91"/>
      <c r="IJW1" s="91"/>
      <c r="IJX1" s="91"/>
      <c r="IJY1" s="91"/>
      <c r="IJZ1" s="91"/>
      <c r="IKA1" s="91"/>
      <c r="IKB1" s="91"/>
      <c r="IKC1" s="91"/>
      <c r="IKD1" s="91"/>
      <c r="IKE1" s="91"/>
      <c r="IKF1" s="91"/>
      <c r="IKG1" s="91"/>
      <c r="IKH1" s="91"/>
      <c r="IKI1" s="91"/>
      <c r="IKJ1" s="91"/>
      <c r="IKK1" s="91"/>
      <c r="IKL1" s="91"/>
      <c r="IKM1" s="91"/>
      <c r="IKN1" s="91"/>
      <c r="IKO1" s="91"/>
      <c r="IKP1" s="91"/>
      <c r="IKQ1" s="91"/>
      <c r="IKR1" s="91"/>
      <c r="IKS1" s="91"/>
      <c r="IKT1" s="91"/>
      <c r="IKU1" s="91"/>
      <c r="IKV1" s="91"/>
      <c r="IKW1" s="91"/>
      <c r="IKX1" s="91"/>
      <c r="IKY1" s="91"/>
      <c r="IKZ1" s="91"/>
      <c r="ILA1" s="91"/>
      <c r="ILB1" s="91"/>
      <c r="ILC1" s="91"/>
      <c r="ILD1" s="91"/>
      <c r="ILE1" s="91"/>
      <c r="ILF1" s="91"/>
      <c r="ILG1" s="91"/>
      <c r="ILH1" s="91"/>
      <c r="ILI1" s="91"/>
      <c r="ILJ1" s="91"/>
      <c r="ILK1" s="91"/>
      <c r="ILL1" s="91"/>
      <c r="ILM1" s="91"/>
      <c r="ILN1" s="91"/>
      <c r="ILO1" s="91"/>
      <c r="ILP1" s="91"/>
      <c r="ILQ1" s="91"/>
      <c r="ILR1" s="91"/>
      <c r="ILS1" s="91"/>
      <c r="ILT1" s="91"/>
      <c r="ILU1" s="91"/>
      <c r="ILV1" s="91"/>
      <c r="ILW1" s="91"/>
      <c r="ILX1" s="91"/>
      <c r="ILY1" s="91"/>
      <c r="ILZ1" s="91"/>
      <c r="IMA1" s="91"/>
      <c r="IMB1" s="91"/>
      <c r="IMC1" s="91"/>
      <c r="IMD1" s="91"/>
      <c r="IME1" s="91"/>
      <c r="IMF1" s="91"/>
      <c r="IMG1" s="91"/>
      <c r="IMH1" s="91"/>
      <c r="IMI1" s="91"/>
      <c r="IMJ1" s="91"/>
      <c r="IMK1" s="91"/>
      <c r="IML1" s="91"/>
      <c r="IMM1" s="91"/>
      <c r="IMN1" s="91"/>
      <c r="IMO1" s="91"/>
      <c r="IMP1" s="91"/>
      <c r="IMQ1" s="91"/>
      <c r="IMR1" s="91"/>
      <c r="IMS1" s="91"/>
      <c r="IMT1" s="91"/>
      <c r="IMU1" s="91"/>
      <c r="IMV1" s="91"/>
      <c r="IMW1" s="91"/>
      <c r="IMX1" s="91"/>
      <c r="IMY1" s="91"/>
      <c r="IMZ1" s="91"/>
      <c r="INA1" s="91"/>
      <c r="INB1" s="91"/>
      <c r="INC1" s="91"/>
      <c r="IND1" s="91"/>
      <c r="INE1" s="91"/>
      <c r="INF1" s="91"/>
      <c r="ING1" s="91"/>
      <c r="INH1" s="91"/>
      <c r="INI1" s="91"/>
      <c r="INJ1" s="91"/>
      <c r="INK1" s="91"/>
      <c r="INL1" s="91"/>
      <c r="INM1" s="91"/>
      <c r="INN1" s="91"/>
      <c r="INO1" s="91"/>
      <c r="INP1" s="91"/>
      <c r="INQ1" s="91"/>
      <c r="INR1" s="91"/>
      <c r="INS1" s="91"/>
      <c r="INT1" s="91"/>
      <c r="INU1" s="91"/>
      <c r="INV1" s="91"/>
      <c r="INW1" s="91"/>
      <c r="INX1" s="91"/>
      <c r="INY1" s="91"/>
      <c r="INZ1" s="91"/>
      <c r="IOA1" s="91"/>
      <c r="IOB1" s="91"/>
      <c r="IOC1" s="91"/>
      <c r="IOD1" s="91"/>
      <c r="IOE1" s="91"/>
      <c r="IOF1" s="91"/>
      <c r="IOG1" s="91"/>
      <c r="IOH1" s="91"/>
      <c r="IOI1" s="91"/>
      <c r="IOJ1" s="91"/>
      <c r="IOK1" s="91"/>
      <c r="IOL1" s="91"/>
      <c r="IOM1" s="91"/>
      <c r="ION1" s="91"/>
      <c r="IOO1" s="91"/>
      <c r="IOP1" s="91"/>
      <c r="IOQ1" s="91"/>
      <c r="IOR1" s="91"/>
      <c r="IOS1" s="91"/>
      <c r="IOT1" s="91"/>
      <c r="IOU1" s="91"/>
      <c r="IOV1" s="91"/>
      <c r="IOW1" s="91"/>
      <c r="IOX1" s="91"/>
      <c r="IOY1" s="91"/>
      <c r="IOZ1" s="91"/>
      <c r="IPA1" s="91"/>
      <c r="IPB1" s="91"/>
      <c r="IPC1" s="91"/>
      <c r="IPD1" s="91"/>
      <c r="IPE1" s="91"/>
      <c r="IPF1" s="91"/>
      <c r="IPG1" s="91"/>
      <c r="IPH1" s="91"/>
      <c r="IPI1" s="91"/>
      <c r="IPJ1" s="91"/>
      <c r="IPK1" s="91"/>
      <c r="IPL1" s="91"/>
      <c r="IPM1" s="91"/>
      <c r="IPN1" s="91"/>
      <c r="IPO1" s="91"/>
      <c r="IPP1" s="91"/>
      <c r="IPQ1" s="91"/>
      <c r="IPR1" s="91"/>
      <c r="IPS1" s="91"/>
      <c r="IPT1" s="91"/>
      <c r="IPU1" s="91"/>
      <c r="IPV1" s="91"/>
      <c r="IPW1" s="91"/>
      <c r="IPX1" s="91"/>
      <c r="IPY1" s="91"/>
      <c r="IPZ1" s="91"/>
      <c r="IQA1" s="91"/>
      <c r="IQB1" s="91"/>
      <c r="IQC1" s="91"/>
      <c r="IQD1" s="91"/>
      <c r="IQE1" s="91"/>
      <c r="IQF1" s="91"/>
      <c r="IQG1" s="91"/>
      <c r="IQH1" s="91"/>
      <c r="IQI1" s="91"/>
      <c r="IQJ1" s="91"/>
      <c r="IQK1" s="91"/>
      <c r="IQL1" s="91"/>
      <c r="IQM1" s="91"/>
      <c r="IQN1" s="91"/>
      <c r="IQO1" s="91"/>
      <c r="IQP1" s="91"/>
      <c r="IQQ1" s="91"/>
      <c r="IQR1" s="91"/>
      <c r="IQS1" s="91"/>
      <c r="IQT1" s="91"/>
      <c r="IQU1" s="91"/>
      <c r="IQV1" s="91"/>
      <c r="IQW1" s="91"/>
      <c r="IQX1" s="91"/>
      <c r="IQY1" s="91"/>
      <c r="IQZ1" s="91"/>
      <c r="IRA1" s="91"/>
      <c r="IRB1" s="91"/>
      <c r="IRC1" s="91"/>
      <c r="IRD1" s="91"/>
      <c r="IRE1" s="91"/>
      <c r="IRF1" s="91"/>
      <c r="IRG1" s="91"/>
      <c r="IRH1" s="91"/>
      <c r="IRI1" s="91"/>
      <c r="IRJ1" s="91"/>
      <c r="IRK1" s="91"/>
      <c r="IRL1" s="91"/>
      <c r="IRM1" s="91"/>
      <c r="IRN1" s="91"/>
      <c r="IRO1" s="91"/>
      <c r="IRP1" s="91"/>
      <c r="IRQ1" s="91"/>
      <c r="IRR1" s="91"/>
      <c r="IRS1" s="91"/>
      <c r="IRT1" s="91"/>
      <c r="IRU1" s="91"/>
      <c r="IRV1" s="91"/>
      <c r="IRW1" s="91"/>
      <c r="IRX1" s="91"/>
      <c r="IRY1" s="91"/>
      <c r="IRZ1" s="91"/>
      <c r="ISA1" s="91"/>
      <c r="ISB1" s="91"/>
      <c r="ISC1" s="91"/>
      <c r="ISD1" s="91"/>
      <c r="ISE1" s="91"/>
      <c r="ISF1" s="91"/>
      <c r="ISG1" s="91"/>
      <c r="ISH1" s="91"/>
      <c r="ISI1" s="91"/>
      <c r="ISJ1" s="91"/>
      <c r="ISK1" s="91"/>
      <c r="ISL1" s="91"/>
      <c r="ISM1" s="91"/>
      <c r="ISN1" s="91"/>
      <c r="ISO1" s="91"/>
      <c r="ISP1" s="91"/>
      <c r="ISQ1" s="91"/>
      <c r="ISR1" s="91"/>
      <c r="ISS1" s="91"/>
      <c r="IST1" s="91"/>
      <c r="ISU1" s="91"/>
      <c r="ISV1" s="91"/>
      <c r="ISW1" s="91"/>
      <c r="ISX1" s="91"/>
      <c r="ISY1" s="91"/>
      <c r="ISZ1" s="91"/>
      <c r="ITA1" s="91"/>
      <c r="ITB1" s="91"/>
      <c r="ITC1" s="91"/>
      <c r="ITD1" s="91"/>
      <c r="ITE1" s="91"/>
      <c r="ITF1" s="91"/>
      <c r="ITG1" s="91"/>
      <c r="ITH1" s="91"/>
      <c r="ITI1" s="91"/>
      <c r="ITJ1" s="91"/>
      <c r="ITK1" s="91"/>
      <c r="ITL1" s="91"/>
      <c r="ITM1" s="91"/>
      <c r="ITN1" s="91"/>
      <c r="ITO1" s="91"/>
      <c r="ITP1" s="91"/>
      <c r="ITQ1" s="91"/>
      <c r="ITR1" s="91"/>
      <c r="ITS1" s="91"/>
      <c r="ITT1" s="91"/>
      <c r="ITU1" s="91"/>
      <c r="ITV1" s="91"/>
      <c r="ITW1" s="91"/>
      <c r="ITX1" s="91"/>
      <c r="ITY1" s="91"/>
      <c r="ITZ1" s="91"/>
      <c r="IUA1" s="91"/>
      <c r="IUB1" s="91"/>
      <c r="IUC1" s="91"/>
      <c r="IUD1" s="91"/>
      <c r="IUE1" s="91"/>
      <c r="IUF1" s="91"/>
      <c r="IUG1" s="91"/>
      <c r="IUH1" s="91"/>
      <c r="IUI1" s="91"/>
      <c r="IUJ1" s="91"/>
      <c r="IUK1" s="91"/>
      <c r="IUL1" s="91"/>
      <c r="IUM1" s="91"/>
      <c r="IUN1" s="91"/>
      <c r="IUO1" s="91"/>
      <c r="IUP1" s="91"/>
      <c r="IUQ1" s="91"/>
      <c r="IUR1" s="91"/>
      <c r="IUS1" s="91"/>
      <c r="IUT1" s="91"/>
      <c r="IUU1" s="91"/>
      <c r="IUV1" s="91"/>
      <c r="IUW1" s="91"/>
      <c r="IUX1" s="91"/>
      <c r="IUY1" s="91"/>
      <c r="IUZ1" s="91"/>
      <c r="IVA1" s="91"/>
      <c r="IVB1" s="91"/>
      <c r="IVC1" s="91"/>
      <c r="IVD1" s="91"/>
      <c r="IVE1" s="91"/>
      <c r="IVF1" s="91"/>
      <c r="IVG1" s="91"/>
      <c r="IVH1" s="91"/>
      <c r="IVI1" s="91"/>
      <c r="IVJ1" s="91"/>
      <c r="IVK1" s="91"/>
      <c r="IVL1" s="91"/>
      <c r="IVM1" s="91"/>
      <c r="IVN1" s="91"/>
      <c r="IVO1" s="91"/>
      <c r="IVP1" s="91"/>
      <c r="IVQ1" s="91"/>
      <c r="IVR1" s="91"/>
      <c r="IVS1" s="91"/>
      <c r="IVT1" s="91"/>
      <c r="IVU1" s="91"/>
      <c r="IVV1" s="91"/>
      <c r="IVW1" s="91"/>
      <c r="IVX1" s="91"/>
      <c r="IVY1" s="91"/>
      <c r="IVZ1" s="91"/>
      <c r="IWA1" s="91"/>
      <c r="IWB1" s="91"/>
      <c r="IWC1" s="91"/>
      <c r="IWD1" s="91"/>
      <c r="IWE1" s="91"/>
      <c r="IWF1" s="91"/>
      <c r="IWG1" s="91"/>
      <c r="IWH1" s="91"/>
      <c r="IWI1" s="91"/>
      <c r="IWJ1" s="91"/>
      <c r="IWK1" s="91"/>
      <c r="IWL1" s="91"/>
      <c r="IWM1" s="91"/>
      <c r="IWN1" s="91"/>
      <c r="IWO1" s="91"/>
      <c r="IWP1" s="91"/>
      <c r="IWQ1" s="91"/>
      <c r="IWR1" s="91"/>
      <c r="IWS1" s="91"/>
      <c r="IWT1" s="91"/>
      <c r="IWU1" s="91"/>
      <c r="IWV1" s="91"/>
      <c r="IWW1" s="91"/>
      <c r="IWX1" s="91"/>
      <c r="IWY1" s="91"/>
      <c r="IWZ1" s="91"/>
      <c r="IXA1" s="91"/>
      <c r="IXB1" s="91"/>
      <c r="IXC1" s="91"/>
      <c r="IXD1" s="91"/>
      <c r="IXE1" s="91"/>
      <c r="IXF1" s="91"/>
      <c r="IXG1" s="91"/>
      <c r="IXH1" s="91"/>
      <c r="IXI1" s="91"/>
      <c r="IXJ1" s="91"/>
      <c r="IXK1" s="91"/>
      <c r="IXL1" s="91"/>
      <c r="IXM1" s="91"/>
      <c r="IXN1" s="91"/>
      <c r="IXO1" s="91"/>
      <c r="IXP1" s="91"/>
      <c r="IXQ1" s="91"/>
      <c r="IXR1" s="91"/>
      <c r="IXS1" s="91"/>
      <c r="IXT1" s="91"/>
      <c r="IXU1" s="91"/>
      <c r="IXV1" s="91"/>
      <c r="IXW1" s="91"/>
      <c r="IXX1" s="91"/>
      <c r="IXY1" s="91"/>
      <c r="IXZ1" s="91"/>
      <c r="IYA1" s="91"/>
      <c r="IYB1" s="91"/>
      <c r="IYC1" s="91"/>
      <c r="IYD1" s="91"/>
      <c r="IYE1" s="91"/>
      <c r="IYF1" s="91"/>
      <c r="IYG1" s="91"/>
      <c r="IYH1" s="91"/>
      <c r="IYI1" s="91"/>
      <c r="IYJ1" s="91"/>
      <c r="IYK1" s="91"/>
      <c r="IYL1" s="91"/>
      <c r="IYM1" s="91"/>
      <c r="IYN1" s="91"/>
      <c r="IYO1" s="91"/>
      <c r="IYP1" s="91"/>
      <c r="IYQ1" s="91"/>
      <c r="IYR1" s="91"/>
      <c r="IYS1" s="91"/>
      <c r="IYT1" s="91"/>
      <c r="IYU1" s="91"/>
      <c r="IYV1" s="91"/>
      <c r="IYW1" s="91"/>
      <c r="IYX1" s="91"/>
      <c r="IYY1" s="91"/>
      <c r="IYZ1" s="91"/>
      <c r="IZA1" s="91"/>
      <c r="IZB1" s="91"/>
      <c r="IZC1" s="91"/>
      <c r="IZD1" s="91"/>
      <c r="IZE1" s="91"/>
      <c r="IZF1" s="91"/>
      <c r="IZG1" s="91"/>
      <c r="IZH1" s="91"/>
      <c r="IZI1" s="91"/>
      <c r="IZJ1" s="91"/>
      <c r="IZK1" s="91"/>
      <c r="IZL1" s="91"/>
      <c r="IZM1" s="91"/>
      <c r="IZN1" s="91"/>
      <c r="IZO1" s="91"/>
      <c r="IZP1" s="91"/>
      <c r="IZQ1" s="91"/>
      <c r="IZR1" s="91"/>
      <c r="IZS1" s="91"/>
      <c r="IZT1" s="91"/>
      <c r="IZU1" s="91"/>
      <c r="IZV1" s="91"/>
      <c r="IZW1" s="91"/>
      <c r="IZX1" s="91"/>
      <c r="IZY1" s="91"/>
      <c r="IZZ1" s="91"/>
      <c r="JAA1" s="91"/>
      <c r="JAB1" s="91"/>
      <c r="JAC1" s="91"/>
      <c r="JAD1" s="91"/>
      <c r="JAE1" s="91"/>
      <c r="JAF1" s="91"/>
      <c r="JAG1" s="91"/>
      <c r="JAH1" s="91"/>
      <c r="JAI1" s="91"/>
      <c r="JAJ1" s="91"/>
      <c r="JAK1" s="91"/>
      <c r="JAL1" s="91"/>
      <c r="JAM1" s="91"/>
      <c r="JAN1" s="91"/>
      <c r="JAO1" s="91"/>
      <c r="JAP1" s="91"/>
      <c r="JAQ1" s="91"/>
      <c r="JAR1" s="91"/>
      <c r="JAS1" s="91"/>
      <c r="JAT1" s="91"/>
      <c r="JAU1" s="91"/>
      <c r="JAV1" s="91"/>
      <c r="JAW1" s="91"/>
      <c r="JAX1" s="91"/>
      <c r="JAY1" s="91"/>
      <c r="JAZ1" s="91"/>
      <c r="JBA1" s="91"/>
      <c r="JBB1" s="91"/>
      <c r="JBC1" s="91"/>
      <c r="JBD1" s="91"/>
      <c r="JBE1" s="91"/>
      <c r="JBF1" s="91"/>
      <c r="JBG1" s="91"/>
      <c r="JBH1" s="91"/>
      <c r="JBI1" s="91"/>
      <c r="JBJ1" s="91"/>
      <c r="JBK1" s="91"/>
      <c r="JBL1" s="91"/>
      <c r="JBM1" s="91"/>
      <c r="JBN1" s="91"/>
      <c r="JBO1" s="91"/>
      <c r="JBP1" s="91"/>
      <c r="JBQ1" s="91"/>
      <c r="JBR1" s="91"/>
      <c r="JBS1" s="91"/>
      <c r="JBT1" s="91"/>
      <c r="JBU1" s="91"/>
      <c r="JBV1" s="91"/>
      <c r="JBW1" s="91"/>
      <c r="JBX1" s="91"/>
      <c r="JBY1" s="91"/>
      <c r="JBZ1" s="91"/>
      <c r="JCA1" s="91"/>
      <c r="JCB1" s="91"/>
      <c r="JCC1" s="91"/>
      <c r="JCD1" s="91"/>
      <c r="JCE1" s="91"/>
      <c r="JCF1" s="91"/>
      <c r="JCG1" s="91"/>
      <c r="JCH1" s="91"/>
      <c r="JCI1" s="91"/>
      <c r="JCJ1" s="91"/>
      <c r="JCK1" s="91"/>
      <c r="JCL1" s="91"/>
      <c r="JCM1" s="91"/>
      <c r="JCN1" s="91"/>
      <c r="JCO1" s="91"/>
      <c r="JCP1" s="91"/>
      <c r="JCQ1" s="91"/>
      <c r="JCR1" s="91"/>
      <c r="JCS1" s="91"/>
      <c r="JCT1" s="91"/>
      <c r="JCU1" s="91"/>
      <c r="JCV1" s="91"/>
      <c r="JCW1" s="91"/>
      <c r="JCX1" s="91"/>
      <c r="JCY1" s="91"/>
      <c r="JCZ1" s="91"/>
      <c r="JDA1" s="91"/>
      <c r="JDB1" s="91"/>
      <c r="JDC1" s="91"/>
      <c r="JDD1" s="91"/>
      <c r="JDE1" s="91"/>
      <c r="JDF1" s="91"/>
      <c r="JDG1" s="91"/>
      <c r="JDH1" s="91"/>
      <c r="JDI1" s="91"/>
      <c r="JDJ1" s="91"/>
      <c r="JDK1" s="91"/>
      <c r="JDL1" s="91"/>
      <c r="JDM1" s="91"/>
      <c r="JDN1" s="91"/>
      <c r="JDO1" s="91"/>
      <c r="JDP1" s="91"/>
      <c r="JDQ1" s="91"/>
      <c r="JDR1" s="91"/>
      <c r="JDS1" s="91"/>
      <c r="JDT1" s="91"/>
      <c r="JDU1" s="91"/>
      <c r="JDV1" s="91"/>
      <c r="JDW1" s="91"/>
      <c r="JDX1" s="91"/>
      <c r="JDY1" s="91"/>
      <c r="JDZ1" s="91"/>
      <c r="JEA1" s="91"/>
      <c r="JEB1" s="91"/>
      <c r="JEC1" s="91"/>
      <c r="JED1" s="91"/>
      <c r="JEE1" s="91"/>
      <c r="JEF1" s="91"/>
      <c r="JEG1" s="91"/>
      <c r="JEH1" s="91"/>
      <c r="JEI1" s="91"/>
      <c r="JEJ1" s="91"/>
      <c r="JEK1" s="91"/>
      <c r="JEL1" s="91"/>
      <c r="JEM1" s="91"/>
      <c r="JEN1" s="91"/>
      <c r="JEO1" s="91"/>
      <c r="JEP1" s="91"/>
      <c r="JEQ1" s="91"/>
      <c r="JER1" s="91"/>
      <c r="JES1" s="91"/>
      <c r="JET1" s="91"/>
      <c r="JEU1" s="91"/>
      <c r="JEV1" s="91"/>
      <c r="JEW1" s="91"/>
      <c r="JEX1" s="91"/>
      <c r="JEY1" s="91"/>
      <c r="JEZ1" s="91"/>
      <c r="JFA1" s="91"/>
      <c r="JFB1" s="91"/>
      <c r="JFC1" s="91"/>
      <c r="JFD1" s="91"/>
      <c r="JFE1" s="91"/>
      <c r="JFF1" s="91"/>
      <c r="JFG1" s="91"/>
      <c r="JFH1" s="91"/>
      <c r="JFI1" s="91"/>
      <c r="JFJ1" s="91"/>
      <c r="JFK1" s="91"/>
      <c r="JFL1" s="91"/>
      <c r="JFM1" s="91"/>
      <c r="JFN1" s="91"/>
      <c r="JFO1" s="91"/>
      <c r="JFP1" s="91"/>
      <c r="JFQ1" s="91"/>
      <c r="JFR1" s="91"/>
      <c r="JFS1" s="91"/>
      <c r="JFT1" s="91"/>
      <c r="JFU1" s="91"/>
      <c r="JFV1" s="91"/>
      <c r="JFW1" s="91"/>
      <c r="JFX1" s="91"/>
      <c r="JFY1" s="91"/>
      <c r="JFZ1" s="91"/>
      <c r="JGA1" s="91"/>
      <c r="JGB1" s="91"/>
      <c r="JGC1" s="91"/>
      <c r="JGD1" s="91"/>
      <c r="JGE1" s="91"/>
      <c r="JGF1" s="91"/>
      <c r="JGG1" s="91"/>
      <c r="JGH1" s="91"/>
      <c r="JGI1" s="91"/>
      <c r="JGJ1" s="91"/>
      <c r="JGK1" s="91"/>
      <c r="JGL1" s="91"/>
      <c r="JGM1" s="91"/>
      <c r="JGN1" s="91"/>
      <c r="JGO1" s="91"/>
      <c r="JGP1" s="91"/>
      <c r="JGQ1" s="91"/>
      <c r="JGR1" s="91"/>
      <c r="JGS1" s="91"/>
      <c r="JGT1" s="91"/>
      <c r="JGU1" s="91"/>
      <c r="JGV1" s="91"/>
      <c r="JGW1" s="91"/>
      <c r="JGX1" s="91"/>
      <c r="JGY1" s="91"/>
      <c r="JGZ1" s="91"/>
      <c r="JHA1" s="91"/>
      <c r="JHB1" s="91"/>
      <c r="JHC1" s="91"/>
      <c r="JHD1" s="91"/>
      <c r="JHE1" s="91"/>
      <c r="JHF1" s="91"/>
      <c r="JHG1" s="91"/>
      <c r="JHH1" s="91"/>
      <c r="JHI1" s="91"/>
      <c r="JHJ1" s="91"/>
      <c r="JHK1" s="91"/>
      <c r="JHL1" s="91"/>
      <c r="JHM1" s="91"/>
      <c r="JHN1" s="91"/>
      <c r="JHO1" s="91"/>
      <c r="JHP1" s="91"/>
      <c r="JHQ1" s="91"/>
      <c r="JHR1" s="91"/>
      <c r="JHS1" s="91"/>
      <c r="JHT1" s="91"/>
      <c r="JHU1" s="91"/>
      <c r="JHV1" s="91"/>
      <c r="JHW1" s="91"/>
      <c r="JHX1" s="91"/>
      <c r="JHY1" s="91"/>
      <c r="JHZ1" s="91"/>
      <c r="JIA1" s="91"/>
      <c r="JIB1" s="91"/>
      <c r="JIC1" s="91"/>
      <c r="JID1" s="91"/>
      <c r="JIE1" s="91"/>
      <c r="JIF1" s="91"/>
      <c r="JIG1" s="91"/>
      <c r="JIH1" s="91"/>
      <c r="JII1" s="91"/>
      <c r="JIJ1" s="91"/>
      <c r="JIK1" s="91"/>
      <c r="JIL1" s="91"/>
      <c r="JIM1" s="91"/>
      <c r="JIN1" s="91"/>
      <c r="JIO1" s="91"/>
      <c r="JIP1" s="91"/>
      <c r="JIQ1" s="91"/>
      <c r="JIR1" s="91"/>
      <c r="JIS1" s="91"/>
      <c r="JIT1" s="91"/>
      <c r="JIU1" s="91"/>
      <c r="JIV1" s="91"/>
      <c r="JIW1" s="91"/>
      <c r="JIX1" s="91"/>
      <c r="JIY1" s="91"/>
      <c r="JIZ1" s="91"/>
      <c r="JJA1" s="91"/>
      <c r="JJB1" s="91"/>
      <c r="JJC1" s="91"/>
      <c r="JJD1" s="91"/>
      <c r="JJE1" s="91"/>
      <c r="JJF1" s="91"/>
      <c r="JJG1" s="91"/>
      <c r="JJH1" s="91"/>
      <c r="JJI1" s="91"/>
      <c r="JJJ1" s="91"/>
      <c r="JJK1" s="91"/>
      <c r="JJL1" s="91"/>
      <c r="JJM1" s="91"/>
      <c r="JJN1" s="91"/>
      <c r="JJO1" s="91"/>
      <c r="JJP1" s="91"/>
      <c r="JJQ1" s="91"/>
      <c r="JJR1" s="91"/>
      <c r="JJS1" s="91"/>
      <c r="JJT1" s="91"/>
      <c r="JJU1" s="91"/>
      <c r="JJV1" s="91"/>
      <c r="JJW1" s="91"/>
      <c r="JJX1" s="91"/>
      <c r="JJY1" s="91"/>
      <c r="JJZ1" s="91"/>
      <c r="JKA1" s="91"/>
      <c r="JKB1" s="91"/>
      <c r="JKC1" s="91"/>
      <c r="JKD1" s="91"/>
      <c r="JKE1" s="91"/>
      <c r="JKF1" s="91"/>
      <c r="JKG1" s="91"/>
      <c r="JKH1" s="91"/>
      <c r="JKI1" s="91"/>
      <c r="JKJ1" s="91"/>
      <c r="JKK1" s="91"/>
      <c r="JKL1" s="91"/>
      <c r="JKM1" s="91"/>
      <c r="JKN1" s="91"/>
      <c r="JKO1" s="91"/>
      <c r="JKP1" s="91"/>
      <c r="JKQ1" s="91"/>
      <c r="JKR1" s="91"/>
      <c r="JKS1" s="91"/>
      <c r="JKT1" s="91"/>
      <c r="JKU1" s="91"/>
      <c r="JKV1" s="91"/>
      <c r="JKW1" s="91"/>
      <c r="JKX1" s="91"/>
      <c r="JKY1" s="91"/>
      <c r="JKZ1" s="91"/>
      <c r="JLA1" s="91"/>
      <c r="JLB1" s="91"/>
      <c r="JLC1" s="91"/>
      <c r="JLD1" s="91"/>
      <c r="JLE1" s="91"/>
      <c r="JLF1" s="91"/>
      <c r="JLG1" s="91"/>
      <c r="JLH1" s="91"/>
      <c r="JLI1" s="91"/>
      <c r="JLJ1" s="91"/>
      <c r="JLK1" s="91"/>
      <c r="JLL1" s="91"/>
      <c r="JLM1" s="91"/>
      <c r="JLN1" s="91"/>
      <c r="JLO1" s="91"/>
      <c r="JLP1" s="91"/>
      <c r="JLQ1" s="91"/>
      <c r="JLR1" s="91"/>
      <c r="JLS1" s="91"/>
      <c r="JLT1" s="91"/>
      <c r="JLU1" s="91"/>
      <c r="JLV1" s="91"/>
      <c r="JLW1" s="91"/>
      <c r="JLX1" s="91"/>
      <c r="JLY1" s="91"/>
      <c r="JLZ1" s="91"/>
      <c r="JMA1" s="91"/>
      <c r="JMB1" s="91"/>
      <c r="JMC1" s="91"/>
      <c r="JMD1" s="91"/>
      <c r="JME1" s="91"/>
      <c r="JMF1" s="91"/>
      <c r="JMG1" s="91"/>
      <c r="JMH1" s="91"/>
      <c r="JMI1" s="91"/>
      <c r="JMJ1" s="91"/>
      <c r="JMK1" s="91"/>
      <c r="JML1" s="91"/>
      <c r="JMM1" s="91"/>
      <c r="JMN1" s="91"/>
      <c r="JMO1" s="91"/>
      <c r="JMP1" s="91"/>
      <c r="JMQ1" s="91"/>
      <c r="JMR1" s="91"/>
      <c r="JMS1" s="91"/>
      <c r="JMT1" s="91"/>
      <c r="JMU1" s="91"/>
      <c r="JMV1" s="91"/>
      <c r="JMW1" s="91"/>
      <c r="JMX1" s="91"/>
      <c r="JMY1" s="91"/>
      <c r="JMZ1" s="91"/>
      <c r="JNA1" s="91"/>
      <c r="JNB1" s="91"/>
      <c r="JNC1" s="91"/>
      <c r="JND1" s="91"/>
      <c r="JNE1" s="91"/>
      <c r="JNF1" s="91"/>
      <c r="JNG1" s="91"/>
      <c r="JNH1" s="91"/>
      <c r="JNI1" s="91"/>
      <c r="JNJ1" s="91"/>
      <c r="JNK1" s="91"/>
      <c r="JNL1" s="91"/>
      <c r="JNM1" s="91"/>
      <c r="JNN1" s="91"/>
      <c r="JNO1" s="91"/>
      <c r="JNP1" s="91"/>
      <c r="JNQ1" s="91"/>
      <c r="JNR1" s="91"/>
      <c r="JNS1" s="91"/>
      <c r="JNT1" s="91"/>
      <c r="JNU1" s="91"/>
      <c r="JNV1" s="91"/>
      <c r="JNW1" s="91"/>
      <c r="JNX1" s="91"/>
      <c r="JNY1" s="91"/>
      <c r="JNZ1" s="91"/>
      <c r="JOA1" s="91"/>
      <c r="JOB1" s="91"/>
      <c r="JOC1" s="91"/>
      <c r="JOD1" s="91"/>
      <c r="JOE1" s="91"/>
      <c r="JOF1" s="91"/>
      <c r="JOG1" s="91"/>
      <c r="JOH1" s="91"/>
      <c r="JOI1" s="91"/>
      <c r="JOJ1" s="91"/>
      <c r="JOK1" s="91"/>
      <c r="JOL1" s="91"/>
      <c r="JOM1" s="91"/>
      <c r="JON1" s="91"/>
      <c r="JOO1" s="91"/>
      <c r="JOP1" s="91"/>
      <c r="JOQ1" s="91"/>
      <c r="JOR1" s="91"/>
      <c r="JOS1" s="91"/>
      <c r="JOT1" s="91"/>
      <c r="JOU1" s="91"/>
      <c r="JOV1" s="91"/>
      <c r="JOW1" s="91"/>
      <c r="JOX1" s="91"/>
      <c r="JOY1" s="91"/>
      <c r="JOZ1" s="91"/>
      <c r="JPA1" s="91"/>
      <c r="JPB1" s="91"/>
      <c r="JPC1" s="91"/>
      <c r="JPD1" s="91"/>
      <c r="JPE1" s="91"/>
      <c r="JPF1" s="91"/>
      <c r="JPG1" s="91"/>
      <c r="JPH1" s="91"/>
      <c r="JPI1" s="91"/>
      <c r="JPJ1" s="91"/>
      <c r="JPK1" s="91"/>
      <c r="JPL1" s="91"/>
      <c r="JPM1" s="91"/>
      <c r="JPN1" s="91"/>
      <c r="JPO1" s="91"/>
      <c r="JPP1" s="91"/>
      <c r="JPQ1" s="91"/>
      <c r="JPR1" s="91"/>
      <c r="JPS1" s="91"/>
      <c r="JPT1" s="91"/>
      <c r="JPU1" s="91"/>
      <c r="JPV1" s="91"/>
      <c r="JPW1" s="91"/>
      <c r="JPX1" s="91"/>
      <c r="JPY1" s="91"/>
      <c r="JPZ1" s="91"/>
      <c r="JQA1" s="91"/>
      <c r="JQB1" s="91"/>
      <c r="JQC1" s="91"/>
      <c r="JQD1" s="91"/>
      <c r="JQE1" s="91"/>
      <c r="JQF1" s="91"/>
      <c r="JQG1" s="91"/>
      <c r="JQH1" s="91"/>
      <c r="JQI1" s="91"/>
      <c r="JQJ1" s="91"/>
      <c r="JQK1" s="91"/>
      <c r="JQL1" s="91"/>
      <c r="JQM1" s="91"/>
      <c r="JQN1" s="91"/>
      <c r="JQO1" s="91"/>
      <c r="JQP1" s="91"/>
      <c r="JQQ1" s="91"/>
      <c r="JQR1" s="91"/>
      <c r="JQS1" s="91"/>
      <c r="JQT1" s="91"/>
      <c r="JQU1" s="91"/>
      <c r="JQV1" s="91"/>
      <c r="JQW1" s="91"/>
      <c r="JQX1" s="91"/>
      <c r="JQY1" s="91"/>
      <c r="JQZ1" s="91"/>
      <c r="JRA1" s="91"/>
      <c r="JRB1" s="91"/>
      <c r="JRC1" s="91"/>
      <c r="JRD1" s="91"/>
      <c r="JRE1" s="91"/>
      <c r="JRF1" s="91"/>
      <c r="JRG1" s="91"/>
      <c r="JRH1" s="91"/>
      <c r="JRI1" s="91"/>
      <c r="JRJ1" s="91"/>
      <c r="JRK1" s="91"/>
      <c r="JRL1" s="91"/>
      <c r="JRM1" s="91"/>
      <c r="JRN1" s="91"/>
      <c r="JRO1" s="91"/>
      <c r="JRP1" s="91"/>
      <c r="JRQ1" s="91"/>
      <c r="JRR1" s="91"/>
      <c r="JRS1" s="91"/>
      <c r="JRT1" s="91"/>
      <c r="JRU1" s="91"/>
      <c r="JRV1" s="91"/>
      <c r="JRW1" s="91"/>
      <c r="JRX1" s="91"/>
      <c r="JRY1" s="91"/>
      <c r="JRZ1" s="91"/>
      <c r="JSA1" s="91"/>
      <c r="JSB1" s="91"/>
      <c r="JSC1" s="91"/>
      <c r="JSD1" s="91"/>
      <c r="JSE1" s="91"/>
      <c r="JSF1" s="91"/>
      <c r="JSG1" s="91"/>
      <c r="JSH1" s="91"/>
      <c r="JSI1" s="91"/>
      <c r="JSJ1" s="91"/>
      <c r="JSK1" s="91"/>
      <c r="JSL1" s="91"/>
      <c r="JSM1" s="91"/>
      <c r="JSN1" s="91"/>
      <c r="JSO1" s="91"/>
      <c r="JSP1" s="91"/>
      <c r="JSQ1" s="91"/>
      <c r="JSR1" s="91"/>
      <c r="JSS1" s="91"/>
      <c r="JST1" s="91"/>
      <c r="JSU1" s="91"/>
      <c r="JSV1" s="91"/>
      <c r="JSW1" s="91"/>
      <c r="JSX1" s="91"/>
      <c r="JSY1" s="91"/>
      <c r="JSZ1" s="91"/>
      <c r="JTA1" s="91"/>
      <c r="JTB1" s="91"/>
      <c r="JTC1" s="91"/>
      <c r="JTD1" s="91"/>
      <c r="JTE1" s="91"/>
      <c r="JTF1" s="91"/>
      <c r="JTG1" s="91"/>
      <c r="JTH1" s="91"/>
      <c r="JTI1" s="91"/>
      <c r="JTJ1" s="91"/>
      <c r="JTK1" s="91"/>
      <c r="JTL1" s="91"/>
      <c r="JTM1" s="91"/>
      <c r="JTN1" s="91"/>
      <c r="JTO1" s="91"/>
      <c r="JTP1" s="91"/>
      <c r="JTQ1" s="91"/>
      <c r="JTR1" s="91"/>
      <c r="JTS1" s="91"/>
      <c r="JTT1" s="91"/>
      <c r="JTU1" s="91"/>
      <c r="JTV1" s="91"/>
      <c r="JTW1" s="91"/>
      <c r="JTX1" s="91"/>
      <c r="JTY1" s="91"/>
      <c r="JTZ1" s="91"/>
      <c r="JUA1" s="91"/>
      <c r="JUB1" s="91"/>
      <c r="JUC1" s="91"/>
      <c r="JUD1" s="91"/>
      <c r="JUE1" s="91"/>
      <c r="JUF1" s="91"/>
      <c r="JUG1" s="91"/>
      <c r="JUH1" s="91"/>
      <c r="JUI1" s="91"/>
      <c r="JUJ1" s="91"/>
      <c r="JUK1" s="91"/>
      <c r="JUL1" s="91"/>
      <c r="JUM1" s="91"/>
      <c r="JUN1" s="91"/>
      <c r="JUO1" s="91"/>
      <c r="JUP1" s="91"/>
      <c r="JUQ1" s="91"/>
      <c r="JUR1" s="91"/>
      <c r="JUS1" s="91"/>
      <c r="JUT1" s="91"/>
      <c r="JUU1" s="91"/>
      <c r="JUV1" s="91"/>
      <c r="JUW1" s="91"/>
      <c r="JUX1" s="91"/>
      <c r="JUY1" s="91"/>
      <c r="JUZ1" s="91"/>
      <c r="JVA1" s="91"/>
      <c r="JVB1" s="91"/>
      <c r="JVC1" s="91"/>
      <c r="JVD1" s="91"/>
      <c r="JVE1" s="91"/>
      <c r="JVF1" s="91"/>
      <c r="JVG1" s="91"/>
      <c r="JVH1" s="91"/>
      <c r="JVI1" s="91"/>
      <c r="JVJ1" s="91"/>
      <c r="JVK1" s="91"/>
      <c r="JVL1" s="91"/>
      <c r="JVM1" s="91"/>
      <c r="JVN1" s="91"/>
      <c r="JVO1" s="91"/>
      <c r="JVP1" s="91"/>
      <c r="JVQ1" s="91"/>
      <c r="JVR1" s="91"/>
      <c r="JVS1" s="91"/>
      <c r="JVT1" s="91"/>
      <c r="JVU1" s="91"/>
      <c r="JVV1" s="91"/>
      <c r="JVW1" s="91"/>
      <c r="JVX1" s="91"/>
      <c r="JVY1" s="91"/>
      <c r="JVZ1" s="91"/>
      <c r="JWA1" s="91"/>
      <c r="JWB1" s="91"/>
      <c r="JWC1" s="91"/>
      <c r="JWD1" s="91"/>
      <c r="JWE1" s="91"/>
      <c r="JWF1" s="91"/>
      <c r="JWG1" s="91"/>
      <c r="JWH1" s="91"/>
      <c r="JWI1" s="91"/>
      <c r="JWJ1" s="91"/>
      <c r="JWK1" s="91"/>
      <c r="JWL1" s="91"/>
      <c r="JWM1" s="91"/>
      <c r="JWN1" s="91"/>
      <c r="JWO1" s="91"/>
      <c r="JWP1" s="91"/>
      <c r="JWQ1" s="91"/>
      <c r="JWR1" s="91"/>
      <c r="JWS1" s="91"/>
      <c r="JWT1" s="91"/>
      <c r="JWU1" s="91"/>
      <c r="JWV1" s="91"/>
      <c r="JWW1" s="91"/>
      <c r="JWX1" s="91"/>
      <c r="JWY1" s="91"/>
      <c r="JWZ1" s="91"/>
      <c r="JXA1" s="91"/>
      <c r="JXB1" s="91"/>
      <c r="JXC1" s="91"/>
      <c r="JXD1" s="91"/>
      <c r="JXE1" s="91"/>
      <c r="JXF1" s="91"/>
      <c r="JXG1" s="91"/>
      <c r="JXH1" s="91"/>
      <c r="JXI1" s="91"/>
      <c r="JXJ1" s="91"/>
      <c r="JXK1" s="91"/>
      <c r="JXL1" s="91"/>
      <c r="JXM1" s="91"/>
      <c r="JXN1" s="91"/>
      <c r="JXO1" s="91"/>
      <c r="JXP1" s="91"/>
      <c r="JXQ1" s="91"/>
      <c r="JXR1" s="91"/>
      <c r="JXS1" s="91"/>
      <c r="JXT1" s="91"/>
      <c r="JXU1" s="91"/>
      <c r="JXV1" s="91"/>
      <c r="JXW1" s="91"/>
      <c r="JXX1" s="91"/>
      <c r="JXY1" s="91"/>
      <c r="JXZ1" s="91"/>
      <c r="JYA1" s="91"/>
      <c r="JYB1" s="91"/>
      <c r="JYC1" s="91"/>
      <c r="JYD1" s="91"/>
      <c r="JYE1" s="91"/>
      <c r="JYF1" s="91"/>
      <c r="JYG1" s="91"/>
      <c r="JYH1" s="91"/>
      <c r="JYI1" s="91"/>
      <c r="JYJ1" s="91"/>
      <c r="JYK1" s="91"/>
      <c r="JYL1" s="91"/>
      <c r="JYM1" s="91"/>
      <c r="JYN1" s="91"/>
      <c r="JYO1" s="91"/>
      <c r="JYP1" s="91"/>
      <c r="JYQ1" s="91"/>
      <c r="JYR1" s="91"/>
      <c r="JYS1" s="91"/>
      <c r="JYT1" s="91"/>
      <c r="JYU1" s="91"/>
      <c r="JYV1" s="91"/>
      <c r="JYW1" s="91"/>
      <c r="JYX1" s="91"/>
      <c r="JYY1" s="91"/>
      <c r="JYZ1" s="91"/>
      <c r="JZA1" s="91"/>
      <c r="JZB1" s="91"/>
      <c r="JZC1" s="91"/>
      <c r="JZD1" s="91"/>
      <c r="JZE1" s="91"/>
      <c r="JZF1" s="91"/>
      <c r="JZG1" s="91"/>
      <c r="JZH1" s="91"/>
      <c r="JZI1" s="91"/>
      <c r="JZJ1" s="91"/>
      <c r="JZK1" s="91"/>
      <c r="JZL1" s="91"/>
      <c r="JZM1" s="91"/>
      <c r="JZN1" s="91"/>
      <c r="JZO1" s="91"/>
      <c r="JZP1" s="91"/>
      <c r="JZQ1" s="91"/>
      <c r="JZR1" s="91"/>
      <c r="JZS1" s="91"/>
      <c r="JZT1" s="91"/>
      <c r="JZU1" s="91"/>
      <c r="JZV1" s="91"/>
      <c r="JZW1" s="91"/>
      <c r="JZX1" s="91"/>
      <c r="JZY1" s="91"/>
      <c r="JZZ1" s="91"/>
      <c r="KAA1" s="91"/>
      <c r="KAB1" s="91"/>
      <c r="KAC1" s="91"/>
      <c r="KAD1" s="91"/>
      <c r="KAE1" s="91"/>
      <c r="KAF1" s="91"/>
      <c r="KAG1" s="91"/>
      <c r="KAH1" s="91"/>
      <c r="KAI1" s="91"/>
      <c r="KAJ1" s="91"/>
      <c r="KAK1" s="91"/>
      <c r="KAL1" s="91"/>
      <c r="KAM1" s="91"/>
      <c r="KAN1" s="91"/>
      <c r="KAO1" s="91"/>
      <c r="KAP1" s="91"/>
      <c r="KAQ1" s="91"/>
      <c r="KAR1" s="91"/>
      <c r="KAS1" s="91"/>
      <c r="KAT1" s="91"/>
      <c r="KAU1" s="91"/>
      <c r="KAV1" s="91"/>
      <c r="KAW1" s="91"/>
      <c r="KAX1" s="91"/>
      <c r="KAY1" s="91"/>
      <c r="KAZ1" s="91"/>
      <c r="KBA1" s="91"/>
      <c r="KBB1" s="91"/>
      <c r="KBC1" s="91"/>
      <c r="KBD1" s="91"/>
      <c r="KBE1" s="91"/>
      <c r="KBF1" s="91"/>
      <c r="KBG1" s="91"/>
      <c r="KBH1" s="91"/>
      <c r="KBI1" s="91"/>
      <c r="KBJ1" s="91"/>
      <c r="KBK1" s="91"/>
      <c r="KBL1" s="91"/>
      <c r="KBM1" s="91"/>
      <c r="KBN1" s="91"/>
      <c r="KBO1" s="91"/>
      <c r="KBP1" s="91"/>
      <c r="KBQ1" s="91"/>
      <c r="KBR1" s="91"/>
      <c r="KBS1" s="91"/>
      <c r="KBT1" s="91"/>
      <c r="KBU1" s="91"/>
      <c r="KBV1" s="91"/>
      <c r="KBW1" s="91"/>
      <c r="KBX1" s="91"/>
      <c r="KBY1" s="91"/>
      <c r="KBZ1" s="91"/>
      <c r="KCA1" s="91"/>
      <c r="KCB1" s="91"/>
      <c r="KCC1" s="91"/>
      <c r="KCD1" s="91"/>
      <c r="KCE1" s="91"/>
      <c r="KCF1" s="91"/>
      <c r="KCG1" s="91"/>
      <c r="KCH1" s="91"/>
      <c r="KCI1" s="91"/>
      <c r="KCJ1" s="91"/>
      <c r="KCK1" s="91"/>
      <c r="KCL1" s="91"/>
      <c r="KCM1" s="91"/>
      <c r="KCN1" s="91"/>
      <c r="KCO1" s="91"/>
      <c r="KCP1" s="91"/>
      <c r="KCQ1" s="91"/>
      <c r="KCR1" s="91"/>
      <c r="KCS1" s="91"/>
      <c r="KCT1" s="91"/>
      <c r="KCU1" s="91"/>
      <c r="KCV1" s="91"/>
      <c r="KCW1" s="91"/>
      <c r="KCX1" s="91"/>
      <c r="KCY1" s="91"/>
      <c r="KCZ1" s="91"/>
      <c r="KDA1" s="91"/>
      <c r="KDB1" s="91"/>
      <c r="KDC1" s="91"/>
      <c r="KDD1" s="91"/>
      <c r="KDE1" s="91"/>
      <c r="KDF1" s="91"/>
      <c r="KDG1" s="91"/>
      <c r="KDH1" s="91"/>
      <c r="KDI1" s="91"/>
      <c r="KDJ1" s="91"/>
      <c r="KDK1" s="91"/>
      <c r="KDL1" s="91"/>
      <c r="KDM1" s="91"/>
      <c r="KDN1" s="91"/>
      <c r="KDO1" s="91"/>
      <c r="KDP1" s="91"/>
      <c r="KDQ1" s="91"/>
      <c r="KDR1" s="91"/>
      <c r="KDS1" s="91"/>
      <c r="KDT1" s="91"/>
      <c r="KDU1" s="91"/>
      <c r="KDV1" s="91"/>
      <c r="KDW1" s="91"/>
      <c r="KDX1" s="91"/>
      <c r="KDY1" s="91"/>
      <c r="KDZ1" s="91"/>
      <c r="KEA1" s="91"/>
      <c r="KEB1" s="91"/>
      <c r="KEC1" s="91"/>
      <c r="KED1" s="91"/>
      <c r="KEE1" s="91"/>
      <c r="KEF1" s="91"/>
      <c r="KEG1" s="91"/>
      <c r="KEH1" s="91"/>
      <c r="KEI1" s="91"/>
      <c r="KEJ1" s="91"/>
      <c r="KEK1" s="91"/>
      <c r="KEL1" s="91"/>
      <c r="KEM1" s="91"/>
      <c r="KEN1" s="91"/>
      <c r="KEO1" s="91"/>
      <c r="KEP1" s="91"/>
      <c r="KEQ1" s="91"/>
      <c r="KER1" s="91"/>
      <c r="KES1" s="91"/>
      <c r="KET1" s="91"/>
      <c r="KEU1" s="91"/>
      <c r="KEV1" s="91"/>
      <c r="KEW1" s="91"/>
      <c r="KEX1" s="91"/>
      <c r="KEY1" s="91"/>
      <c r="KEZ1" s="91"/>
      <c r="KFA1" s="91"/>
      <c r="KFB1" s="91"/>
      <c r="KFC1" s="91"/>
      <c r="KFD1" s="91"/>
      <c r="KFE1" s="91"/>
      <c r="KFF1" s="91"/>
      <c r="KFG1" s="91"/>
      <c r="KFH1" s="91"/>
      <c r="KFI1" s="91"/>
      <c r="KFJ1" s="91"/>
      <c r="KFK1" s="91"/>
      <c r="KFL1" s="91"/>
      <c r="KFM1" s="91"/>
      <c r="KFN1" s="91"/>
      <c r="KFO1" s="91"/>
      <c r="KFP1" s="91"/>
      <c r="KFQ1" s="91"/>
      <c r="KFR1" s="91"/>
      <c r="KFS1" s="91"/>
      <c r="KFT1" s="91"/>
      <c r="KFU1" s="91"/>
      <c r="KFV1" s="91"/>
      <c r="KFW1" s="91"/>
      <c r="KFX1" s="91"/>
      <c r="KFY1" s="91"/>
      <c r="KFZ1" s="91"/>
      <c r="KGA1" s="91"/>
      <c r="KGB1" s="91"/>
      <c r="KGC1" s="91"/>
      <c r="KGD1" s="91"/>
      <c r="KGE1" s="91"/>
      <c r="KGF1" s="91"/>
      <c r="KGG1" s="91"/>
      <c r="KGH1" s="91"/>
      <c r="KGI1" s="91"/>
      <c r="KGJ1" s="91"/>
      <c r="KGK1" s="91"/>
      <c r="KGL1" s="91"/>
      <c r="KGM1" s="91"/>
      <c r="KGN1" s="91"/>
      <c r="KGO1" s="91"/>
      <c r="KGP1" s="91"/>
      <c r="KGQ1" s="91"/>
      <c r="KGR1" s="91"/>
      <c r="KGS1" s="91"/>
      <c r="KGT1" s="91"/>
      <c r="KGU1" s="91"/>
      <c r="KGV1" s="91"/>
      <c r="KGW1" s="91"/>
      <c r="KGX1" s="91"/>
      <c r="KGY1" s="91"/>
      <c r="KGZ1" s="91"/>
      <c r="KHA1" s="91"/>
      <c r="KHB1" s="91"/>
      <c r="KHC1" s="91"/>
      <c r="KHD1" s="91"/>
      <c r="KHE1" s="91"/>
      <c r="KHF1" s="91"/>
      <c r="KHG1" s="91"/>
      <c r="KHH1" s="91"/>
      <c r="KHI1" s="91"/>
      <c r="KHJ1" s="91"/>
      <c r="KHK1" s="91"/>
      <c r="KHL1" s="91"/>
      <c r="KHM1" s="91"/>
      <c r="KHN1" s="91"/>
      <c r="KHO1" s="91"/>
      <c r="KHP1" s="91"/>
      <c r="KHQ1" s="91"/>
      <c r="KHR1" s="91"/>
      <c r="KHS1" s="91"/>
      <c r="KHT1" s="91"/>
      <c r="KHU1" s="91"/>
      <c r="KHV1" s="91"/>
      <c r="KHW1" s="91"/>
      <c r="KHX1" s="91"/>
      <c r="KHY1" s="91"/>
      <c r="KHZ1" s="91"/>
      <c r="KIA1" s="91"/>
      <c r="KIB1" s="91"/>
      <c r="KIC1" s="91"/>
      <c r="KID1" s="91"/>
      <c r="KIE1" s="91"/>
      <c r="KIF1" s="91"/>
      <c r="KIG1" s="91"/>
      <c r="KIH1" s="91"/>
      <c r="KII1" s="91"/>
      <c r="KIJ1" s="91"/>
      <c r="KIK1" s="91"/>
      <c r="KIL1" s="91"/>
      <c r="KIM1" s="91"/>
      <c r="KIN1" s="91"/>
      <c r="KIO1" s="91"/>
      <c r="KIP1" s="91"/>
      <c r="KIQ1" s="91"/>
      <c r="KIR1" s="91"/>
      <c r="KIS1" s="91"/>
      <c r="KIT1" s="91"/>
      <c r="KIU1" s="91"/>
      <c r="KIV1" s="91"/>
      <c r="KIW1" s="91"/>
      <c r="KIX1" s="91"/>
      <c r="KIY1" s="91"/>
      <c r="KIZ1" s="91"/>
      <c r="KJA1" s="91"/>
      <c r="KJB1" s="91"/>
      <c r="KJC1" s="91"/>
      <c r="KJD1" s="91"/>
      <c r="KJE1" s="91"/>
      <c r="KJF1" s="91"/>
      <c r="KJG1" s="91"/>
      <c r="KJH1" s="91"/>
      <c r="KJI1" s="91"/>
      <c r="KJJ1" s="91"/>
      <c r="KJK1" s="91"/>
      <c r="KJL1" s="91"/>
      <c r="KJM1" s="91"/>
      <c r="KJN1" s="91"/>
      <c r="KJO1" s="91"/>
      <c r="KJP1" s="91"/>
      <c r="KJQ1" s="91"/>
      <c r="KJR1" s="91"/>
      <c r="KJS1" s="91"/>
      <c r="KJT1" s="91"/>
      <c r="KJU1" s="91"/>
      <c r="KJV1" s="91"/>
      <c r="KJW1" s="91"/>
      <c r="KJX1" s="91"/>
      <c r="KJY1" s="91"/>
      <c r="KJZ1" s="91"/>
      <c r="KKA1" s="91"/>
      <c r="KKB1" s="91"/>
      <c r="KKC1" s="91"/>
      <c r="KKD1" s="91"/>
      <c r="KKE1" s="91"/>
      <c r="KKF1" s="91"/>
      <c r="KKG1" s="91"/>
      <c r="KKH1" s="91"/>
      <c r="KKI1" s="91"/>
      <c r="KKJ1" s="91"/>
      <c r="KKK1" s="91"/>
      <c r="KKL1" s="91"/>
      <c r="KKM1" s="91"/>
      <c r="KKN1" s="91"/>
      <c r="KKO1" s="91"/>
      <c r="KKP1" s="91"/>
      <c r="KKQ1" s="91"/>
      <c r="KKR1" s="91"/>
      <c r="KKS1" s="91"/>
      <c r="KKT1" s="91"/>
      <c r="KKU1" s="91"/>
      <c r="KKV1" s="91"/>
      <c r="KKW1" s="91"/>
      <c r="KKX1" s="91"/>
      <c r="KKY1" s="91"/>
      <c r="KKZ1" s="91"/>
      <c r="KLA1" s="91"/>
      <c r="KLB1" s="91"/>
      <c r="KLC1" s="91"/>
      <c r="KLD1" s="91"/>
      <c r="KLE1" s="91"/>
      <c r="KLF1" s="91"/>
      <c r="KLG1" s="91"/>
      <c r="KLH1" s="91"/>
      <c r="KLI1" s="91"/>
      <c r="KLJ1" s="91"/>
      <c r="KLK1" s="91"/>
      <c r="KLL1" s="91"/>
      <c r="KLM1" s="91"/>
      <c r="KLN1" s="91"/>
      <c r="KLO1" s="91"/>
      <c r="KLP1" s="91"/>
      <c r="KLQ1" s="91"/>
      <c r="KLR1" s="91"/>
      <c r="KLS1" s="91"/>
      <c r="KLT1" s="91"/>
      <c r="KLU1" s="91"/>
      <c r="KLV1" s="91"/>
      <c r="KLW1" s="91"/>
      <c r="KLX1" s="91"/>
      <c r="KLY1" s="91"/>
      <c r="KLZ1" s="91"/>
      <c r="KMA1" s="91"/>
      <c r="KMB1" s="91"/>
      <c r="KMC1" s="91"/>
      <c r="KMD1" s="91"/>
      <c r="KME1" s="91"/>
      <c r="KMF1" s="91"/>
      <c r="KMG1" s="91"/>
      <c r="KMH1" s="91"/>
      <c r="KMI1" s="91"/>
      <c r="KMJ1" s="91"/>
      <c r="KMK1" s="91"/>
      <c r="KML1" s="91"/>
      <c r="KMM1" s="91"/>
      <c r="KMN1" s="91"/>
      <c r="KMO1" s="91"/>
      <c r="KMP1" s="91"/>
      <c r="KMQ1" s="91"/>
      <c r="KMR1" s="91"/>
      <c r="KMS1" s="91"/>
      <c r="KMT1" s="91"/>
      <c r="KMU1" s="91"/>
      <c r="KMV1" s="91"/>
      <c r="KMW1" s="91"/>
      <c r="KMX1" s="91"/>
      <c r="KMY1" s="91"/>
      <c r="KMZ1" s="91"/>
      <c r="KNA1" s="91"/>
      <c r="KNB1" s="91"/>
      <c r="KNC1" s="91"/>
      <c r="KND1" s="91"/>
      <c r="KNE1" s="91"/>
      <c r="KNF1" s="91"/>
      <c r="KNG1" s="91"/>
      <c r="KNH1" s="91"/>
      <c r="KNI1" s="91"/>
      <c r="KNJ1" s="91"/>
      <c r="KNK1" s="91"/>
      <c r="KNL1" s="91"/>
      <c r="KNM1" s="91"/>
      <c r="KNN1" s="91"/>
      <c r="KNO1" s="91"/>
      <c r="KNP1" s="91"/>
      <c r="KNQ1" s="91"/>
      <c r="KNR1" s="91"/>
      <c r="KNS1" s="91"/>
      <c r="KNT1" s="91"/>
      <c r="KNU1" s="91"/>
      <c r="KNV1" s="91"/>
      <c r="KNW1" s="91"/>
      <c r="KNX1" s="91"/>
      <c r="KNY1" s="91"/>
      <c r="KNZ1" s="91"/>
      <c r="KOA1" s="91"/>
      <c r="KOB1" s="91"/>
      <c r="KOC1" s="91"/>
      <c r="KOD1" s="91"/>
      <c r="KOE1" s="91"/>
      <c r="KOF1" s="91"/>
      <c r="KOG1" s="91"/>
      <c r="KOH1" s="91"/>
      <c r="KOI1" s="91"/>
      <c r="KOJ1" s="91"/>
      <c r="KOK1" s="91"/>
      <c r="KOL1" s="91"/>
      <c r="KOM1" s="91"/>
      <c r="KON1" s="91"/>
      <c r="KOO1" s="91"/>
      <c r="KOP1" s="91"/>
      <c r="KOQ1" s="91"/>
      <c r="KOR1" s="91"/>
      <c r="KOS1" s="91"/>
      <c r="KOT1" s="91"/>
      <c r="KOU1" s="91"/>
      <c r="KOV1" s="91"/>
      <c r="KOW1" s="91"/>
      <c r="KOX1" s="91"/>
      <c r="KOY1" s="91"/>
      <c r="KOZ1" s="91"/>
      <c r="KPA1" s="91"/>
      <c r="KPB1" s="91"/>
      <c r="KPC1" s="91"/>
      <c r="KPD1" s="91"/>
      <c r="KPE1" s="91"/>
      <c r="KPF1" s="91"/>
      <c r="KPG1" s="91"/>
      <c r="KPH1" s="91"/>
      <c r="KPI1" s="91"/>
      <c r="KPJ1" s="91"/>
      <c r="KPK1" s="91"/>
      <c r="KPL1" s="91"/>
      <c r="KPM1" s="91"/>
      <c r="KPN1" s="91"/>
      <c r="KPO1" s="91"/>
      <c r="KPP1" s="91"/>
      <c r="KPQ1" s="91"/>
      <c r="KPR1" s="91"/>
      <c r="KPS1" s="91"/>
      <c r="KPT1" s="91"/>
      <c r="KPU1" s="91"/>
      <c r="KPV1" s="91"/>
      <c r="KPW1" s="91"/>
      <c r="KPX1" s="91"/>
      <c r="KPY1" s="91"/>
      <c r="KPZ1" s="91"/>
      <c r="KQA1" s="91"/>
      <c r="KQB1" s="91"/>
      <c r="KQC1" s="91"/>
      <c r="KQD1" s="91"/>
      <c r="KQE1" s="91"/>
      <c r="KQF1" s="91"/>
      <c r="KQG1" s="91"/>
      <c r="KQH1" s="91"/>
      <c r="KQI1" s="91"/>
      <c r="KQJ1" s="91"/>
      <c r="KQK1" s="91"/>
      <c r="KQL1" s="91"/>
      <c r="KQM1" s="91"/>
      <c r="KQN1" s="91"/>
      <c r="KQO1" s="91"/>
      <c r="KQP1" s="91"/>
      <c r="KQQ1" s="91"/>
      <c r="KQR1" s="91"/>
      <c r="KQS1" s="91"/>
      <c r="KQT1" s="91"/>
      <c r="KQU1" s="91"/>
      <c r="KQV1" s="91"/>
      <c r="KQW1" s="91"/>
      <c r="KQX1" s="91"/>
      <c r="KQY1" s="91"/>
      <c r="KQZ1" s="91"/>
      <c r="KRA1" s="91"/>
      <c r="KRB1" s="91"/>
      <c r="KRC1" s="91"/>
      <c r="KRD1" s="91"/>
      <c r="KRE1" s="91"/>
      <c r="KRF1" s="91"/>
      <c r="KRG1" s="91"/>
      <c r="KRH1" s="91"/>
      <c r="KRI1" s="91"/>
      <c r="KRJ1" s="91"/>
      <c r="KRK1" s="91"/>
      <c r="KRL1" s="91"/>
      <c r="KRM1" s="91"/>
      <c r="KRN1" s="91"/>
      <c r="KRO1" s="91"/>
      <c r="KRP1" s="91"/>
      <c r="KRQ1" s="91"/>
      <c r="KRR1" s="91"/>
      <c r="KRS1" s="91"/>
      <c r="KRT1" s="91"/>
      <c r="KRU1" s="91"/>
      <c r="KRV1" s="91"/>
      <c r="KRW1" s="91"/>
      <c r="KRX1" s="91"/>
      <c r="KRY1" s="91"/>
      <c r="KRZ1" s="91"/>
      <c r="KSA1" s="91"/>
      <c r="KSB1" s="91"/>
      <c r="KSC1" s="91"/>
      <c r="KSD1" s="91"/>
      <c r="KSE1" s="91"/>
      <c r="KSF1" s="91"/>
      <c r="KSG1" s="91"/>
      <c r="KSH1" s="91"/>
      <c r="KSI1" s="91"/>
      <c r="KSJ1" s="91"/>
      <c r="KSK1" s="91"/>
      <c r="KSL1" s="91"/>
      <c r="KSM1" s="91"/>
      <c r="KSN1" s="91"/>
      <c r="KSO1" s="91"/>
      <c r="KSP1" s="91"/>
      <c r="KSQ1" s="91"/>
      <c r="KSR1" s="91"/>
      <c r="KSS1" s="91"/>
      <c r="KST1" s="91"/>
      <c r="KSU1" s="91"/>
      <c r="KSV1" s="91"/>
      <c r="KSW1" s="91"/>
      <c r="KSX1" s="91"/>
      <c r="KSY1" s="91"/>
      <c r="KSZ1" s="91"/>
      <c r="KTA1" s="91"/>
      <c r="KTB1" s="91"/>
      <c r="KTC1" s="91"/>
      <c r="KTD1" s="91"/>
      <c r="KTE1" s="91"/>
      <c r="KTF1" s="91"/>
      <c r="KTG1" s="91"/>
      <c r="KTH1" s="91"/>
      <c r="KTI1" s="91"/>
      <c r="KTJ1" s="91"/>
      <c r="KTK1" s="91"/>
      <c r="KTL1" s="91"/>
      <c r="KTM1" s="91"/>
      <c r="KTN1" s="91"/>
      <c r="KTO1" s="91"/>
      <c r="KTP1" s="91"/>
      <c r="KTQ1" s="91"/>
      <c r="KTR1" s="91"/>
      <c r="KTS1" s="91"/>
      <c r="KTT1" s="91"/>
      <c r="KTU1" s="91"/>
      <c r="KTV1" s="91"/>
      <c r="KTW1" s="91"/>
      <c r="KTX1" s="91"/>
      <c r="KTY1" s="91"/>
      <c r="KTZ1" s="91"/>
      <c r="KUA1" s="91"/>
      <c r="KUB1" s="91"/>
      <c r="KUC1" s="91"/>
      <c r="KUD1" s="91"/>
      <c r="KUE1" s="91"/>
      <c r="KUF1" s="91"/>
      <c r="KUG1" s="91"/>
      <c r="KUH1" s="91"/>
      <c r="KUI1" s="91"/>
      <c r="KUJ1" s="91"/>
      <c r="KUK1" s="91"/>
      <c r="KUL1" s="91"/>
      <c r="KUM1" s="91"/>
      <c r="KUN1" s="91"/>
      <c r="KUO1" s="91"/>
      <c r="KUP1" s="91"/>
      <c r="KUQ1" s="91"/>
      <c r="KUR1" s="91"/>
      <c r="KUS1" s="91"/>
      <c r="KUT1" s="91"/>
      <c r="KUU1" s="91"/>
      <c r="KUV1" s="91"/>
      <c r="KUW1" s="91"/>
      <c r="KUX1" s="91"/>
      <c r="KUY1" s="91"/>
      <c r="KUZ1" s="91"/>
      <c r="KVA1" s="91"/>
      <c r="KVB1" s="91"/>
      <c r="KVC1" s="91"/>
      <c r="KVD1" s="91"/>
      <c r="KVE1" s="91"/>
      <c r="KVF1" s="91"/>
      <c r="KVG1" s="91"/>
      <c r="KVH1" s="91"/>
      <c r="KVI1" s="91"/>
      <c r="KVJ1" s="91"/>
      <c r="KVK1" s="91"/>
      <c r="KVL1" s="91"/>
      <c r="KVM1" s="91"/>
      <c r="KVN1" s="91"/>
      <c r="KVO1" s="91"/>
      <c r="KVP1" s="91"/>
      <c r="KVQ1" s="91"/>
      <c r="KVR1" s="91"/>
      <c r="KVS1" s="91"/>
      <c r="KVT1" s="91"/>
      <c r="KVU1" s="91"/>
      <c r="KVV1" s="91"/>
      <c r="KVW1" s="91"/>
      <c r="KVX1" s="91"/>
      <c r="KVY1" s="91"/>
      <c r="KVZ1" s="91"/>
      <c r="KWA1" s="91"/>
      <c r="KWB1" s="91"/>
      <c r="KWC1" s="91"/>
      <c r="KWD1" s="91"/>
      <c r="KWE1" s="91"/>
      <c r="KWF1" s="91"/>
      <c r="KWG1" s="91"/>
      <c r="KWH1" s="91"/>
      <c r="KWI1" s="91"/>
      <c r="KWJ1" s="91"/>
      <c r="KWK1" s="91"/>
      <c r="KWL1" s="91"/>
      <c r="KWM1" s="91"/>
      <c r="KWN1" s="91"/>
      <c r="KWO1" s="91"/>
      <c r="KWP1" s="91"/>
      <c r="KWQ1" s="91"/>
      <c r="KWR1" s="91"/>
      <c r="KWS1" s="91"/>
      <c r="KWT1" s="91"/>
      <c r="KWU1" s="91"/>
      <c r="KWV1" s="91"/>
      <c r="KWW1" s="91"/>
      <c r="KWX1" s="91"/>
      <c r="KWY1" s="91"/>
      <c r="KWZ1" s="91"/>
      <c r="KXA1" s="91"/>
      <c r="KXB1" s="91"/>
      <c r="KXC1" s="91"/>
      <c r="KXD1" s="91"/>
      <c r="KXE1" s="91"/>
      <c r="KXF1" s="91"/>
      <c r="KXG1" s="91"/>
      <c r="KXH1" s="91"/>
      <c r="KXI1" s="91"/>
      <c r="KXJ1" s="91"/>
      <c r="KXK1" s="91"/>
      <c r="KXL1" s="91"/>
      <c r="KXM1" s="91"/>
      <c r="KXN1" s="91"/>
      <c r="KXO1" s="91"/>
      <c r="KXP1" s="91"/>
      <c r="KXQ1" s="91"/>
      <c r="KXR1" s="91"/>
      <c r="KXS1" s="91"/>
      <c r="KXT1" s="91"/>
      <c r="KXU1" s="91"/>
      <c r="KXV1" s="91"/>
      <c r="KXW1" s="91"/>
      <c r="KXX1" s="91"/>
      <c r="KXY1" s="91"/>
      <c r="KXZ1" s="91"/>
      <c r="KYA1" s="91"/>
      <c r="KYB1" s="91"/>
      <c r="KYC1" s="91"/>
      <c r="KYD1" s="91"/>
      <c r="KYE1" s="91"/>
      <c r="KYF1" s="91"/>
      <c r="KYG1" s="91"/>
      <c r="KYH1" s="91"/>
      <c r="KYI1" s="91"/>
      <c r="KYJ1" s="91"/>
      <c r="KYK1" s="91"/>
      <c r="KYL1" s="91"/>
      <c r="KYM1" s="91"/>
      <c r="KYN1" s="91"/>
      <c r="KYO1" s="91"/>
      <c r="KYP1" s="91"/>
      <c r="KYQ1" s="91"/>
      <c r="KYR1" s="91"/>
      <c r="KYS1" s="91"/>
      <c r="KYT1" s="91"/>
      <c r="KYU1" s="91"/>
      <c r="KYV1" s="91"/>
      <c r="KYW1" s="91"/>
      <c r="KYX1" s="91"/>
      <c r="KYY1" s="91"/>
      <c r="KYZ1" s="91"/>
      <c r="KZA1" s="91"/>
      <c r="KZB1" s="91"/>
      <c r="KZC1" s="91"/>
      <c r="KZD1" s="91"/>
      <c r="KZE1" s="91"/>
      <c r="KZF1" s="91"/>
      <c r="KZG1" s="91"/>
      <c r="KZH1" s="91"/>
      <c r="KZI1" s="91"/>
      <c r="KZJ1" s="91"/>
      <c r="KZK1" s="91"/>
      <c r="KZL1" s="91"/>
      <c r="KZM1" s="91"/>
      <c r="KZN1" s="91"/>
      <c r="KZO1" s="91"/>
      <c r="KZP1" s="91"/>
      <c r="KZQ1" s="91"/>
      <c r="KZR1" s="91"/>
      <c r="KZS1" s="91"/>
      <c r="KZT1" s="91"/>
      <c r="KZU1" s="91"/>
      <c r="KZV1" s="91"/>
      <c r="KZW1" s="91"/>
      <c r="KZX1" s="91"/>
      <c r="KZY1" s="91"/>
      <c r="KZZ1" s="91"/>
      <c r="LAA1" s="91"/>
      <c r="LAB1" s="91"/>
      <c r="LAC1" s="91"/>
      <c r="LAD1" s="91"/>
      <c r="LAE1" s="91"/>
      <c r="LAF1" s="91"/>
      <c r="LAG1" s="91"/>
      <c r="LAH1" s="91"/>
      <c r="LAI1" s="91"/>
      <c r="LAJ1" s="91"/>
      <c r="LAK1" s="91"/>
      <c r="LAL1" s="91"/>
      <c r="LAM1" s="91"/>
      <c r="LAN1" s="91"/>
      <c r="LAO1" s="91"/>
      <c r="LAP1" s="91"/>
      <c r="LAQ1" s="91"/>
      <c r="LAR1" s="91"/>
      <c r="LAS1" s="91"/>
      <c r="LAT1" s="91"/>
      <c r="LAU1" s="91"/>
      <c r="LAV1" s="91"/>
      <c r="LAW1" s="91"/>
      <c r="LAX1" s="91"/>
      <c r="LAY1" s="91"/>
      <c r="LAZ1" s="91"/>
      <c r="LBA1" s="91"/>
      <c r="LBB1" s="91"/>
      <c r="LBC1" s="91"/>
      <c r="LBD1" s="91"/>
      <c r="LBE1" s="91"/>
      <c r="LBF1" s="91"/>
      <c r="LBG1" s="91"/>
      <c r="LBH1" s="91"/>
      <c r="LBI1" s="91"/>
      <c r="LBJ1" s="91"/>
      <c r="LBK1" s="91"/>
      <c r="LBL1" s="91"/>
      <c r="LBM1" s="91"/>
      <c r="LBN1" s="91"/>
      <c r="LBO1" s="91"/>
      <c r="LBP1" s="91"/>
      <c r="LBQ1" s="91"/>
      <c r="LBR1" s="91"/>
      <c r="LBS1" s="91"/>
      <c r="LBT1" s="91"/>
      <c r="LBU1" s="91"/>
      <c r="LBV1" s="91"/>
      <c r="LBW1" s="91"/>
      <c r="LBX1" s="91"/>
      <c r="LBY1" s="91"/>
      <c r="LBZ1" s="91"/>
      <c r="LCA1" s="91"/>
      <c r="LCB1" s="91"/>
      <c r="LCC1" s="91"/>
      <c r="LCD1" s="91"/>
      <c r="LCE1" s="91"/>
      <c r="LCF1" s="91"/>
      <c r="LCG1" s="91"/>
      <c r="LCH1" s="91"/>
      <c r="LCI1" s="91"/>
      <c r="LCJ1" s="91"/>
      <c r="LCK1" s="91"/>
      <c r="LCL1" s="91"/>
      <c r="LCM1" s="91"/>
      <c r="LCN1" s="91"/>
      <c r="LCO1" s="91"/>
      <c r="LCP1" s="91"/>
      <c r="LCQ1" s="91"/>
      <c r="LCR1" s="91"/>
      <c r="LCS1" s="91"/>
      <c r="LCT1" s="91"/>
      <c r="LCU1" s="91"/>
      <c r="LCV1" s="91"/>
      <c r="LCW1" s="91"/>
      <c r="LCX1" s="91"/>
      <c r="LCY1" s="91"/>
      <c r="LCZ1" s="91"/>
      <c r="LDA1" s="91"/>
      <c r="LDB1" s="91"/>
      <c r="LDC1" s="91"/>
      <c r="LDD1" s="91"/>
      <c r="LDE1" s="91"/>
      <c r="LDF1" s="91"/>
      <c r="LDG1" s="91"/>
      <c r="LDH1" s="91"/>
      <c r="LDI1" s="91"/>
      <c r="LDJ1" s="91"/>
      <c r="LDK1" s="91"/>
      <c r="LDL1" s="91"/>
      <c r="LDM1" s="91"/>
      <c r="LDN1" s="91"/>
      <c r="LDO1" s="91"/>
      <c r="LDP1" s="91"/>
      <c r="LDQ1" s="91"/>
      <c r="LDR1" s="91"/>
      <c r="LDS1" s="91"/>
      <c r="LDT1" s="91"/>
      <c r="LDU1" s="91"/>
      <c r="LDV1" s="91"/>
      <c r="LDW1" s="91"/>
      <c r="LDX1" s="91"/>
      <c r="LDY1" s="91"/>
      <c r="LDZ1" s="91"/>
      <c r="LEA1" s="91"/>
      <c r="LEB1" s="91"/>
      <c r="LEC1" s="91"/>
      <c r="LED1" s="91"/>
      <c r="LEE1" s="91"/>
      <c r="LEF1" s="91"/>
      <c r="LEG1" s="91"/>
      <c r="LEH1" s="91"/>
      <c r="LEI1" s="91"/>
      <c r="LEJ1" s="91"/>
      <c r="LEK1" s="91"/>
      <c r="LEL1" s="91"/>
      <c r="LEM1" s="91"/>
      <c r="LEN1" s="91"/>
      <c r="LEO1" s="91"/>
      <c r="LEP1" s="91"/>
      <c r="LEQ1" s="91"/>
      <c r="LER1" s="91"/>
      <c r="LES1" s="91"/>
      <c r="LET1" s="91"/>
      <c r="LEU1" s="91"/>
      <c r="LEV1" s="91"/>
      <c r="LEW1" s="91"/>
      <c r="LEX1" s="91"/>
      <c r="LEY1" s="91"/>
      <c r="LEZ1" s="91"/>
      <c r="LFA1" s="91"/>
      <c r="LFB1" s="91"/>
      <c r="LFC1" s="91"/>
      <c r="LFD1" s="91"/>
      <c r="LFE1" s="91"/>
      <c r="LFF1" s="91"/>
      <c r="LFG1" s="91"/>
      <c r="LFH1" s="91"/>
      <c r="LFI1" s="91"/>
      <c r="LFJ1" s="91"/>
      <c r="LFK1" s="91"/>
      <c r="LFL1" s="91"/>
      <c r="LFM1" s="91"/>
      <c r="LFN1" s="91"/>
      <c r="LFO1" s="91"/>
      <c r="LFP1" s="91"/>
      <c r="LFQ1" s="91"/>
      <c r="LFR1" s="91"/>
      <c r="LFS1" s="91"/>
      <c r="LFT1" s="91"/>
      <c r="LFU1" s="91"/>
      <c r="LFV1" s="91"/>
      <c r="LFW1" s="91"/>
      <c r="LFX1" s="91"/>
      <c r="LFY1" s="91"/>
      <c r="LFZ1" s="91"/>
      <c r="LGA1" s="91"/>
      <c r="LGB1" s="91"/>
      <c r="LGC1" s="91"/>
      <c r="LGD1" s="91"/>
      <c r="LGE1" s="91"/>
      <c r="LGF1" s="91"/>
      <c r="LGG1" s="91"/>
      <c r="LGH1" s="91"/>
      <c r="LGI1" s="91"/>
      <c r="LGJ1" s="91"/>
      <c r="LGK1" s="91"/>
      <c r="LGL1" s="91"/>
      <c r="LGM1" s="91"/>
      <c r="LGN1" s="91"/>
      <c r="LGO1" s="91"/>
      <c r="LGP1" s="91"/>
      <c r="LGQ1" s="91"/>
      <c r="LGR1" s="91"/>
      <c r="LGS1" s="91"/>
      <c r="LGT1" s="91"/>
      <c r="LGU1" s="91"/>
      <c r="LGV1" s="91"/>
      <c r="LGW1" s="91"/>
      <c r="LGX1" s="91"/>
      <c r="LGY1" s="91"/>
      <c r="LGZ1" s="91"/>
      <c r="LHA1" s="91"/>
      <c r="LHB1" s="91"/>
      <c r="LHC1" s="91"/>
      <c r="LHD1" s="91"/>
      <c r="LHE1" s="91"/>
      <c r="LHF1" s="91"/>
      <c r="LHG1" s="91"/>
      <c r="LHH1" s="91"/>
      <c r="LHI1" s="91"/>
      <c r="LHJ1" s="91"/>
      <c r="LHK1" s="91"/>
      <c r="LHL1" s="91"/>
      <c r="LHM1" s="91"/>
      <c r="LHN1" s="91"/>
      <c r="LHO1" s="91"/>
      <c r="LHP1" s="91"/>
      <c r="LHQ1" s="91"/>
      <c r="LHR1" s="91"/>
      <c r="LHS1" s="91"/>
      <c r="LHT1" s="91"/>
      <c r="LHU1" s="91"/>
      <c r="LHV1" s="91"/>
      <c r="LHW1" s="91"/>
      <c r="LHX1" s="91"/>
      <c r="LHY1" s="91"/>
      <c r="LHZ1" s="91"/>
      <c r="LIA1" s="91"/>
      <c r="LIB1" s="91"/>
      <c r="LIC1" s="91"/>
      <c r="LID1" s="91"/>
      <c r="LIE1" s="91"/>
      <c r="LIF1" s="91"/>
      <c r="LIG1" s="91"/>
      <c r="LIH1" s="91"/>
      <c r="LII1" s="91"/>
      <c r="LIJ1" s="91"/>
      <c r="LIK1" s="91"/>
      <c r="LIL1" s="91"/>
      <c r="LIM1" s="91"/>
      <c r="LIN1" s="91"/>
      <c r="LIO1" s="91"/>
      <c r="LIP1" s="91"/>
      <c r="LIQ1" s="91"/>
      <c r="LIR1" s="91"/>
      <c r="LIS1" s="91"/>
      <c r="LIT1" s="91"/>
      <c r="LIU1" s="91"/>
      <c r="LIV1" s="91"/>
      <c r="LIW1" s="91"/>
      <c r="LIX1" s="91"/>
      <c r="LIY1" s="91"/>
      <c r="LIZ1" s="91"/>
      <c r="LJA1" s="91"/>
      <c r="LJB1" s="91"/>
      <c r="LJC1" s="91"/>
      <c r="LJD1" s="91"/>
      <c r="LJE1" s="91"/>
      <c r="LJF1" s="91"/>
      <c r="LJG1" s="91"/>
      <c r="LJH1" s="91"/>
      <c r="LJI1" s="91"/>
      <c r="LJJ1" s="91"/>
      <c r="LJK1" s="91"/>
      <c r="LJL1" s="91"/>
      <c r="LJM1" s="91"/>
      <c r="LJN1" s="91"/>
      <c r="LJO1" s="91"/>
      <c r="LJP1" s="91"/>
      <c r="LJQ1" s="91"/>
      <c r="LJR1" s="91"/>
      <c r="LJS1" s="91"/>
      <c r="LJT1" s="91"/>
      <c r="LJU1" s="91"/>
      <c r="LJV1" s="91"/>
      <c r="LJW1" s="91"/>
      <c r="LJX1" s="91"/>
      <c r="LJY1" s="91"/>
      <c r="LJZ1" s="91"/>
      <c r="LKA1" s="91"/>
      <c r="LKB1" s="91"/>
      <c r="LKC1" s="91"/>
      <c r="LKD1" s="91"/>
      <c r="LKE1" s="91"/>
      <c r="LKF1" s="91"/>
      <c r="LKG1" s="91"/>
      <c r="LKH1" s="91"/>
      <c r="LKI1" s="91"/>
      <c r="LKJ1" s="91"/>
      <c r="LKK1" s="91"/>
      <c r="LKL1" s="91"/>
      <c r="LKM1" s="91"/>
      <c r="LKN1" s="91"/>
      <c r="LKO1" s="91"/>
      <c r="LKP1" s="91"/>
      <c r="LKQ1" s="91"/>
      <c r="LKR1" s="91"/>
      <c r="LKS1" s="91"/>
      <c r="LKT1" s="91"/>
      <c r="LKU1" s="91"/>
      <c r="LKV1" s="91"/>
      <c r="LKW1" s="91"/>
      <c r="LKX1" s="91"/>
      <c r="LKY1" s="91"/>
      <c r="LKZ1" s="91"/>
      <c r="LLA1" s="91"/>
      <c r="LLB1" s="91"/>
      <c r="LLC1" s="91"/>
      <c r="LLD1" s="91"/>
      <c r="LLE1" s="91"/>
      <c r="LLF1" s="91"/>
      <c r="LLG1" s="91"/>
      <c r="LLH1" s="91"/>
      <c r="LLI1" s="91"/>
      <c r="LLJ1" s="91"/>
      <c r="LLK1" s="91"/>
      <c r="LLL1" s="91"/>
      <c r="LLM1" s="91"/>
      <c r="LLN1" s="91"/>
      <c r="LLO1" s="91"/>
      <c r="LLP1" s="91"/>
      <c r="LLQ1" s="91"/>
      <c r="LLR1" s="91"/>
      <c r="LLS1" s="91"/>
      <c r="LLT1" s="91"/>
      <c r="LLU1" s="91"/>
      <c r="LLV1" s="91"/>
      <c r="LLW1" s="91"/>
      <c r="LLX1" s="91"/>
      <c r="LLY1" s="91"/>
      <c r="LLZ1" s="91"/>
      <c r="LMA1" s="91"/>
      <c r="LMB1" s="91"/>
      <c r="LMC1" s="91"/>
      <c r="LMD1" s="91"/>
      <c r="LME1" s="91"/>
      <c r="LMF1" s="91"/>
      <c r="LMG1" s="91"/>
      <c r="LMH1" s="91"/>
      <c r="LMI1" s="91"/>
      <c r="LMJ1" s="91"/>
      <c r="LMK1" s="91"/>
      <c r="LML1" s="91"/>
      <c r="LMM1" s="91"/>
      <c r="LMN1" s="91"/>
      <c r="LMO1" s="91"/>
      <c r="LMP1" s="91"/>
      <c r="LMQ1" s="91"/>
      <c r="LMR1" s="91"/>
      <c r="LMS1" s="91"/>
      <c r="LMT1" s="91"/>
      <c r="LMU1" s="91"/>
      <c r="LMV1" s="91"/>
      <c r="LMW1" s="91"/>
      <c r="LMX1" s="91"/>
      <c r="LMY1" s="91"/>
      <c r="LMZ1" s="91"/>
      <c r="LNA1" s="91"/>
      <c r="LNB1" s="91"/>
      <c r="LNC1" s="91"/>
      <c r="LND1" s="91"/>
      <c r="LNE1" s="91"/>
      <c r="LNF1" s="91"/>
      <c r="LNG1" s="91"/>
      <c r="LNH1" s="91"/>
      <c r="LNI1" s="91"/>
      <c r="LNJ1" s="91"/>
      <c r="LNK1" s="91"/>
      <c r="LNL1" s="91"/>
      <c r="LNM1" s="91"/>
      <c r="LNN1" s="91"/>
      <c r="LNO1" s="91"/>
      <c r="LNP1" s="91"/>
      <c r="LNQ1" s="91"/>
      <c r="LNR1" s="91"/>
      <c r="LNS1" s="91"/>
      <c r="LNT1" s="91"/>
      <c r="LNU1" s="91"/>
      <c r="LNV1" s="91"/>
      <c r="LNW1" s="91"/>
      <c r="LNX1" s="91"/>
      <c r="LNY1" s="91"/>
      <c r="LNZ1" s="91"/>
      <c r="LOA1" s="91"/>
      <c r="LOB1" s="91"/>
      <c r="LOC1" s="91"/>
      <c r="LOD1" s="91"/>
      <c r="LOE1" s="91"/>
      <c r="LOF1" s="91"/>
      <c r="LOG1" s="91"/>
      <c r="LOH1" s="91"/>
      <c r="LOI1" s="91"/>
      <c r="LOJ1" s="91"/>
      <c r="LOK1" s="91"/>
      <c r="LOL1" s="91"/>
      <c r="LOM1" s="91"/>
      <c r="LON1" s="91"/>
      <c r="LOO1" s="91"/>
      <c r="LOP1" s="91"/>
      <c r="LOQ1" s="91"/>
      <c r="LOR1" s="91"/>
      <c r="LOS1" s="91"/>
      <c r="LOT1" s="91"/>
      <c r="LOU1" s="91"/>
      <c r="LOV1" s="91"/>
      <c r="LOW1" s="91"/>
      <c r="LOX1" s="91"/>
      <c r="LOY1" s="91"/>
      <c r="LOZ1" s="91"/>
      <c r="LPA1" s="91"/>
      <c r="LPB1" s="91"/>
      <c r="LPC1" s="91"/>
      <c r="LPD1" s="91"/>
      <c r="LPE1" s="91"/>
      <c r="LPF1" s="91"/>
      <c r="LPG1" s="91"/>
      <c r="LPH1" s="91"/>
      <c r="LPI1" s="91"/>
      <c r="LPJ1" s="91"/>
      <c r="LPK1" s="91"/>
      <c r="LPL1" s="91"/>
      <c r="LPM1" s="91"/>
      <c r="LPN1" s="91"/>
      <c r="LPO1" s="91"/>
      <c r="LPP1" s="91"/>
      <c r="LPQ1" s="91"/>
      <c r="LPR1" s="91"/>
      <c r="LPS1" s="91"/>
      <c r="LPT1" s="91"/>
      <c r="LPU1" s="91"/>
      <c r="LPV1" s="91"/>
      <c r="LPW1" s="91"/>
      <c r="LPX1" s="91"/>
      <c r="LPY1" s="91"/>
      <c r="LPZ1" s="91"/>
      <c r="LQA1" s="91"/>
      <c r="LQB1" s="91"/>
      <c r="LQC1" s="91"/>
      <c r="LQD1" s="91"/>
      <c r="LQE1" s="91"/>
      <c r="LQF1" s="91"/>
      <c r="LQG1" s="91"/>
      <c r="LQH1" s="91"/>
      <c r="LQI1" s="91"/>
      <c r="LQJ1" s="91"/>
      <c r="LQK1" s="91"/>
      <c r="LQL1" s="91"/>
      <c r="LQM1" s="91"/>
      <c r="LQN1" s="91"/>
      <c r="LQO1" s="91"/>
      <c r="LQP1" s="91"/>
      <c r="LQQ1" s="91"/>
      <c r="LQR1" s="91"/>
      <c r="LQS1" s="91"/>
      <c r="LQT1" s="91"/>
      <c r="LQU1" s="91"/>
      <c r="LQV1" s="91"/>
      <c r="LQW1" s="91"/>
      <c r="LQX1" s="91"/>
      <c r="LQY1" s="91"/>
      <c r="LQZ1" s="91"/>
      <c r="LRA1" s="91"/>
      <c r="LRB1" s="91"/>
      <c r="LRC1" s="91"/>
      <c r="LRD1" s="91"/>
      <c r="LRE1" s="91"/>
      <c r="LRF1" s="91"/>
      <c r="LRG1" s="91"/>
      <c r="LRH1" s="91"/>
      <c r="LRI1" s="91"/>
      <c r="LRJ1" s="91"/>
      <c r="LRK1" s="91"/>
      <c r="LRL1" s="91"/>
      <c r="LRM1" s="91"/>
      <c r="LRN1" s="91"/>
      <c r="LRO1" s="91"/>
      <c r="LRP1" s="91"/>
      <c r="LRQ1" s="91"/>
      <c r="LRR1" s="91"/>
      <c r="LRS1" s="91"/>
      <c r="LRT1" s="91"/>
      <c r="LRU1" s="91"/>
      <c r="LRV1" s="91"/>
      <c r="LRW1" s="91"/>
      <c r="LRX1" s="91"/>
      <c r="LRY1" s="91"/>
      <c r="LRZ1" s="91"/>
      <c r="LSA1" s="91"/>
      <c r="LSB1" s="91"/>
      <c r="LSC1" s="91"/>
      <c r="LSD1" s="91"/>
      <c r="LSE1" s="91"/>
      <c r="LSF1" s="91"/>
      <c r="LSG1" s="91"/>
      <c r="LSH1" s="91"/>
      <c r="LSI1" s="91"/>
      <c r="LSJ1" s="91"/>
      <c r="LSK1" s="91"/>
      <c r="LSL1" s="91"/>
      <c r="LSM1" s="91"/>
      <c r="LSN1" s="91"/>
      <c r="LSO1" s="91"/>
      <c r="LSP1" s="91"/>
      <c r="LSQ1" s="91"/>
      <c r="LSR1" s="91"/>
      <c r="LSS1" s="91"/>
      <c r="LST1" s="91"/>
      <c r="LSU1" s="91"/>
      <c r="LSV1" s="91"/>
      <c r="LSW1" s="91"/>
      <c r="LSX1" s="91"/>
      <c r="LSY1" s="91"/>
      <c r="LSZ1" s="91"/>
      <c r="LTA1" s="91"/>
      <c r="LTB1" s="91"/>
      <c r="LTC1" s="91"/>
      <c r="LTD1" s="91"/>
      <c r="LTE1" s="91"/>
      <c r="LTF1" s="91"/>
      <c r="LTG1" s="91"/>
      <c r="LTH1" s="91"/>
      <c r="LTI1" s="91"/>
      <c r="LTJ1" s="91"/>
      <c r="LTK1" s="91"/>
      <c r="LTL1" s="91"/>
      <c r="LTM1" s="91"/>
      <c r="LTN1" s="91"/>
      <c r="LTO1" s="91"/>
      <c r="LTP1" s="91"/>
      <c r="LTQ1" s="91"/>
      <c r="LTR1" s="91"/>
      <c r="LTS1" s="91"/>
      <c r="LTT1" s="91"/>
      <c r="LTU1" s="91"/>
      <c r="LTV1" s="91"/>
      <c r="LTW1" s="91"/>
      <c r="LTX1" s="91"/>
      <c r="LTY1" s="91"/>
      <c r="LTZ1" s="91"/>
      <c r="LUA1" s="91"/>
      <c r="LUB1" s="91"/>
      <c r="LUC1" s="91"/>
      <c r="LUD1" s="91"/>
      <c r="LUE1" s="91"/>
      <c r="LUF1" s="91"/>
      <c r="LUG1" s="91"/>
      <c r="LUH1" s="91"/>
      <c r="LUI1" s="91"/>
      <c r="LUJ1" s="91"/>
      <c r="LUK1" s="91"/>
      <c r="LUL1" s="91"/>
      <c r="LUM1" s="91"/>
      <c r="LUN1" s="91"/>
      <c r="LUO1" s="91"/>
      <c r="LUP1" s="91"/>
      <c r="LUQ1" s="91"/>
      <c r="LUR1" s="91"/>
      <c r="LUS1" s="91"/>
      <c r="LUT1" s="91"/>
      <c r="LUU1" s="91"/>
      <c r="LUV1" s="91"/>
      <c r="LUW1" s="91"/>
      <c r="LUX1" s="91"/>
      <c r="LUY1" s="91"/>
      <c r="LUZ1" s="91"/>
      <c r="LVA1" s="91"/>
      <c r="LVB1" s="91"/>
      <c r="LVC1" s="91"/>
      <c r="LVD1" s="91"/>
      <c r="LVE1" s="91"/>
      <c r="LVF1" s="91"/>
      <c r="LVG1" s="91"/>
      <c r="LVH1" s="91"/>
      <c r="LVI1" s="91"/>
      <c r="LVJ1" s="91"/>
      <c r="LVK1" s="91"/>
      <c r="LVL1" s="91"/>
      <c r="LVM1" s="91"/>
      <c r="LVN1" s="91"/>
      <c r="LVO1" s="91"/>
      <c r="LVP1" s="91"/>
      <c r="LVQ1" s="91"/>
      <c r="LVR1" s="91"/>
      <c r="LVS1" s="91"/>
      <c r="LVT1" s="91"/>
      <c r="LVU1" s="91"/>
      <c r="LVV1" s="91"/>
      <c r="LVW1" s="91"/>
      <c r="LVX1" s="91"/>
      <c r="LVY1" s="91"/>
      <c r="LVZ1" s="91"/>
      <c r="LWA1" s="91"/>
      <c r="LWB1" s="91"/>
      <c r="LWC1" s="91"/>
      <c r="LWD1" s="91"/>
      <c r="LWE1" s="91"/>
      <c r="LWF1" s="91"/>
      <c r="LWG1" s="91"/>
      <c r="LWH1" s="91"/>
      <c r="LWI1" s="91"/>
      <c r="LWJ1" s="91"/>
      <c r="LWK1" s="91"/>
      <c r="LWL1" s="91"/>
      <c r="LWM1" s="91"/>
      <c r="LWN1" s="91"/>
      <c r="LWO1" s="91"/>
      <c r="LWP1" s="91"/>
      <c r="LWQ1" s="91"/>
      <c r="LWR1" s="91"/>
      <c r="LWS1" s="91"/>
      <c r="LWT1" s="91"/>
      <c r="LWU1" s="91"/>
      <c r="LWV1" s="91"/>
      <c r="LWW1" s="91"/>
      <c r="LWX1" s="91"/>
      <c r="LWY1" s="91"/>
      <c r="LWZ1" s="91"/>
      <c r="LXA1" s="91"/>
      <c r="LXB1" s="91"/>
      <c r="LXC1" s="91"/>
      <c r="LXD1" s="91"/>
      <c r="LXE1" s="91"/>
      <c r="LXF1" s="91"/>
      <c r="LXG1" s="91"/>
      <c r="LXH1" s="91"/>
      <c r="LXI1" s="91"/>
      <c r="LXJ1" s="91"/>
      <c r="LXK1" s="91"/>
      <c r="LXL1" s="91"/>
      <c r="LXM1" s="91"/>
      <c r="LXN1" s="91"/>
      <c r="LXO1" s="91"/>
      <c r="LXP1" s="91"/>
      <c r="LXQ1" s="91"/>
      <c r="LXR1" s="91"/>
      <c r="LXS1" s="91"/>
      <c r="LXT1" s="91"/>
      <c r="LXU1" s="91"/>
      <c r="LXV1" s="91"/>
      <c r="LXW1" s="91"/>
      <c r="LXX1" s="91"/>
      <c r="LXY1" s="91"/>
      <c r="LXZ1" s="91"/>
      <c r="LYA1" s="91"/>
      <c r="LYB1" s="91"/>
      <c r="LYC1" s="91"/>
      <c r="LYD1" s="91"/>
      <c r="LYE1" s="91"/>
      <c r="LYF1" s="91"/>
      <c r="LYG1" s="91"/>
      <c r="LYH1" s="91"/>
      <c r="LYI1" s="91"/>
      <c r="LYJ1" s="91"/>
      <c r="LYK1" s="91"/>
      <c r="LYL1" s="91"/>
      <c r="LYM1" s="91"/>
      <c r="LYN1" s="91"/>
      <c r="LYO1" s="91"/>
      <c r="LYP1" s="91"/>
      <c r="LYQ1" s="91"/>
      <c r="LYR1" s="91"/>
      <c r="LYS1" s="91"/>
      <c r="LYT1" s="91"/>
      <c r="LYU1" s="91"/>
      <c r="LYV1" s="91"/>
      <c r="LYW1" s="91"/>
      <c r="LYX1" s="91"/>
      <c r="LYY1" s="91"/>
      <c r="LYZ1" s="91"/>
      <c r="LZA1" s="91"/>
      <c r="LZB1" s="91"/>
      <c r="LZC1" s="91"/>
      <c r="LZD1" s="91"/>
      <c r="LZE1" s="91"/>
      <c r="LZF1" s="91"/>
      <c r="LZG1" s="91"/>
      <c r="LZH1" s="91"/>
      <c r="LZI1" s="91"/>
      <c r="LZJ1" s="91"/>
      <c r="LZK1" s="91"/>
      <c r="LZL1" s="91"/>
      <c r="LZM1" s="91"/>
      <c r="LZN1" s="91"/>
      <c r="LZO1" s="91"/>
      <c r="LZP1" s="91"/>
      <c r="LZQ1" s="91"/>
      <c r="LZR1" s="91"/>
      <c r="LZS1" s="91"/>
      <c r="LZT1" s="91"/>
      <c r="LZU1" s="91"/>
      <c r="LZV1" s="91"/>
      <c r="LZW1" s="91"/>
      <c r="LZX1" s="91"/>
      <c r="LZY1" s="91"/>
      <c r="LZZ1" s="91"/>
      <c r="MAA1" s="91"/>
      <c r="MAB1" s="91"/>
      <c r="MAC1" s="91"/>
      <c r="MAD1" s="91"/>
      <c r="MAE1" s="91"/>
      <c r="MAF1" s="91"/>
      <c r="MAG1" s="91"/>
      <c r="MAH1" s="91"/>
      <c r="MAI1" s="91"/>
      <c r="MAJ1" s="91"/>
      <c r="MAK1" s="91"/>
      <c r="MAL1" s="91"/>
      <c r="MAM1" s="91"/>
      <c r="MAN1" s="91"/>
      <c r="MAO1" s="91"/>
      <c r="MAP1" s="91"/>
      <c r="MAQ1" s="91"/>
      <c r="MAR1" s="91"/>
      <c r="MAS1" s="91"/>
      <c r="MAT1" s="91"/>
      <c r="MAU1" s="91"/>
      <c r="MAV1" s="91"/>
      <c r="MAW1" s="91"/>
      <c r="MAX1" s="91"/>
      <c r="MAY1" s="91"/>
      <c r="MAZ1" s="91"/>
      <c r="MBA1" s="91"/>
      <c r="MBB1" s="91"/>
      <c r="MBC1" s="91"/>
      <c r="MBD1" s="91"/>
      <c r="MBE1" s="91"/>
      <c r="MBF1" s="91"/>
      <c r="MBG1" s="91"/>
      <c r="MBH1" s="91"/>
      <c r="MBI1" s="91"/>
      <c r="MBJ1" s="91"/>
      <c r="MBK1" s="91"/>
      <c r="MBL1" s="91"/>
      <c r="MBM1" s="91"/>
      <c r="MBN1" s="91"/>
      <c r="MBO1" s="91"/>
      <c r="MBP1" s="91"/>
      <c r="MBQ1" s="91"/>
      <c r="MBR1" s="91"/>
      <c r="MBS1" s="91"/>
      <c r="MBT1" s="91"/>
      <c r="MBU1" s="91"/>
      <c r="MBV1" s="91"/>
      <c r="MBW1" s="91"/>
      <c r="MBX1" s="91"/>
      <c r="MBY1" s="91"/>
      <c r="MBZ1" s="91"/>
      <c r="MCA1" s="91"/>
      <c r="MCB1" s="91"/>
      <c r="MCC1" s="91"/>
      <c r="MCD1" s="91"/>
      <c r="MCE1" s="91"/>
      <c r="MCF1" s="91"/>
      <c r="MCG1" s="91"/>
      <c r="MCH1" s="91"/>
      <c r="MCI1" s="91"/>
      <c r="MCJ1" s="91"/>
      <c r="MCK1" s="91"/>
      <c r="MCL1" s="91"/>
      <c r="MCM1" s="91"/>
      <c r="MCN1" s="91"/>
      <c r="MCO1" s="91"/>
      <c r="MCP1" s="91"/>
      <c r="MCQ1" s="91"/>
      <c r="MCR1" s="91"/>
      <c r="MCS1" s="91"/>
      <c r="MCT1" s="91"/>
      <c r="MCU1" s="91"/>
      <c r="MCV1" s="91"/>
      <c r="MCW1" s="91"/>
      <c r="MCX1" s="91"/>
      <c r="MCY1" s="91"/>
      <c r="MCZ1" s="91"/>
      <c r="MDA1" s="91"/>
      <c r="MDB1" s="91"/>
      <c r="MDC1" s="91"/>
      <c r="MDD1" s="91"/>
      <c r="MDE1" s="91"/>
      <c r="MDF1" s="91"/>
      <c r="MDG1" s="91"/>
      <c r="MDH1" s="91"/>
      <c r="MDI1" s="91"/>
      <c r="MDJ1" s="91"/>
      <c r="MDK1" s="91"/>
      <c r="MDL1" s="91"/>
      <c r="MDM1" s="91"/>
      <c r="MDN1" s="91"/>
      <c r="MDO1" s="91"/>
      <c r="MDP1" s="91"/>
      <c r="MDQ1" s="91"/>
      <c r="MDR1" s="91"/>
      <c r="MDS1" s="91"/>
      <c r="MDT1" s="91"/>
      <c r="MDU1" s="91"/>
      <c r="MDV1" s="91"/>
      <c r="MDW1" s="91"/>
      <c r="MDX1" s="91"/>
      <c r="MDY1" s="91"/>
      <c r="MDZ1" s="91"/>
      <c r="MEA1" s="91"/>
      <c r="MEB1" s="91"/>
      <c r="MEC1" s="91"/>
      <c r="MED1" s="91"/>
      <c r="MEE1" s="91"/>
      <c r="MEF1" s="91"/>
      <c r="MEG1" s="91"/>
      <c r="MEH1" s="91"/>
      <c r="MEI1" s="91"/>
      <c r="MEJ1" s="91"/>
      <c r="MEK1" s="91"/>
      <c r="MEL1" s="91"/>
      <c r="MEM1" s="91"/>
      <c r="MEN1" s="91"/>
      <c r="MEO1" s="91"/>
      <c r="MEP1" s="91"/>
      <c r="MEQ1" s="91"/>
      <c r="MER1" s="91"/>
      <c r="MES1" s="91"/>
      <c r="MET1" s="91"/>
      <c r="MEU1" s="91"/>
      <c r="MEV1" s="91"/>
      <c r="MEW1" s="91"/>
      <c r="MEX1" s="91"/>
      <c r="MEY1" s="91"/>
      <c r="MEZ1" s="91"/>
      <c r="MFA1" s="91"/>
      <c r="MFB1" s="91"/>
      <c r="MFC1" s="91"/>
      <c r="MFD1" s="91"/>
      <c r="MFE1" s="91"/>
      <c r="MFF1" s="91"/>
      <c r="MFG1" s="91"/>
      <c r="MFH1" s="91"/>
      <c r="MFI1" s="91"/>
      <c r="MFJ1" s="91"/>
      <c r="MFK1" s="91"/>
      <c r="MFL1" s="91"/>
      <c r="MFM1" s="91"/>
      <c r="MFN1" s="91"/>
      <c r="MFO1" s="91"/>
      <c r="MFP1" s="91"/>
      <c r="MFQ1" s="91"/>
      <c r="MFR1" s="91"/>
      <c r="MFS1" s="91"/>
      <c r="MFT1" s="91"/>
      <c r="MFU1" s="91"/>
      <c r="MFV1" s="91"/>
      <c r="MFW1" s="91"/>
      <c r="MFX1" s="91"/>
      <c r="MFY1" s="91"/>
      <c r="MFZ1" s="91"/>
      <c r="MGA1" s="91"/>
      <c r="MGB1" s="91"/>
      <c r="MGC1" s="91"/>
      <c r="MGD1" s="91"/>
      <c r="MGE1" s="91"/>
      <c r="MGF1" s="91"/>
      <c r="MGG1" s="91"/>
      <c r="MGH1" s="91"/>
      <c r="MGI1" s="91"/>
      <c r="MGJ1" s="91"/>
      <c r="MGK1" s="91"/>
      <c r="MGL1" s="91"/>
      <c r="MGM1" s="91"/>
      <c r="MGN1" s="91"/>
      <c r="MGO1" s="91"/>
      <c r="MGP1" s="91"/>
      <c r="MGQ1" s="91"/>
      <c r="MGR1" s="91"/>
      <c r="MGS1" s="91"/>
      <c r="MGT1" s="91"/>
      <c r="MGU1" s="91"/>
      <c r="MGV1" s="91"/>
      <c r="MGW1" s="91"/>
      <c r="MGX1" s="91"/>
      <c r="MGY1" s="91"/>
      <c r="MGZ1" s="91"/>
      <c r="MHA1" s="91"/>
      <c r="MHB1" s="91"/>
      <c r="MHC1" s="91"/>
      <c r="MHD1" s="91"/>
      <c r="MHE1" s="91"/>
      <c r="MHF1" s="91"/>
      <c r="MHG1" s="91"/>
      <c r="MHH1" s="91"/>
      <c r="MHI1" s="91"/>
      <c r="MHJ1" s="91"/>
      <c r="MHK1" s="91"/>
      <c r="MHL1" s="91"/>
      <c r="MHM1" s="91"/>
      <c r="MHN1" s="91"/>
      <c r="MHO1" s="91"/>
      <c r="MHP1" s="91"/>
      <c r="MHQ1" s="91"/>
      <c r="MHR1" s="91"/>
      <c r="MHS1" s="91"/>
      <c r="MHT1" s="91"/>
      <c r="MHU1" s="91"/>
      <c r="MHV1" s="91"/>
      <c r="MHW1" s="91"/>
      <c r="MHX1" s="91"/>
      <c r="MHY1" s="91"/>
      <c r="MHZ1" s="91"/>
      <c r="MIA1" s="91"/>
      <c r="MIB1" s="91"/>
      <c r="MIC1" s="91"/>
      <c r="MID1" s="91"/>
      <c r="MIE1" s="91"/>
      <c r="MIF1" s="91"/>
      <c r="MIG1" s="91"/>
      <c r="MIH1" s="91"/>
      <c r="MII1" s="91"/>
      <c r="MIJ1" s="91"/>
      <c r="MIK1" s="91"/>
      <c r="MIL1" s="91"/>
      <c r="MIM1" s="91"/>
      <c r="MIN1" s="91"/>
      <c r="MIO1" s="91"/>
      <c r="MIP1" s="91"/>
      <c r="MIQ1" s="91"/>
      <c r="MIR1" s="91"/>
      <c r="MIS1" s="91"/>
      <c r="MIT1" s="91"/>
      <c r="MIU1" s="91"/>
      <c r="MIV1" s="91"/>
      <c r="MIW1" s="91"/>
      <c r="MIX1" s="91"/>
      <c r="MIY1" s="91"/>
      <c r="MIZ1" s="91"/>
      <c r="MJA1" s="91"/>
      <c r="MJB1" s="91"/>
      <c r="MJC1" s="91"/>
      <c r="MJD1" s="91"/>
      <c r="MJE1" s="91"/>
      <c r="MJF1" s="91"/>
      <c r="MJG1" s="91"/>
      <c r="MJH1" s="91"/>
      <c r="MJI1" s="91"/>
      <c r="MJJ1" s="91"/>
      <c r="MJK1" s="91"/>
      <c r="MJL1" s="91"/>
      <c r="MJM1" s="91"/>
      <c r="MJN1" s="91"/>
      <c r="MJO1" s="91"/>
      <c r="MJP1" s="91"/>
      <c r="MJQ1" s="91"/>
      <c r="MJR1" s="91"/>
      <c r="MJS1" s="91"/>
      <c r="MJT1" s="91"/>
      <c r="MJU1" s="91"/>
      <c r="MJV1" s="91"/>
      <c r="MJW1" s="91"/>
      <c r="MJX1" s="91"/>
      <c r="MJY1" s="91"/>
      <c r="MJZ1" s="91"/>
      <c r="MKA1" s="91"/>
      <c r="MKB1" s="91"/>
      <c r="MKC1" s="91"/>
      <c r="MKD1" s="91"/>
      <c r="MKE1" s="91"/>
      <c r="MKF1" s="91"/>
      <c r="MKG1" s="91"/>
      <c r="MKH1" s="91"/>
      <c r="MKI1" s="91"/>
      <c r="MKJ1" s="91"/>
      <c r="MKK1" s="91"/>
      <c r="MKL1" s="91"/>
      <c r="MKM1" s="91"/>
      <c r="MKN1" s="91"/>
      <c r="MKO1" s="91"/>
      <c r="MKP1" s="91"/>
      <c r="MKQ1" s="91"/>
      <c r="MKR1" s="91"/>
      <c r="MKS1" s="91"/>
      <c r="MKT1" s="91"/>
      <c r="MKU1" s="91"/>
      <c r="MKV1" s="91"/>
      <c r="MKW1" s="91"/>
      <c r="MKX1" s="91"/>
      <c r="MKY1" s="91"/>
      <c r="MKZ1" s="91"/>
      <c r="MLA1" s="91"/>
      <c r="MLB1" s="91"/>
      <c r="MLC1" s="91"/>
      <c r="MLD1" s="91"/>
      <c r="MLE1" s="91"/>
      <c r="MLF1" s="91"/>
      <c r="MLG1" s="91"/>
      <c r="MLH1" s="91"/>
      <c r="MLI1" s="91"/>
      <c r="MLJ1" s="91"/>
      <c r="MLK1" s="91"/>
      <c r="MLL1" s="91"/>
      <c r="MLM1" s="91"/>
      <c r="MLN1" s="91"/>
      <c r="MLO1" s="91"/>
      <c r="MLP1" s="91"/>
      <c r="MLQ1" s="91"/>
      <c r="MLR1" s="91"/>
      <c r="MLS1" s="91"/>
      <c r="MLT1" s="91"/>
      <c r="MLU1" s="91"/>
      <c r="MLV1" s="91"/>
      <c r="MLW1" s="91"/>
      <c r="MLX1" s="91"/>
      <c r="MLY1" s="91"/>
      <c r="MLZ1" s="91"/>
      <c r="MMA1" s="91"/>
      <c r="MMB1" s="91"/>
      <c r="MMC1" s="91"/>
      <c r="MMD1" s="91"/>
      <c r="MME1" s="91"/>
      <c r="MMF1" s="91"/>
      <c r="MMG1" s="91"/>
      <c r="MMH1" s="91"/>
      <c r="MMI1" s="91"/>
      <c r="MMJ1" s="91"/>
      <c r="MMK1" s="91"/>
      <c r="MML1" s="91"/>
      <c r="MMM1" s="91"/>
      <c r="MMN1" s="91"/>
      <c r="MMO1" s="91"/>
      <c r="MMP1" s="91"/>
      <c r="MMQ1" s="91"/>
      <c r="MMR1" s="91"/>
      <c r="MMS1" s="91"/>
      <c r="MMT1" s="91"/>
      <c r="MMU1" s="91"/>
      <c r="MMV1" s="91"/>
      <c r="MMW1" s="91"/>
      <c r="MMX1" s="91"/>
      <c r="MMY1" s="91"/>
      <c r="MMZ1" s="91"/>
      <c r="MNA1" s="91"/>
      <c r="MNB1" s="91"/>
      <c r="MNC1" s="91"/>
      <c r="MND1" s="91"/>
      <c r="MNE1" s="91"/>
      <c r="MNF1" s="91"/>
      <c r="MNG1" s="91"/>
      <c r="MNH1" s="91"/>
      <c r="MNI1" s="91"/>
      <c r="MNJ1" s="91"/>
      <c r="MNK1" s="91"/>
      <c r="MNL1" s="91"/>
      <c r="MNM1" s="91"/>
      <c r="MNN1" s="91"/>
      <c r="MNO1" s="91"/>
      <c r="MNP1" s="91"/>
      <c r="MNQ1" s="91"/>
      <c r="MNR1" s="91"/>
      <c r="MNS1" s="91"/>
      <c r="MNT1" s="91"/>
      <c r="MNU1" s="91"/>
      <c r="MNV1" s="91"/>
      <c r="MNW1" s="91"/>
      <c r="MNX1" s="91"/>
      <c r="MNY1" s="91"/>
      <c r="MNZ1" s="91"/>
      <c r="MOA1" s="91"/>
      <c r="MOB1" s="91"/>
      <c r="MOC1" s="91"/>
      <c r="MOD1" s="91"/>
      <c r="MOE1" s="91"/>
      <c r="MOF1" s="91"/>
      <c r="MOG1" s="91"/>
      <c r="MOH1" s="91"/>
      <c r="MOI1" s="91"/>
      <c r="MOJ1" s="91"/>
      <c r="MOK1" s="91"/>
      <c r="MOL1" s="91"/>
      <c r="MOM1" s="91"/>
      <c r="MON1" s="91"/>
      <c r="MOO1" s="91"/>
      <c r="MOP1" s="91"/>
      <c r="MOQ1" s="91"/>
      <c r="MOR1" s="91"/>
      <c r="MOS1" s="91"/>
      <c r="MOT1" s="91"/>
      <c r="MOU1" s="91"/>
      <c r="MOV1" s="91"/>
      <c r="MOW1" s="91"/>
      <c r="MOX1" s="91"/>
      <c r="MOY1" s="91"/>
      <c r="MOZ1" s="91"/>
      <c r="MPA1" s="91"/>
      <c r="MPB1" s="91"/>
      <c r="MPC1" s="91"/>
      <c r="MPD1" s="91"/>
      <c r="MPE1" s="91"/>
      <c r="MPF1" s="91"/>
      <c r="MPG1" s="91"/>
      <c r="MPH1" s="91"/>
      <c r="MPI1" s="91"/>
      <c r="MPJ1" s="91"/>
      <c r="MPK1" s="91"/>
      <c r="MPL1" s="91"/>
      <c r="MPM1" s="91"/>
      <c r="MPN1" s="91"/>
      <c r="MPO1" s="91"/>
      <c r="MPP1" s="91"/>
      <c r="MPQ1" s="91"/>
      <c r="MPR1" s="91"/>
      <c r="MPS1" s="91"/>
      <c r="MPT1" s="91"/>
      <c r="MPU1" s="91"/>
      <c r="MPV1" s="91"/>
      <c r="MPW1" s="91"/>
      <c r="MPX1" s="91"/>
      <c r="MPY1" s="91"/>
      <c r="MPZ1" s="91"/>
      <c r="MQA1" s="91"/>
      <c r="MQB1" s="91"/>
      <c r="MQC1" s="91"/>
      <c r="MQD1" s="91"/>
      <c r="MQE1" s="91"/>
      <c r="MQF1" s="91"/>
      <c r="MQG1" s="91"/>
      <c r="MQH1" s="91"/>
      <c r="MQI1" s="91"/>
      <c r="MQJ1" s="91"/>
      <c r="MQK1" s="91"/>
      <c r="MQL1" s="91"/>
      <c r="MQM1" s="91"/>
      <c r="MQN1" s="91"/>
      <c r="MQO1" s="91"/>
      <c r="MQP1" s="91"/>
      <c r="MQQ1" s="91"/>
      <c r="MQR1" s="91"/>
      <c r="MQS1" s="91"/>
      <c r="MQT1" s="91"/>
      <c r="MQU1" s="91"/>
      <c r="MQV1" s="91"/>
      <c r="MQW1" s="91"/>
      <c r="MQX1" s="91"/>
      <c r="MQY1" s="91"/>
      <c r="MQZ1" s="91"/>
      <c r="MRA1" s="91"/>
      <c r="MRB1" s="91"/>
      <c r="MRC1" s="91"/>
      <c r="MRD1" s="91"/>
      <c r="MRE1" s="91"/>
      <c r="MRF1" s="91"/>
      <c r="MRG1" s="91"/>
      <c r="MRH1" s="91"/>
      <c r="MRI1" s="91"/>
      <c r="MRJ1" s="91"/>
      <c r="MRK1" s="91"/>
      <c r="MRL1" s="91"/>
      <c r="MRM1" s="91"/>
      <c r="MRN1" s="91"/>
      <c r="MRO1" s="91"/>
      <c r="MRP1" s="91"/>
      <c r="MRQ1" s="91"/>
      <c r="MRR1" s="91"/>
      <c r="MRS1" s="91"/>
      <c r="MRT1" s="91"/>
      <c r="MRU1" s="91"/>
      <c r="MRV1" s="91"/>
      <c r="MRW1" s="91"/>
      <c r="MRX1" s="91"/>
      <c r="MRY1" s="91"/>
      <c r="MRZ1" s="91"/>
      <c r="MSA1" s="91"/>
      <c r="MSB1" s="91"/>
      <c r="MSC1" s="91"/>
      <c r="MSD1" s="91"/>
      <c r="MSE1" s="91"/>
      <c r="MSF1" s="91"/>
      <c r="MSG1" s="91"/>
      <c r="MSH1" s="91"/>
      <c r="MSI1" s="91"/>
      <c r="MSJ1" s="91"/>
      <c r="MSK1" s="91"/>
      <c r="MSL1" s="91"/>
      <c r="MSM1" s="91"/>
      <c r="MSN1" s="91"/>
      <c r="MSO1" s="91"/>
      <c r="MSP1" s="91"/>
      <c r="MSQ1" s="91"/>
      <c r="MSR1" s="91"/>
      <c r="MSS1" s="91"/>
      <c r="MST1" s="91"/>
      <c r="MSU1" s="91"/>
      <c r="MSV1" s="91"/>
      <c r="MSW1" s="91"/>
      <c r="MSX1" s="91"/>
      <c r="MSY1" s="91"/>
      <c r="MSZ1" s="91"/>
      <c r="MTA1" s="91"/>
      <c r="MTB1" s="91"/>
      <c r="MTC1" s="91"/>
      <c r="MTD1" s="91"/>
      <c r="MTE1" s="91"/>
      <c r="MTF1" s="91"/>
      <c r="MTG1" s="91"/>
      <c r="MTH1" s="91"/>
      <c r="MTI1" s="91"/>
      <c r="MTJ1" s="91"/>
      <c r="MTK1" s="91"/>
      <c r="MTL1" s="91"/>
      <c r="MTM1" s="91"/>
      <c r="MTN1" s="91"/>
      <c r="MTO1" s="91"/>
      <c r="MTP1" s="91"/>
      <c r="MTQ1" s="91"/>
      <c r="MTR1" s="91"/>
      <c r="MTS1" s="91"/>
      <c r="MTT1" s="91"/>
      <c r="MTU1" s="91"/>
      <c r="MTV1" s="91"/>
      <c r="MTW1" s="91"/>
      <c r="MTX1" s="91"/>
      <c r="MTY1" s="91"/>
      <c r="MTZ1" s="91"/>
      <c r="MUA1" s="91"/>
      <c r="MUB1" s="91"/>
      <c r="MUC1" s="91"/>
      <c r="MUD1" s="91"/>
      <c r="MUE1" s="91"/>
      <c r="MUF1" s="91"/>
      <c r="MUG1" s="91"/>
      <c r="MUH1" s="91"/>
      <c r="MUI1" s="91"/>
      <c r="MUJ1" s="91"/>
      <c r="MUK1" s="91"/>
      <c r="MUL1" s="91"/>
      <c r="MUM1" s="91"/>
      <c r="MUN1" s="91"/>
      <c r="MUO1" s="91"/>
      <c r="MUP1" s="91"/>
      <c r="MUQ1" s="91"/>
      <c r="MUR1" s="91"/>
      <c r="MUS1" s="91"/>
      <c r="MUT1" s="91"/>
      <c r="MUU1" s="91"/>
      <c r="MUV1" s="91"/>
      <c r="MUW1" s="91"/>
      <c r="MUX1" s="91"/>
      <c r="MUY1" s="91"/>
      <c r="MUZ1" s="91"/>
      <c r="MVA1" s="91"/>
      <c r="MVB1" s="91"/>
      <c r="MVC1" s="91"/>
      <c r="MVD1" s="91"/>
      <c r="MVE1" s="91"/>
      <c r="MVF1" s="91"/>
      <c r="MVG1" s="91"/>
      <c r="MVH1" s="91"/>
      <c r="MVI1" s="91"/>
      <c r="MVJ1" s="91"/>
      <c r="MVK1" s="91"/>
      <c r="MVL1" s="91"/>
      <c r="MVM1" s="91"/>
      <c r="MVN1" s="91"/>
      <c r="MVO1" s="91"/>
      <c r="MVP1" s="91"/>
      <c r="MVQ1" s="91"/>
      <c r="MVR1" s="91"/>
      <c r="MVS1" s="91"/>
      <c r="MVT1" s="91"/>
      <c r="MVU1" s="91"/>
      <c r="MVV1" s="91"/>
      <c r="MVW1" s="91"/>
      <c r="MVX1" s="91"/>
      <c r="MVY1" s="91"/>
      <c r="MVZ1" s="91"/>
      <c r="MWA1" s="91"/>
      <c r="MWB1" s="91"/>
      <c r="MWC1" s="91"/>
      <c r="MWD1" s="91"/>
      <c r="MWE1" s="91"/>
      <c r="MWF1" s="91"/>
      <c r="MWG1" s="91"/>
      <c r="MWH1" s="91"/>
      <c r="MWI1" s="91"/>
      <c r="MWJ1" s="91"/>
      <c r="MWK1" s="91"/>
      <c r="MWL1" s="91"/>
      <c r="MWM1" s="91"/>
      <c r="MWN1" s="91"/>
      <c r="MWO1" s="91"/>
      <c r="MWP1" s="91"/>
      <c r="MWQ1" s="91"/>
      <c r="MWR1" s="91"/>
      <c r="MWS1" s="91"/>
      <c r="MWT1" s="91"/>
      <c r="MWU1" s="91"/>
      <c r="MWV1" s="91"/>
      <c r="MWW1" s="91"/>
      <c r="MWX1" s="91"/>
      <c r="MWY1" s="91"/>
      <c r="MWZ1" s="91"/>
      <c r="MXA1" s="91"/>
      <c r="MXB1" s="91"/>
      <c r="MXC1" s="91"/>
      <c r="MXD1" s="91"/>
      <c r="MXE1" s="91"/>
      <c r="MXF1" s="91"/>
      <c r="MXG1" s="91"/>
      <c r="MXH1" s="91"/>
      <c r="MXI1" s="91"/>
      <c r="MXJ1" s="91"/>
      <c r="MXK1" s="91"/>
      <c r="MXL1" s="91"/>
      <c r="MXM1" s="91"/>
      <c r="MXN1" s="91"/>
      <c r="MXO1" s="91"/>
      <c r="MXP1" s="91"/>
      <c r="MXQ1" s="91"/>
      <c r="MXR1" s="91"/>
      <c r="MXS1" s="91"/>
      <c r="MXT1" s="91"/>
      <c r="MXU1" s="91"/>
      <c r="MXV1" s="91"/>
      <c r="MXW1" s="91"/>
      <c r="MXX1" s="91"/>
      <c r="MXY1" s="91"/>
      <c r="MXZ1" s="91"/>
      <c r="MYA1" s="91"/>
      <c r="MYB1" s="91"/>
      <c r="MYC1" s="91"/>
      <c r="MYD1" s="91"/>
      <c r="MYE1" s="91"/>
      <c r="MYF1" s="91"/>
      <c r="MYG1" s="91"/>
      <c r="MYH1" s="91"/>
      <c r="MYI1" s="91"/>
      <c r="MYJ1" s="91"/>
      <c r="MYK1" s="91"/>
      <c r="MYL1" s="91"/>
      <c r="MYM1" s="91"/>
      <c r="MYN1" s="91"/>
      <c r="MYO1" s="91"/>
      <c r="MYP1" s="91"/>
      <c r="MYQ1" s="91"/>
      <c r="MYR1" s="91"/>
      <c r="MYS1" s="91"/>
      <c r="MYT1" s="91"/>
      <c r="MYU1" s="91"/>
      <c r="MYV1" s="91"/>
      <c r="MYW1" s="91"/>
      <c r="MYX1" s="91"/>
      <c r="MYY1" s="91"/>
      <c r="MYZ1" s="91"/>
      <c r="MZA1" s="91"/>
      <c r="MZB1" s="91"/>
      <c r="MZC1" s="91"/>
      <c r="MZD1" s="91"/>
      <c r="MZE1" s="91"/>
      <c r="MZF1" s="91"/>
      <c r="MZG1" s="91"/>
      <c r="MZH1" s="91"/>
      <c r="MZI1" s="91"/>
      <c r="MZJ1" s="91"/>
      <c r="MZK1" s="91"/>
      <c r="MZL1" s="91"/>
      <c r="MZM1" s="91"/>
      <c r="MZN1" s="91"/>
      <c r="MZO1" s="91"/>
      <c r="MZP1" s="91"/>
      <c r="MZQ1" s="91"/>
      <c r="MZR1" s="91"/>
      <c r="MZS1" s="91"/>
      <c r="MZT1" s="91"/>
      <c r="MZU1" s="91"/>
      <c r="MZV1" s="91"/>
      <c r="MZW1" s="91"/>
      <c r="MZX1" s="91"/>
      <c r="MZY1" s="91"/>
      <c r="MZZ1" s="91"/>
      <c r="NAA1" s="91"/>
      <c r="NAB1" s="91"/>
      <c r="NAC1" s="91"/>
      <c r="NAD1" s="91"/>
      <c r="NAE1" s="91"/>
      <c r="NAF1" s="91"/>
      <c r="NAG1" s="91"/>
      <c r="NAH1" s="91"/>
      <c r="NAI1" s="91"/>
      <c r="NAJ1" s="91"/>
      <c r="NAK1" s="91"/>
      <c r="NAL1" s="91"/>
      <c r="NAM1" s="91"/>
      <c r="NAN1" s="91"/>
      <c r="NAO1" s="91"/>
      <c r="NAP1" s="91"/>
      <c r="NAQ1" s="91"/>
      <c r="NAR1" s="91"/>
      <c r="NAS1" s="91"/>
      <c r="NAT1" s="91"/>
      <c r="NAU1" s="91"/>
      <c r="NAV1" s="91"/>
      <c r="NAW1" s="91"/>
      <c r="NAX1" s="91"/>
      <c r="NAY1" s="91"/>
      <c r="NAZ1" s="91"/>
      <c r="NBA1" s="91"/>
      <c r="NBB1" s="91"/>
      <c r="NBC1" s="91"/>
      <c r="NBD1" s="91"/>
      <c r="NBE1" s="91"/>
      <c r="NBF1" s="91"/>
      <c r="NBG1" s="91"/>
      <c r="NBH1" s="91"/>
      <c r="NBI1" s="91"/>
      <c r="NBJ1" s="91"/>
      <c r="NBK1" s="91"/>
      <c r="NBL1" s="91"/>
      <c r="NBM1" s="91"/>
      <c r="NBN1" s="91"/>
      <c r="NBO1" s="91"/>
      <c r="NBP1" s="91"/>
      <c r="NBQ1" s="91"/>
      <c r="NBR1" s="91"/>
      <c r="NBS1" s="91"/>
      <c r="NBT1" s="91"/>
      <c r="NBU1" s="91"/>
      <c r="NBV1" s="91"/>
      <c r="NBW1" s="91"/>
      <c r="NBX1" s="91"/>
      <c r="NBY1" s="91"/>
      <c r="NBZ1" s="91"/>
      <c r="NCA1" s="91"/>
      <c r="NCB1" s="91"/>
      <c r="NCC1" s="91"/>
      <c r="NCD1" s="91"/>
      <c r="NCE1" s="91"/>
      <c r="NCF1" s="91"/>
      <c r="NCG1" s="91"/>
      <c r="NCH1" s="91"/>
      <c r="NCI1" s="91"/>
      <c r="NCJ1" s="91"/>
      <c r="NCK1" s="91"/>
      <c r="NCL1" s="91"/>
      <c r="NCM1" s="91"/>
      <c r="NCN1" s="91"/>
      <c r="NCO1" s="91"/>
      <c r="NCP1" s="91"/>
      <c r="NCQ1" s="91"/>
      <c r="NCR1" s="91"/>
      <c r="NCS1" s="91"/>
      <c r="NCT1" s="91"/>
      <c r="NCU1" s="91"/>
      <c r="NCV1" s="91"/>
      <c r="NCW1" s="91"/>
      <c r="NCX1" s="91"/>
      <c r="NCY1" s="91"/>
      <c r="NCZ1" s="91"/>
      <c r="NDA1" s="91"/>
      <c r="NDB1" s="91"/>
      <c r="NDC1" s="91"/>
      <c r="NDD1" s="91"/>
      <c r="NDE1" s="91"/>
      <c r="NDF1" s="91"/>
      <c r="NDG1" s="91"/>
      <c r="NDH1" s="91"/>
      <c r="NDI1" s="91"/>
      <c r="NDJ1" s="91"/>
      <c r="NDK1" s="91"/>
      <c r="NDL1" s="91"/>
      <c r="NDM1" s="91"/>
      <c r="NDN1" s="91"/>
      <c r="NDO1" s="91"/>
      <c r="NDP1" s="91"/>
      <c r="NDQ1" s="91"/>
      <c r="NDR1" s="91"/>
      <c r="NDS1" s="91"/>
      <c r="NDT1" s="91"/>
      <c r="NDU1" s="91"/>
      <c r="NDV1" s="91"/>
      <c r="NDW1" s="91"/>
      <c r="NDX1" s="91"/>
      <c r="NDY1" s="91"/>
      <c r="NDZ1" s="91"/>
      <c r="NEA1" s="91"/>
      <c r="NEB1" s="91"/>
      <c r="NEC1" s="91"/>
      <c r="NED1" s="91"/>
      <c r="NEE1" s="91"/>
      <c r="NEF1" s="91"/>
      <c r="NEG1" s="91"/>
      <c r="NEH1" s="91"/>
      <c r="NEI1" s="91"/>
      <c r="NEJ1" s="91"/>
      <c r="NEK1" s="91"/>
      <c r="NEL1" s="91"/>
      <c r="NEM1" s="91"/>
      <c r="NEN1" s="91"/>
      <c r="NEO1" s="91"/>
      <c r="NEP1" s="91"/>
      <c r="NEQ1" s="91"/>
      <c r="NER1" s="91"/>
      <c r="NES1" s="91"/>
      <c r="NET1" s="91"/>
      <c r="NEU1" s="91"/>
      <c r="NEV1" s="91"/>
      <c r="NEW1" s="91"/>
      <c r="NEX1" s="91"/>
      <c r="NEY1" s="91"/>
      <c r="NEZ1" s="91"/>
      <c r="NFA1" s="91"/>
      <c r="NFB1" s="91"/>
      <c r="NFC1" s="91"/>
      <c r="NFD1" s="91"/>
      <c r="NFE1" s="91"/>
      <c r="NFF1" s="91"/>
      <c r="NFG1" s="91"/>
      <c r="NFH1" s="91"/>
      <c r="NFI1" s="91"/>
      <c r="NFJ1" s="91"/>
      <c r="NFK1" s="91"/>
      <c r="NFL1" s="91"/>
      <c r="NFM1" s="91"/>
      <c r="NFN1" s="91"/>
      <c r="NFO1" s="91"/>
      <c r="NFP1" s="91"/>
      <c r="NFQ1" s="91"/>
      <c r="NFR1" s="91"/>
      <c r="NFS1" s="91"/>
      <c r="NFT1" s="91"/>
      <c r="NFU1" s="91"/>
      <c r="NFV1" s="91"/>
      <c r="NFW1" s="91"/>
      <c r="NFX1" s="91"/>
      <c r="NFY1" s="91"/>
      <c r="NFZ1" s="91"/>
      <c r="NGA1" s="91"/>
      <c r="NGB1" s="91"/>
      <c r="NGC1" s="91"/>
      <c r="NGD1" s="91"/>
      <c r="NGE1" s="91"/>
      <c r="NGF1" s="91"/>
      <c r="NGG1" s="91"/>
      <c r="NGH1" s="91"/>
      <c r="NGI1" s="91"/>
      <c r="NGJ1" s="91"/>
      <c r="NGK1" s="91"/>
      <c r="NGL1" s="91"/>
      <c r="NGM1" s="91"/>
      <c r="NGN1" s="91"/>
      <c r="NGO1" s="91"/>
      <c r="NGP1" s="91"/>
      <c r="NGQ1" s="91"/>
      <c r="NGR1" s="91"/>
      <c r="NGS1" s="91"/>
      <c r="NGT1" s="91"/>
      <c r="NGU1" s="91"/>
      <c r="NGV1" s="91"/>
      <c r="NGW1" s="91"/>
      <c r="NGX1" s="91"/>
      <c r="NGY1" s="91"/>
      <c r="NGZ1" s="91"/>
      <c r="NHA1" s="91"/>
      <c r="NHB1" s="91"/>
      <c r="NHC1" s="91"/>
      <c r="NHD1" s="91"/>
      <c r="NHE1" s="91"/>
      <c r="NHF1" s="91"/>
      <c r="NHG1" s="91"/>
      <c r="NHH1" s="91"/>
      <c r="NHI1" s="91"/>
      <c r="NHJ1" s="91"/>
      <c r="NHK1" s="91"/>
      <c r="NHL1" s="91"/>
      <c r="NHM1" s="91"/>
      <c r="NHN1" s="91"/>
      <c r="NHO1" s="91"/>
      <c r="NHP1" s="91"/>
      <c r="NHQ1" s="91"/>
      <c r="NHR1" s="91"/>
      <c r="NHS1" s="91"/>
      <c r="NHT1" s="91"/>
      <c r="NHU1" s="91"/>
      <c r="NHV1" s="91"/>
      <c r="NHW1" s="91"/>
      <c r="NHX1" s="91"/>
      <c r="NHY1" s="91"/>
      <c r="NHZ1" s="91"/>
      <c r="NIA1" s="91"/>
      <c r="NIB1" s="91"/>
      <c r="NIC1" s="91"/>
      <c r="NID1" s="91"/>
      <c r="NIE1" s="91"/>
      <c r="NIF1" s="91"/>
      <c r="NIG1" s="91"/>
      <c r="NIH1" s="91"/>
      <c r="NII1" s="91"/>
      <c r="NIJ1" s="91"/>
      <c r="NIK1" s="91"/>
      <c r="NIL1" s="91"/>
      <c r="NIM1" s="91"/>
      <c r="NIN1" s="91"/>
      <c r="NIO1" s="91"/>
      <c r="NIP1" s="91"/>
      <c r="NIQ1" s="91"/>
      <c r="NIR1" s="91"/>
      <c r="NIS1" s="91"/>
      <c r="NIT1" s="91"/>
      <c r="NIU1" s="91"/>
      <c r="NIV1" s="91"/>
      <c r="NIW1" s="91"/>
      <c r="NIX1" s="91"/>
      <c r="NIY1" s="91"/>
      <c r="NIZ1" s="91"/>
      <c r="NJA1" s="91"/>
      <c r="NJB1" s="91"/>
      <c r="NJC1" s="91"/>
      <c r="NJD1" s="91"/>
      <c r="NJE1" s="91"/>
      <c r="NJF1" s="91"/>
      <c r="NJG1" s="91"/>
      <c r="NJH1" s="91"/>
      <c r="NJI1" s="91"/>
      <c r="NJJ1" s="91"/>
      <c r="NJK1" s="91"/>
      <c r="NJL1" s="91"/>
      <c r="NJM1" s="91"/>
      <c r="NJN1" s="91"/>
      <c r="NJO1" s="91"/>
      <c r="NJP1" s="91"/>
      <c r="NJQ1" s="91"/>
      <c r="NJR1" s="91"/>
      <c r="NJS1" s="91"/>
      <c r="NJT1" s="91"/>
      <c r="NJU1" s="91"/>
      <c r="NJV1" s="91"/>
      <c r="NJW1" s="91"/>
      <c r="NJX1" s="91"/>
      <c r="NJY1" s="91"/>
      <c r="NJZ1" s="91"/>
      <c r="NKA1" s="91"/>
      <c r="NKB1" s="91"/>
      <c r="NKC1" s="91"/>
      <c r="NKD1" s="91"/>
      <c r="NKE1" s="91"/>
      <c r="NKF1" s="91"/>
      <c r="NKG1" s="91"/>
      <c r="NKH1" s="91"/>
      <c r="NKI1" s="91"/>
      <c r="NKJ1" s="91"/>
      <c r="NKK1" s="91"/>
      <c r="NKL1" s="91"/>
      <c r="NKM1" s="91"/>
      <c r="NKN1" s="91"/>
      <c r="NKO1" s="91"/>
      <c r="NKP1" s="91"/>
      <c r="NKQ1" s="91"/>
      <c r="NKR1" s="91"/>
      <c r="NKS1" s="91"/>
      <c r="NKT1" s="91"/>
      <c r="NKU1" s="91"/>
      <c r="NKV1" s="91"/>
      <c r="NKW1" s="91"/>
      <c r="NKX1" s="91"/>
      <c r="NKY1" s="91"/>
      <c r="NKZ1" s="91"/>
      <c r="NLA1" s="91"/>
      <c r="NLB1" s="91"/>
      <c r="NLC1" s="91"/>
      <c r="NLD1" s="91"/>
      <c r="NLE1" s="91"/>
      <c r="NLF1" s="91"/>
      <c r="NLG1" s="91"/>
      <c r="NLH1" s="91"/>
      <c r="NLI1" s="91"/>
      <c r="NLJ1" s="91"/>
      <c r="NLK1" s="91"/>
      <c r="NLL1" s="91"/>
      <c r="NLM1" s="91"/>
      <c r="NLN1" s="91"/>
      <c r="NLO1" s="91"/>
      <c r="NLP1" s="91"/>
      <c r="NLQ1" s="91"/>
      <c r="NLR1" s="91"/>
      <c r="NLS1" s="91"/>
      <c r="NLT1" s="91"/>
      <c r="NLU1" s="91"/>
      <c r="NLV1" s="91"/>
      <c r="NLW1" s="91"/>
      <c r="NLX1" s="91"/>
      <c r="NLY1" s="91"/>
      <c r="NLZ1" s="91"/>
      <c r="NMA1" s="91"/>
      <c r="NMB1" s="91"/>
      <c r="NMC1" s="91"/>
      <c r="NMD1" s="91"/>
      <c r="NME1" s="91"/>
      <c r="NMF1" s="91"/>
      <c r="NMG1" s="91"/>
      <c r="NMH1" s="91"/>
      <c r="NMI1" s="91"/>
      <c r="NMJ1" s="91"/>
      <c r="NMK1" s="91"/>
      <c r="NML1" s="91"/>
      <c r="NMM1" s="91"/>
      <c r="NMN1" s="91"/>
      <c r="NMO1" s="91"/>
      <c r="NMP1" s="91"/>
      <c r="NMQ1" s="91"/>
      <c r="NMR1" s="91"/>
      <c r="NMS1" s="91"/>
      <c r="NMT1" s="91"/>
      <c r="NMU1" s="91"/>
      <c r="NMV1" s="91"/>
      <c r="NMW1" s="91"/>
      <c r="NMX1" s="91"/>
      <c r="NMY1" s="91"/>
      <c r="NMZ1" s="91"/>
      <c r="NNA1" s="91"/>
      <c r="NNB1" s="91"/>
      <c r="NNC1" s="91"/>
      <c r="NND1" s="91"/>
      <c r="NNE1" s="91"/>
      <c r="NNF1" s="91"/>
      <c r="NNG1" s="91"/>
      <c r="NNH1" s="91"/>
      <c r="NNI1" s="91"/>
      <c r="NNJ1" s="91"/>
      <c r="NNK1" s="91"/>
      <c r="NNL1" s="91"/>
      <c r="NNM1" s="91"/>
      <c r="NNN1" s="91"/>
      <c r="NNO1" s="91"/>
      <c r="NNP1" s="91"/>
      <c r="NNQ1" s="91"/>
      <c r="NNR1" s="91"/>
      <c r="NNS1" s="91"/>
      <c r="NNT1" s="91"/>
      <c r="NNU1" s="91"/>
      <c r="NNV1" s="91"/>
      <c r="NNW1" s="91"/>
      <c r="NNX1" s="91"/>
      <c r="NNY1" s="91"/>
      <c r="NNZ1" s="91"/>
      <c r="NOA1" s="91"/>
      <c r="NOB1" s="91"/>
      <c r="NOC1" s="91"/>
      <c r="NOD1" s="91"/>
      <c r="NOE1" s="91"/>
      <c r="NOF1" s="91"/>
      <c r="NOG1" s="91"/>
      <c r="NOH1" s="91"/>
      <c r="NOI1" s="91"/>
      <c r="NOJ1" s="91"/>
      <c r="NOK1" s="91"/>
      <c r="NOL1" s="91"/>
      <c r="NOM1" s="91"/>
      <c r="NON1" s="91"/>
      <c r="NOO1" s="91"/>
      <c r="NOP1" s="91"/>
      <c r="NOQ1" s="91"/>
      <c r="NOR1" s="91"/>
      <c r="NOS1" s="91"/>
      <c r="NOT1" s="91"/>
      <c r="NOU1" s="91"/>
      <c r="NOV1" s="91"/>
      <c r="NOW1" s="91"/>
      <c r="NOX1" s="91"/>
      <c r="NOY1" s="91"/>
      <c r="NOZ1" s="91"/>
      <c r="NPA1" s="91"/>
      <c r="NPB1" s="91"/>
      <c r="NPC1" s="91"/>
      <c r="NPD1" s="91"/>
      <c r="NPE1" s="91"/>
      <c r="NPF1" s="91"/>
      <c r="NPG1" s="91"/>
      <c r="NPH1" s="91"/>
      <c r="NPI1" s="91"/>
      <c r="NPJ1" s="91"/>
      <c r="NPK1" s="91"/>
      <c r="NPL1" s="91"/>
      <c r="NPM1" s="91"/>
      <c r="NPN1" s="91"/>
      <c r="NPO1" s="91"/>
      <c r="NPP1" s="91"/>
      <c r="NPQ1" s="91"/>
      <c r="NPR1" s="91"/>
      <c r="NPS1" s="91"/>
      <c r="NPT1" s="91"/>
      <c r="NPU1" s="91"/>
      <c r="NPV1" s="91"/>
      <c r="NPW1" s="91"/>
      <c r="NPX1" s="91"/>
      <c r="NPY1" s="91"/>
      <c r="NPZ1" s="91"/>
      <c r="NQA1" s="91"/>
      <c r="NQB1" s="91"/>
      <c r="NQC1" s="91"/>
      <c r="NQD1" s="91"/>
      <c r="NQE1" s="91"/>
      <c r="NQF1" s="91"/>
      <c r="NQG1" s="91"/>
      <c r="NQH1" s="91"/>
      <c r="NQI1" s="91"/>
      <c r="NQJ1" s="91"/>
      <c r="NQK1" s="91"/>
      <c r="NQL1" s="91"/>
      <c r="NQM1" s="91"/>
      <c r="NQN1" s="91"/>
      <c r="NQO1" s="91"/>
      <c r="NQP1" s="91"/>
      <c r="NQQ1" s="91"/>
      <c r="NQR1" s="91"/>
      <c r="NQS1" s="91"/>
      <c r="NQT1" s="91"/>
      <c r="NQU1" s="91"/>
      <c r="NQV1" s="91"/>
      <c r="NQW1" s="91"/>
      <c r="NQX1" s="91"/>
      <c r="NQY1" s="91"/>
      <c r="NQZ1" s="91"/>
      <c r="NRA1" s="91"/>
      <c r="NRB1" s="91"/>
      <c r="NRC1" s="91"/>
      <c r="NRD1" s="91"/>
      <c r="NRE1" s="91"/>
      <c r="NRF1" s="91"/>
      <c r="NRG1" s="91"/>
      <c r="NRH1" s="91"/>
      <c r="NRI1" s="91"/>
      <c r="NRJ1" s="91"/>
      <c r="NRK1" s="91"/>
      <c r="NRL1" s="91"/>
      <c r="NRM1" s="91"/>
      <c r="NRN1" s="91"/>
      <c r="NRO1" s="91"/>
      <c r="NRP1" s="91"/>
      <c r="NRQ1" s="91"/>
      <c r="NRR1" s="91"/>
      <c r="NRS1" s="91"/>
      <c r="NRT1" s="91"/>
      <c r="NRU1" s="91"/>
      <c r="NRV1" s="91"/>
      <c r="NRW1" s="91"/>
      <c r="NRX1" s="91"/>
      <c r="NRY1" s="91"/>
      <c r="NRZ1" s="91"/>
      <c r="NSA1" s="91"/>
      <c r="NSB1" s="91"/>
      <c r="NSC1" s="91"/>
      <c r="NSD1" s="91"/>
      <c r="NSE1" s="91"/>
      <c r="NSF1" s="91"/>
      <c r="NSG1" s="91"/>
      <c r="NSH1" s="91"/>
      <c r="NSI1" s="91"/>
      <c r="NSJ1" s="91"/>
      <c r="NSK1" s="91"/>
      <c r="NSL1" s="91"/>
      <c r="NSM1" s="91"/>
      <c r="NSN1" s="91"/>
      <c r="NSO1" s="91"/>
      <c r="NSP1" s="91"/>
      <c r="NSQ1" s="91"/>
      <c r="NSR1" s="91"/>
      <c r="NSS1" s="91"/>
      <c r="NST1" s="91"/>
      <c r="NSU1" s="91"/>
      <c r="NSV1" s="91"/>
      <c r="NSW1" s="91"/>
      <c r="NSX1" s="91"/>
      <c r="NSY1" s="91"/>
      <c r="NSZ1" s="91"/>
      <c r="NTA1" s="91"/>
      <c r="NTB1" s="91"/>
      <c r="NTC1" s="91"/>
      <c r="NTD1" s="91"/>
      <c r="NTE1" s="91"/>
      <c r="NTF1" s="91"/>
      <c r="NTG1" s="91"/>
      <c r="NTH1" s="91"/>
      <c r="NTI1" s="91"/>
      <c r="NTJ1" s="91"/>
      <c r="NTK1" s="91"/>
      <c r="NTL1" s="91"/>
      <c r="NTM1" s="91"/>
      <c r="NTN1" s="91"/>
      <c r="NTO1" s="91"/>
      <c r="NTP1" s="91"/>
      <c r="NTQ1" s="91"/>
      <c r="NTR1" s="91"/>
      <c r="NTS1" s="91"/>
      <c r="NTT1" s="91"/>
      <c r="NTU1" s="91"/>
      <c r="NTV1" s="91"/>
      <c r="NTW1" s="91"/>
      <c r="NTX1" s="91"/>
      <c r="NTY1" s="91"/>
      <c r="NTZ1" s="91"/>
      <c r="NUA1" s="91"/>
      <c r="NUB1" s="91"/>
      <c r="NUC1" s="91"/>
      <c r="NUD1" s="91"/>
      <c r="NUE1" s="91"/>
      <c r="NUF1" s="91"/>
      <c r="NUG1" s="91"/>
      <c r="NUH1" s="91"/>
      <c r="NUI1" s="91"/>
      <c r="NUJ1" s="91"/>
      <c r="NUK1" s="91"/>
      <c r="NUL1" s="91"/>
      <c r="NUM1" s="91"/>
      <c r="NUN1" s="91"/>
      <c r="NUO1" s="91"/>
      <c r="NUP1" s="91"/>
      <c r="NUQ1" s="91"/>
      <c r="NUR1" s="91"/>
      <c r="NUS1" s="91"/>
      <c r="NUT1" s="91"/>
      <c r="NUU1" s="91"/>
      <c r="NUV1" s="91"/>
      <c r="NUW1" s="91"/>
      <c r="NUX1" s="91"/>
      <c r="NUY1" s="91"/>
      <c r="NUZ1" s="91"/>
      <c r="NVA1" s="91"/>
      <c r="NVB1" s="91"/>
      <c r="NVC1" s="91"/>
      <c r="NVD1" s="91"/>
      <c r="NVE1" s="91"/>
      <c r="NVF1" s="91"/>
      <c r="NVG1" s="91"/>
      <c r="NVH1" s="91"/>
      <c r="NVI1" s="91"/>
      <c r="NVJ1" s="91"/>
      <c r="NVK1" s="91"/>
      <c r="NVL1" s="91"/>
      <c r="NVM1" s="91"/>
      <c r="NVN1" s="91"/>
      <c r="NVO1" s="91"/>
      <c r="NVP1" s="91"/>
      <c r="NVQ1" s="91"/>
      <c r="NVR1" s="91"/>
      <c r="NVS1" s="91"/>
      <c r="NVT1" s="91"/>
      <c r="NVU1" s="91"/>
      <c r="NVV1" s="91"/>
      <c r="NVW1" s="91"/>
      <c r="NVX1" s="91"/>
      <c r="NVY1" s="91"/>
      <c r="NVZ1" s="91"/>
      <c r="NWA1" s="91"/>
      <c r="NWB1" s="91"/>
      <c r="NWC1" s="91"/>
      <c r="NWD1" s="91"/>
      <c r="NWE1" s="91"/>
      <c r="NWF1" s="91"/>
      <c r="NWG1" s="91"/>
      <c r="NWH1" s="91"/>
      <c r="NWI1" s="91"/>
      <c r="NWJ1" s="91"/>
      <c r="NWK1" s="91"/>
      <c r="NWL1" s="91"/>
      <c r="NWM1" s="91"/>
      <c r="NWN1" s="91"/>
      <c r="NWO1" s="91"/>
      <c r="NWP1" s="91"/>
      <c r="NWQ1" s="91"/>
      <c r="NWR1" s="91"/>
      <c r="NWS1" s="91"/>
      <c r="NWT1" s="91"/>
      <c r="NWU1" s="91"/>
      <c r="NWV1" s="91"/>
      <c r="NWW1" s="91"/>
      <c r="NWX1" s="91"/>
      <c r="NWY1" s="91"/>
      <c r="NWZ1" s="91"/>
      <c r="NXA1" s="91"/>
      <c r="NXB1" s="91"/>
      <c r="NXC1" s="91"/>
      <c r="NXD1" s="91"/>
      <c r="NXE1" s="91"/>
      <c r="NXF1" s="91"/>
      <c r="NXG1" s="91"/>
      <c r="NXH1" s="91"/>
      <c r="NXI1" s="91"/>
      <c r="NXJ1" s="91"/>
      <c r="NXK1" s="91"/>
      <c r="NXL1" s="91"/>
      <c r="NXM1" s="91"/>
      <c r="NXN1" s="91"/>
      <c r="NXO1" s="91"/>
      <c r="NXP1" s="91"/>
      <c r="NXQ1" s="91"/>
      <c r="NXR1" s="91"/>
      <c r="NXS1" s="91"/>
      <c r="NXT1" s="91"/>
      <c r="NXU1" s="91"/>
      <c r="NXV1" s="91"/>
      <c r="NXW1" s="91"/>
      <c r="NXX1" s="91"/>
      <c r="NXY1" s="91"/>
      <c r="NXZ1" s="91"/>
      <c r="NYA1" s="91"/>
      <c r="NYB1" s="91"/>
      <c r="NYC1" s="91"/>
      <c r="NYD1" s="91"/>
      <c r="NYE1" s="91"/>
      <c r="NYF1" s="91"/>
      <c r="NYG1" s="91"/>
      <c r="NYH1" s="91"/>
      <c r="NYI1" s="91"/>
      <c r="NYJ1" s="91"/>
      <c r="NYK1" s="91"/>
      <c r="NYL1" s="91"/>
      <c r="NYM1" s="91"/>
      <c r="NYN1" s="91"/>
      <c r="NYO1" s="91"/>
      <c r="NYP1" s="91"/>
      <c r="NYQ1" s="91"/>
      <c r="NYR1" s="91"/>
      <c r="NYS1" s="91"/>
      <c r="NYT1" s="91"/>
      <c r="NYU1" s="91"/>
      <c r="NYV1" s="91"/>
      <c r="NYW1" s="91"/>
      <c r="NYX1" s="91"/>
      <c r="NYY1" s="91"/>
      <c r="NYZ1" s="91"/>
      <c r="NZA1" s="91"/>
      <c r="NZB1" s="91"/>
      <c r="NZC1" s="91"/>
      <c r="NZD1" s="91"/>
      <c r="NZE1" s="91"/>
      <c r="NZF1" s="91"/>
      <c r="NZG1" s="91"/>
      <c r="NZH1" s="91"/>
      <c r="NZI1" s="91"/>
      <c r="NZJ1" s="91"/>
      <c r="NZK1" s="91"/>
      <c r="NZL1" s="91"/>
      <c r="NZM1" s="91"/>
      <c r="NZN1" s="91"/>
      <c r="NZO1" s="91"/>
      <c r="NZP1" s="91"/>
      <c r="NZQ1" s="91"/>
      <c r="NZR1" s="91"/>
      <c r="NZS1" s="91"/>
      <c r="NZT1" s="91"/>
      <c r="NZU1" s="91"/>
      <c r="NZV1" s="91"/>
      <c r="NZW1" s="91"/>
      <c r="NZX1" s="91"/>
      <c r="NZY1" s="91"/>
      <c r="NZZ1" s="91"/>
      <c r="OAA1" s="91"/>
      <c r="OAB1" s="91"/>
      <c r="OAC1" s="91"/>
      <c r="OAD1" s="91"/>
      <c r="OAE1" s="91"/>
      <c r="OAF1" s="91"/>
      <c r="OAG1" s="91"/>
      <c r="OAH1" s="91"/>
      <c r="OAI1" s="91"/>
      <c r="OAJ1" s="91"/>
      <c r="OAK1" s="91"/>
      <c r="OAL1" s="91"/>
      <c r="OAM1" s="91"/>
      <c r="OAN1" s="91"/>
      <c r="OAO1" s="91"/>
      <c r="OAP1" s="91"/>
      <c r="OAQ1" s="91"/>
      <c r="OAR1" s="91"/>
      <c r="OAS1" s="91"/>
      <c r="OAT1" s="91"/>
      <c r="OAU1" s="91"/>
      <c r="OAV1" s="91"/>
      <c r="OAW1" s="91"/>
      <c r="OAX1" s="91"/>
      <c r="OAY1" s="91"/>
      <c r="OAZ1" s="91"/>
      <c r="OBA1" s="91"/>
      <c r="OBB1" s="91"/>
      <c r="OBC1" s="91"/>
      <c r="OBD1" s="91"/>
      <c r="OBE1" s="91"/>
      <c r="OBF1" s="91"/>
      <c r="OBG1" s="91"/>
      <c r="OBH1" s="91"/>
      <c r="OBI1" s="91"/>
      <c r="OBJ1" s="91"/>
      <c r="OBK1" s="91"/>
      <c r="OBL1" s="91"/>
      <c r="OBM1" s="91"/>
      <c r="OBN1" s="91"/>
      <c r="OBO1" s="91"/>
      <c r="OBP1" s="91"/>
      <c r="OBQ1" s="91"/>
      <c r="OBR1" s="91"/>
      <c r="OBS1" s="91"/>
      <c r="OBT1" s="91"/>
      <c r="OBU1" s="91"/>
      <c r="OBV1" s="91"/>
      <c r="OBW1" s="91"/>
      <c r="OBX1" s="91"/>
      <c r="OBY1" s="91"/>
      <c r="OBZ1" s="91"/>
      <c r="OCA1" s="91"/>
      <c r="OCB1" s="91"/>
      <c r="OCC1" s="91"/>
      <c r="OCD1" s="91"/>
      <c r="OCE1" s="91"/>
      <c r="OCF1" s="91"/>
      <c r="OCG1" s="91"/>
      <c r="OCH1" s="91"/>
      <c r="OCI1" s="91"/>
      <c r="OCJ1" s="91"/>
      <c r="OCK1" s="91"/>
      <c r="OCL1" s="91"/>
      <c r="OCM1" s="91"/>
      <c r="OCN1" s="91"/>
      <c r="OCO1" s="91"/>
      <c r="OCP1" s="91"/>
      <c r="OCQ1" s="91"/>
      <c r="OCR1" s="91"/>
      <c r="OCS1" s="91"/>
      <c r="OCT1" s="91"/>
      <c r="OCU1" s="91"/>
      <c r="OCV1" s="91"/>
      <c r="OCW1" s="91"/>
      <c r="OCX1" s="91"/>
      <c r="OCY1" s="91"/>
      <c r="OCZ1" s="91"/>
      <c r="ODA1" s="91"/>
      <c r="ODB1" s="91"/>
      <c r="ODC1" s="91"/>
      <c r="ODD1" s="91"/>
      <c r="ODE1" s="91"/>
      <c r="ODF1" s="91"/>
      <c r="ODG1" s="91"/>
      <c r="ODH1" s="91"/>
      <c r="ODI1" s="91"/>
      <c r="ODJ1" s="91"/>
      <c r="ODK1" s="91"/>
      <c r="ODL1" s="91"/>
      <c r="ODM1" s="91"/>
      <c r="ODN1" s="91"/>
      <c r="ODO1" s="91"/>
      <c r="ODP1" s="91"/>
      <c r="ODQ1" s="91"/>
      <c r="ODR1" s="91"/>
      <c r="ODS1" s="91"/>
      <c r="ODT1" s="91"/>
      <c r="ODU1" s="91"/>
      <c r="ODV1" s="91"/>
      <c r="ODW1" s="91"/>
      <c r="ODX1" s="91"/>
      <c r="ODY1" s="91"/>
      <c r="ODZ1" s="91"/>
      <c r="OEA1" s="91"/>
      <c r="OEB1" s="91"/>
      <c r="OEC1" s="91"/>
      <c r="OED1" s="91"/>
      <c r="OEE1" s="91"/>
      <c r="OEF1" s="91"/>
      <c r="OEG1" s="91"/>
      <c r="OEH1" s="91"/>
      <c r="OEI1" s="91"/>
      <c r="OEJ1" s="91"/>
      <c r="OEK1" s="91"/>
      <c r="OEL1" s="91"/>
      <c r="OEM1" s="91"/>
      <c r="OEN1" s="91"/>
      <c r="OEO1" s="91"/>
      <c r="OEP1" s="91"/>
      <c r="OEQ1" s="91"/>
      <c r="OER1" s="91"/>
      <c r="OES1" s="91"/>
      <c r="OET1" s="91"/>
      <c r="OEU1" s="91"/>
      <c r="OEV1" s="91"/>
      <c r="OEW1" s="91"/>
      <c r="OEX1" s="91"/>
      <c r="OEY1" s="91"/>
      <c r="OEZ1" s="91"/>
      <c r="OFA1" s="91"/>
      <c r="OFB1" s="91"/>
      <c r="OFC1" s="91"/>
      <c r="OFD1" s="91"/>
      <c r="OFE1" s="91"/>
      <c r="OFF1" s="91"/>
      <c r="OFG1" s="91"/>
      <c r="OFH1" s="91"/>
      <c r="OFI1" s="91"/>
      <c r="OFJ1" s="91"/>
      <c r="OFK1" s="91"/>
      <c r="OFL1" s="91"/>
      <c r="OFM1" s="91"/>
      <c r="OFN1" s="91"/>
      <c r="OFO1" s="91"/>
      <c r="OFP1" s="91"/>
      <c r="OFQ1" s="91"/>
      <c r="OFR1" s="91"/>
      <c r="OFS1" s="91"/>
      <c r="OFT1" s="91"/>
      <c r="OFU1" s="91"/>
      <c r="OFV1" s="91"/>
      <c r="OFW1" s="91"/>
      <c r="OFX1" s="91"/>
      <c r="OFY1" s="91"/>
      <c r="OFZ1" s="91"/>
      <c r="OGA1" s="91"/>
      <c r="OGB1" s="91"/>
      <c r="OGC1" s="91"/>
      <c r="OGD1" s="91"/>
      <c r="OGE1" s="91"/>
      <c r="OGF1" s="91"/>
      <c r="OGG1" s="91"/>
      <c r="OGH1" s="91"/>
      <c r="OGI1" s="91"/>
      <c r="OGJ1" s="91"/>
      <c r="OGK1" s="91"/>
      <c r="OGL1" s="91"/>
      <c r="OGM1" s="91"/>
      <c r="OGN1" s="91"/>
      <c r="OGO1" s="91"/>
      <c r="OGP1" s="91"/>
      <c r="OGQ1" s="91"/>
      <c r="OGR1" s="91"/>
      <c r="OGS1" s="91"/>
      <c r="OGT1" s="91"/>
      <c r="OGU1" s="91"/>
      <c r="OGV1" s="91"/>
      <c r="OGW1" s="91"/>
      <c r="OGX1" s="91"/>
      <c r="OGY1" s="91"/>
      <c r="OGZ1" s="91"/>
      <c r="OHA1" s="91"/>
      <c r="OHB1" s="91"/>
      <c r="OHC1" s="91"/>
      <c r="OHD1" s="91"/>
      <c r="OHE1" s="91"/>
      <c r="OHF1" s="91"/>
      <c r="OHG1" s="91"/>
      <c r="OHH1" s="91"/>
      <c r="OHI1" s="91"/>
      <c r="OHJ1" s="91"/>
      <c r="OHK1" s="91"/>
      <c r="OHL1" s="91"/>
      <c r="OHM1" s="91"/>
      <c r="OHN1" s="91"/>
      <c r="OHO1" s="91"/>
      <c r="OHP1" s="91"/>
      <c r="OHQ1" s="91"/>
      <c r="OHR1" s="91"/>
      <c r="OHS1" s="91"/>
      <c r="OHT1" s="91"/>
      <c r="OHU1" s="91"/>
      <c r="OHV1" s="91"/>
      <c r="OHW1" s="91"/>
      <c r="OHX1" s="91"/>
      <c r="OHY1" s="91"/>
      <c r="OHZ1" s="91"/>
      <c r="OIA1" s="91"/>
      <c r="OIB1" s="91"/>
      <c r="OIC1" s="91"/>
      <c r="OID1" s="91"/>
      <c r="OIE1" s="91"/>
      <c r="OIF1" s="91"/>
      <c r="OIG1" s="91"/>
      <c r="OIH1" s="91"/>
      <c r="OII1" s="91"/>
      <c r="OIJ1" s="91"/>
      <c r="OIK1" s="91"/>
      <c r="OIL1" s="91"/>
      <c r="OIM1" s="91"/>
      <c r="OIN1" s="91"/>
      <c r="OIO1" s="91"/>
      <c r="OIP1" s="91"/>
      <c r="OIQ1" s="91"/>
      <c r="OIR1" s="91"/>
      <c r="OIS1" s="91"/>
      <c r="OIT1" s="91"/>
      <c r="OIU1" s="91"/>
      <c r="OIV1" s="91"/>
      <c r="OIW1" s="91"/>
      <c r="OIX1" s="91"/>
      <c r="OIY1" s="91"/>
      <c r="OIZ1" s="91"/>
      <c r="OJA1" s="91"/>
      <c r="OJB1" s="91"/>
      <c r="OJC1" s="91"/>
      <c r="OJD1" s="91"/>
      <c r="OJE1" s="91"/>
      <c r="OJF1" s="91"/>
      <c r="OJG1" s="91"/>
      <c r="OJH1" s="91"/>
      <c r="OJI1" s="91"/>
      <c r="OJJ1" s="91"/>
      <c r="OJK1" s="91"/>
      <c r="OJL1" s="91"/>
      <c r="OJM1" s="91"/>
      <c r="OJN1" s="91"/>
      <c r="OJO1" s="91"/>
      <c r="OJP1" s="91"/>
      <c r="OJQ1" s="91"/>
      <c r="OJR1" s="91"/>
      <c r="OJS1" s="91"/>
      <c r="OJT1" s="91"/>
      <c r="OJU1" s="91"/>
      <c r="OJV1" s="91"/>
      <c r="OJW1" s="91"/>
      <c r="OJX1" s="91"/>
      <c r="OJY1" s="91"/>
      <c r="OJZ1" s="91"/>
      <c r="OKA1" s="91"/>
      <c r="OKB1" s="91"/>
      <c r="OKC1" s="91"/>
      <c r="OKD1" s="91"/>
      <c r="OKE1" s="91"/>
      <c r="OKF1" s="91"/>
      <c r="OKG1" s="91"/>
      <c r="OKH1" s="91"/>
      <c r="OKI1" s="91"/>
      <c r="OKJ1" s="91"/>
      <c r="OKK1" s="91"/>
      <c r="OKL1" s="91"/>
      <c r="OKM1" s="91"/>
      <c r="OKN1" s="91"/>
      <c r="OKO1" s="91"/>
      <c r="OKP1" s="91"/>
      <c r="OKQ1" s="91"/>
      <c r="OKR1" s="91"/>
      <c r="OKS1" s="91"/>
      <c r="OKT1" s="91"/>
      <c r="OKU1" s="91"/>
      <c r="OKV1" s="91"/>
      <c r="OKW1" s="91"/>
      <c r="OKX1" s="91"/>
      <c r="OKY1" s="91"/>
      <c r="OKZ1" s="91"/>
      <c r="OLA1" s="91"/>
      <c r="OLB1" s="91"/>
      <c r="OLC1" s="91"/>
      <c r="OLD1" s="91"/>
      <c r="OLE1" s="91"/>
      <c r="OLF1" s="91"/>
      <c r="OLG1" s="91"/>
      <c r="OLH1" s="91"/>
      <c r="OLI1" s="91"/>
      <c r="OLJ1" s="91"/>
      <c r="OLK1" s="91"/>
      <c r="OLL1" s="91"/>
      <c r="OLM1" s="91"/>
      <c r="OLN1" s="91"/>
      <c r="OLO1" s="91"/>
      <c r="OLP1" s="91"/>
      <c r="OLQ1" s="91"/>
      <c r="OLR1" s="91"/>
      <c r="OLS1" s="91"/>
      <c r="OLT1" s="91"/>
      <c r="OLU1" s="91"/>
      <c r="OLV1" s="91"/>
      <c r="OLW1" s="91"/>
      <c r="OLX1" s="91"/>
      <c r="OLY1" s="91"/>
      <c r="OLZ1" s="91"/>
      <c r="OMA1" s="91"/>
      <c r="OMB1" s="91"/>
      <c r="OMC1" s="91"/>
      <c r="OMD1" s="91"/>
      <c r="OME1" s="91"/>
      <c r="OMF1" s="91"/>
      <c r="OMG1" s="91"/>
      <c r="OMH1" s="91"/>
      <c r="OMI1" s="91"/>
      <c r="OMJ1" s="91"/>
      <c r="OMK1" s="91"/>
      <c r="OML1" s="91"/>
      <c r="OMM1" s="91"/>
      <c r="OMN1" s="91"/>
      <c r="OMO1" s="91"/>
      <c r="OMP1" s="91"/>
      <c r="OMQ1" s="91"/>
      <c r="OMR1" s="91"/>
      <c r="OMS1" s="91"/>
      <c r="OMT1" s="91"/>
      <c r="OMU1" s="91"/>
      <c r="OMV1" s="91"/>
      <c r="OMW1" s="91"/>
      <c r="OMX1" s="91"/>
      <c r="OMY1" s="91"/>
      <c r="OMZ1" s="91"/>
      <c r="ONA1" s="91"/>
      <c r="ONB1" s="91"/>
      <c r="ONC1" s="91"/>
      <c r="OND1" s="91"/>
      <c r="ONE1" s="91"/>
      <c r="ONF1" s="91"/>
      <c r="ONG1" s="91"/>
      <c r="ONH1" s="91"/>
      <c r="ONI1" s="91"/>
      <c r="ONJ1" s="91"/>
      <c r="ONK1" s="91"/>
      <c r="ONL1" s="91"/>
      <c r="ONM1" s="91"/>
      <c r="ONN1" s="91"/>
      <c r="ONO1" s="91"/>
      <c r="ONP1" s="91"/>
      <c r="ONQ1" s="91"/>
      <c r="ONR1" s="91"/>
      <c r="ONS1" s="91"/>
      <c r="ONT1" s="91"/>
      <c r="ONU1" s="91"/>
      <c r="ONV1" s="91"/>
      <c r="ONW1" s="91"/>
      <c r="ONX1" s="91"/>
      <c r="ONY1" s="91"/>
      <c r="ONZ1" s="91"/>
      <c r="OOA1" s="91"/>
      <c r="OOB1" s="91"/>
      <c r="OOC1" s="91"/>
      <c r="OOD1" s="91"/>
      <c r="OOE1" s="91"/>
      <c r="OOF1" s="91"/>
      <c r="OOG1" s="91"/>
      <c r="OOH1" s="91"/>
      <c r="OOI1" s="91"/>
      <c r="OOJ1" s="91"/>
      <c r="OOK1" s="91"/>
      <c r="OOL1" s="91"/>
      <c r="OOM1" s="91"/>
      <c r="OON1" s="91"/>
      <c r="OOO1" s="91"/>
      <c r="OOP1" s="91"/>
      <c r="OOQ1" s="91"/>
      <c r="OOR1" s="91"/>
      <c r="OOS1" s="91"/>
      <c r="OOT1" s="91"/>
      <c r="OOU1" s="91"/>
      <c r="OOV1" s="91"/>
      <c r="OOW1" s="91"/>
      <c r="OOX1" s="91"/>
      <c r="OOY1" s="91"/>
      <c r="OOZ1" s="91"/>
      <c r="OPA1" s="91"/>
      <c r="OPB1" s="91"/>
      <c r="OPC1" s="91"/>
      <c r="OPD1" s="91"/>
      <c r="OPE1" s="91"/>
      <c r="OPF1" s="91"/>
      <c r="OPG1" s="91"/>
      <c r="OPH1" s="91"/>
      <c r="OPI1" s="91"/>
      <c r="OPJ1" s="91"/>
      <c r="OPK1" s="91"/>
      <c r="OPL1" s="91"/>
      <c r="OPM1" s="91"/>
      <c r="OPN1" s="91"/>
      <c r="OPO1" s="91"/>
      <c r="OPP1" s="91"/>
      <c r="OPQ1" s="91"/>
      <c r="OPR1" s="91"/>
      <c r="OPS1" s="91"/>
      <c r="OPT1" s="91"/>
      <c r="OPU1" s="91"/>
      <c r="OPV1" s="91"/>
      <c r="OPW1" s="91"/>
      <c r="OPX1" s="91"/>
      <c r="OPY1" s="91"/>
      <c r="OPZ1" s="91"/>
      <c r="OQA1" s="91"/>
      <c r="OQB1" s="91"/>
      <c r="OQC1" s="91"/>
      <c r="OQD1" s="91"/>
      <c r="OQE1" s="91"/>
      <c r="OQF1" s="91"/>
      <c r="OQG1" s="91"/>
      <c r="OQH1" s="91"/>
      <c r="OQI1" s="91"/>
      <c r="OQJ1" s="91"/>
      <c r="OQK1" s="91"/>
      <c r="OQL1" s="91"/>
      <c r="OQM1" s="91"/>
      <c r="OQN1" s="91"/>
      <c r="OQO1" s="91"/>
      <c r="OQP1" s="91"/>
      <c r="OQQ1" s="91"/>
      <c r="OQR1" s="91"/>
      <c r="OQS1" s="91"/>
      <c r="OQT1" s="91"/>
      <c r="OQU1" s="91"/>
      <c r="OQV1" s="91"/>
      <c r="OQW1" s="91"/>
      <c r="OQX1" s="91"/>
      <c r="OQY1" s="91"/>
      <c r="OQZ1" s="91"/>
      <c r="ORA1" s="91"/>
      <c r="ORB1" s="91"/>
      <c r="ORC1" s="91"/>
      <c r="ORD1" s="91"/>
      <c r="ORE1" s="91"/>
      <c r="ORF1" s="91"/>
      <c r="ORG1" s="91"/>
      <c r="ORH1" s="91"/>
      <c r="ORI1" s="91"/>
      <c r="ORJ1" s="91"/>
      <c r="ORK1" s="91"/>
      <c r="ORL1" s="91"/>
      <c r="ORM1" s="91"/>
      <c r="ORN1" s="91"/>
      <c r="ORO1" s="91"/>
      <c r="ORP1" s="91"/>
      <c r="ORQ1" s="91"/>
      <c r="ORR1" s="91"/>
      <c r="ORS1" s="91"/>
      <c r="ORT1" s="91"/>
      <c r="ORU1" s="91"/>
      <c r="ORV1" s="91"/>
      <c r="ORW1" s="91"/>
      <c r="ORX1" s="91"/>
      <c r="ORY1" s="91"/>
      <c r="ORZ1" s="91"/>
      <c r="OSA1" s="91"/>
      <c r="OSB1" s="91"/>
      <c r="OSC1" s="91"/>
      <c r="OSD1" s="91"/>
      <c r="OSE1" s="91"/>
      <c r="OSF1" s="91"/>
      <c r="OSG1" s="91"/>
      <c r="OSH1" s="91"/>
      <c r="OSI1" s="91"/>
      <c r="OSJ1" s="91"/>
      <c r="OSK1" s="91"/>
      <c r="OSL1" s="91"/>
      <c r="OSM1" s="91"/>
      <c r="OSN1" s="91"/>
      <c r="OSO1" s="91"/>
      <c r="OSP1" s="91"/>
      <c r="OSQ1" s="91"/>
      <c r="OSR1" s="91"/>
      <c r="OSS1" s="91"/>
      <c r="OST1" s="91"/>
      <c r="OSU1" s="91"/>
      <c r="OSV1" s="91"/>
      <c r="OSW1" s="91"/>
      <c r="OSX1" s="91"/>
      <c r="OSY1" s="91"/>
      <c r="OSZ1" s="91"/>
      <c r="OTA1" s="91"/>
      <c r="OTB1" s="91"/>
      <c r="OTC1" s="91"/>
      <c r="OTD1" s="91"/>
      <c r="OTE1" s="91"/>
      <c r="OTF1" s="91"/>
      <c r="OTG1" s="91"/>
      <c r="OTH1" s="91"/>
      <c r="OTI1" s="91"/>
      <c r="OTJ1" s="91"/>
      <c r="OTK1" s="91"/>
      <c r="OTL1" s="91"/>
      <c r="OTM1" s="91"/>
      <c r="OTN1" s="91"/>
      <c r="OTO1" s="91"/>
      <c r="OTP1" s="91"/>
      <c r="OTQ1" s="91"/>
      <c r="OTR1" s="91"/>
      <c r="OTS1" s="91"/>
      <c r="OTT1" s="91"/>
      <c r="OTU1" s="91"/>
      <c r="OTV1" s="91"/>
      <c r="OTW1" s="91"/>
      <c r="OTX1" s="91"/>
      <c r="OTY1" s="91"/>
      <c r="OTZ1" s="91"/>
      <c r="OUA1" s="91"/>
      <c r="OUB1" s="91"/>
      <c r="OUC1" s="91"/>
      <c r="OUD1" s="91"/>
      <c r="OUE1" s="91"/>
      <c r="OUF1" s="91"/>
      <c r="OUG1" s="91"/>
      <c r="OUH1" s="91"/>
      <c r="OUI1" s="91"/>
      <c r="OUJ1" s="91"/>
      <c r="OUK1" s="91"/>
      <c r="OUL1" s="91"/>
      <c r="OUM1" s="91"/>
      <c r="OUN1" s="91"/>
      <c r="OUO1" s="91"/>
      <c r="OUP1" s="91"/>
      <c r="OUQ1" s="91"/>
      <c r="OUR1" s="91"/>
      <c r="OUS1" s="91"/>
      <c r="OUT1" s="91"/>
      <c r="OUU1" s="91"/>
      <c r="OUV1" s="91"/>
      <c r="OUW1" s="91"/>
      <c r="OUX1" s="91"/>
      <c r="OUY1" s="91"/>
      <c r="OUZ1" s="91"/>
      <c r="OVA1" s="91"/>
      <c r="OVB1" s="91"/>
      <c r="OVC1" s="91"/>
      <c r="OVD1" s="91"/>
      <c r="OVE1" s="91"/>
      <c r="OVF1" s="91"/>
      <c r="OVG1" s="91"/>
      <c r="OVH1" s="91"/>
      <c r="OVI1" s="91"/>
      <c r="OVJ1" s="91"/>
      <c r="OVK1" s="91"/>
      <c r="OVL1" s="91"/>
      <c r="OVM1" s="91"/>
      <c r="OVN1" s="91"/>
      <c r="OVO1" s="91"/>
      <c r="OVP1" s="91"/>
      <c r="OVQ1" s="91"/>
      <c r="OVR1" s="91"/>
      <c r="OVS1" s="91"/>
      <c r="OVT1" s="91"/>
      <c r="OVU1" s="91"/>
      <c r="OVV1" s="91"/>
      <c r="OVW1" s="91"/>
      <c r="OVX1" s="91"/>
      <c r="OVY1" s="91"/>
      <c r="OVZ1" s="91"/>
      <c r="OWA1" s="91"/>
      <c r="OWB1" s="91"/>
      <c r="OWC1" s="91"/>
      <c r="OWD1" s="91"/>
      <c r="OWE1" s="91"/>
      <c r="OWF1" s="91"/>
      <c r="OWG1" s="91"/>
      <c r="OWH1" s="91"/>
      <c r="OWI1" s="91"/>
      <c r="OWJ1" s="91"/>
      <c r="OWK1" s="91"/>
      <c r="OWL1" s="91"/>
      <c r="OWM1" s="91"/>
      <c r="OWN1" s="91"/>
      <c r="OWO1" s="91"/>
      <c r="OWP1" s="91"/>
      <c r="OWQ1" s="91"/>
      <c r="OWR1" s="91"/>
      <c r="OWS1" s="91"/>
      <c r="OWT1" s="91"/>
      <c r="OWU1" s="91"/>
      <c r="OWV1" s="91"/>
      <c r="OWW1" s="91"/>
      <c r="OWX1" s="91"/>
      <c r="OWY1" s="91"/>
      <c r="OWZ1" s="91"/>
      <c r="OXA1" s="91"/>
      <c r="OXB1" s="91"/>
      <c r="OXC1" s="91"/>
      <c r="OXD1" s="91"/>
      <c r="OXE1" s="91"/>
      <c r="OXF1" s="91"/>
      <c r="OXG1" s="91"/>
      <c r="OXH1" s="91"/>
      <c r="OXI1" s="91"/>
      <c r="OXJ1" s="91"/>
      <c r="OXK1" s="91"/>
      <c r="OXL1" s="91"/>
      <c r="OXM1" s="91"/>
      <c r="OXN1" s="91"/>
      <c r="OXO1" s="91"/>
      <c r="OXP1" s="91"/>
      <c r="OXQ1" s="91"/>
      <c r="OXR1" s="91"/>
      <c r="OXS1" s="91"/>
      <c r="OXT1" s="91"/>
      <c r="OXU1" s="91"/>
      <c r="OXV1" s="91"/>
      <c r="OXW1" s="91"/>
      <c r="OXX1" s="91"/>
      <c r="OXY1" s="91"/>
      <c r="OXZ1" s="91"/>
      <c r="OYA1" s="91"/>
      <c r="OYB1" s="91"/>
      <c r="OYC1" s="91"/>
      <c r="OYD1" s="91"/>
      <c r="OYE1" s="91"/>
      <c r="OYF1" s="91"/>
      <c r="OYG1" s="91"/>
      <c r="OYH1" s="91"/>
      <c r="OYI1" s="91"/>
      <c r="OYJ1" s="91"/>
      <c r="OYK1" s="91"/>
      <c r="OYL1" s="91"/>
      <c r="OYM1" s="91"/>
      <c r="OYN1" s="91"/>
      <c r="OYO1" s="91"/>
      <c r="OYP1" s="91"/>
      <c r="OYQ1" s="91"/>
      <c r="OYR1" s="91"/>
      <c r="OYS1" s="91"/>
      <c r="OYT1" s="91"/>
      <c r="OYU1" s="91"/>
      <c r="OYV1" s="91"/>
      <c r="OYW1" s="91"/>
      <c r="OYX1" s="91"/>
      <c r="OYY1" s="91"/>
      <c r="OYZ1" s="91"/>
      <c r="OZA1" s="91"/>
      <c r="OZB1" s="91"/>
      <c r="OZC1" s="91"/>
      <c r="OZD1" s="91"/>
      <c r="OZE1" s="91"/>
      <c r="OZF1" s="91"/>
      <c r="OZG1" s="91"/>
      <c r="OZH1" s="91"/>
      <c r="OZI1" s="91"/>
      <c r="OZJ1" s="91"/>
      <c r="OZK1" s="91"/>
      <c r="OZL1" s="91"/>
      <c r="OZM1" s="91"/>
      <c r="OZN1" s="91"/>
      <c r="OZO1" s="91"/>
      <c r="OZP1" s="91"/>
      <c r="OZQ1" s="91"/>
      <c r="OZR1" s="91"/>
      <c r="OZS1" s="91"/>
      <c r="OZT1" s="91"/>
      <c r="OZU1" s="91"/>
      <c r="OZV1" s="91"/>
      <c r="OZW1" s="91"/>
      <c r="OZX1" s="91"/>
      <c r="OZY1" s="91"/>
      <c r="OZZ1" s="91"/>
      <c r="PAA1" s="91"/>
      <c r="PAB1" s="91"/>
      <c r="PAC1" s="91"/>
      <c r="PAD1" s="91"/>
      <c r="PAE1" s="91"/>
      <c r="PAF1" s="91"/>
      <c r="PAG1" s="91"/>
      <c r="PAH1" s="91"/>
      <c r="PAI1" s="91"/>
      <c r="PAJ1" s="91"/>
      <c r="PAK1" s="91"/>
      <c r="PAL1" s="91"/>
      <c r="PAM1" s="91"/>
      <c r="PAN1" s="91"/>
      <c r="PAO1" s="91"/>
      <c r="PAP1" s="91"/>
      <c r="PAQ1" s="91"/>
      <c r="PAR1" s="91"/>
      <c r="PAS1" s="91"/>
      <c r="PAT1" s="91"/>
      <c r="PAU1" s="91"/>
      <c r="PAV1" s="91"/>
      <c r="PAW1" s="91"/>
      <c r="PAX1" s="91"/>
      <c r="PAY1" s="91"/>
      <c r="PAZ1" s="91"/>
      <c r="PBA1" s="91"/>
      <c r="PBB1" s="91"/>
      <c r="PBC1" s="91"/>
      <c r="PBD1" s="91"/>
      <c r="PBE1" s="91"/>
      <c r="PBF1" s="91"/>
      <c r="PBG1" s="91"/>
      <c r="PBH1" s="91"/>
      <c r="PBI1" s="91"/>
      <c r="PBJ1" s="91"/>
      <c r="PBK1" s="91"/>
      <c r="PBL1" s="91"/>
      <c r="PBM1" s="91"/>
      <c r="PBN1" s="91"/>
      <c r="PBO1" s="91"/>
      <c r="PBP1" s="91"/>
      <c r="PBQ1" s="91"/>
      <c r="PBR1" s="91"/>
      <c r="PBS1" s="91"/>
      <c r="PBT1" s="91"/>
      <c r="PBU1" s="91"/>
      <c r="PBV1" s="91"/>
      <c r="PBW1" s="91"/>
      <c r="PBX1" s="91"/>
      <c r="PBY1" s="91"/>
      <c r="PBZ1" s="91"/>
      <c r="PCA1" s="91"/>
      <c r="PCB1" s="91"/>
      <c r="PCC1" s="91"/>
      <c r="PCD1" s="91"/>
      <c r="PCE1" s="91"/>
      <c r="PCF1" s="91"/>
      <c r="PCG1" s="91"/>
      <c r="PCH1" s="91"/>
      <c r="PCI1" s="91"/>
      <c r="PCJ1" s="91"/>
      <c r="PCK1" s="91"/>
      <c r="PCL1" s="91"/>
      <c r="PCM1" s="91"/>
      <c r="PCN1" s="91"/>
      <c r="PCO1" s="91"/>
      <c r="PCP1" s="91"/>
      <c r="PCQ1" s="91"/>
      <c r="PCR1" s="91"/>
      <c r="PCS1" s="91"/>
      <c r="PCT1" s="91"/>
      <c r="PCU1" s="91"/>
      <c r="PCV1" s="91"/>
      <c r="PCW1" s="91"/>
      <c r="PCX1" s="91"/>
      <c r="PCY1" s="91"/>
      <c r="PCZ1" s="91"/>
      <c r="PDA1" s="91"/>
      <c r="PDB1" s="91"/>
      <c r="PDC1" s="91"/>
      <c r="PDD1" s="91"/>
      <c r="PDE1" s="91"/>
      <c r="PDF1" s="91"/>
      <c r="PDG1" s="91"/>
      <c r="PDH1" s="91"/>
      <c r="PDI1" s="91"/>
      <c r="PDJ1" s="91"/>
      <c r="PDK1" s="91"/>
      <c r="PDL1" s="91"/>
      <c r="PDM1" s="91"/>
      <c r="PDN1" s="91"/>
      <c r="PDO1" s="91"/>
      <c r="PDP1" s="91"/>
      <c r="PDQ1" s="91"/>
      <c r="PDR1" s="91"/>
      <c r="PDS1" s="91"/>
      <c r="PDT1" s="91"/>
      <c r="PDU1" s="91"/>
      <c r="PDV1" s="91"/>
      <c r="PDW1" s="91"/>
      <c r="PDX1" s="91"/>
      <c r="PDY1" s="91"/>
      <c r="PDZ1" s="91"/>
      <c r="PEA1" s="91"/>
      <c r="PEB1" s="91"/>
      <c r="PEC1" s="91"/>
      <c r="PED1" s="91"/>
      <c r="PEE1" s="91"/>
      <c r="PEF1" s="91"/>
      <c r="PEG1" s="91"/>
      <c r="PEH1" s="91"/>
      <c r="PEI1" s="91"/>
      <c r="PEJ1" s="91"/>
      <c r="PEK1" s="91"/>
      <c r="PEL1" s="91"/>
      <c r="PEM1" s="91"/>
      <c r="PEN1" s="91"/>
      <c r="PEO1" s="91"/>
      <c r="PEP1" s="91"/>
      <c r="PEQ1" s="91"/>
      <c r="PER1" s="91"/>
      <c r="PES1" s="91"/>
      <c r="PET1" s="91"/>
      <c r="PEU1" s="91"/>
      <c r="PEV1" s="91"/>
      <c r="PEW1" s="91"/>
      <c r="PEX1" s="91"/>
      <c r="PEY1" s="91"/>
      <c r="PEZ1" s="91"/>
      <c r="PFA1" s="91"/>
      <c r="PFB1" s="91"/>
      <c r="PFC1" s="91"/>
      <c r="PFD1" s="91"/>
      <c r="PFE1" s="91"/>
      <c r="PFF1" s="91"/>
      <c r="PFG1" s="91"/>
      <c r="PFH1" s="91"/>
      <c r="PFI1" s="91"/>
      <c r="PFJ1" s="91"/>
      <c r="PFK1" s="91"/>
      <c r="PFL1" s="91"/>
      <c r="PFM1" s="91"/>
      <c r="PFN1" s="91"/>
      <c r="PFO1" s="91"/>
      <c r="PFP1" s="91"/>
      <c r="PFQ1" s="91"/>
      <c r="PFR1" s="91"/>
      <c r="PFS1" s="91"/>
      <c r="PFT1" s="91"/>
      <c r="PFU1" s="91"/>
      <c r="PFV1" s="91"/>
      <c r="PFW1" s="91"/>
      <c r="PFX1" s="91"/>
      <c r="PFY1" s="91"/>
      <c r="PFZ1" s="91"/>
      <c r="PGA1" s="91"/>
      <c r="PGB1" s="91"/>
      <c r="PGC1" s="91"/>
      <c r="PGD1" s="91"/>
      <c r="PGE1" s="91"/>
      <c r="PGF1" s="91"/>
      <c r="PGG1" s="91"/>
      <c r="PGH1" s="91"/>
      <c r="PGI1" s="91"/>
      <c r="PGJ1" s="91"/>
      <c r="PGK1" s="91"/>
      <c r="PGL1" s="91"/>
      <c r="PGM1" s="91"/>
      <c r="PGN1" s="91"/>
      <c r="PGO1" s="91"/>
      <c r="PGP1" s="91"/>
      <c r="PGQ1" s="91"/>
      <c r="PGR1" s="91"/>
      <c r="PGS1" s="91"/>
      <c r="PGT1" s="91"/>
      <c r="PGU1" s="91"/>
      <c r="PGV1" s="91"/>
      <c r="PGW1" s="91"/>
      <c r="PGX1" s="91"/>
      <c r="PGY1" s="91"/>
      <c r="PGZ1" s="91"/>
      <c r="PHA1" s="91"/>
      <c r="PHB1" s="91"/>
      <c r="PHC1" s="91"/>
      <c r="PHD1" s="91"/>
      <c r="PHE1" s="91"/>
      <c r="PHF1" s="91"/>
      <c r="PHG1" s="91"/>
      <c r="PHH1" s="91"/>
      <c r="PHI1" s="91"/>
      <c r="PHJ1" s="91"/>
      <c r="PHK1" s="91"/>
      <c r="PHL1" s="91"/>
      <c r="PHM1" s="91"/>
      <c r="PHN1" s="91"/>
      <c r="PHO1" s="91"/>
      <c r="PHP1" s="91"/>
      <c r="PHQ1" s="91"/>
      <c r="PHR1" s="91"/>
      <c r="PHS1" s="91"/>
      <c r="PHT1" s="91"/>
      <c r="PHU1" s="91"/>
      <c r="PHV1" s="91"/>
      <c r="PHW1" s="91"/>
      <c r="PHX1" s="91"/>
      <c r="PHY1" s="91"/>
      <c r="PHZ1" s="91"/>
      <c r="PIA1" s="91"/>
      <c r="PIB1" s="91"/>
      <c r="PIC1" s="91"/>
      <c r="PID1" s="91"/>
      <c r="PIE1" s="91"/>
      <c r="PIF1" s="91"/>
      <c r="PIG1" s="91"/>
      <c r="PIH1" s="91"/>
      <c r="PII1" s="91"/>
      <c r="PIJ1" s="91"/>
      <c r="PIK1" s="91"/>
      <c r="PIL1" s="91"/>
      <c r="PIM1" s="91"/>
      <c r="PIN1" s="91"/>
      <c r="PIO1" s="91"/>
      <c r="PIP1" s="91"/>
      <c r="PIQ1" s="91"/>
      <c r="PIR1" s="91"/>
      <c r="PIS1" s="91"/>
      <c r="PIT1" s="91"/>
      <c r="PIU1" s="91"/>
      <c r="PIV1" s="91"/>
      <c r="PIW1" s="91"/>
      <c r="PIX1" s="91"/>
      <c r="PIY1" s="91"/>
      <c r="PIZ1" s="91"/>
      <c r="PJA1" s="91"/>
      <c r="PJB1" s="91"/>
      <c r="PJC1" s="91"/>
      <c r="PJD1" s="91"/>
      <c r="PJE1" s="91"/>
      <c r="PJF1" s="91"/>
      <c r="PJG1" s="91"/>
      <c r="PJH1" s="91"/>
      <c r="PJI1" s="91"/>
      <c r="PJJ1" s="91"/>
      <c r="PJK1" s="91"/>
      <c r="PJL1" s="91"/>
      <c r="PJM1" s="91"/>
      <c r="PJN1" s="91"/>
      <c r="PJO1" s="91"/>
      <c r="PJP1" s="91"/>
      <c r="PJQ1" s="91"/>
      <c r="PJR1" s="91"/>
      <c r="PJS1" s="91"/>
      <c r="PJT1" s="91"/>
      <c r="PJU1" s="91"/>
      <c r="PJV1" s="91"/>
      <c r="PJW1" s="91"/>
      <c r="PJX1" s="91"/>
      <c r="PJY1" s="91"/>
      <c r="PJZ1" s="91"/>
      <c r="PKA1" s="91"/>
      <c r="PKB1" s="91"/>
      <c r="PKC1" s="91"/>
      <c r="PKD1" s="91"/>
      <c r="PKE1" s="91"/>
      <c r="PKF1" s="91"/>
      <c r="PKG1" s="91"/>
      <c r="PKH1" s="91"/>
      <c r="PKI1" s="91"/>
      <c r="PKJ1" s="91"/>
      <c r="PKK1" s="91"/>
      <c r="PKL1" s="91"/>
      <c r="PKM1" s="91"/>
      <c r="PKN1" s="91"/>
      <c r="PKO1" s="91"/>
      <c r="PKP1" s="91"/>
      <c r="PKQ1" s="91"/>
      <c r="PKR1" s="91"/>
      <c r="PKS1" s="91"/>
      <c r="PKT1" s="91"/>
      <c r="PKU1" s="91"/>
      <c r="PKV1" s="91"/>
      <c r="PKW1" s="91"/>
      <c r="PKX1" s="91"/>
      <c r="PKY1" s="91"/>
      <c r="PKZ1" s="91"/>
      <c r="PLA1" s="91"/>
      <c r="PLB1" s="91"/>
      <c r="PLC1" s="91"/>
      <c r="PLD1" s="91"/>
      <c r="PLE1" s="91"/>
      <c r="PLF1" s="91"/>
      <c r="PLG1" s="91"/>
      <c r="PLH1" s="91"/>
      <c r="PLI1" s="91"/>
      <c r="PLJ1" s="91"/>
      <c r="PLK1" s="91"/>
      <c r="PLL1" s="91"/>
      <c r="PLM1" s="91"/>
      <c r="PLN1" s="91"/>
      <c r="PLO1" s="91"/>
      <c r="PLP1" s="91"/>
      <c r="PLQ1" s="91"/>
      <c r="PLR1" s="91"/>
      <c r="PLS1" s="91"/>
      <c r="PLT1" s="91"/>
      <c r="PLU1" s="91"/>
      <c r="PLV1" s="91"/>
      <c r="PLW1" s="91"/>
      <c r="PLX1" s="91"/>
      <c r="PLY1" s="91"/>
      <c r="PLZ1" s="91"/>
      <c r="PMA1" s="91"/>
      <c r="PMB1" s="91"/>
      <c r="PMC1" s="91"/>
      <c r="PMD1" s="91"/>
      <c r="PME1" s="91"/>
      <c r="PMF1" s="91"/>
      <c r="PMG1" s="91"/>
      <c r="PMH1" s="91"/>
      <c r="PMI1" s="91"/>
      <c r="PMJ1" s="91"/>
      <c r="PMK1" s="91"/>
      <c r="PML1" s="91"/>
      <c r="PMM1" s="91"/>
      <c r="PMN1" s="91"/>
      <c r="PMO1" s="91"/>
      <c r="PMP1" s="91"/>
      <c r="PMQ1" s="91"/>
      <c r="PMR1" s="91"/>
      <c r="PMS1" s="91"/>
      <c r="PMT1" s="91"/>
      <c r="PMU1" s="91"/>
      <c r="PMV1" s="91"/>
      <c r="PMW1" s="91"/>
      <c r="PMX1" s="91"/>
      <c r="PMY1" s="91"/>
      <c r="PMZ1" s="91"/>
      <c r="PNA1" s="91"/>
      <c r="PNB1" s="91"/>
      <c r="PNC1" s="91"/>
      <c r="PND1" s="91"/>
      <c r="PNE1" s="91"/>
      <c r="PNF1" s="91"/>
      <c r="PNG1" s="91"/>
      <c r="PNH1" s="91"/>
      <c r="PNI1" s="91"/>
      <c r="PNJ1" s="91"/>
      <c r="PNK1" s="91"/>
      <c r="PNL1" s="91"/>
      <c r="PNM1" s="91"/>
      <c r="PNN1" s="91"/>
      <c r="PNO1" s="91"/>
      <c r="PNP1" s="91"/>
      <c r="PNQ1" s="91"/>
      <c r="PNR1" s="91"/>
      <c r="PNS1" s="91"/>
      <c r="PNT1" s="91"/>
      <c r="PNU1" s="91"/>
      <c r="PNV1" s="91"/>
      <c r="PNW1" s="91"/>
      <c r="PNX1" s="91"/>
      <c r="PNY1" s="91"/>
      <c r="PNZ1" s="91"/>
      <c r="POA1" s="91"/>
      <c r="POB1" s="91"/>
      <c r="POC1" s="91"/>
      <c r="POD1" s="91"/>
      <c r="POE1" s="91"/>
      <c r="POF1" s="91"/>
      <c r="POG1" s="91"/>
      <c r="POH1" s="91"/>
      <c r="POI1" s="91"/>
      <c r="POJ1" s="91"/>
      <c r="POK1" s="91"/>
      <c r="POL1" s="91"/>
      <c r="POM1" s="91"/>
      <c r="PON1" s="91"/>
      <c r="POO1" s="91"/>
      <c r="POP1" s="91"/>
      <c r="POQ1" s="91"/>
      <c r="POR1" s="91"/>
      <c r="POS1" s="91"/>
      <c r="POT1" s="91"/>
      <c r="POU1" s="91"/>
      <c r="POV1" s="91"/>
      <c r="POW1" s="91"/>
      <c r="POX1" s="91"/>
      <c r="POY1" s="91"/>
      <c r="POZ1" s="91"/>
      <c r="PPA1" s="91"/>
      <c r="PPB1" s="91"/>
      <c r="PPC1" s="91"/>
      <c r="PPD1" s="91"/>
      <c r="PPE1" s="91"/>
      <c r="PPF1" s="91"/>
      <c r="PPG1" s="91"/>
      <c r="PPH1" s="91"/>
      <c r="PPI1" s="91"/>
      <c r="PPJ1" s="91"/>
      <c r="PPK1" s="91"/>
      <c r="PPL1" s="91"/>
      <c r="PPM1" s="91"/>
      <c r="PPN1" s="91"/>
      <c r="PPO1" s="91"/>
      <c r="PPP1" s="91"/>
      <c r="PPQ1" s="91"/>
      <c r="PPR1" s="91"/>
      <c r="PPS1" s="91"/>
      <c r="PPT1" s="91"/>
      <c r="PPU1" s="91"/>
      <c r="PPV1" s="91"/>
      <c r="PPW1" s="91"/>
      <c r="PPX1" s="91"/>
      <c r="PPY1" s="91"/>
      <c r="PPZ1" s="91"/>
      <c r="PQA1" s="91"/>
      <c r="PQB1" s="91"/>
      <c r="PQC1" s="91"/>
      <c r="PQD1" s="91"/>
      <c r="PQE1" s="91"/>
      <c r="PQF1" s="91"/>
      <c r="PQG1" s="91"/>
      <c r="PQH1" s="91"/>
      <c r="PQI1" s="91"/>
      <c r="PQJ1" s="91"/>
      <c r="PQK1" s="91"/>
      <c r="PQL1" s="91"/>
      <c r="PQM1" s="91"/>
      <c r="PQN1" s="91"/>
      <c r="PQO1" s="91"/>
      <c r="PQP1" s="91"/>
      <c r="PQQ1" s="91"/>
      <c r="PQR1" s="91"/>
      <c r="PQS1" s="91"/>
      <c r="PQT1" s="91"/>
      <c r="PQU1" s="91"/>
      <c r="PQV1" s="91"/>
      <c r="PQW1" s="91"/>
      <c r="PQX1" s="91"/>
      <c r="PQY1" s="91"/>
      <c r="PQZ1" s="91"/>
      <c r="PRA1" s="91"/>
      <c r="PRB1" s="91"/>
      <c r="PRC1" s="91"/>
      <c r="PRD1" s="91"/>
      <c r="PRE1" s="91"/>
      <c r="PRF1" s="91"/>
      <c r="PRG1" s="91"/>
      <c r="PRH1" s="91"/>
      <c r="PRI1" s="91"/>
      <c r="PRJ1" s="91"/>
      <c r="PRK1" s="91"/>
      <c r="PRL1" s="91"/>
      <c r="PRM1" s="91"/>
      <c r="PRN1" s="91"/>
      <c r="PRO1" s="91"/>
      <c r="PRP1" s="91"/>
      <c r="PRQ1" s="91"/>
      <c r="PRR1" s="91"/>
      <c r="PRS1" s="91"/>
      <c r="PRT1" s="91"/>
      <c r="PRU1" s="91"/>
      <c r="PRV1" s="91"/>
      <c r="PRW1" s="91"/>
      <c r="PRX1" s="91"/>
      <c r="PRY1" s="91"/>
      <c r="PRZ1" s="91"/>
      <c r="PSA1" s="91"/>
      <c r="PSB1" s="91"/>
      <c r="PSC1" s="91"/>
      <c r="PSD1" s="91"/>
      <c r="PSE1" s="91"/>
      <c r="PSF1" s="91"/>
      <c r="PSG1" s="91"/>
      <c r="PSH1" s="91"/>
      <c r="PSI1" s="91"/>
      <c r="PSJ1" s="91"/>
      <c r="PSK1" s="91"/>
      <c r="PSL1" s="91"/>
      <c r="PSM1" s="91"/>
      <c r="PSN1" s="91"/>
      <c r="PSO1" s="91"/>
      <c r="PSP1" s="91"/>
      <c r="PSQ1" s="91"/>
      <c r="PSR1" s="91"/>
      <c r="PSS1" s="91"/>
      <c r="PST1" s="91"/>
      <c r="PSU1" s="91"/>
      <c r="PSV1" s="91"/>
      <c r="PSW1" s="91"/>
      <c r="PSX1" s="91"/>
      <c r="PSY1" s="91"/>
      <c r="PSZ1" s="91"/>
      <c r="PTA1" s="91"/>
      <c r="PTB1" s="91"/>
      <c r="PTC1" s="91"/>
      <c r="PTD1" s="91"/>
      <c r="PTE1" s="91"/>
      <c r="PTF1" s="91"/>
      <c r="PTG1" s="91"/>
      <c r="PTH1" s="91"/>
      <c r="PTI1" s="91"/>
      <c r="PTJ1" s="91"/>
      <c r="PTK1" s="91"/>
      <c r="PTL1" s="91"/>
      <c r="PTM1" s="91"/>
      <c r="PTN1" s="91"/>
      <c r="PTO1" s="91"/>
      <c r="PTP1" s="91"/>
      <c r="PTQ1" s="91"/>
      <c r="PTR1" s="91"/>
      <c r="PTS1" s="91"/>
      <c r="PTT1" s="91"/>
      <c r="PTU1" s="91"/>
      <c r="PTV1" s="91"/>
      <c r="PTW1" s="91"/>
      <c r="PTX1" s="91"/>
      <c r="PTY1" s="91"/>
      <c r="PTZ1" s="91"/>
      <c r="PUA1" s="91"/>
      <c r="PUB1" s="91"/>
      <c r="PUC1" s="91"/>
      <c r="PUD1" s="91"/>
      <c r="PUE1" s="91"/>
      <c r="PUF1" s="91"/>
      <c r="PUG1" s="91"/>
      <c r="PUH1" s="91"/>
      <c r="PUI1" s="91"/>
      <c r="PUJ1" s="91"/>
      <c r="PUK1" s="91"/>
      <c r="PUL1" s="91"/>
      <c r="PUM1" s="91"/>
      <c r="PUN1" s="91"/>
      <c r="PUO1" s="91"/>
      <c r="PUP1" s="91"/>
      <c r="PUQ1" s="91"/>
      <c r="PUR1" s="91"/>
      <c r="PUS1" s="91"/>
      <c r="PUT1" s="91"/>
      <c r="PUU1" s="91"/>
      <c r="PUV1" s="91"/>
      <c r="PUW1" s="91"/>
      <c r="PUX1" s="91"/>
      <c r="PUY1" s="91"/>
      <c r="PUZ1" s="91"/>
      <c r="PVA1" s="91"/>
      <c r="PVB1" s="91"/>
      <c r="PVC1" s="91"/>
      <c r="PVD1" s="91"/>
      <c r="PVE1" s="91"/>
      <c r="PVF1" s="91"/>
      <c r="PVG1" s="91"/>
      <c r="PVH1" s="91"/>
      <c r="PVI1" s="91"/>
      <c r="PVJ1" s="91"/>
      <c r="PVK1" s="91"/>
      <c r="PVL1" s="91"/>
      <c r="PVM1" s="91"/>
      <c r="PVN1" s="91"/>
      <c r="PVO1" s="91"/>
      <c r="PVP1" s="91"/>
      <c r="PVQ1" s="91"/>
      <c r="PVR1" s="91"/>
      <c r="PVS1" s="91"/>
      <c r="PVT1" s="91"/>
      <c r="PVU1" s="91"/>
      <c r="PVV1" s="91"/>
      <c r="PVW1" s="91"/>
      <c r="PVX1" s="91"/>
      <c r="PVY1" s="91"/>
      <c r="PVZ1" s="91"/>
      <c r="PWA1" s="91"/>
      <c r="PWB1" s="91"/>
      <c r="PWC1" s="91"/>
      <c r="PWD1" s="91"/>
      <c r="PWE1" s="91"/>
      <c r="PWF1" s="91"/>
      <c r="PWG1" s="91"/>
      <c r="PWH1" s="91"/>
      <c r="PWI1" s="91"/>
      <c r="PWJ1" s="91"/>
      <c r="PWK1" s="91"/>
      <c r="PWL1" s="91"/>
      <c r="PWM1" s="91"/>
      <c r="PWN1" s="91"/>
      <c r="PWO1" s="91"/>
      <c r="PWP1" s="91"/>
      <c r="PWQ1" s="91"/>
      <c r="PWR1" s="91"/>
      <c r="PWS1" s="91"/>
      <c r="PWT1" s="91"/>
      <c r="PWU1" s="91"/>
      <c r="PWV1" s="91"/>
      <c r="PWW1" s="91"/>
      <c r="PWX1" s="91"/>
      <c r="PWY1" s="91"/>
      <c r="PWZ1" s="91"/>
      <c r="PXA1" s="91"/>
      <c r="PXB1" s="91"/>
      <c r="PXC1" s="91"/>
      <c r="PXD1" s="91"/>
      <c r="PXE1" s="91"/>
      <c r="PXF1" s="91"/>
      <c r="PXG1" s="91"/>
      <c r="PXH1" s="91"/>
      <c r="PXI1" s="91"/>
      <c r="PXJ1" s="91"/>
      <c r="PXK1" s="91"/>
      <c r="PXL1" s="91"/>
      <c r="PXM1" s="91"/>
      <c r="PXN1" s="91"/>
      <c r="PXO1" s="91"/>
      <c r="PXP1" s="91"/>
      <c r="PXQ1" s="91"/>
      <c r="PXR1" s="91"/>
      <c r="PXS1" s="91"/>
      <c r="PXT1" s="91"/>
      <c r="PXU1" s="91"/>
      <c r="PXV1" s="91"/>
      <c r="PXW1" s="91"/>
      <c r="PXX1" s="91"/>
      <c r="PXY1" s="91"/>
      <c r="PXZ1" s="91"/>
      <c r="PYA1" s="91"/>
      <c r="PYB1" s="91"/>
      <c r="PYC1" s="91"/>
      <c r="PYD1" s="91"/>
      <c r="PYE1" s="91"/>
      <c r="PYF1" s="91"/>
      <c r="PYG1" s="91"/>
      <c r="PYH1" s="91"/>
      <c r="PYI1" s="91"/>
      <c r="PYJ1" s="91"/>
      <c r="PYK1" s="91"/>
      <c r="PYL1" s="91"/>
      <c r="PYM1" s="91"/>
      <c r="PYN1" s="91"/>
      <c r="PYO1" s="91"/>
      <c r="PYP1" s="91"/>
      <c r="PYQ1" s="91"/>
      <c r="PYR1" s="91"/>
      <c r="PYS1" s="91"/>
      <c r="PYT1" s="91"/>
      <c r="PYU1" s="91"/>
      <c r="PYV1" s="91"/>
      <c r="PYW1" s="91"/>
      <c r="PYX1" s="91"/>
      <c r="PYY1" s="91"/>
      <c r="PYZ1" s="91"/>
      <c r="PZA1" s="91"/>
      <c r="PZB1" s="91"/>
      <c r="PZC1" s="91"/>
      <c r="PZD1" s="91"/>
      <c r="PZE1" s="91"/>
      <c r="PZF1" s="91"/>
      <c r="PZG1" s="91"/>
      <c r="PZH1" s="91"/>
      <c r="PZI1" s="91"/>
      <c r="PZJ1" s="91"/>
      <c r="PZK1" s="91"/>
      <c r="PZL1" s="91"/>
      <c r="PZM1" s="91"/>
      <c r="PZN1" s="91"/>
      <c r="PZO1" s="91"/>
      <c r="PZP1" s="91"/>
      <c r="PZQ1" s="91"/>
      <c r="PZR1" s="91"/>
      <c r="PZS1" s="91"/>
      <c r="PZT1" s="91"/>
      <c r="PZU1" s="91"/>
      <c r="PZV1" s="91"/>
      <c r="PZW1" s="91"/>
      <c r="PZX1" s="91"/>
      <c r="PZY1" s="91"/>
      <c r="PZZ1" s="91"/>
      <c r="QAA1" s="91"/>
      <c r="QAB1" s="91"/>
      <c r="QAC1" s="91"/>
      <c r="QAD1" s="91"/>
      <c r="QAE1" s="91"/>
      <c r="QAF1" s="91"/>
      <c r="QAG1" s="91"/>
      <c r="QAH1" s="91"/>
      <c r="QAI1" s="91"/>
      <c r="QAJ1" s="91"/>
      <c r="QAK1" s="91"/>
      <c r="QAL1" s="91"/>
      <c r="QAM1" s="91"/>
      <c r="QAN1" s="91"/>
      <c r="QAO1" s="91"/>
      <c r="QAP1" s="91"/>
      <c r="QAQ1" s="91"/>
      <c r="QAR1" s="91"/>
      <c r="QAS1" s="91"/>
      <c r="QAT1" s="91"/>
      <c r="QAU1" s="91"/>
      <c r="QAV1" s="91"/>
      <c r="QAW1" s="91"/>
      <c r="QAX1" s="91"/>
      <c r="QAY1" s="91"/>
      <c r="QAZ1" s="91"/>
      <c r="QBA1" s="91"/>
      <c r="QBB1" s="91"/>
      <c r="QBC1" s="91"/>
      <c r="QBD1" s="91"/>
      <c r="QBE1" s="91"/>
      <c r="QBF1" s="91"/>
      <c r="QBG1" s="91"/>
      <c r="QBH1" s="91"/>
      <c r="QBI1" s="91"/>
      <c r="QBJ1" s="91"/>
      <c r="QBK1" s="91"/>
      <c r="QBL1" s="91"/>
      <c r="QBM1" s="91"/>
      <c r="QBN1" s="91"/>
      <c r="QBO1" s="91"/>
      <c r="QBP1" s="91"/>
      <c r="QBQ1" s="91"/>
      <c r="QBR1" s="91"/>
      <c r="QBS1" s="91"/>
      <c r="QBT1" s="91"/>
      <c r="QBU1" s="91"/>
      <c r="QBV1" s="91"/>
      <c r="QBW1" s="91"/>
      <c r="QBX1" s="91"/>
      <c r="QBY1" s="91"/>
      <c r="QBZ1" s="91"/>
      <c r="QCA1" s="91"/>
      <c r="QCB1" s="91"/>
      <c r="QCC1" s="91"/>
      <c r="QCD1" s="91"/>
      <c r="QCE1" s="91"/>
      <c r="QCF1" s="91"/>
      <c r="QCG1" s="91"/>
      <c r="QCH1" s="91"/>
      <c r="QCI1" s="91"/>
      <c r="QCJ1" s="91"/>
      <c r="QCK1" s="91"/>
      <c r="QCL1" s="91"/>
      <c r="QCM1" s="91"/>
      <c r="QCN1" s="91"/>
      <c r="QCO1" s="91"/>
      <c r="QCP1" s="91"/>
      <c r="QCQ1" s="91"/>
      <c r="QCR1" s="91"/>
      <c r="QCS1" s="91"/>
      <c r="QCT1" s="91"/>
      <c r="QCU1" s="91"/>
      <c r="QCV1" s="91"/>
      <c r="QCW1" s="91"/>
      <c r="QCX1" s="91"/>
      <c r="QCY1" s="91"/>
      <c r="QCZ1" s="91"/>
      <c r="QDA1" s="91"/>
      <c r="QDB1" s="91"/>
      <c r="QDC1" s="91"/>
      <c r="QDD1" s="91"/>
      <c r="QDE1" s="91"/>
      <c r="QDF1" s="91"/>
      <c r="QDG1" s="91"/>
      <c r="QDH1" s="91"/>
      <c r="QDI1" s="91"/>
      <c r="QDJ1" s="91"/>
      <c r="QDK1" s="91"/>
      <c r="QDL1" s="91"/>
      <c r="QDM1" s="91"/>
      <c r="QDN1" s="91"/>
      <c r="QDO1" s="91"/>
      <c r="QDP1" s="91"/>
      <c r="QDQ1" s="91"/>
      <c r="QDR1" s="91"/>
      <c r="QDS1" s="91"/>
      <c r="QDT1" s="91"/>
      <c r="QDU1" s="91"/>
      <c r="QDV1" s="91"/>
      <c r="QDW1" s="91"/>
      <c r="QDX1" s="91"/>
      <c r="QDY1" s="91"/>
      <c r="QDZ1" s="91"/>
      <c r="QEA1" s="91"/>
      <c r="QEB1" s="91"/>
      <c r="QEC1" s="91"/>
      <c r="QED1" s="91"/>
      <c r="QEE1" s="91"/>
      <c r="QEF1" s="91"/>
      <c r="QEG1" s="91"/>
      <c r="QEH1" s="91"/>
      <c r="QEI1" s="91"/>
      <c r="QEJ1" s="91"/>
      <c r="QEK1" s="91"/>
      <c r="QEL1" s="91"/>
      <c r="QEM1" s="91"/>
      <c r="QEN1" s="91"/>
      <c r="QEO1" s="91"/>
      <c r="QEP1" s="91"/>
      <c r="QEQ1" s="91"/>
      <c r="QER1" s="91"/>
      <c r="QES1" s="91"/>
      <c r="QET1" s="91"/>
      <c r="QEU1" s="91"/>
      <c r="QEV1" s="91"/>
      <c r="QEW1" s="91"/>
      <c r="QEX1" s="91"/>
      <c r="QEY1" s="91"/>
      <c r="QEZ1" s="91"/>
      <c r="QFA1" s="91"/>
      <c r="QFB1" s="91"/>
      <c r="QFC1" s="91"/>
      <c r="QFD1" s="91"/>
      <c r="QFE1" s="91"/>
      <c r="QFF1" s="91"/>
      <c r="QFG1" s="91"/>
      <c r="QFH1" s="91"/>
      <c r="QFI1" s="91"/>
      <c r="QFJ1" s="91"/>
      <c r="QFK1" s="91"/>
      <c r="QFL1" s="91"/>
      <c r="QFM1" s="91"/>
      <c r="QFN1" s="91"/>
      <c r="QFO1" s="91"/>
      <c r="QFP1" s="91"/>
      <c r="QFQ1" s="91"/>
      <c r="QFR1" s="91"/>
      <c r="QFS1" s="91"/>
      <c r="QFT1" s="91"/>
      <c r="QFU1" s="91"/>
      <c r="QFV1" s="91"/>
      <c r="QFW1" s="91"/>
      <c r="QFX1" s="91"/>
      <c r="QFY1" s="91"/>
      <c r="QFZ1" s="91"/>
      <c r="QGA1" s="91"/>
      <c r="QGB1" s="91"/>
      <c r="QGC1" s="91"/>
      <c r="QGD1" s="91"/>
      <c r="QGE1" s="91"/>
      <c r="QGF1" s="91"/>
      <c r="QGG1" s="91"/>
      <c r="QGH1" s="91"/>
      <c r="QGI1" s="91"/>
      <c r="QGJ1" s="91"/>
      <c r="QGK1" s="91"/>
      <c r="QGL1" s="91"/>
      <c r="QGM1" s="91"/>
      <c r="QGN1" s="91"/>
      <c r="QGO1" s="91"/>
      <c r="QGP1" s="91"/>
      <c r="QGQ1" s="91"/>
      <c r="QGR1" s="91"/>
      <c r="QGS1" s="91"/>
      <c r="QGT1" s="91"/>
      <c r="QGU1" s="91"/>
      <c r="QGV1" s="91"/>
      <c r="QGW1" s="91"/>
      <c r="QGX1" s="91"/>
      <c r="QGY1" s="91"/>
      <c r="QGZ1" s="91"/>
      <c r="QHA1" s="91"/>
      <c r="QHB1" s="91"/>
      <c r="QHC1" s="91"/>
      <c r="QHD1" s="91"/>
      <c r="QHE1" s="91"/>
      <c r="QHF1" s="91"/>
      <c r="QHG1" s="91"/>
      <c r="QHH1" s="91"/>
      <c r="QHI1" s="91"/>
      <c r="QHJ1" s="91"/>
      <c r="QHK1" s="91"/>
      <c r="QHL1" s="91"/>
      <c r="QHM1" s="91"/>
      <c r="QHN1" s="91"/>
      <c r="QHO1" s="91"/>
      <c r="QHP1" s="91"/>
      <c r="QHQ1" s="91"/>
      <c r="QHR1" s="91"/>
      <c r="QHS1" s="91"/>
      <c r="QHT1" s="91"/>
      <c r="QHU1" s="91"/>
      <c r="QHV1" s="91"/>
      <c r="QHW1" s="91"/>
      <c r="QHX1" s="91"/>
      <c r="QHY1" s="91"/>
      <c r="QHZ1" s="91"/>
      <c r="QIA1" s="91"/>
      <c r="QIB1" s="91"/>
      <c r="QIC1" s="91"/>
      <c r="QID1" s="91"/>
      <c r="QIE1" s="91"/>
      <c r="QIF1" s="91"/>
      <c r="QIG1" s="91"/>
      <c r="QIH1" s="91"/>
      <c r="QII1" s="91"/>
      <c r="QIJ1" s="91"/>
      <c r="QIK1" s="91"/>
      <c r="QIL1" s="91"/>
      <c r="QIM1" s="91"/>
      <c r="QIN1" s="91"/>
      <c r="QIO1" s="91"/>
      <c r="QIP1" s="91"/>
      <c r="QIQ1" s="91"/>
      <c r="QIR1" s="91"/>
      <c r="QIS1" s="91"/>
      <c r="QIT1" s="91"/>
      <c r="QIU1" s="91"/>
      <c r="QIV1" s="91"/>
      <c r="QIW1" s="91"/>
      <c r="QIX1" s="91"/>
      <c r="QIY1" s="91"/>
      <c r="QIZ1" s="91"/>
      <c r="QJA1" s="91"/>
      <c r="QJB1" s="91"/>
      <c r="QJC1" s="91"/>
      <c r="QJD1" s="91"/>
      <c r="QJE1" s="91"/>
      <c r="QJF1" s="91"/>
      <c r="QJG1" s="91"/>
      <c r="QJH1" s="91"/>
      <c r="QJI1" s="91"/>
      <c r="QJJ1" s="91"/>
      <c r="QJK1" s="91"/>
      <c r="QJL1" s="91"/>
      <c r="QJM1" s="91"/>
      <c r="QJN1" s="91"/>
      <c r="QJO1" s="91"/>
      <c r="QJP1" s="91"/>
      <c r="QJQ1" s="91"/>
      <c r="QJR1" s="91"/>
      <c r="QJS1" s="91"/>
      <c r="QJT1" s="91"/>
      <c r="QJU1" s="91"/>
      <c r="QJV1" s="91"/>
      <c r="QJW1" s="91"/>
      <c r="QJX1" s="91"/>
      <c r="QJY1" s="91"/>
      <c r="QJZ1" s="91"/>
      <c r="QKA1" s="91"/>
      <c r="QKB1" s="91"/>
      <c r="QKC1" s="91"/>
      <c r="QKD1" s="91"/>
      <c r="QKE1" s="91"/>
      <c r="QKF1" s="91"/>
      <c r="QKG1" s="91"/>
      <c r="QKH1" s="91"/>
      <c r="QKI1" s="91"/>
      <c r="QKJ1" s="91"/>
      <c r="QKK1" s="91"/>
      <c r="QKL1" s="91"/>
      <c r="QKM1" s="91"/>
      <c r="QKN1" s="91"/>
      <c r="QKO1" s="91"/>
      <c r="QKP1" s="91"/>
      <c r="QKQ1" s="91"/>
      <c r="QKR1" s="91"/>
      <c r="QKS1" s="91"/>
      <c r="QKT1" s="91"/>
      <c r="QKU1" s="91"/>
      <c r="QKV1" s="91"/>
      <c r="QKW1" s="91"/>
      <c r="QKX1" s="91"/>
      <c r="QKY1" s="91"/>
      <c r="QKZ1" s="91"/>
      <c r="QLA1" s="91"/>
      <c r="QLB1" s="91"/>
      <c r="QLC1" s="91"/>
      <c r="QLD1" s="91"/>
      <c r="QLE1" s="91"/>
      <c r="QLF1" s="91"/>
      <c r="QLG1" s="91"/>
      <c r="QLH1" s="91"/>
      <c r="QLI1" s="91"/>
      <c r="QLJ1" s="91"/>
      <c r="QLK1" s="91"/>
      <c r="QLL1" s="91"/>
      <c r="QLM1" s="91"/>
      <c r="QLN1" s="91"/>
      <c r="QLO1" s="91"/>
      <c r="QLP1" s="91"/>
      <c r="QLQ1" s="91"/>
      <c r="QLR1" s="91"/>
      <c r="QLS1" s="91"/>
      <c r="QLT1" s="91"/>
      <c r="QLU1" s="91"/>
      <c r="QLV1" s="91"/>
      <c r="QLW1" s="91"/>
      <c r="QLX1" s="91"/>
      <c r="QLY1" s="91"/>
      <c r="QLZ1" s="91"/>
      <c r="QMA1" s="91"/>
      <c r="QMB1" s="91"/>
      <c r="QMC1" s="91"/>
      <c r="QMD1" s="91"/>
      <c r="QME1" s="91"/>
      <c r="QMF1" s="91"/>
      <c r="QMG1" s="91"/>
      <c r="QMH1" s="91"/>
      <c r="QMI1" s="91"/>
      <c r="QMJ1" s="91"/>
      <c r="QMK1" s="91"/>
      <c r="QML1" s="91"/>
      <c r="QMM1" s="91"/>
      <c r="QMN1" s="91"/>
      <c r="QMO1" s="91"/>
      <c r="QMP1" s="91"/>
      <c r="QMQ1" s="91"/>
      <c r="QMR1" s="91"/>
      <c r="QMS1" s="91"/>
      <c r="QMT1" s="91"/>
      <c r="QMU1" s="91"/>
      <c r="QMV1" s="91"/>
      <c r="QMW1" s="91"/>
      <c r="QMX1" s="91"/>
      <c r="QMY1" s="91"/>
      <c r="QMZ1" s="91"/>
      <c r="QNA1" s="91"/>
      <c r="QNB1" s="91"/>
      <c r="QNC1" s="91"/>
      <c r="QND1" s="91"/>
      <c r="QNE1" s="91"/>
      <c r="QNF1" s="91"/>
      <c r="QNG1" s="91"/>
      <c r="QNH1" s="91"/>
      <c r="QNI1" s="91"/>
      <c r="QNJ1" s="91"/>
      <c r="QNK1" s="91"/>
      <c r="QNL1" s="91"/>
      <c r="QNM1" s="91"/>
      <c r="QNN1" s="91"/>
      <c r="QNO1" s="91"/>
      <c r="QNP1" s="91"/>
      <c r="QNQ1" s="91"/>
      <c r="QNR1" s="91"/>
      <c r="QNS1" s="91"/>
      <c r="QNT1" s="91"/>
      <c r="QNU1" s="91"/>
      <c r="QNV1" s="91"/>
      <c r="QNW1" s="91"/>
      <c r="QNX1" s="91"/>
      <c r="QNY1" s="91"/>
      <c r="QNZ1" s="91"/>
      <c r="QOA1" s="91"/>
      <c r="QOB1" s="91"/>
      <c r="QOC1" s="91"/>
      <c r="QOD1" s="91"/>
      <c r="QOE1" s="91"/>
      <c r="QOF1" s="91"/>
      <c r="QOG1" s="91"/>
      <c r="QOH1" s="91"/>
      <c r="QOI1" s="91"/>
      <c r="QOJ1" s="91"/>
      <c r="QOK1" s="91"/>
      <c r="QOL1" s="91"/>
      <c r="QOM1" s="91"/>
      <c r="QON1" s="91"/>
      <c r="QOO1" s="91"/>
      <c r="QOP1" s="91"/>
      <c r="QOQ1" s="91"/>
      <c r="QOR1" s="91"/>
      <c r="QOS1" s="91"/>
      <c r="QOT1" s="91"/>
      <c r="QOU1" s="91"/>
      <c r="QOV1" s="91"/>
      <c r="QOW1" s="91"/>
      <c r="QOX1" s="91"/>
      <c r="QOY1" s="91"/>
      <c r="QOZ1" s="91"/>
      <c r="QPA1" s="91"/>
      <c r="QPB1" s="91"/>
      <c r="QPC1" s="91"/>
      <c r="QPD1" s="91"/>
      <c r="QPE1" s="91"/>
      <c r="QPF1" s="91"/>
      <c r="QPG1" s="91"/>
      <c r="QPH1" s="91"/>
      <c r="QPI1" s="91"/>
      <c r="QPJ1" s="91"/>
      <c r="QPK1" s="91"/>
      <c r="QPL1" s="91"/>
      <c r="QPM1" s="91"/>
      <c r="QPN1" s="91"/>
      <c r="QPO1" s="91"/>
      <c r="QPP1" s="91"/>
      <c r="QPQ1" s="91"/>
      <c r="QPR1" s="91"/>
      <c r="QPS1" s="91"/>
      <c r="QPT1" s="91"/>
      <c r="QPU1" s="91"/>
      <c r="QPV1" s="91"/>
      <c r="QPW1" s="91"/>
      <c r="QPX1" s="91"/>
      <c r="QPY1" s="91"/>
      <c r="QPZ1" s="91"/>
      <c r="QQA1" s="91"/>
      <c r="QQB1" s="91"/>
      <c r="QQC1" s="91"/>
      <c r="QQD1" s="91"/>
      <c r="QQE1" s="91"/>
      <c r="QQF1" s="91"/>
      <c r="QQG1" s="91"/>
      <c r="QQH1" s="91"/>
      <c r="QQI1" s="91"/>
      <c r="QQJ1" s="91"/>
      <c r="QQK1" s="91"/>
      <c r="QQL1" s="91"/>
      <c r="QQM1" s="91"/>
      <c r="QQN1" s="91"/>
      <c r="QQO1" s="91"/>
      <c r="QQP1" s="91"/>
      <c r="QQQ1" s="91"/>
      <c r="QQR1" s="91"/>
      <c r="QQS1" s="91"/>
      <c r="QQT1" s="91"/>
      <c r="QQU1" s="91"/>
      <c r="QQV1" s="91"/>
      <c r="QQW1" s="91"/>
      <c r="QQX1" s="91"/>
      <c r="QQY1" s="91"/>
      <c r="QQZ1" s="91"/>
      <c r="QRA1" s="91"/>
      <c r="QRB1" s="91"/>
      <c r="QRC1" s="91"/>
      <c r="QRD1" s="91"/>
      <c r="QRE1" s="91"/>
      <c r="QRF1" s="91"/>
      <c r="QRG1" s="91"/>
      <c r="QRH1" s="91"/>
      <c r="QRI1" s="91"/>
      <c r="QRJ1" s="91"/>
      <c r="QRK1" s="91"/>
      <c r="QRL1" s="91"/>
      <c r="QRM1" s="91"/>
      <c r="QRN1" s="91"/>
      <c r="QRO1" s="91"/>
      <c r="QRP1" s="91"/>
      <c r="QRQ1" s="91"/>
      <c r="QRR1" s="91"/>
      <c r="QRS1" s="91"/>
      <c r="QRT1" s="91"/>
      <c r="QRU1" s="91"/>
      <c r="QRV1" s="91"/>
      <c r="QRW1" s="91"/>
      <c r="QRX1" s="91"/>
      <c r="QRY1" s="91"/>
      <c r="QRZ1" s="91"/>
      <c r="QSA1" s="91"/>
      <c r="QSB1" s="91"/>
      <c r="QSC1" s="91"/>
      <c r="QSD1" s="91"/>
      <c r="QSE1" s="91"/>
      <c r="QSF1" s="91"/>
      <c r="QSG1" s="91"/>
      <c r="QSH1" s="91"/>
      <c r="QSI1" s="91"/>
      <c r="QSJ1" s="91"/>
      <c r="QSK1" s="91"/>
      <c r="QSL1" s="91"/>
      <c r="QSM1" s="91"/>
      <c r="QSN1" s="91"/>
      <c r="QSO1" s="91"/>
      <c r="QSP1" s="91"/>
      <c r="QSQ1" s="91"/>
      <c r="QSR1" s="91"/>
      <c r="QSS1" s="91"/>
      <c r="QST1" s="91"/>
      <c r="QSU1" s="91"/>
      <c r="QSV1" s="91"/>
      <c r="QSW1" s="91"/>
      <c r="QSX1" s="91"/>
      <c r="QSY1" s="91"/>
      <c r="QSZ1" s="91"/>
      <c r="QTA1" s="91"/>
      <c r="QTB1" s="91"/>
      <c r="QTC1" s="91"/>
      <c r="QTD1" s="91"/>
      <c r="QTE1" s="91"/>
      <c r="QTF1" s="91"/>
      <c r="QTG1" s="91"/>
      <c r="QTH1" s="91"/>
      <c r="QTI1" s="91"/>
      <c r="QTJ1" s="91"/>
      <c r="QTK1" s="91"/>
      <c r="QTL1" s="91"/>
      <c r="QTM1" s="91"/>
      <c r="QTN1" s="91"/>
      <c r="QTO1" s="91"/>
      <c r="QTP1" s="91"/>
      <c r="QTQ1" s="91"/>
      <c r="QTR1" s="91"/>
      <c r="QTS1" s="91"/>
      <c r="QTT1" s="91"/>
      <c r="QTU1" s="91"/>
      <c r="QTV1" s="91"/>
      <c r="QTW1" s="91"/>
      <c r="QTX1" s="91"/>
      <c r="QTY1" s="91"/>
      <c r="QTZ1" s="91"/>
      <c r="QUA1" s="91"/>
      <c r="QUB1" s="91"/>
      <c r="QUC1" s="91"/>
      <c r="QUD1" s="91"/>
      <c r="QUE1" s="91"/>
      <c r="QUF1" s="91"/>
      <c r="QUG1" s="91"/>
      <c r="QUH1" s="91"/>
      <c r="QUI1" s="91"/>
      <c r="QUJ1" s="91"/>
      <c r="QUK1" s="91"/>
      <c r="QUL1" s="91"/>
      <c r="QUM1" s="91"/>
      <c r="QUN1" s="91"/>
      <c r="QUO1" s="91"/>
      <c r="QUP1" s="91"/>
      <c r="QUQ1" s="91"/>
      <c r="QUR1" s="91"/>
      <c r="QUS1" s="91"/>
      <c r="QUT1" s="91"/>
      <c r="QUU1" s="91"/>
      <c r="QUV1" s="91"/>
      <c r="QUW1" s="91"/>
      <c r="QUX1" s="91"/>
      <c r="QUY1" s="91"/>
      <c r="QUZ1" s="91"/>
      <c r="QVA1" s="91"/>
      <c r="QVB1" s="91"/>
      <c r="QVC1" s="91"/>
      <c r="QVD1" s="91"/>
      <c r="QVE1" s="91"/>
      <c r="QVF1" s="91"/>
      <c r="QVG1" s="91"/>
      <c r="QVH1" s="91"/>
      <c r="QVI1" s="91"/>
      <c r="QVJ1" s="91"/>
      <c r="QVK1" s="91"/>
      <c r="QVL1" s="91"/>
      <c r="QVM1" s="91"/>
      <c r="QVN1" s="91"/>
      <c r="QVO1" s="91"/>
      <c r="QVP1" s="91"/>
      <c r="QVQ1" s="91"/>
      <c r="QVR1" s="91"/>
      <c r="QVS1" s="91"/>
      <c r="QVT1" s="91"/>
      <c r="QVU1" s="91"/>
      <c r="QVV1" s="91"/>
      <c r="QVW1" s="91"/>
      <c r="QVX1" s="91"/>
      <c r="QVY1" s="91"/>
      <c r="QVZ1" s="91"/>
      <c r="QWA1" s="91"/>
      <c r="QWB1" s="91"/>
      <c r="QWC1" s="91"/>
      <c r="QWD1" s="91"/>
      <c r="QWE1" s="91"/>
      <c r="QWF1" s="91"/>
      <c r="QWG1" s="91"/>
      <c r="QWH1" s="91"/>
      <c r="QWI1" s="91"/>
      <c r="QWJ1" s="91"/>
      <c r="QWK1" s="91"/>
      <c r="QWL1" s="91"/>
      <c r="QWM1" s="91"/>
      <c r="QWN1" s="91"/>
      <c r="QWO1" s="91"/>
      <c r="QWP1" s="91"/>
      <c r="QWQ1" s="91"/>
      <c r="QWR1" s="91"/>
      <c r="QWS1" s="91"/>
      <c r="QWT1" s="91"/>
      <c r="QWU1" s="91"/>
      <c r="QWV1" s="91"/>
      <c r="QWW1" s="91"/>
      <c r="QWX1" s="91"/>
      <c r="QWY1" s="91"/>
      <c r="QWZ1" s="91"/>
      <c r="QXA1" s="91"/>
      <c r="QXB1" s="91"/>
      <c r="QXC1" s="91"/>
      <c r="QXD1" s="91"/>
      <c r="QXE1" s="91"/>
      <c r="QXF1" s="91"/>
      <c r="QXG1" s="91"/>
      <c r="QXH1" s="91"/>
      <c r="QXI1" s="91"/>
      <c r="QXJ1" s="91"/>
      <c r="QXK1" s="91"/>
      <c r="QXL1" s="91"/>
      <c r="QXM1" s="91"/>
      <c r="QXN1" s="91"/>
      <c r="QXO1" s="91"/>
      <c r="QXP1" s="91"/>
      <c r="QXQ1" s="91"/>
      <c r="QXR1" s="91"/>
      <c r="QXS1" s="91"/>
      <c r="QXT1" s="91"/>
      <c r="QXU1" s="91"/>
      <c r="QXV1" s="91"/>
      <c r="QXW1" s="91"/>
      <c r="QXX1" s="91"/>
      <c r="QXY1" s="91"/>
      <c r="QXZ1" s="91"/>
      <c r="QYA1" s="91"/>
      <c r="QYB1" s="91"/>
      <c r="QYC1" s="91"/>
      <c r="QYD1" s="91"/>
      <c r="QYE1" s="91"/>
      <c r="QYF1" s="91"/>
      <c r="QYG1" s="91"/>
      <c r="QYH1" s="91"/>
      <c r="QYI1" s="91"/>
      <c r="QYJ1" s="91"/>
      <c r="QYK1" s="91"/>
      <c r="QYL1" s="91"/>
      <c r="QYM1" s="91"/>
      <c r="QYN1" s="91"/>
      <c r="QYO1" s="91"/>
      <c r="QYP1" s="91"/>
      <c r="QYQ1" s="91"/>
      <c r="QYR1" s="91"/>
      <c r="QYS1" s="91"/>
      <c r="QYT1" s="91"/>
      <c r="QYU1" s="91"/>
      <c r="QYV1" s="91"/>
      <c r="QYW1" s="91"/>
      <c r="QYX1" s="91"/>
      <c r="QYY1" s="91"/>
      <c r="QYZ1" s="91"/>
      <c r="QZA1" s="91"/>
      <c r="QZB1" s="91"/>
      <c r="QZC1" s="91"/>
      <c r="QZD1" s="91"/>
      <c r="QZE1" s="91"/>
      <c r="QZF1" s="91"/>
      <c r="QZG1" s="91"/>
      <c r="QZH1" s="91"/>
      <c r="QZI1" s="91"/>
      <c r="QZJ1" s="91"/>
      <c r="QZK1" s="91"/>
      <c r="QZL1" s="91"/>
      <c r="QZM1" s="91"/>
      <c r="QZN1" s="91"/>
      <c r="QZO1" s="91"/>
      <c r="QZP1" s="91"/>
      <c r="QZQ1" s="91"/>
      <c r="QZR1" s="91"/>
      <c r="QZS1" s="91"/>
      <c r="QZT1" s="91"/>
      <c r="QZU1" s="91"/>
      <c r="QZV1" s="91"/>
      <c r="QZW1" s="91"/>
      <c r="QZX1" s="91"/>
      <c r="QZY1" s="91"/>
      <c r="QZZ1" s="91"/>
      <c r="RAA1" s="91"/>
      <c r="RAB1" s="91"/>
      <c r="RAC1" s="91"/>
      <c r="RAD1" s="91"/>
      <c r="RAE1" s="91"/>
      <c r="RAF1" s="91"/>
      <c r="RAG1" s="91"/>
      <c r="RAH1" s="91"/>
      <c r="RAI1" s="91"/>
      <c r="RAJ1" s="91"/>
      <c r="RAK1" s="91"/>
      <c r="RAL1" s="91"/>
      <c r="RAM1" s="91"/>
      <c r="RAN1" s="91"/>
      <c r="RAO1" s="91"/>
      <c r="RAP1" s="91"/>
      <c r="RAQ1" s="91"/>
      <c r="RAR1" s="91"/>
      <c r="RAS1" s="91"/>
      <c r="RAT1" s="91"/>
      <c r="RAU1" s="91"/>
      <c r="RAV1" s="91"/>
      <c r="RAW1" s="91"/>
      <c r="RAX1" s="91"/>
      <c r="RAY1" s="91"/>
      <c r="RAZ1" s="91"/>
      <c r="RBA1" s="91"/>
      <c r="RBB1" s="91"/>
      <c r="RBC1" s="91"/>
      <c r="RBD1" s="91"/>
      <c r="RBE1" s="91"/>
      <c r="RBF1" s="91"/>
      <c r="RBG1" s="91"/>
      <c r="RBH1" s="91"/>
      <c r="RBI1" s="91"/>
      <c r="RBJ1" s="91"/>
      <c r="RBK1" s="91"/>
      <c r="RBL1" s="91"/>
      <c r="RBM1" s="91"/>
      <c r="RBN1" s="91"/>
      <c r="RBO1" s="91"/>
      <c r="RBP1" s="91"/>
      <c r="RBQ1" s="91"/>
      <c r="RBR1" s="91"/>
      <c r="RBS1" s="91"/>
      <c r="RBT1" s="91"/>
      <c r="RBU1" s="91"/>
      <c r="RBV1" s="91"/>
      <c r="RBW1" s="91"/>
      <c r="RBX1" s="91"/>
      <c r="RBY1" s="91"/>
      <c r="RBZ1" s="91"/>
      <c r="RCA1" s="91"/>
      <c r="RCB1" s="91"/>
      <c r="RCC1" s="91"/>
      <c r="RCD1" s="91"/>
      <c r="RCE1" s="91"/>
      <c r="RCF1" s="91"/>
      <c r="RCG1" s="91"/>
      <c r="RCH1" s="91"/>
      <c r="RCI1" s="91"/>
      <c r="RCJ1" s="91"/>
      <c r="RCK1" s="91"/>
      <c r="RCL1" s="91"/>
      <c r="RCM1" s="91"/>
      <c r="RCN1" s="91"/>
      <c r="RCO1" s="91"/>
      <c r="RCP1" s="91"/>
      <c r="RCQ1" s="91"/>
      <c r="RCR1" s="91"/>
      <c r="RCS1" s="91"/>
      <c r="RCT1" s="91"/>
      <c r="RCU1" s="91"/>
      <c r="RCV1" s="91"/>
      <c r="RCW1" s="91"/>
      <c r="RCX1" s="91"/>
      <c r="RCY1" s="91"/>
      <c r="RCZ1" s="91"/>
      <c r="RDA1" s="91"/>
      <c r="RDB1" s="91"/>
      <c r="RDC1" s="91"/>
      <c r="RDD1" s="91"/>
      <c r="RDE1" s="91"/>
      <c r="RDF1" s="91"/>
      <c r="RDG1" s="91"/>
      <c r="RDH1" s="91"/>
      <c r="RDI1" s="91"/>
      <c r="RDJ1" s="91"/>
      <c r="RDK1" s="91"/>
      <c r="RDL1" s="91"/>
      <c r="RDM1" s="91"/>
      <c r="RDN1" s="91"/>
      <c r="RDO1" s="91"/>
      <c r="RDP1" s="91"/>
      <c r="RDQ1" s="91"/>
      <c r="RDR1" s="91"/>
      <c r="RDS1" s="91"/>
      <c r="RDT1" s="91"/>
      <c r="RDU1" s="91"/>
      <c r="RDV1" s="91"/>
      <c r="RDW1" s="91"/>
      <c r="RDX1" s="91"/>
      <c r="RDY1" s="91"/>
      <c r="RDZ1" s="91"/>
      <c r="REA1" s="91"/>
      <c r="REB1" s="91"/>
      <c r="REC1" s="91"/>
      <c r="RED1" s="91"/>
      <c r="REE1" s="91"/>
      <c r="REF1" s="91"/>
      <c r="REG1" s="91"/>
      <c r="REH1" s="91"/>
      <c r="REI1" s="91"/>
      <c r="REJ1" s="91"/>
      <c r="REK1" s="91"/>
      <c r="REL1" s="91"/>
      <c r="REM1" s="91"/>
      <c r="REN1" s="91"/>
      <c r="REO1" s="91"/>
      <c r="REP1" s="91"/>
      <c r="REQ1" s="91"/>
      <c r="RER1" s="91"/>
      <c r="RES1" s="91"/>
      <c r="RET1" s="91"/>
      <c r="REU1" s="91"/>
      <c r="REV1" s="91"/>
      <c r="REW1" s="91"/>
      <c r="REX1" s="91"/>
      <c r="REY1" s="91"/>
      <c r="REZ1" s="91"/>
      <c r="RFA1" s="91"/>
      <c r="RFB1" s="91"/>
      <c r="RFC1" s="91"/>
      <c r="RFD1" s="91"/>
      <c r="RFE1" s="91"/>
      <c r="RFF1" s="91"/>
      <c r="RFG1" s="91"/>
      <c r="RFH1" s="91"/>
      <c r="RFI1" s="91"/>
      <c r="RFJ1" s="91"/>
      <c r="RFK1" s="91"/>
      <c r="RFL1" s="91"/>
      <c r="RFM1" s="91"/>
      <c r="RFN1" s="91"/>
      <c r="RFO1" s="91"/>
      <c r="RFP1" s="91"/>
      <c r="RFQ1" s="91"/>
      <c r="RFR1" s="91"/>
      <c r="RFS1" s="91"/>
      <c r="RFT1" s="91"/>
      <c r="RFU1" s="91"/>
      <c r="RFV1" s="91"/>
      <c r="RFW1" s="91"/>
      <c r="RFX1" s="91"/>
      <c r="RFY1" s="91"/>
      <c r="RFZ1" s="91"/>
      <c r="RGA1" s="91"/>
      <c r="RGB1" s="91"/>
      <c r="RGC1" s="91"/>
      <c r="RGD1" s="91"/>
      <c r="RGE1" s="91"/>
      <c r="RGF1" s="91"/>
      <c r="RGG1" s="91"/>
      <c r="RGH1" s="91"/>
      <c r="RGI1" s="91"/>
      <c r="RGJ1" s="91"/>
      <c r="RGK1" s="91"/>
      <c r="RGL1" s="91"/>
      <c r="RGM1" s="91"/>
      <c r="RGN1" s="91"/>
      <c r="RGO1" s="91"/>
      <c r="RGP1" s="91"/>
      <c r="RGQ1" s="91"/>
      <c r="RGR1" s="91"/>
      <c r="RGS1" s="91"/>
      <c r="RGT1" s="91"/>
      <c r="RGU1" s="91"/>
      <c r="RGV1" s="91"/>
      <c r="RGW1" s="91"/>
      <c r="RGX1" s="91"/>
      <c r="RGY1" s="91"/>
      <c r="RGZ1" s="91"/>
      <c r="RHA1" s="91"/>
      <c r="RHB1" s="91"/>
      <c r="RHC1" s="91"/>
      <c r="RHD1" s="91"/>
      <c r="RHE1" s="91"/>
      <c r="RHF1" s="91"/>
      <c r="RHG1" s="91"/>
      <c r="RHH1" s="91"/>
      <c r="RHI1" s="91"/>
      <c r="RHJ1" s="91"/>
      <c r="RHK1" s="91"/>
      <c r="RHL1" s="91"/>
      <c r="RHM1" s="91"/>
      <c r="RHN1" s="91"/>
      <c r="RHO1" s="91"/>
      <c r="RHP1" s="91"/>
      <c r="RHQ1" s="91"/>
      <c r="RHR1" s="91"/>
      <c r="RHS1" s="91"/>
      <c r="RHT1" s="91"/>
      <c r="RHU1" s="91"/>
      <c r="RHV1" s="91"/>
      <c r="RHW1" s="91"/>
      <c r="RHX1" s="91"/>
      <c r="RHY1" s="91"/>
      <c r="RHZ1" s="91"/>
      <c r="RIA1" s="91"/>
      <c r="RIB1" s="91"/>
      <c r="RIC1" s="91"/>
      <c r="RID1" s="91"/>
      <c r="RIE1" s="91"/>
      <c r="RIF1" s="91"/>
      <c r="RIG1" s="91"/>
      <c r="RIH1" s="91"/>
      <c r="RII1" s="91"/>
      <c r="RIJ1" s="91"/>
      <c r="RIK1" s="91"/>
      <c r="RIL1" s="91"/>
      <c r="RIM1" s="91"/>
      <c r="RIN1" s="91"/>
      <c r="RIO1" s="91"/>
      <c r="RIP1" s="91"/>
      <c r="RIQ1" s="91"/>
      <c r="RIR1" s="91"/>
      <c r="RIS1" s="91"/>
      <c r="RIT1" s="91"/>
      <c r="RIU1" s="91"/>
      <c r="RIV1" s="91"/>
      <c r="RIW1" s="91"/>
      <c r="RIX1" s="91"/>
      <c r="RIY1" s="91"/>
      <c r="RIZ1" s="91"/>
      <c r="RJA1" s="91"/>
      <c r="RJB1" s="91"/>
      <c r="RJC1" s="91"/>
      <c r="RJD1" s="91"/>
      <c r="RJE1" s="91"/>
      <c r="RJF1" s="91"/>
      <c r="RJG1" s="91"/>
      <c r="RJH1" s="91"/>
      <c r="RJI1" s="91"/>
      <c r="RJJ1" s="91"/>
      <c r="RJK1" s="91"/>
      <c r="RJL1" s="91"/>
      <c r="RJM1" s="91"/>
      <c r="RJN1" s="91"/>
      <c r="RJO1" s="91"/>
      <c r="RJP1" s="91"/>
      <c r="RJQ1" s="91"/>
      <c r="RJR1" s="91"/>
      <c r="RJS1" s="91"/>
      <c r="RJT1" s="91"/>
      <c r="RJU1" s="91"/>
      <c r="RJV1" s="91"/>
      <c r="RJW1" s="91"/>
      <c r="RJX1" s="91"/>
      <c r="RJY1" s="91"/>
      <c r="RJZ1" s="91"/>
      <c r="RKA1" s="91"/>
      <c r="RKB1" s="91"/>
      <c r="RKC1" s="91"/>
      <c r="RKD1" s="91"/>
      <c r="RKE1" s="91"/>
      <c r="RKF1" s="91"/>
      <c r="RKG1" s="91"/>
      <c r="RKH1" s="91"/>
      <c r="RKI1" s="91"/>
      <c r="RKJ1" s="91"/>
      <c r="RKK1" s="91"/>
      <c r="RKL1" s="91"/>
      <c r="RKM1" s="91"/>
      <c r="RKN1" s="91"/>
      <c r="RKO1" s="91"/>
      <c r="RKP1" s="91"/>
      <c r="RKQ1" s="91"/>
      <c r="RKR1" s="91"/>
      <c r="RKS1" s="91"/>
      <c r="RKT1" s="91"/>
      <c r="RKU1" s="91"/>
      <c r="RKV1" s="91"/>
      <c r="RKW1" s="91"/>
      <c r="RKX1" s="91"/>
      <c r="RKY1" s="91"/>
      <c r="RKZ1" s="91"/>
      <c r="RLA1" s="91"/>
      <c r="RLB1" s="91"/>
      <c r="RLC1" s="91"/>
      <c r="RLD1" s="91"/>
      <c r="RLE1" s="91"/>
      <c r="RLF1" s="91"/>
      <c r="RLG1" s="91"/>
      <c r="RLH1" s="91"/>
      <c r="RLI1" s="91"/>
      <c r="RLJ1" s="91"/>
      <c r="RLK1" s="91"/>
      <c r="RLL1" s="91"/>
      <c r="RLM1" s="91"/>
      <c r="RLN1" s="91"/>
      <c r="RLO1" s="91"/>
      <c r="RLP1" s="91"/>
      <c r="RLQ1" s="91"/>
      <c r="RLR1" s="91"/>
      <c r="RLS1" s="91"/>
      <c r="RLT1" s="91"/>
      <c r="RLU1" s="91"/>
      <c r="RLV1" s="91"/>
      <c r="RLW1" s="91"/>
      <c r="RLX1" s="91"/>
      <c r="RLY1" s="91"/>
      <c r="RLZ1" s="91"/>
      <c r="RMA1" s="91"/>
      <c r="RMB1" s="91"/>
      <c r="RMC1" s="91"/>
      <c r="RMD1" s="91"/>
      <c r="RME1" s="91"/>
      <c r="RMF1" s="91"/>
      <c r="RMG1" s="91"/>
      <c r="RMH1" s="91"/>
      <c r="RMI1" s="91"/>
      <c r="RMJ1" s="91"/>
      <c r="RMK1" s="91"/>
      <c r="RML1" s="91"/>
      <c r="RMM1" s="91"/>
      <c r="RMN1" s="91"/>
      <c r="RMO1" s="91"/>
      <c r="RMP1" s="91"/>
      <c r="RMQ1" s="91"/>
      <c r="RMR1" s="91"/>
      <c r="RMS1" s="91"/>
      <c r="RMT1" s="91"/>
      <c r="RMU1" s="91"/>
      <c r="RMV1" s="91"/>
      <c r="RMW1" s="91"/>
      <c r="RMX1" s="91"/>
      <c r="RMY1" s="91"/>
      <c r="RMZ1" s="91"/>
      <c r="RNA1" s="91"/>
      <c r="RNB1" s="91"/>
      <c r="RNC1" s="91"/>
      <c r="RND1" s="91"/>
      <c r="RNE1" s="91"/>
      <c r="RNF1" s="91"/>
      <c r="RNG1" s="91"/>
      <c r="RNH1" s="91"/>
      <c r="RNI1" s="91"/>
      <c r="RNJ1" s="91"/>
      <c r="RNK1" s="91"/>
      <c r="RNL1" s="91"/>
      <c r="RNM1" s="91"/>
      <c r="RNN1" s="91"/>
      <c r="RNO1" s="91"/>
      <c r="RNP1" s="91"/>
      <c r="RNQ1" s="91"/>
      <c r="RNR1" s="91"/>
      <c r="RNS1" s="91"/>
      <c r="RNT1" s="91"/>
      <c r="RNU1" s="91"/>
      <c r="RNV1" s="91"/>
      <c r="RNW1" s="91"/>
      <c r="RNX1" s="91"/>
      <c r="RNY1" s="91"/>
      <c r="RNZ1" s="91"/>
      <c r="ROA1" s="91"/>
      <c r="ROB1" s="91"/>
      <c r="ROC1" s="91"/>
      <c r="ROD1" s="91"/>
      <c r="ROE1" s="91"/>
      <c r="ROF1" s="91"/>
      <c r="ROG1" s="91"/>
      <c r="ROH1" s="91"/>
      <c r="ROI1" s="91"/>
      <c r="ROJ1" s="91"/>
      <c r="ROK1" s="91"/>
      <c r="ROL1" s="91"/>
      <c r="ROM1" s="91"/>
      <c r="RON1" s="91"/>
      <c r="ROO1" s="91"/>
      <c r="ROP1" s="91"/>
      <c r="ROQ1" s="91"/>
      <c r="ROR1" s="91"/>
      <c r="ROS1" s="91"/>
      <c r="ROT1" s="91"/>
      <c r="ROU1" s="91"/>
      <c r="ROV1" s="91"/>
      <c r="ROW1" s="91"/>
      <c r="ROX1" s="91"/>
      <c r="ROY1" s="91"/>
      <c r="ROZ1" s="91"/>
      <c r="RPA1" s="91"/>
      <c r="RPB1" s="91"/>
      <c r="RPC1" s="91"/>
      <c r="RPD1" s="91"/>
      <c r="RPE1" s="91"/>
      <c r="RPF1" s="91"/>
      <c r="RPG1" s="91"/>
      <c r="RPH1" s="91"/>
      <c r="RPI1" s="91"/>
      <c r="RPJ1" s="91"/>
      <c r="RPK1" s="91"/>
      <c r="RPL1" s="91"/>
      <c r="RPM1" s="91"/>
      <c r="RPN1" s="91"/>
      <c r="RPO1" s="91"/>
      <c r="RPP1" s="91"/>
      <c r="RPQ1" s="91"/>
      <c r="RPR1" s="91"/>
      <c r="RPS1" s="91"/>
      <c r="RPT1" s="91"/>
      <c r="RPU1" s="91"/>
      <c r="RPV1" s="91"/>
      <c r="RPW1" s="91"/>
      <c r="RPX1" s="91"/>
      <c r="RPY1" s="91"/>
      <c r="RPZ1" s="91"/>
      <c r="RQA1" s="91"/>
      <c r="RQB1" s="91"/>
      <c r="RQC1" s="91"/>
      <c r="RQD1" s="91"/>
      <c r="RQE1" s="91"/>
      <c r="RQF1" s="91"/>
      <c r="RQG1" s="91"/>
      <c r="RQH1" s="91"/>
      <c r="RQI1" s="91"/>
      <c r="RQJ1" s="91"/>
      <c r="RQK1" s="91"/>
      <c r="RQL1" s="91"/>
      <c r="RQM1" s="91"/>
      <c r="RQN1" s="91"/>
      <c r="RQO1" s="91"/>
      <c r="RQP1" s="91"/>
      <c r="RQQ1" s="91"/>
      <c r="RQR1" s="91"/>
      <c r="RQS1" s="91"/>
      <c r="RQT1" s="91"/>
      <c r="RQU1" s="91"/>
      <c r="RQV1" s="91"/>
      <c r="RQW1" s="91"/>
      <c r="RQX1" s="91"/>
      <c r="RQY1" s="91"/>
      <c r="RQZ1" s="91"/>
      <c r="RRA1" s="91"/>
      <c r="RRB1" s="91"/>
      <c r="RRC1" s="91"/>
      <c r="RRD1" s="91"/>
      <c r="RRE1" s="91"/>
      <c r="RRF1" s="91"/>
      <c r="RRG1" s="91"/>
      <c r="RRH1" s="91"/>
      <c r="RRI1" s="91"/>
      <c r="RRJ1" s="91"/>
      <c r="RRK1" s="91"/>
      <c r="RRL1" s="91"/>
      <c r="RRM1" s="91"/>
      <c r="RRN1" s="91"/>
      <c r="RRO1" s="91"/>
      <c r="RRP1" s="91"/>
      <c r="RRQ1" s="91"/>
      <c r="RRR1" s="91"/>
      <c r="RRS1" s="91"/>
      <c r="RRT1" s="91"/>
      <c r="RRU1" s="91"/>
      <c r="RRV1" s="91"/>
      <c r="RRW1" s="91"/>
      <c r="RRX1" s="91"/>
      <c r="RRY1" s="91"/>
      <c r="RRZ1" s="91"/>
      <c r="RSA1" s="91"/>
      <c r="RSB1" s="91"/>
      <c r="RSC1" s="91"/>
      <c r="RSD1" s="91"/>
      <c r="RSE1" s="91"/>
      <c r="RSF1" s="91"/>
      <c r="RSG1" s="91"/>
      <c r="RSH1" s="91"/>
      <c r="RSI1" s="91"/>
      <c r="RSJ1" s="91"/>
      <c r="RSK1" s="91"/>
      <c r="RSL1" s="91"/>
      <c r="RSM1" s="91"/>
      <c r="RSN1" s="91"/>
      <c r="RSO1" s="91"/>
      <c r="RSP1" s="91"/>
      <c r="RSQ1" s="91"/>
      <c r="RSR1" s="91"/>
      <c r="RSS1" s="91"/>
      <c r="RST1" s="91"/>
      <c r="RSU1" s="91"/>
      <c r="RSV1" s="91"/>
      <c r="RSW1" s="91"/>
      <c r="RSX1" s="91"/>
      <c r="RSY1" s="91"/>
      <c r="RSZ1" s="91"/>
      <c r="RTA1" s="91"/>
      <c r="RTB1" s="91"/>
      <c r="RTC1" s="91"/>
      <c r="RTD1" s="91"/>
      <c r="RTE1" s="91"/>
      <c r="RTF1" s="91"/>
      <c r="RTG1" s="91"/>
      <c r="RTH1" s="91"/>
      <c r="RTI1" s="91"/>
      <c r="RTJ1" s="91"/>
      <c r="RTK1" s="91"/>
      <c r="RTL1" s="91"/>
      <c r="RTM1" s="91"/>
      <c r="RTN1" s="91"/>
      <c r="RTO1" s="91"/>
      <c r="RTP1" s="91"/>
      <c r="RTQ1" s="91"/>
      <c r="RTR1" s="91"/>
      <c r="RTS1" s="91"/>
      <c r="RTT1" s="91"/>
      <c r="RTU1" s="91"/>
      <c r="RTV1" s="91"/>
      <c r="RTW1" s="91"/>
      <c r="RTX1" s="91"/>
      <c r="RTY1" s="91"/>
      <c r="RTZ1" s="91"/>
      <c r="RUA1" s="91"/>
      <c r="RUB1" s="91"/>
      <c r="RUC1" s="91"/>
      <c r="RUD1" s="91"/>
      <c r="RUE1" s="91"/>
      <c r="RUF1" s="91"/>
      <c r="RUG1" s="91"/>
      <c r="RUH1" s="91"/>
      <c r="RUI1" s="91"/>
      <c r="RUJ1" s="91"/>
      <c r="RUK1" s="91"/>
      <c r="RUL1" s="91"/>
      <c r="RUM1" s="91"/>
      <c r="RUN1" s="91"/>
      <c r="RUO1" s="91"/>
      <c r="RUP1" s="91"/>
      <c r="RUQ1" s="91"/>
      <c r="RUR1" s="91"/>
      <c r="RUS1" s="91"/>
      <c r="RUT1" s="91"/>
      <c r="RUU1" s="91"/>
      <c r="RUV1" s="91"/>
      <c r="RUW1" s="91"/>
      <c r="RUX1" s="91"/>
      <c r="RUY1" s="91"/>
      <c r="RUZ1" s="91"/>
      <c r="RVA1" s="91"/>
      <c r="RVB1" s="91"/>
      <c r="RVC1" s="91"/>
      <c r="RVD1" s="91"/>
      <c r="RVE1" s="91"/>
      <c r="RVF1" s="91"/>
      <c r="RVG1" s="91"/>
      <c r="RVH1" s="91"/>
      <c r="RVI1" s="91"/>
      <c r="RVJ1" s="91"/>
      <c r="RVK1" s="91"/>
      <c r="RVL1" s="91"/>
      <c r="RVM1" s="91"/>
      <c r="RVN1" s="91"/>
      <c r="RVO1" s="91"/>
      <c r="RVP1" s="91"/>
      <c r="RVQ1" s="91"/>
      <c r="RVR1" s="91"/>
      <c r="RVS1" s="91"/>
      <c r="RVT1" s="91"/>
      <c r="RVU1" s="91"/>
      <c r="RVV1" s="91"/>
      <c r="RVW1" s="91"/>
      <c r="RVX1" s="91"/>
      <c r="RVY1" s="91"/>
      <c r="RVZ1" s="91"/>
      <c r="RWA1" s="91"/>
      <c r="RWB1" s="91"/>
      <c r="RWC1" s="91"/>
      <c r="RWD1" s="91"/>
      <c r="RWE1" s="91"/>
      <c r="RWF1" s="91"/>
      <c r="RWG1" s="91"/>
      <c r="RWH1" s="91"/>
      <c r="RWI1" s="91"/>
      <c r="RWJ1" s="91"/>
      <c r="RWK1" s="91"/>
      <c r="RWL1" s="91"/>
      <c r="RWM1" s="91"/>
      <c r="RWN1" s="91"/>
      <c r="RWO1" s="91"/>
      <c r="RWP1" s="91"/>
      <c r="RWQ1" s="91"/>
      <c r="RWR1" s="91"/>
      <c r="RWS1" s="91"/>
      <c r="RWT1" s="91"/>
      <c r="RWU1" s="91"/>
      <c r="RWV1" s="91"/>
      <c r="RWW1" s="91"/>
      <c r="RWX1" s="91"/>
      <c r="RWY1" s="91"/>
      <c r="RWZ1" s="91"/>
      <c r="RXA1" s="91"/>
      <c r="RXB1" s="91"/>
      <c r="RXC1" s="91"/>
      <c r="RXD1" s="91"/>
      <c r="RXE1" s="91"/>
      <c r="RXF1" s="91"/>
      <c r="RXG1" s="91"/>
      <c r="RXH1" s="91"/>
      <c r="RXI1" s="91"/>
      <c r="RXJ1" s="91"/>
      <c r="RXK1" s="91"/>
      <c r="RXL1" s="91"/>
      <c r="RXM1" s="91"/>
      <c r="RXN1" s="91"/>
      <c r="RXO1" s="91"/>
      <c r="RXP1" s="91"/>
      <c r="RXQ1" s="91"/>
      <c r="RXR1" s="91"/>
      <c r="RXS1" s="91"/>
      <c r="RXT1" s="91"/>
      <c r="RXU1" s="91"/>
      <c r="RXV1" s="91"/>
      <c r="RXW1" s="91"/>
      <c r="RXX1" s="91"/>
      <c r="RXY1" s="91"/>
      <c r="RXZ1" s="91"/>
      <c r="RYA1" s="91"/>
      <c r="RYB1" s="91"/>
      <c r="RYC1" s="91"/>
      <c r="RYD1" s="91"/>
      <c r="RYE1" s="91"/>
      <c r="RYF1" s="91"/>
      <c r="RYG1" s="91"/>
      <c r="RYH1" s="91"/>
      <c r="RYI1" s="91"/>
      <c r="RYJ1" s="91"/>
      <c r="RYK1" s="91"/>
      <c r="RYL1" s="91"/>
      <c r="RYM1" s="91"/>
      <c r="RYN1" s="91"/>
      <c r="RYO1" s="91"/>
      <c r="RYP1" s="91"/>
      <c r="RYQ1" s="91"/>
      <c r="RYR1" s="91"/>
      <c r="RYS1" s="91"/>
      <c r="RYT1" s="91"/>
      <c r="RYU1" s="91"/>
      <c r="RYV1" s="91"/>
      <c r="RYW1" s="91"/>
      <c r="RYX1" s="91"/>
      <c r="RYY1" s="91"/>
      <c r="RYZ1" s="91"/>
      <c r="RZA1" s="91"/>
      <c r="RZB1" s="91"/>
      <c r="RZC1" s="91"/>
      <c r="RZD1" s="91"/>
      <c r="RZE1" s="91"/>
      <c r="RZF1" s="91"/>
      <c r="RZG1" s="91"/>
      <c r="RZH1" s="91"/>
      <c r="RZI1" s="91"/>
      <c r="RZJ1" s="91"/>
      <c r="RZK1" s="91"/>
      <c r="RZL1" s="91"/>
      <c r="RZM1" s="91"/>
      <c r="RZN1" s="91"/>
      <c r="RZO1" s="91"/>
      <c r="RZP1" s="91"/>
      <c r="RZQ1" s="91"/>
      <c r="RZR1" s="91"/>
      <c r="RZS1" s="91"/>
      <c r="RZT1" s="91"/>
      <c r="RZU1" s="91"/>
      <c r="RZV1" s="91"/>
      <c r="RZW1" s="91"/>
      <c r="RZX1" s="91"/>
      <c r="RZY1" s="91"/>
      <c r="RZZ1" s="91"/>
      <c r="SAA1" s="91"/>
      <c r="SAB1" s="91"/>
      <c r="SAC1" s="91"/>
      <c r="SAD1" s="91"/>
      <c r="SAE1" s="91"/>
      <c r="SAF1" s="91"/>
      <c r="SAG1" s="91"/>
      <c r="SAH1" s="91"/>
      <c r="SAI1" s="91"/>
      <c r="SAJ1" s="91"/>
      <c r="SAK1" s="91"/>
      <c r="SAL1" s="91"/>
      <c r="SAM1" s="91"/>
      <c r="SAN1" s="91"/>
      <c r="SAO1" s="91"/>
      <c r="SAP1" s="91"/>
      <c r="SAQ1" s="91"/>
      <c r="SAR1" s="91"/>
      <c r="SAS1" s="91"/>
      <c r="SAT1" s="91"/>
      <c r="SAU1" s="91"/>
      <c r="SAV1" s="91"/>
      <c r="SAW1" s="91"/>
      <c r="SAX1" s="91"/>
      <c r="SAY1" s="91"/>
      <c r="SAZ1" s="91"/>
      <c r="SBA1" s="91"/>
      <c r="SBB1" s="91"/>
      <c r="SBC1" s="91"/>
      <c r="SBD1" s="91"/>
      <c r="SBE1" s="91"/>
      <c r="SBF1" s="91"/>
      <c r="SBG1" s="91"/>
      <c r="SBH1" s="91"/>
      <c r="SBI1" s="91"/>
      <c r="SBJ1" s="91"/>
      <c r="SBK1" s="91"/>
      <c r="SBL1" s="91"/>
      <c r="SBM1" s="91"/>
      <c r="SBN1" s="91"/>
      <c r="SBO1" s="91"/>
      <c r="SBP1" s="91"/>
      <c r="SBQ1" s="91"/>
      <c r="SBR1" s="91"/>
      <c r="SBS1" s="91"/>
      <c r="SBT1" s="91"/>
      <c r="SBU1" s="91"/>
      <c r="SBV1" s="91"/>
      <c r="SBW1" s="91"/>
      <c r="SBX1" s="91"/>
      <c r="SBY1" s="91"/>
      <c r="SBZ1" s="91"/>
      <c r="SCA1" s="91"/>
      <c r="SCB1" s="91"/>
      <c r="SCC1" s="91"/>
      <c r="SCD1" s="91"/>
      <c r="SCE1" s="91"/>
      <c r="SCF1" s="91"/>
      <c r="SCG1" s="91"/>
      <c r="SCH1" s="91"/>
      <c r="SCI1" s="91"/>
      <c r="SCJ1" s="91"/>
      <c r="SCK1" s="91"/>
      <c r="SCL1" s="91"/>
      <c r="SCM1" s="91"/>
      <c r="SCN1" s="91"/>
      <c r="SCO1" s="91"/>
      <c r="SCP1" s="91"/>
      <c r="SCQ1" s="91"/>
      <c r="SCR1" s="91"/>
      <c r="SCS1" s="91"/>
      <c r="SCT1" s="91"/>
      <c r="SCU1" s="91"/>
      <c r="SCV1" s="91"/>
      <c r="SCW1" s="91"/>
      <c r="SCX1" s="91"/>
      <c r="SCY1" s="91"/>
      <c r="SCZ1" s="91"/>
      <c r="SDA1" s="91"/>
      <c r="SDB1" s="91"/>
      <c r="SDC1" s="91"/>
      <c r="SDD1" s="91"/>
      <c r="SDE1" s="91"/>
      <c r="SDF1" s="91"/>
      <c r="SDG1" s="91"/>
      <c r="SDH1" s="91"/>
      <c r="SDI1" s="91"/>
      <c r="SDJ1" s="91"/>
      <c r="SDK1" s="91"/>
      <c r="SDL1" s="91"/>
      <c r="SDM1" s="91"/>
      <c r="SDN1" s="91"/>
      <c r="SDO1" s="91"/>
      <c r="SDP1" s="91"/>
      <c r="SDQ1" s="91"/>
      <c r="SDR1" s="91"/>
      <c r="SDS1" s="91"/>
      <c r="SDT1" s="91"/>
      <c r="SDU1" s="91"/>
      <c r="SDV1" s="91"/>
      <c r="SDW1" s="91"/>
      <c r="SDX1" s="91"/>
      <c r="SDY1" s="91"/>
      <c r="SDZ1" s="91"/>
      <c r="SEA1" s="91"/>
      <c r="SEB1" s="91"/>
      <c r="SEC1" s="91"/>
      <c r="SED1" s="91"/>
      <c r="SEE1" s="91"/>
      <c r="SEF1" s="91"/>
      <c r="SEG1" s="91"/>
      <c r="SEH1" s="91"/>
      <c r="SEI1" s="91"/>
      <c r="SEJ1" s="91"/>
      <c r="SEK1" s="91"/>
      <c r="SEL1" s="91"/>
      <c r="SEM1" s="91"/>
      <c r="SEN1" s="91"/>
      <c r="SEO1" s="91"/>
      <c r="SEP1" s="91"/>
      <c r="SEQ1" s="91"/>
      <c r="SER1" s="91"/>
      <c r="SES1" s="91"/>
      <c r="SET1" s="91"/>
      <c r="SEU1" s="91"/>
      <c r="SEV1" s="91"/>
      <c r="SEW1" s="91"/>
      <c r="SEX1" s="91"/>
      <c r="SEY1" s="91"/>
      <c r="SEZ1" s="91"/>
      <c r="SFA1" s="91"/>
      <c r="SFB1" s="91"/>
      <c r="SFC1" s="91"/>
      <c r="SFD1" s="91"/>
      <c r="SFE1" s="91"/>
      <c r="SFF1" s="91"/>
      <c r="SFG1" s="91"/>
      <c r="SFH1" s="91"/>
      <c r="SFI1" s="91"/>
      <c r="SFJ1" s="91"/>
      <c r="SFK1" s="91"/>
      <c r="SFL1" s="91"/>
      <c r="SFM1" s="91"/>
      <c r="SFN1" s="91"/>
      <c r="SFO1" s="91"/>
      <c r="SFP1" s="91"/>
      <c r="SFQ1" s="91"/>
      <c r="SFR1" s="91"/>
      <c r="SFS1" s="91"/>
      <c r="SFT1" s="91"/>
      <c r="SFU1" s="91"/>
      <c r="SFV1" s="91"/>
      <c r="SFW1" s="91"/>
      <c r="SFX1" s="91"/>
      <c r="SFY1" s="91"/>
      <c r="SFZ1" s="91"/>
      <c r="SGA1" s="91"/>
      <c r="SGB1" s="91"/>
      <c r="SGC1" s="91"/>
      <c r="SGD1" s="91"/>
      <c r="SGE1" s="91"/>
      <c r="SGF1" s="91"/>
      <c r="SGG1" s="91"/>
      <c r="SGH1" s="91"/>
      <c r="SGI1" s="91"/>
      <c r="SGJ1" s="91"/>
      <c r="SGK1" s="91"/>
      <c r="SGL1" s="91"/>
      <c r="SGM1" s="91"/>
      <c r="SGN1" s="91"/>
      <c r="SGO1" s="91"/>
      <c r="SGP1" s="91"/>
      <c r="SGQ1" s="91"/>
      <c r="SGR1" s="91"/>
      <c r="SGS1" s="91"/>
      <c r="SGT1" s="91"/>
      <c r="SGU1" s="91"/>
      <c r="SGV1" s="91"/>
      <c r="SGW1" s="91"/>
      <c r="SGX1" s="91"/>
      <c r="SGY1" s="91"/>
      <c r="SGZ1" s="91"/>
      <c r="SHA1" s="91"/>
      <c r="SHB1" s="91"/>
      <c r="SHC1" s="91"/>
      <c r="SHD1" s="91"/>
      <c r="SHE1" s="91"/>
      <c r="SHF1" s="91"/>
      <c r="SHG1" s="91"/>
      <c r="SHH1" s="91"/>
      <c r="SHI1" s="91"/>
      <c r="SHJ1" s="91"/>
      <c r="SHK1" s="91"/>
      <c r="SHL1" s="91"/>
      <c r="SHM1" s="91"/>
      <c r="SHN1" s="91"/>
      <c r="SHO1" s="91"/>
      <c r="SHP1" s="91"/>
      <c r="SHQ1" s="91"/>
      <c r="SHR1" s="91"/>
      <c r="SHS1" s="91"/>
      <c r="SHT1" s="91"/>
      <c r="SHU1" s="91"/>
      <c r="SHV1" s="91"/>
      <c r="SHW1" s="91"/>
      <c r="SHX1" s="91"/>
      <c r="SHY1" s="91"/>
      <c r="SHZ1" s="91"/>
      <c r="SIA1" s="91"/>
      <c r="SIB1" s="91"/>
      <c r="SIC1" s="91"/>
      <c r="SID1" s="91"/>
      <c r="SIE1" s="91"/>
      <c r="SIF1" s="91"/>
      <c r="SIG1" s="91"/>
      <c r="SIH1" s="91"/>
      <c r="SII1" s="91"/>
      <c r="SIJ1" s="91"/>
      <c r="SIK1" s="91"/>
      <c r="SIL1" s="91"/>
      <c r="SIM1" s="91"/>
      <c r="SIN1" s="91"/>
      <c r="SIO1" s="91"/>
      <c r="SIP1" s="91"/>
      <c r="SIQ1" s="91"/>
      <c r="SIR1" s="91"/>
      <c r="SIS1" s="91"/>
      <c r="SIT1" s="91"/>
      <c r="SIU1" s="91"/>
      <c r="SIV1" s="91"/>
      <c r="SIW1" s="91"/>
      <c r="SIX1" s="91"/>
      <c r="SIY1" s="91"/>
      <c r="SIZ1" s="91"/>
      <c r="SJA1" s="91"/>
      <c r="SJB1" s="91"/>
      <c r="SJC1" s="91"/>
      <c r="SJD1" s="91"/>
      <c r="SJE1" s="91"/>
      <c r="SJF1" s="91"/>
      <c r="SJG1" s="91"/>
      <c r="SJH1" s="91"/>
      <c r="SJI1" s="91"/>
      <c r="SJJ1" s="91"/>
      <c r="SJK1" s="91"/>
      <c r="SJL1" s="91"/>
      <c r="SJM1" s="91"/>
      <c r="SJN1" s="91"/>
      <c r="SJO1" s="91"/>
      <c r="SJP1" s="91"/>
      <c r="SJQ1" s="91"/>
      <c r="SJR1" s="91"/>
      <c r="SJS1" s="91"/>
      <c r="SJT1" s="91"/>
      <c r="SJU1" s="91"/>
      <c r="SJV1" s="91"/>
      <c r="SJW1" s="91"/>
      <c r="SJX1" s="91"/>
      <c r="SJY1" s="91"/>
      <c r="SJZ1" s="91"/>
      <c r="SKA1" s="91"/>
      <c r="SKB1" s="91"/>
      <c r="SKC1" s="91"/>
      <c r="SKD1" s="91"/>
      <c r="SKE1" s="91"/>
      <c r="SKF1" s="91"/>
      <c r="SKG1" s="91"/>
      <c r="SKH1" s="91"/>
      <c r="SKI1" s="91"/>
      <c r="SKJ1" s="91"/>
      <c r="SKK1" s="91"/>
      <c r="SKL1" s="91"/>
      <c r="SKM1" s="91"/>
      <c r="SKN1" s="91"/>
      <c r="SKO1" s="91"/>
      <c r="SKP1" s="91"/>
      <c r="SKQ1" s="91"/>
      <c r="SKR1" s="91"/>
      <c r="SKS1" s="91"/>
      <c r="SKT1" s="91"/>
      <c r="SKU1" s="91"/>
      <c r="SKV1" s="91"/>
      <c r="SKW1" s="91"/>
      <c r="SKX1" s="91"/>
      <c r="SKY1" s="91"/>
      <c r="SKZ1" s="91"/>
      <c r="SLA1" s="91"/>
      <c r="SLB1" s="91"/>
      <c r="SLC1" s="91"/>
      <c r="SLD1" s="91"/>
      <c r="SLE1" s="91"/>
      <c r="SLF1" s="91"/>
      <c r="SLG1" s="91"/>
      <c r="SLH1" s="91"/>
      <c r="SLI1" s="91"/>
      <c r="SLJ1" s="91"/>
      <c r="SLK1" s="91"/>
      <c r="SLL1" s="91"/>
      <c r="SLM1" s="91"/>
      <c r="SLN1" s="91"/>
      <c r="SLO1" s="91"/>
      <c r="SLP1" s="91"/>
      <c r="SLQ1" s="91"/>
      <c r="SLR1" s="91"/>
      <c r="SLS1" s="91"/>
      <c r="SLT1" s="91"/>
      <c r="SLU1" s="91"/>
      <c r="SLV1" s="91"/>
      <c r="SLW1" s="91"/>
      <c r="SLX1" s="91"/>
      <c r="SLY1" s="91"/>
      <c r="SLZ1" s="91"/>
      <c r="SMA1" s="91"/>
      <c r="SMB1" s="91"/>
      <c r="SMC1" s="91"/>
      <c r="SMD1" s="91"/>
      <c r="SME1" s="91"/>
      <c r="SMF1" s="91"/>
      <c r="SMG1" s="91"/>
      <c r="SMH1" s="91"/>
      <c r="SMI1" s="91"/>
      <c r="SMJ1" s="91"/>
      <c r="SMK1" s="91"/>
      <c r="SML1" s="91"/>
      <c r="SMM1" s="91"/>
      <c r="SMN1" s="91"/>
      <c r="SMO1" s="91"/>
      <c r="SMP1" s="91"/>
      <c r="SMQ1" s="91"/>
      <c r="SMR1" s="91"/>
      <c r="SMS1" s="91"/>
      <c r="SMT1" s="91"/>
      <c r="SMU1" s="91"/>
      <c r="SMV1" s="91"/>
      <c r="SMW1" s="91"/>
      <c r="SMX1" s="91"/>
      <c r="SMY1" s="91"/>
      <c r="SMZ1" s="91"/>
      <c r="SNA1" s="91"/>
      <c r="SNB1" s="91"/>
      <c r="SNC1" s="91"/>
      <c r="SND1" s="91"/>
      <c r="SNE1" s="91"/>
      <c r="SNF1" s="91"/>
      <c r="SNG1" s="91"/>
      <c r="SNH1" s="91"/>
      <c r="SNI1" s="91"/>
      <c r="SNJ1" s="91"/>
      <c r="SNK1" s="91"/>
      <c r="SNL1" s="91"/>
      <c r="SNM1" s="91"/>
      <c r="SNN1" s="91"/>
      <c r="SNO1" s="91"/>
      <c r="SNP1" s="91"/>
      <c r="SNQ1" s="91"/>
      <c r="SNR1" s="91"/>
      <c r="SNS1" s="91"/>
      <c r="SNT1" s="91"/>
      <c r="SNU1" s="91"/>
      <c r="SNV1" s="91"/>
      <c r="SNW1" s="91"/>
      <c r="SNX1" s="91"/>
      <c r="SNY1" s="91"/>
      <c r="SNZ1" s="91"/>
      <c r="SOA1" s="91"/>
      <c r="SOB1" s="91"/>
      <c r="SOC1" s="91"/>
      <c r="SOD1" s="91"/>
      <c r="SOE1" s="91"/>
      <c r="SOF1" s="91"/>
      <c r="SOG1" s="91"/>
      <c r="SOH1" s="91"/>
      <c r="SOI1" s="91"/>
      <c r="SOJ1" s="91"/>
      <c r="SOK1" s="91"/>
      <c r="SOL1" s="91"/>
      <c r="SOM1" s="91"/>
      <c r="SON1" s="91"/>
      <c r="SOO1" s="91"/>
      <c r="SOP1" s="91"/>
      <c r="SOQ1" s="91"/>
      <c r="SOR1" s="91"/>
      <c r="SOS1" s="91"/>
      <c r="SOT1" s="91"/>
      <c r="SOU1" s="91"/>
      <c r="SOV1" s="91"/>
      <c r="SOW1" s="91"/>
      <c r="SOX1" s="91"/>
      <c r="SOY1" s="91"/>
      <c r="SOZ1" s="91"/>
      <c r="SPA1" s="91"/>
      <c r="SPB1" s="91"/>
      <c r="SPC1" s="91"/>
      <c r="SPD1" s="91"/>
      <c r="SPE1" s="91"/>
      <c r="SPF1" s="91"/>
      <c r="SPG1" s="91"/>
      <c r="SPH1" s="91"/>
      <c r="SPI1" s="91"/>
      <c r="SPJ1" s="91"/>
      <c r="SPK1" s="91"/>
      <c r="SPL1" s="91"/>
      <c r="SPM1" s="91"/>
      <c r="SPN1" s="91"/>
      <c r="SPO1" s="91"/>
      <c r="SPP1" s="91"/>
      <c r="SPQ1" s="91"/>
      <c r="SPR1" s="91"/>
      <c r="SPS1" s="91"/>
      <c r="SPT1" s="91"/>
      <c r="SPU1" s="91"/>
      <c r="SPV1" s="91"/>
      <c r="SPW1" s="91"/>
      <c r="SPX1" s="91"/>
      <c r="SPY1" s="91"/>
      <c r="SPZ1" s="91"/>
      <c r="SQA1" s="91"/>
      <c r="SQB1" s="91"/>
      <c r="SQC1" s="91"/>
      <c r="SQD1" s="91"/>
      <c r="SQE1" s="91"/>
      <c r="SQF1" s="91"/>
      <c r="SQG1" s="91"/>
      <c r="SQH1" s="91"/>
      <c r="SQI1" s="91"/>
      <c r="SQJ1" s="91"/>
      <c r="SQK1" s="91"/>
      <c r="SQL1" s="91"/>
      <c r="SQM1" s="91"/>
      <c r="SQN1" s="91"/>
      <c r="SQO1" s="91"/>
      <c r="SQP1" s="91"/>
      <c r="SQQ1" s="91"/>
      <c r="SQR1" s="91"/>
      <c r="SQS1" s="91"/>
      <c r="SQT1" s="91"/>
      <c r="SQU1" s="91"/>
      <c r="SQV1" s="91"/>
      <c r="SQW1" s="91"/>
      <c r="SQX1" s="91"/>
      <c r="SQY1" s="91"/>
      <c r="SQZ1" s="91"/>
      <c r="SRA1" s="91"/>
      <c r="SRB1" s="91"/>
      <c r="SRC1" s="91"/>
      <c r="SRD1" s="91"/>
      <c r="SRE1" s="91"/>
      <c r="SRF1" s="91"/>
      <c r="SRG1" s="91"/>
      <c r="SRH1" s="91"/>
      <c r="SRI1" s="91"/>
      <c r="SRJ1" s="91"/>
      <c r="SRK1" s="91"/>
      <c r="SRL1" s="91"/>
      <c r="SRM1" s="91"/>
      <c r="SRN1" s="91"/>
      <c r="SRO1" s="91"/>
      <c r="SRP1" s="91"/>
      <c r="SRQ1" s="91"/>
      <c r="SRR1" s="91"/>
      <c r="SRS1" s="91"/>
      <c r="SRT1" s="91"/>
      <c r="SRU1" s="91"/>
      <c r="SRV1" s="91"/>
      <c r="SRW1" s="91"/>
      <c r="SRX1" s="91"/>
      <c r="SRY1" s="91"/>
      <c r="SRZ1" s="91"/>
      <c r="SSA1" s="91"/>
      <c r="SSB1" s="91"/>
      <c r="SSC1" s="91"/>
      <c r="SSD1" s="91"/>
      <c r="SSE1" s="91"/>
      <c r="SSF1" s="91"/>
      <c r="SSG1" s="91"/>
      <c r="SSH1" s="91"/>
      <c r="SSI1" s="91"/>
      <c r="SSJ1" s="91"/>
      <c r="SSK1" s="91"/>
      <c r="SSL1" s="91"/>
      <c r="SSM1" s="91"/>
      <c r="SSN1" s="91"/>
      <c r="SSO1" s="91"/>
      <c r="SSP1" s="91"/>
      <c r="SSQ1" s="91"/>
      <c r="SSR1" s="91"/>
      <c r="SSS1" s="91"/>
      <c r="SST1" s="91"/>
      <c r="SSU1" s="91"/>
      <c r="SSV1" s="91"/>
      <c r="SSW1" s="91"/>
      <c r="SSX1" s="91"/>
      <c r="SSY1" s="91"/>
      <c r="SSZ1" s="91"/>
      <c r="STA1" s="91"/>
      <c r="STB1" s="91"/>
      <c r="STC1" s="91"/>
      <c r="STD1" s="91"/>
      <c r="STE1" s="91"/>
      <c r="STF1" s="91"/>
      <c r="STG1" s="91"/>
      <c r="STH1" s="91"/>
      <c r="STI1" s="91"/>
      <c r="STJ1" s="91"/>
      <c r="STK1" s="91"/>
      <c r="STL1" s="91"/>
      <c r="STM1" s="91"/>
      <c r="STN1" s="91"/>
      <c r="STO1" s="91"/>
      <c r="STP1" s="91"/>
      <c r="STQ1" s="91"/>
      <c r="STR1" s="91"/>
      <c r="STS1" s="91"/>
      <c r="STT1" s="91"/>
      <c r="STU1" s="91"/>
      <c r="STV1" s="91"/>
      <c r="STW1" s="91"/>
      <c r="STX1" s="91"/>
      <c r="STY1" s="91"/>
      <c r="STZ1" s="91"/>
      <c r="SUA1" s="91"/>
      <c r="SUB1" s="91"/>
      <c r="SUC1" s="91"/>
      <c r="SUD1" s="91"/>
      <c r="SUE1" s="91"/>
      <c r="SUF1" s="91"/>
      <c r="SUG1" s="91"/>
      <c r="SUH1" s="91"/>
      <c r="SUI1" s="91"/>
      <c r="SUJ1" s="91"/>
      <c r="SUK1" s="91"/>
      <c r="SUL1" s="91"/>
      <c r="SUM1" s="91"/>
      <c r="SUN1" s="91"/>
      <c r="SUO1" s="91"/>
      <c r="SUP1" s="91"/>
      <c r="SUQ1" s="91"/>
      <c r="SUR1" s="91"/>
      <c r="SUS1" s="91"/>
      <c r="SUT1" s="91"/>
      <c r="SUU1" s="91"/>
      <c r="SUV1" s="91"/>
      <c r="SUW1" s="91"/>
      <c r="SUX1" s="91"/>
      <c r="SUY1" s="91"/>
      <c r="SUZ1" s="91"/>
      <c r="SVA1" s="91"/>
      <c r="SVB1" s="91"/>
      <c r="SVC1" s="91"/>
      <c r="SVD1" s="91"/>
      <c r="SVE1" s="91"/>
      <c r="SVF1" s="91"/>
      <c r="SVG1" s="91"/>
      <c r="SVH1" s="91"/>
      <c r="SVI1" s="91"/>
      <c r="SVJ1" s="91"/>
      <c r="SVK1" s="91"/>
      <c r="SVL1" s="91"/>
      <c r="SVM1" s="91"/>
      <c r="SVN1" s="91"/>
      <c r="SVO1" s="91"/>
      <c r="SVP1" s="91"/>
      <c r="SVQ1" s="91"/>
      <c r="SVR1" s="91"/>
      <c r="SVS1" s="91"/>
      <c r="SVT1" s="91"/>
      <c r="SVU1" s="91"/>
      <c r="SVV1" s="91"/>
      <c r="SVW1" s="91"/>
      <c r="SVX1" s="91"/>
      <c r="SVY1" s="91"/>
      <c r="SVZ1" s="91"/>
      <c r="SWA1" s="91"/>
      <c r="SWB1" s="91"/>
      <c r="SWC1" s="91"/>
      <c r="SWD1" s="91"/>
      <c r="SWE1" s="91"/>
      <c r="SWF1" s="91"/>
      <c r="SWG1" s="91"/>
      <c r="SWH1" s="91"/>
      <c r="SWI1" s="91"/>
      <c r="SWJ1" s="91"/>
      <c r="SWK1" s="91"/>
      <c r="SWL1" s="91"/>
      <c r="SWM1" s="91"/>
      <c r="SWN1" s="91"/>
      <c r="SWO1" s="91"/>
      <c r="SWP1" s="91"/>
      <c r="SWQ1" s="91"/>
      <c r="SWR1" s="91"/>
      <c r="SWS1" s="91"/>
      <c r="SWT1" s="91"/>
      <c r="SWU1" s="91"/>
      <c r="SWV1" s="91"/>
      <c r="SWW1" s="91"/>
      <c r="SWX1" s="91"/>
      <c r="SWY1" s="91"/>
      <c r="SWZ1" s="91"/>
      <c r="SXA1" s="91"/>
      <c r="SXB1" s="91"/>
      <c r="SXC1" s="91"/>
      <c r="SXD1" s="91"/>
      <c r="SXE1" s="91"/>
      <c r="SXF1" s="91"/>
      <c r="SXG1" s="91"/>
      <c r="SXH1" s="91"/>
      <c r="SXI1" s="91"/>
      <c r="SXJ1" s="91"/>
      <c r="SXK1" s="91"/>
      <c r="SXL1" s="91"/>
      <c r="SXM1" s="91"/>
      <c r="SXN1" s="91"/>
      <c r="SXO1" s="91"/>
      <c r="SXP1" s="91"/>
      <c r="SXQ1" s="91"/>
      <c r="SXR1" s="91"/>
      <c r="SXS1" s="91"/>
      <c r="SXT1" s="91"/>
      <c r="SXU1" s="91"/>
      <c r="SXV1" s="91"/>
      <c r="SXW1" s="91"/>
      <c r="SXX1" s="91"/>
      <c r="SXY1" s="91"/>
      <c r="SXZ1" s="91"/>
      <c r="SYA1" s="91"/>
      <c r="SYB1" s="91"/>
      <c r="SYC1" s="91"/>
      <c r="SYD1" s="91"/>
      <c r="SYE1" s="91"/>
      <c r="SYF1" s="91"/>
      <c r="SYG1" s="91"/>
      <c r="SYH1" s="91"/>
      <c r="SYI1" s="91"/>
      <c r="SYJ1" s="91"/>
      <c r="SYK1" s="91"/>
      <c r="SYL1" s="91"/>
      <c r="SYM1" s="91"/>
      <c r="SYN1" s="91"/>
      <c r="SYO1" s="91"/>
      <c r="SYP1" s="91"/>
      <c r="SYQ1" s="91"/>
      <c r="SYR1" s="91"/>
      <c r="SYS1" s="91"/>
      <c r="SYT1" s="91"/>
      <c r="SYU1" s="91"/>
      <c r="SYV1" s="91"/>
      <c r="SYW1" s="91"/>
      <c r="SYX1" s="91"/>
      <c r="SYY1" s="91"/>
      <c r="SYZ1" s="91"/>
      <c r="SZA1" s="91"/>
      <c r="SZB1" s="91"/>
      <c r="SZC1" s="91"/>
      <c r="SZD1" s="91"/>
      <c r="SZE1" s="91"/>
      <c r="SZF1" s="91"/>
      <c r="SZG1" s="91"/>
      <c r="SZH1" s="91"/>
      <c r="SZI1" s="91"/>
      <c r="SZJ1" s="91"/>
      <c r="SZK1" s="91"/>
      <c r="SZL1" s="91"/>
      <c r="SZM1" s="91"/>
      <c r="SZN1" s="91"/>
      <c r="SZO1" s="91"/>
      <c r="SZP1" s="91"/>
      <c r="SZQ1" s="91"/>
      <c r="SZR1" s="91"/>
      <c r="SZS1" s="91"/>
      <c r="SZT1" s="91"/>
      <c r="SZU1" s="91"/>
      <c r="SZV1" s="91"/>
      <c r="SZW1" s="91"/>
      <c r="SZX1" s="91"/>
      <c r="SZY1" s="91"/>
      <c r="SZZ1" s="91"/>
      <c r="TAA1" s="91"/>
      <c r="TAB1" s="91"/>
      <c r="TAC1" s="91"/>
      <c r="TAD1" s="91"/>
      <c r="TAE1" s="91"/>
      <c r="TAF1" s="91"/>
      <c r="TAG1" s="91"/>
      <c r="TAH1" s="91"/>
      <c r="TAI1" s="91"/>
      <c r="TAJ1" s="91"/>
      <c r="TAK1" s="91"/>
      <c r="TAL1" s="91"/>
      <c r="TAM1" s="91"/>
      <c r="TAN1" s="91"/>
      <c r="TAO1" s="91"/>
      <c r="TAP1" s="91"/>
      <c r="TAQ1" s="91"/>
      <c r="TAR1" s="91"/>
      <c r="TAS1" s="91"/>
      <c r="TAT1" s="91"/>
      <c r="TAU1" s="91"/>
      <c r="TAV1" s="91"/>
      <c r="TAW1" s="91"/>
      <c r="TAX1" s="91"/>
      <c r="TAY1" s="91"/>
      <c r="TAZ1" s="91"/>
      <c r="TBA1" s="91"/>
      <c r="TBB1" s="91"/>
      <c r="TBC1" s="91"/>
      <c r="TBD1" s="91"/>
      <c r="TBE1" s="91"/>
      <c r="TBF1" s="91"/>
      <c r="TBG1" s="91"/>
      <c r="TBH1" s="91"/>
      <c r="TBI1" s="91"/>
      <c r="TBJ1" s="91"/>
      <c r="TBK1" s="91"/>
      <c r="TBL1" s="91"/>
      <c r="TBM1" s="91"/>
      <c r="TBN1" s="91"/>
      <c r="TBO1" s="91"/>
      <c r="TBP1" s="91"/>
      <c r="TBQ1" s="91"/>
      <c r="TBR1" s="91"/>
      <c r="TBS1" s="91"/>
      <c r="TBT1" s="91"/>
      <c r="TBU1" s="91"/>
      <c r="TBV1" s="91"/>
      <c r="TBW1" s="91"/>
      <c r="TBX1" s="91"/>
      <c r="TBY1" s="91"/>
      <c r="TBZ1" s="91"/>
      <c r="TCA1" s="91"/>
      <c r="TCB1" s="91"/>
      <c r="TCC1" s="91"/>
      <c r="TCD1" s="91"/>
      <c r="TCE1" s="91"/>
      <c r="TCF1" s="91"/>
      <c r="TCG1" s="91"/>
      <c r="TCH1" s="91"/>
      <c r="TCI1" s="91"/>
      <c r="TCJ1" s="91"/>
      <c r="TCK1" s="91"/>
      <c r="TCL1" s="91"/>
      <c r="TCM1" s="91"/>
      <c r="TCN1" s="91"/>
      <c r="TCO1" s="91"/>
      <c r="TCP1" s="91"/>
      <c r="TCQ1" s="91"/>
      <c r="TCR1" s="91"/>
      <c r="TCS1" s="91"/>
      <c r="TCT1" s="91"/>
      <c r="TCU1" s="91"/>
      <c r="TCV1" s="91"/>
      <c r="TCW1" s="91"/>
      <c r="TCX1" s="91"/>
      <c r="TCY1" s="91"/>
      <c r="TCZ1" s="91"/>
      <c r="TDA1" s="91"/>
      <c r="TDB1" s="91"/>
      <c r="TDC1" s="91"/>
      <c r="TDD1" s="91"/>
      <c r="TDE1" s="91"/>
      <c r="TDF1" s="91"/>
      <c r="TDG1" s="91"/>
      <c r="TDH1" s="91"/>
      <c r="TDI1" s="91"/>
      <c r="TDJ1" s="91"/>
      <c r="TDK1" s="91"/>
      <c r="TDL1" s="91"/>
      <c r="TDM1" s="91"/>
      <c r="TDN1" s="91"/>
      <c r="TDO1" s="91"/>
      <c r="TDP1" s="91"/>
      <c r="TDQ1" s="91"/>
      <c r="TDR1" s="91"/>
      <c r="TDS1" s="91"/>
      <c r="TDT1" s="91"/>
      <c r="TDU1" s="91"/>
      <c r="TDV1" s="91"/>
      <c r="TDW1" s="91"/>
      <c r="TDX1" s="91"/>
      <c r="TDY1" s="91"/>
      <c r="TDZ1" s="91"/>
      <c r="TEA1" s="91"/>
      <c r="TEB1" s="91"/>
      <c r="TEC1" s="91"/>
      <c r="TED1" s="91"/>
      <c r="TEE1" s="91"/>
      <c r="TEF1" s="91"/>
      <c r="TEG1" s="91"/>
      <c r="TEH1" s="91"/>
      <c r="TEI1" s="91"/>
      <c r="TEJ1" s="91"/>
      <c r="TEK1" s="91"/>
      <c r="TEL1" s="91"/>
      <c r="TEM1" s="91"/>
      <c r="TEN1" s="91"/>
      <c r="TEO1" s="91"/>
      <c r="TEP1" s="91"/>
      <c r="TEQ1" s="91"/>
      <c r="TER1" s="91"/>
      <c r="TES1" s="91"/>
      <c r="TET1" s="91"/>
      <c r="TEU1" s="91"/>
      <c r="TEV1" s="91"/>
      <c r="TEW1" s="91"/>
      <c r="TEX1" s="91"/>
      <c r="TEY1" s="91"/>
      <c r="TEZ1" s="91"/>
      <c r="TFA1" s="91"/>
      <c r="TFB1" s="91"/>
      <c r="TFC1" s="91"/>
      <c r="TFD1" s="91"/>
      <c r="TFE1" s="91"/>
      <c r="TFF1" s="91"/>
      <c r="TFG1" s="91"/>
      <c r="TFH1" s="91"/>
      <c r="TFI1" s="91"/>
      <c r="TFJ1" s="91"/>
      <c r="TFK1" s="91"/>
      <c r="TFL1" s="91"/>
      <c r="TFM1" s="91"/>
      <c r="TFN1" s="91"/>
      <c r="TFO1" s="91"/>
      <c r="TFP1" s="91"/>
      <c r="TFQ1" s="91"/>
      <c r="TFR1" s="91"/>
      <c r="TFS1" s="91"/>
      <c r="TFT1" s="91"/>
      <c r="TFU1" s="91"/>
      <c r="TFV1" s="91"/>
      <c r="TFW1" s="91"/>
      <c r="TFX1" s="91"/>
      <c r="TFY1" s="91"/>
      <c r="TFZ1" s="91"/>
      <c r="TGA1" s="91"/>
      <c r="TGB1" s="91"/>
      <c r="TGC1" s="91"/>
      <c r="TGD1" s="91"/>
      <c r="TGE1" s="91"/>
      <c r="TGF1" s="91"/>
      <c r="TGG1" s="91"/>
      <c r="TGH1" s="91"/>
      <c r="TGI1" s="91"/>
      <c r="TGJ1" s="91"/>
      <c r="TGK1" s="91"/>
      <c r="TGL1" s="91"/>
      <c r="TGM1" s="91"/>
      <c r="TGN1" s="91"/>
      <c r="TGO1" s="91"/>
      <c r="TGP1" s="91"/>
      <c r="TGQ1" s="91"/>
      <c r="TGR1" s="91"/>
      <c r="TGS1" s="91"/>
      <c r="TGT1" s="91"/>
      <c r="TGU1" s="91"/>
      <c r="TGV1" s="91"/>
      <c r="TGW1" s="91"/>
      <c r="TGX1" s="91"/>
      <c r="TGY1" s="91"/>
      <c r="TGZ1" s="91"/>
      <c r="THA1" s="91"/>
      <c r="THB1" s="91"/>
      <c r="THC1" s="91"/>
      <c r="THD1" s="91"/>
      <c r="THE1" s="91"/>
      <c r="THF1" s="91"/>
      <c r="THG1" s="91"/>
      <c r="THH1" s="91"/>
      <c r="THI1" s="91"/>
      <c r="THJ1" s="91"/>
      <c r="THK1" s="91"/>
      <c r="THL1" s="91"/>
      <c r="THM1" s="91"/>
      <c r="THN1" s="91"/>
      <c r="THO1" s="91"/>
      <c r="THP1" s="91"/>
      <c r="THQ1" s="91"/>
      <c r="THR1" s="91"/>
      <c r="THS1" s="91"/>
      <c r="THT1" s="91"/>
      <c r="THU1" s="91"/>
      <c r="THV1" s="91"/>
      <c r="THW1" s="91"/>
      <c r="THX1" s="91"/>
      <c r="THY1" s="91"/>
      <c r="THZ1" s="91"/>
      <c r="TIA1" s="91"/>
      <c r="TIB1" s="91"/>
      <c r="TIC1" s="91"/>
      <c r="TID1" s="91"/>
      <c r="TIE1" s="91"/>
      <c r="TIF1" s="91"/>
      <c r="TIG1" s="91"/>
      <c r="TIH1" s="91"/>
      <c r="TII1" s="91"/>
      <c r="TIJ1" s="91"/>
      <c r="TIK1" s="91"/>
      <c r="TIL1" s="91"/>
      <c r="TIM1" s="91"/>
      <c r="TIN1" s="91"/>
      <c r="TIO1" s="91"/>
      <c r="TIP1" s="91"/>
      <c r="TIQ1" s="91"/>
      <c r="TIR1" s="91"/>
      <c r="TIS1" s="91"/>
      <c r="TIT1" s="91"/>
      <c r="TIU1" s="91"/>
      <c r="TIV1" s="91"/>
      <c r="TIW1" s="91"/>
      <c r="TIX1" s="91"/>
      <c r="TIY1" s="91"/>
      <c r="TIZ1" s="91"/>
      <c r="TJA1" s="91"/>
      <c r="TJB1" s="91"/>
      <c r="TJC1" s="91"/>
      <c r="TJD1" s="91"/>
      <c r="TJE1" s="91"/>
      <c r="TJF1" s="91"/>
      <c r="TJG1" s="91"/>
      <c r="TJH1" s="91"/>
      <c r="TJI1" s="91"/>
      <c r="TJJ1" s="91"/>
      <c r="TJK1" s="91"/>
      <c r="TJL1" s="91"/>
      <c r="TJM1" s="91"/>
      <c r="TJN1" s="91"/>
      <c r="TJO1" s="91"/>
      <c r="TJP1" s="91"/>
      <c r="TJQ1" s="91"/>
      <c r="TJR1" s="91"/>
      <c r="TJS1" s="91"/>
      <c r="TJT1" s="91"/>
      <c r="TJU1" s="91"/>
      <c r="TJV1" s="91"/>
      <c r="TJW1" s="91"/>
      <c r="TJX1" s="91"/>
      <c r="TJY1" s="91"/>
      <c r="TJZ1" s="91"/>
      <c r="TKA1" s="91"/>
      <c r="TKB1" s="91"/>
      <c r="TKC1" s="91"/>
      <c r="TKD1" s="91"/>
      <c r="TKE1" s="91"/>
      <c r="TKF1" s="91"/>
      <c r="TKG1" s="91"/>
      <c r="TKH1" s="91"/>
      <c r="TKI1" s="91"/>
      <c r="TKJ1" s="91"/>
      <c r="TKK1" s="91"/>
      <c r="TKL1" s="91"/>
      <c r="TKM1" s="91"/>
      <c r="TKN1" s="91"/>
      <c r="TKO1" s="91"/>
      <c r="TKP1" s="91"/>
      <c r="TKQ1" s="91"/>
      <c r="TKR1" s="91"/>
      <c r="TKS1" s="91"/>
      <c r="TKT1" s="91"/>
      <c r="TKU1" s="91"/>
      <c r="TKV1" s="91"/>
      <c r="TKW1" s="91"/>
      <c r="TKX1" s="91"/>
      <c r="TKY1" s="91"/>
      <c r="TKZ1" s="91"/>
      <c r="TLA1" s="91"/>
      <c r="TLB1" s="91"/>
      <c r="TLC1" s="91"/>
      <c r="TLD1" s="91"/>
      <c r="TLE1" s="91"/>
      <c r="TLF1" s="91"/>
      <c r="TLG1" s="91"/>
      <c r="TLH1" s="91"/>
      <c r="TLI1" s="91"/>
      <c r="TLJ1" s="91"/>
      <c r="TLK1" s="91"/>
      <c r="TLL1" s="91"/>
      <c r="TLM1" s="91"/>
      <c r="TLN1" s="91"/>
      <c r="TLO1" s="91"/>
      <c r="TLP1" s="91"/>
      <c r="TLQ1" s="91"/>
      <c r="TLR1" s="91"/>
      <c r="TLS1" s="91"/>
      <c r="TLT1" s="91"/>
      <c r="TLU1" s="91"/>
      <c r="TLV1" s="91"/>
      <c r="TLW1" s="91"/>
      <c r="TLX1" s="91"/>
      <c r="TLY1" s="91"/>
      <c r="TLZ1" s="91"/>
      <c r="TMA1" s="91"/>
      <c r="TMB1" s="91"/>
      <c r="TMC1" s="91"/>
      <c r="TMD1" s="91"/>
      <c r="TME1" s="91"/>
      <c r="TMF1" s="91"/>
      <c r="TMG1" s="91"/>
      <c r="TMH1" s="91"/>
      <c r="TMI1" s="91"/>
      <c r="TMJ1" s="91"/>
      <c r="TMK1" s="91"/>
      <c r="TML1" s="91"/>
      <c r="TMM1" s="91"/>
      <c r="TMN1" s="91"/>
      <c r="TMO1" s="91"/>
      <c r="TMP1" s="91"/>
      <c r="TMQ1" s="91"/>
      <c r="TMR1" s="91"/>
      <c r="TMS1" s="91"/>
      <c r="TMT1" s="91"/>
      <c r="TMU1" s="91"/>
      <c r="TMV1" s="91"/>
      <c r="TMW1" s="91"/>
      <c r="TMX1" s="91"/>
      <c r="TMY1" s="91"/>
      <c r="TMZ1" s="91"/>
      <c r="TNA1" s="91"/>
      <c r="TNB1" s="91"/>
      <c r="TNC1" s="91"/>
      <c r="TND1" s="91"/>
      <c r="TNE1" s="91"/>
      <c r="TNF1" s="91"/>
      <c r="TNG1" s="91"/>
      <c r="TNH1" s="91"/>
      <c r="TNI1" s="91"/>
      <c r="TNJ1" s="91"/>
      <c r="TNK1" s="91"/>
      <c r="TNL1" s="91"/>
      <c r="TNM1" s="91"/>
      <c r="TNN1" s="91"/>
      <c r="TNO1" s="91"/>
      <c r="TNP1" s="91"/>
      <c r="TNQ1" s="91"/>
      <c r="TNR1" s="91"/>
      <c r="TNS1" s="91"/>
      <c r="TNT1" s="91"/>
      <c r="TNU1" s="91"/>
      <c r="TNV1" s="91"/>
      <c r="TNW1" s="91"/>
      <c r="TNX1" s="91"/>
      <c r="TNY1" s="91"/>
      <c r="TNZ1" s="91"/>
      <c r="TOA1" s="91"/>
      <c r="TOB1" s="91"/>
      <c r="TOC1" s="91"/>
      <c r="TOD1" s="91"/>
      <c r="TOE1" s="91"/>
      <c r="TOF1" s="91"/>
      <c r="TOG1" s="91"/>
      <c r="TOH1" s="91"/>
      <c r="TOI1" s="91"/>
      <c r="TOJ1" s="91"/>
      <c r="TOK1" s="91"/>
      <c r="TOL1" s="91"/>
      <c r="TOM1" s="91"/>
      <c r="TON1" s="91"/>
      <c r="TOO1" s="91"/>
      <c r="TOP1" s="91"/>
      <c r="TOQ1" s="91"/>
      <c r="TOR1" s="91"/>
      <c r="TOS1" s="91"/>
      <c r="TOT1" s="91"/>
      <c r="TOU1" s="91"/>
      <c r="TOV1" s="91"/>
      <c r="TOW1" s="91"/>
      <c r="TOX1" s="91"/>
      <c r="TOY1" s="91"/>
      <c r="TOZ1" s="91"/>
      <c r="TPA1" s="91"/>
      <c r="TPB1" s="91"/>
      <c r="TPC1" s="91"/>
      <c r="TPD1" s="91"/>
      <c r="TPE1" s="91"/>
      <c r="TPF1" s="91"/>
      <c r="TPG1" s="91"/>
      <c r="TPH1" s="91"/>
      <c r="TPI1" s="91"/>
      <c r="TPJ1" s="91"/>
      <c r="TPK1" s="91"/>
      <c r="TPL1" s="91"/>
      <c r="TPM1" s="91"/>
      <c r="TPN1" s="91"/>
      <c r="TPO1" s="91"/>
      <c r="TPP1" s="91"/>
      <c r="TPQ1" s="91"/>
      <c r="TPR1" s="91"/>
      <c r="TPS1" s="91"/>
      <c r="TPT1" s="91"/>
      <c r="TPU1" s="91"/>
      <c r="TPV1" s="91"/>
      <c r="TPW1" s="91"/>
      <c r="TPX1" s="91"/>
      <c r="TPY1" s="91"/>
      <c r="TPZ1" s="91"/>
      <c r="TQA1" s="91"/>
      <c r="TQB1" s="91"/>
      <c r="TQC1" s="91"/>
      <c r="TQD1" s="91"/>
      <c r="TQE1" s="91"/>
      <c r="TQF1" s="91"/>
      <c r="TQG1" s="91"/>
      <c r="TQH1" s="91"/>
      <c r="TQI1" s="91"/>
      <c r="TQJ1" s="91"/>
      <c r="TQK1" s="91"/>
      <c r="TQL1" s="91"/>
      <c r="TQM1" s="91"/>
      <c r="TQN1" s="91"/>
      <c r="TQO1" s="91"/>
      <c r="TQP1" s="91"/>
      <c r="TQQ1" s="91"/>
      <c r="TQR1" s="91"/>
      <c r="TQS1" s="91"/>
      <c r="TQT1" s="91"/>
      <c r="TQU1" s="91"/>
      <c r="TQV1" s="91"/>
      <c r="TQW1" s="91"/>
      <c r="TQX1" s="91"/>
      <c r="TQY1" s="91"/>
      <c r="TQZ1" s="91"/>
      <c r="TRA1" s="91"/>
      <c r="TRB1" s="91"/>
      <c r="TRC1" s="91"/>
      <c r="TRD1" s="91"/>
      <c r="TRE1" s="91"/>
      <c r="TRF1" s="91"/>
      <c r="TRG1" s="91"/>
      <c r="TRH1" s="91"/>
      <c r="TRI1" s="91"/>
      <c r="TRJ1" s="91"/>
      <c r="TRK1" s="91"/>
      <c r="TRL1" s="91"/>
      <c r="TRM1" s="91"/>
      <c r="TRN1" s="91"/>
      <c r="TRO1" s="91"/>
      <c r="TRP1" s="91"/>
      <c r="TRQ1" s="91"/>
      <c r="TRR1" s="91"/>
      <c r="TRS1" s="91"/>
      <c r="TRT1" s="91"/>
      <c r="TRU1" s="91"/>
      <c r="TRV1" s="91"/>
      <c r="TRW1" s="91"/>
      <c r="TRX1" s="91"/>
      <c r="TRY1" s="91"/>
      <c r="TRZ1" s="91"/>
      <c r="TSA1" s="91"/>
      <c r="TSB1" s="91"/>
      <c r="TSC1" s="91"/>
      <c r="TSD1" s="91"/>
      <c r="TSE1" s="91"/>
      <c r="TSF1" s="91"/>
      <c r="TSG1" s="91"/>
      <c r="TSH1" s="91"/>
      <c r="TSI1" s="91"/>
      <c r="TSJ1" s="91"/>
      <c r="TSK1" s="91"/>
      <c r="TSL1" s="91"/>
      <c r="TSM1" s="91"/>
      <c r="TSN1" s="91"/>
      <c r="TSO1" s="91"/>
      <c r="TSP1" s="91"/>
      <c r="TSQ1" s="91"/>
      <c r="TSR1" s="91"/>
      <c r="TSS1" s="91"/>
      <c r="TST1" s="91"/>
      <c r="TSU1" s="91"/>
      <c r="TSV1" s="91"/>
      <c r="TSW1" s="91"/>
      <c r="TSX1" s="91"/>
      <c r="TSY1" s="91"/>
      <c r="TSZ1" s="91"/>
      <c r="TTA1" s="91"/>
      <c r="TTB1" s="91"/>
      <c r="TTC1" s="91"/>
      <c r="TTD1" s="91"/>
      <c r="TTE1" s="91"/>
      <c r="TTF1" s="91"/>
      <c r="TTG1" s="91"/>
      <c r="TTH1" s="91"/>
      <c r="TTI1" s="91"/>
      <c r="TTJ1" s="91"/>
      <c r="TTK1" s="91"/>
      <c r="TTL1" s="91"/>
      <c r="TTM1" s="91"/>
      <c r="TTN1" s="91"/>
      <c r="TTO1" s="91"/>
      <c r="TTP1" s="91"/>
      <c r="TTQ1" s="91"/>
      <c r="TTR1" s="91"/>
      <c r="TTS1" s="91"/>
      <c r="TTT1" s="91"/>
      <c r="TTU1" s="91"/>
      <c r="TTV1" s="91"/>
      <c r="TTW1" s="91"/>
      <c r="TTX1" s="91"/>
      <c r="TTY1" s="91"/>
      <c r="TTZ1" s="91"/>
      <c r="TUA1" s="91"/>
      <c r="TUB1" s="91"/>
      <c r="TUC1" s="91"/>
      <c r="TUD1" s="91"/>
      <c r="TUE1" s="91"/>
      <c r="TUF1" s="91"/>
      <c r="TUG1" s="91"/>
      <c r="TUH1" s="91"/>
      <c r="TUI1" s="91"/>
      <c r="TUJ1" s="91"/>
      <c r="TUK1" s="91"/>
      <c r="TUL1" s="91"/>
      <c r="TUM1" s="91"/>
      <c r="TUN1" s="91"/>
      <c r="TUO1" s="91"/>
      <c r="TUP1" s="91"/>
      <c r="TUQ1" s="91"/>
      <c r="TUR1" s="91"/>
      <c r="TUS1" s="91"/>
      <c r="TUT1" s="91"/>
      <c r="TUU1" s="91"/>
      <c r="TUV1" s="91"/>
      <c r="TUW1" s="91"/>
      <c r="TUX1" s="91"/>
      <c r="TUY1" s="91"/>
      <c r="TUZ1" s="91"/>
      <c r="TVA1" s="91"/>
      <c r="TVB1" s="91"/>
      <c r="TVC1" s="91"/>
      <c r="TVD1" s="91"/>
      <c r="TVE1" s="91"/>
      <c r="TVF1" s="91"/>
      <c r="TVG1" s="91"/>
      <c r="TVH1" s="91"/>
      <c r="TVI1" s="91"/>
      <c r="TVJ1" s="91"/>
      <c r="TVK1" s="91"/>
      <c r="TVL1" s="91"/>
      <c r="TVM1" s="91"/>
      <c r="TVN1" s="91"/>
      <c r="TVO1" s="91"/>
      <c r="TVP1" s="91"/>
      <c r="TVQ1" s="91"/>
      <c r="TVR1" s="91"/>
      <c r="TVS1" s="91"/>
      <c r="TVT1" s="91"/>
      <c r="TVU1" s="91"/>
      <c r="TVV1" s="91"/>
      <c r="TVW1" s="91"/>
      <c r="TVX1" s="91"/>
      <c r="TVY1" s="91"/>
      <c r="TVZ1" s="91"/>
      <c r="TWA1" s="91"/>
      <c r="TWB1" s="91"/>
      <c r="TWC1" s="91"/>
      <c r="TWD1" s="91"/>
      <c r="TWE1" s="91"/>
      <c r="TWF1" s="91"/>
      <c r="TWG1" s="91"/>
      <c r="TWH1" s="91"/>
      <c r="TWI1" s="91"/>
      <c r="TWJ1" s="91"/>
      <c r="TWK1" s="91"/>
      <c r="TWL1" s="91"/>
      <c r="TWM1" s="91"/>
      <c r="TWN1" s="91"/>
      <c r="TWO1" s="91"/>
      <c r="TWP1" s="91"/>
      <c r="TWQ1" s="91"/>
      <c r="TWR1" s="91"/>
      <c r="TWS1" s="91"/>
      <c r="TWT1" s="91"/>
      <c r="TWU1" s="91"/>
      <c r="TWV1" s="91"/>
      <c r="TWW1" s="91"/>
      <c r="TWX1" s="91"/>
      <c r="TWY1" s="91"/>
      <c r="TWZ1" s="91"/>
      <c r="TXA1" s="91"/>
      <c r="TXB1" s="91"/>
      <c r="TXC1" s="91"/>
      <c r="TXD1" s="91"/>
      <c r="TXE1" s="91"/>
      <c r="TXF1" s="91"/>
      <c r="TXG1" s="91"/>
      <c r="TXH1" s="91"/>
      <c r="TXI1" s="91"/>
      <c r="TXJ1" s="91"/>
      <c r="TXK1" s="91"/>
      <c r="TXL1" s="91"/>
      <c r="TXM1" s="91"/>
      <c r="TXN1" s="91"/>
      <c r="TXO1" s="91"/>
      <c r="TXP1" s="91"/>
      <c r="TXQ1" s="91"/>
      <c r="TXR1" s="91"/>
      <c r="TXS1" s="91"/>
      <c r="TXT1" s="91"/>
      <c r="TXU1" s="91"/>
      <c r="TXV1" s="91"/>
      <c r="TXW1" s="91"/>
      <c r="TXX1" s="91"/>
      <c r="TXY1" s="91"/>
      <c r="TXZ1" s="91"/>
      <c r="TYA1" s="91"/>
      <c r="TYB1" s="91"/>
      <c r="TYC1" s="91"/>
      <c r="TYD1" s="91"/>
      <c r="TYE1" s="91"/>
      <c r="TYF1" s="91"/>
      <c r="TYG1" s="91"/>
      <c r="TYH1" s="91"/>
      <c r="TYI1" s="91"/>
      <c r="TYJ1" s="91"/>
      <c r="TYK1" s="91"/>
      <c r="TYL1" s="91"/>
      <c r="TYM1" s="91"/>
      <c r="TYN1" s="91"/>
      <c r="TYO1" s="91"/>
      <c r="TYP1" s="91"/>
      <c r="TYQ1" s="91"/>
      <c r="TYR1" s="91"/>
      <c r="TYS1" s="91"/>
      <c r="TYT1" s="91"/>
      <c r="TYU1" s="91"/>
      <c r="TYV1" s="91"/>
      <c r="TYW1" s="91"/>
      <c r="TYX1" s="91"/>
      <c r="TYY1" s="91"/>
      <c r="TYZ1" s="91"/>
      <c r="TZA1" s="91"/>
      <c r="TZB1" s="91"/>
      <c r="TZC1" s="91"/>
      <c r="TZD1" s="91"/>
      <c r="TZE1" s="91"/>
      <c r="TZF1" s="91"/>
      <c r="TZG1" s="91"/>
      <c r="TZH1" s="91"/>
      <c r="TZI1" s="91"/>
      <c r="TZJ1" s="91"/>
      <c r="TZK1" s="91"/>
      <c r="TZL1" s="91"/>
      <c r="TZM1" s="91"/>
      <c r="TZN1" s="91"/>
      <c r="TZO1" s="91"/>
      <c r="TZP1" s="91"/>
      <c r="TZQ1" s="91"/>
      <c r="TZR1" s="91"/>
      <c r="TZS1" s="91"/>
      <c r="TZT1" s="91"/>
      <c r="TZU1" s="91"/>
      <c r="TZV1" s="91"/>
      <c r="TZW1" s="91"/>
      <c r="TZX1" s="91"/>
      <c r="TZY1" s="91"/>
      <c r="TZZ1" s="91"/>
      <c r="UAA1" s="91"/>
      <c r="UAB1" s="91"/>
      <c r="UAC1" s="91"/>
      <c r="UAD1" s="91"/>
      <c r="UAE1" s="91"/>
      <c r="UAF1" s="91"/>
      <c r="UAG1" s="91"/>
      <c r="UAH1" s="91"/>
      <c r="UAI1" s="91"/>
      <c r="UAJ1" s="91"/>
      <c r="UAK1" s="91"/>
      <c r="UAL1" s="91"/>
      <c r="UAM1" s="91"/>
      <c r="UAN1" s="91"/>
      <c r="UAO1" s="91"/>
      <c r="UAP1" s="91"/>
      <c r="UAQ1" s="91"/>
      <c r="UAR1" s="91"/>
      <c r="UAS1" s="91"/>
      <c r="UAT1" s="91"/>
      <c r="UAU1" s="91"/>
      <c r="UAV1" s="91"/>
      <c r="UAW1" s="91"/>
      <c r="UAX1" s="91"/>
      <c r="UAY1" s="91"/>
      <c r="UAZ1" s="91"/>
      <c r="UBA1" s="91"/>
      <c r="UBB1" s="91"/>
      <c r="UBC1" s="91"/>
      <c r="UBD1" s="91"/>
      <c r="UBE1" s="91"/>
      <c r="UBF1" s="91"/>
      <c r="UBG1" s="91"/>
      <c r="UBH1" s="91"/>
      <c r="UBI1" s="91"/>
      <c r="UBJ1" s="91"/>
      <c r="UBK1" s="91"/>
      <c r="UBL1" s="91"/>
      <c r="UBM1" s="91"/>
      <c r="UBN1" s="91"/>
      <c r="UBO1" s="91"/>
      <c r="UBP1" s="91"/>
      <c r="UBQ1" s="91"/>
      <c r="UBR1" s="91"/>
      <c r="UBS1" s="91"/>
      <c r="UBT1" s="91"/>
      <c r="UBU1" s="91"/>
      <c r="UBV1" s="91"/>
      <c r="UBW1" s="91"/>
      <c r="UBX1" s="91"/>
      <c r="UBY1" s="91"/>
      <c r="UBZ1" s="91"/>
      <c r="UCA1" s="91"/>
      <c r="UCB1" s="91"/>
      <c r="UCC1" s="91"/>
      <c r="UCD1" s="91"/>
      <c r="UCE1" s="91"/>
      <c r="UCF1" s="91"/>
      <c r="UCG1" s="91"/>
      <c r="UCH1" s="91"/>
      <c r="UCI1" s="91"/>
      <c r="UCJ1" s="91"/>
      <c r="UCK1" s="91"/>
      <c r="UCL1" s="91"/>
      <c r="UCM1" s="91"/>
      <c r="UCN1" s="91"/>
      <c r="UCO1" s="91"/>
      <c r="UCP1" s="91"/>
      <c r="UCQ1" s="91"/>
      <c r="UCR1" s="91"/>
      <c r="UCS1" s="91"/>
      <c r="UCT1" s="91"/>
      <c r="UCU1" s="91"/>
      <c r="UCV1" s="91"/>
      <c r="UCW1" s="91"/>
      <c r="UCX1" s="91"/>
      <c r="UCY1" s="91"/>
      <c r="UCZ1" s="91"/>
      <c r="UDA1" s="91"/>
      <c r="UDB1" s="91"/>
      <c r="UDC1" s="91"/>
      <c r="UDD1" s="91"/>
      <c r="UDE1" s="91"/>
      <c r="UDF1" s="91"/>
      <c r="UDG1" s="91"/>
      <c r="UDH1" s="91"/>
      <c r="UDI1" s="91"/>
      <c r="UDJ1" s="91"/>
      <c r="UDK1" s="91"/>
      <c r="UDL1" s="91"/>
      <c r="UDM1" s="91"/>
      <c r="UDN1" s="91"/>
      <c r="UDO1" s="91"/>
      <c r="UDP1" s="91"/>
      <c r="UDQ1" s="91"/>
      <c r="UDR1" s="91"/>
      <c r="UDS1" s="91"/>
      <c r="UDT1" s="91"/>
      <c r="UDU1" s="91"/>
      <c r="UDV1" s="91"/>
      <c r="UDW1" s="91"/>
      <c r="UDX1" s="91"/>
      <c r="UDY1" s="91"/>
      <c r="UDZ1" s="91"/>
      <c r="UEA1" s="91"/>
      <c r="UEB1" s="91"/>
      <c r="UEC1" s="91"/>
      <c r="UED1" s="91"/>
      <c r="UEE1" s="91"/>
      <c r="UEF1" s="91"/>
      <c r="UEG1" s="91"/>
      <c r="UEH1" s="91"/>
      <c r="UEI1" s="91"/>
      <c r="UEJ1" s="91"/>
      <c r="UEK1" s="91"/>
      <c r="UEL1" s="91"/>
      <c r="UEM1" s="91"/>
      <c r="UEN1" s="91"/>
      <c r="UEO1" s="91"/>
      <c r="UEP1" s="91"/>
      <c r="UEQ1" s="91"/>
      <c r="UER1" s="91"/>
      <c r="UES1" s="91"/>
      <c r="UET1" s="91"/>
      <c r="UEU1" s="91"/>
      <c r="UEV1" s="91"/>
      <c r="UEW1" s="91"/>
      <c r="UEX1" s="91"/>
      <c r="UEY1" s="91"/>
      <c r="UEZ1" s="91"/>
      <c r="UFA1" s="91"/>
      <c r="UFB1" s="91"/>
      <c r="UFC1" s="91"/>
      <c r="UFD1" s="91"/>
      <c r="UFE1" s="91"/>
      <c r="UFF1" s="91"/>
      <c r="UFG1" s="91"/>
      <c r="UFH1" s="91"/>
      <c r="UFI1" s="91"/>
      <c r="UFJ1" s="91"/>
      <c r="UFK1" s="91"/>
      <c r="UFL1" s="91"/>
      <c r="UFM1" s="91"/>
      <c r="UFN1" s="91"/>
      <c r="UFO1" s="91"/>
      <c r="UFP1" s="91"/>
      <c r="UFQ1" s="91"/>
      <c r="UFR1" s="91"/>
      <c r="UFS1" s="91"/>
      <c r="UFT1" s="91"/>
      <c r="UFU1" s="91"/>
      <c r="UFV1" s="91"/>
      <c r="UFW1" s="91"/>
      <c r="UFX1" s="91"/>
      <c r="UFY1" s="91"/>
      <c r="UFZ1" s="91"/>
      <c r="UGA1" s="91"/>
      <c r="UGB1" s="91"/>
      <c r="UGC1" s="91"/>
      <c r="UGD1" s="91"/>
      <c r="UGE1" s="91"/>
      <c r="UGF1" s="91"/>
      <c r="UGG1" s="91"/>
      <c r="UGH1" s="91"/>
      <c r="UGI1" s="91"/>
      <c r="UGJ1" s="91"/>
      <c r="UGK1" s="91"/>
      <c r="UGL1" s="91"/>
      <c r="UGM1" s="91"/>
      <c r="UGN1" s="91"/>
      <c r="UGO1" s="91"/>
      <c r="UGP1" s="91"/>
      <c r="UGQ1" s="91"/>
      <c r="UGR1" s="91"/>
      <c r="UGS1" s="91"/>
      <c r="UGT1" s="91"/>
      <c r="UGU1" s="91"/>
      <c r="UGV1" s="91"/>
      <c r="UGW1" s="91"/>
      <c r="UGX1" s="91"/>
      <c r="UGY1" s="91"/>
      <c r="UGZ1" s="91"/>
      <c r="UHA1" s="91"/>
      <c r="UHB1" s="91"/>
      <c r="UHC1" s="91"/>
      <c r="UHD1" s="91"/>
      <c r="UHE1" s="91"/>
      <c r="UHF1" s="91"/>
      <c r="UHG1" s="91"/>
      <c r="UHH1" s="91"/>
      <c r="UHI1" s="91"/>
      <c r="UHJ1" s="91"/>
      <c r="UHK1" s="91"/>
      <c r="UHL1" s="91"/>
      <c r="UHM1" s="91"/>
      <c r="UHN1" s="91"/>
      <c r="UHO1" s="91"/>
      <c r="UHP1" s="91"/>
      <c r="UHQ1" s="91"/>
      <c r="UHR1" s="91"/>
      <c r="UHS1" s="91"/>
      <c r="UHT1" s="91"/>
      <c r="UHU1" s="91"/>
      <c r="UHV1" s="91"/>
      <c r="UHW1" s="91"/>
      <c r="UHX1" s="91"/>
      <c r="UHY1" s="91"/>
      <c r="UHZ1" s="91"/>
      <c r="UIA1" s="91"/>
      <c r="UIB1" s="91"/>
      <c r="UIC1" s="91"/>
      <c r="UID1" s="91"/>
      <c r="UIE1" s="91"/>
      <c r="UIF1" s="91"/>
      <c r="UIG1" s="91"/>
      <c r="UIH1" s="91"/>
      <c r="UII1" s="91"/>
      <c r="UIJ1" s="91"/>
      <c r="UIK1" s="91"/>
      <c r="UIL1" s="91"/>
      <c r="UIM1" s="91"/>
      <c r="UIN1" s="91"/>
      <c r="UIO1" s="91"/>
      <c r="UIP1" s="91"/>
      <c r="UIQ1" s="91"/>
      <c r="UIR1" s="91"/>
      <c r="UIS1" s="91"/>
      <c r="UIT1" s="91"/>
      <c r="UIU1" s="91"/>
      <c r="UIV1" s="91"/>
      <c r="UIW1" s="91"/>
      <c r="UIX1" s="91"/>
      <c r="UIY1" s="91"/>
      <c r="UIZ1" s="91"/>
      <c r="UJA1" s="91"/>
      <c r="UJB1" s="91"/>
      <c r="UJC1" s="91"/>
      <c r="UJD1" s="91"/>
      <c r="UJE1" s="91"/>
      <c r="UJF1" s="91"/>
      <c r="UJG1" s="91"/>
      <c r="UJH1" s="91"/>
      <c r="UJI1" s="91"/>
      <c r="UJJ1" s="91"/>
      <c r="UJK1" s="91"/>
      <c r="UJL1" s="91"/>
      <c r="UJM1" s="91"/>
      <c r="UJN1" s="91"/>
      <c r="UJO1" s="91"/>
      <c r="UJP1" s="91"/>
      <c r="UJQ1" s="91"/>
      <c r="UJR1" s="91"/>
      <c r="UJS1" s="91"/>
      <c r="UJT1" s="91"/>
      <c r="UJU1" s="91"/>
      <c r="UJV1" s="91"/>
      <c r="UJW1" s="91"/>
      <c r="UJX1" s="91"/>
      <c r="UJY1" s="91"/>
      <c r="UJZ1" s="91"/>
      <c r="UKA1" s="91"/>
      <c r="UKB1" s="91"/>
      <c r="UKC1" s="91"/>
      <c r="UKD1" s="91"/>
      <c r="UKE1" s="91"/>
      <c r="UKF1" s="91"/>
      <c r="UKG1" s="91"/>
      <c r="UKH1" s="91"/>
      <c r="UKI1" s="91"/>
      <c r="UKJ1" s="91"/>
      <c r="UKK1" s="91"/>
      <c r="UKL1" s="91"/>
      <c r="UKM1" s="91"/>
      <c r="UKN1" s="91"/>
      <c r="UKO1" s="91"/>
      <c r="UKP1" s="91"/>
      <c r="UKQ1" s="91"/>
      <c r="UKR1" s="91"/>
      <c r="UKS1" s="91"/>
      <c r="UKT1" s="91"/>
      <c r="UKU1" s="91"/>
      <c r="UKV1" s="91"/>
      <c r="UKW1" s="91"/>
      <c r="UKX1" s="91"/>
      <c r="UKY1" s="91"/>
      <c r="UKZ1" s="91"/>
      <c r="ULA1" s="91"/>
      <c r="ULB1" s="91"/>
      <c r="ULC1" s="91"/>
      <c r="ULD1" s="91"/>
      <c r="ULE1" s="91"/>
      <c r="ULF1" s="91"/>
      <c r="ULG1" s="91"/>
      <c r="ULH1" s="91"/>
      <c r="ULI1" s="91"/>
      <c r="ULJ1" s="91"/>
      <c r="ULK1" s="91"/>
      <c r="ULL1" s="91"/>
      <c r="ULM1" s="91"/>
      <c r="ULN1" s="91"/>
      <c r="ULO1" s="91"/>
      <c r="ULP1" s="91"/>
      <c r="ULQ1" s="91"/>
      <c r="ULR1" s="91"/>
      <c r="ULS1" s="91"/>
      <c r="ULT1" s="91"/>
      <c r="ULU1" s="91"/>
      <c r="ULV1" s="91"/>
      <c r="ULW1" s="91"/>
      <c r="ULX1" s="91"/>
      <c r="ULY1" s="91"/>
      <c r="ULZ1" s="91"/>
      <c r="UMA1" s="91"/>
      <c r="UMB1" s="91"/>
      <c r="UMC1" s="91"/>
      <c r="UMD1" s="91"/>
      <c r="UME1" s="91"/>
      <c r="UMF1" s="91"/>
      <c r="UMG1" s="91"/>
      <c r="UMH1" s="91"/>
      <c r="UMI1" s="91"/>
      <c r="UMJ1" s="91"/>
      <c r="UMK1" s="91"/>
      <c r="UML1" s="91"/>
      <c r="UMM1" s="91"/>
      <c r="UMN1" s="91"/>
      <c r="UMO1" s="91"/>
      <c r="UMP1" s="91"/>
      <c r="UMQ1" s="91"/>
      <c r="UMR1" s="91"/>
      <c r="UMS1" s="91"/>
      <c r="UMT1" s="91"/>
      <c r="UMU1" s="91"/>
      <c r="UMV1" s="91"/>
      <c r="UMW1" s="91"/>
      <c r="UMX1" s="91"/>
      <c r="UMY1" s="91"/>
      <c r="UMZ1" s="91"/>
      <c r="UNA1" s="91"/>
      <c r="UNB1" s="91"/>
      <c r="UNC1" s="91"/>
      <c r="UND1" s="91"/>
      <c r="UNE1" s="91"/>
      <c r="UNF1" s="91"/>
      <c r="UNG1" s="91"/>
      <c r="UNH1" s="91"/>
      <c r="UNI1" s="91"/>
      <c r="UNJ1" s="91"/>
      <c r="UNK1" s="91"/>
      <c r="UNL1" s="91"/>
      <c r="UNM1" s="91"/>
      <c r="UNN1" s="91"/>
      <c r="UNO1" s="91"/>
      <c r="UNP1" s="91"/>
      <c r="UNQ1" s="91"/>
      <c r="UNR1" s="91"/>
      <c r="UNS1" s="91"/>
      <c r="UNT1" s="91"/>
      <c r="UNU1" s="91"/>
      <c r="UNV1" s="91"/>
      <c r="UNW1" s="91"/>
      <c r="UNX1" s="91"/>
      <c r="UNY1" s="91"/>
      <c r="UNZ1" s="91"/>
      <c r="UOA1" s="91"/>
      <c r="UOB1" s="91"/>
      <c r="UOC1" s="91"/>
      <c r="UOD1" s="91"/>
      <c r="UOE1" s="91"/>
      <c r="UOF1" s="91"/>
      <c r="UOG1" s="91"/>
      <c r="UOH1" s="91"/>
      <c r="UOI1" s="91"/>
      <c r="UOJ1" s="91"/>
      <c r="UOK1" s="91"/>
      <c r="UOL1" s="91"/>
      <c r="UOM1" s="91"/>
      <c r="UON1" s="91"/>
      <c r="UOO1" s="91"/>
      <c r="UOP1" s="91"/>
      <c r="UOQ1" s="91"/>
      <c r="UOR1" s="91"/>
      <c r="UOS1" s="91"/>
      <c r="UOT1" s="91"/>
      <c r="UOU1" s="91"/>
      <c r="UOV1" s="91"/>
      <c r="UOW1" s="91"/>
      <c r="UOX1" s="91"/>
      <c r="UOY1" s="91"/>
      <c r="UOZ1" s="91"/>
      <c r="UPA1" s="91"/>
      <c r="UPB1" s="91"/>
      <c r="UPC1" s="91"/>
      <c r="UPD1" s="91"/>
      <c r="UPE1" s="91"/>
      <c r="UPF1" s="91"/>
      <c r="UPG1" s="91"/>
      <c r="UPH1" s="91"/>
      <c r="UPI1" s="91"/>
      <c r="UPJ1" s="91"/>
      <c r="UPK1" s="91"/>
      <c r="UPL1" s="91"/>
      <c r="UPM1" s="91"/>
      <c r="UPN1" s="91"/>
      <c r="UPO1" s="91"/>
      <c r="UPP1" s="91"/>
      <c r="UPQ1" s="91"/>
      <c r="UPR1" s="91"/>
      <c r="UPS1" s="91"/>
      <c r="UPT1" s="91"/>
      <c r="UPU1" s="91"/>
      <c r="UPV1" s="91"/>
      <c r="UPW1" s="91"/>
      <c r="UPX1" s="91"/>
      <c r="UPY1" s="91"/>
      <c r="UPZ1" s="91"/>
      <c r="UQA1" s="91"/>
      <c r="UQB1" s="91"/>
      <c r="UQC1" s="91"/>
      <c r="UQD1" s="91"/>
      <c r="UQE1" s="91"/>
      <c r="UQF1" s="91"/>
      <c r="UQG1" s="91"/>
      <c r="UQH1" s="91"/>
      <c r="UQI1" s="91"/>
      <c r="UQJ1" s="91"/>
      <c r="UQK1" s="91"/>
      <c r="UQL1" s="91"/>
      <c r="UQM1" s="91"/>
      <c r="UQN1" s="91"/>
      <c r="UQO1" s="91"/>
      <c r="UQP1" s="91"/>
      <c r="UQQ1" s="91"/>
      <c r="UQR1" s="91"/>
      <c r="UQS1" s="91"/>
      <c r="UQT1" s="91"/>
      <c r="UQU1" s="91"/>
      <c r="UQV1" s="91"/>
      <c r="UQW1" s="91"/>
      <c r="UQX1" s="91"/>
      <c r="UQY1" s="91"/>
      <c r="UQZ1" s="91"/>
      <c r="URA1" s="91"/>
      <c r="URB1" s="91"/>
      <c r="URC1" s="91"/>
      <c r="URD1" s="91"/>
      <c r="URE1" s="91"/>
      <c r="URF1" s="91"/>
      <c r="URG1" s="91"/>
      <c r="URH1" s="91"/>
      <c r="URI1" s="91"/>
      <c r="URJ1" s="91"/>
      <c r="URK1" s="91"/>
      <c r="URL1" s="91"/>
      <c r="URM1" s="91"/>
      <c r="URN1" s="91"/>
      <c r="URO1" s="91"/>
      <c r="URP1" s="91"/>
      <c r="URQ1" s="91"/>
      <c r="URR1" s="91"/>
      <c r="URS1" s="91"/>
      <c r="URT1" s="91"/>
      <c r="URU1" s="91"/>
      <c r="URV1" s="91"/>
      <c r="URW1" s="91"/>
      <c r="URX1" s="91"/>
      <c r="URY1" s="91"/>
      <c r="URZ1" s="91"/>
      <c r="USA1" s="91"/>
      <c r="USB1" s="91"/>
      <c r="USC1" s="91"/>
      <c r="USD1" s="91"/>
      <c r="USE1" s="91"/>
      <c r="USF1" s="91"/>
      <c r="USG1" s="91"/>
      <c r="USH1" s="91"/>
      <c r="USI1" s="91"/>
      <c r="USJ1" s="91"/>
      <c r="USK1" s="91"/>
      <c r="USL1" s="91"/>
      <c r="USM1" s="91"/>
      <c r="USN1" s="91"/>
      <c r="USO1" s="91"/>
      <c r="USP1" s="91"/>
      <c r="USQ1" s="91"/>
      <c r="USR1" s="91"/>
      <c r="USS1" s="91"/>
      <c r="UST1" s="91"/>
      <c r="USU1" s="91"/>
      <c r="USV1" s="91"/>
      <c r="USW1" s="91"/>
      <c r="USX1" s="91"/>
      <c r="USY1" s="91"/>
      <c r="USZ1" s="91"/>
      <c r="UTA1" s="91"/>
      <c r="UTB1" s="91"/>
      <c r="UTC1" s="91"/>
      <c r="UTD1" s="91"/>
      <c r="UTE1" s="91"/>
      <c r="UTF1" s="91"/>
      <c r="UTG1" s="91"/>
      <c r="UTH1" s="91"/>
      <c r="UTI1" s="91"/>
      <c r="UTJ1" s="91"/>
      <c r="UTK1" s="91"/>
      <c r="UTL1" s="91"/>
      <c r="UTM1" s="91"/>
      <c r="UTN1" s="91"/>
      <c r="UTO1" s="91"/>
      <c r="UTP1" s="91"/>
      <c r="UTQ1" s="91"/>
      <c r="UTR1" s="91"/>
      <c r="UTS1" s="91"/>
      <c r="UTT1" s="91"/>
      <c r="UTU1" s="91"/>
      <c r="UTV1" s="91"/>
      <c r="UTW1" s="91"/>
      <c r="UTX1" s="91"/>
      <c r="UTY1" s="91"/>
      <c r="UTZ1" s="91"/>
      <c r="UUA1" s="91"/>
      <c r="UUB1" s="91"/>
      <c r="UUC1" s="91"/>
      <c r="UUD1" s="91"/>
      <c r="UUE1" s="91"/>
      <c r="UUF1" s="91"/>
      <c r="UUG1" s="91"/>
      <c r="UUH1" s="91"/>
      <c r="UUI1" s="91"/>
      <c r="UUJ1" s="91"/>
      <c r="UUK1" s="91"/>
      <c r="UUL1" s="91"/>
      <c r="UUM1" s="91"/>
      <c r="UUN1" s="91"/>
      <c r="UUO1" s="91"/>
      <c r="UUP1" s="91"/>
      <c r="UUQ1" s="91"/>
      <c r="UUR1" s="91"/>
      <c r="UUS1" s="91"/>
      <c r="UUT1" s="91"/>
      <c r="UUU1" s="91"/>
      <c r="UUV1" s="91"/>
      <c r="UUW1" s="91"/>
      <c r="UUX1" s="91"/>
      <c r="UUY1" s="91"/>
      <c r="UUZ1" s="91"/>
      <c r="UVA1" s="91"/>
      <c r="UVB1" s="91"/>
      <c r="UVC1" s="91"/>
      <c r="UVD1" s="91"/>
      <c r="UVE1" s="91"/>
      <c r="UVF1" s="91"/>
      <c r="UVG1" s="91"/>
      <c r="UVH1" s="91"/>
      <c r="UVI1" s="91"/>
      <c r="UVJ1" s="91"/>
      <c r="UVK1" s="91"/>
      <c r="UVL1" s="91"/>
      <c r="UVM1" s="91"/>
      <c r="UVN1" s="91"/>
      <c r="UVO1" s="91"/>
      <c r="UVP1" s="91"/>
      <c r="UVQ1" s="91"/>
      <c r="UVR1" s="91"/>
      <c r="UVS1" s="91"/>
      <c r="UVT1" s="91"/>
      <c r="UVU1" s="91"/>
      <c r="UVV1" s="91"/>
      <c r="UVW1" s="91"/>
      <c r="UVX1" s="91"/>
      <c r="UVY1" s="91"/>
      <c r="UVZ1" s="91"/>
      <c r="UWA1" s="91"/>
      <c r="UWB1" s="91"/>
      <c r="UWC1" s="91"/>
      <c r="UWD1" s="91"/>
      <c r="UWE1" s="91"/>
      <c r="UWF1" s="91"/>
      <c r="UWG1" s="91"/>
      <c r="UWH1" s="91"/>
      <c r="UWI1" s="91"/>
      <c r="UWJ1" s="91"/>
      <c r="UWK1" s="91"/>
      <c r="UWL1" s="91"/>
      <c r="UWM1" s="91"/>
      <c r="UWN1" s="91"/>
      <c r="UWO1" s="91"/>
      <c r="UWP1" s="91"/>
      <c r="UWQ1" s="91"/>
      <c r="UWR1" s="91"/>
      <c r="UWS1" s="91"/>
      <c r="UWT1" s="91"/>
      <c r="UWU1" s="91"/>
      <c r="UWV1" s="91"/>
      <c r="UWW1" s="91"/>
      <c r="UWX1" s="91"/>
      <c r="UWY1" s="91"/>
      <c r="UWZ1" s="91"/>
      <c r="UXA1" s="91"/>
      <c r="UXB1" s="91"/>
      <c r="UXC1" s="91"/>
      <c r="UXD1" s="91"/>
      <c r="UXE1" s="91"/>
      <c r="UXF1" s="91"/>
      <c r="UXG1" s="91"/>
      <c r="UXH1" s="91"/>
      <c r="UXI1" s="91"/>
      <c r="UXJ1" s="91"/>
      <c r="UXK1" s="91"/>
      <c r="UXL1" s="91"/>
      <c r="UXM1" s="91"/>
      <c r="UXN1" s="91"/>
      <c r="UXO1" s="91"/>
      <c r="UXP1" s="91"/>
      <c r="UXQ1" s="91"/>
      <c r="UXR1" s="91"/>
      <c r="UXS1" s="91"/>
      <c r="UXT1" s="91"/>
      <c r="UXU1" s="91"/>
      <c r="UXV1" s="91"/>
      <c r="UXW1" s="91"/>
      <c r="UXX1" s="91"/>
      <c r="UXY1" s="91"/>
      <c r="UXZ1" s="91"/>
      <c r="UYA1" s="91"/>
      <c r="UYB1" s="91"/>
      <c r="UYC1" s="91"/>
      <c r="UYD1" s="91"/>
      <c r="UYE1" s="91"/>
      <c r="UYF1" s="91"/>
      <c r="UYG1" s="91"/>
      <c r="UYH1" s="91"/>
      <c r="UYI1" s="91"/>
      <c r="UYJ1" s="91"/>
      <c r="UYK1" s="91"/>
      <c r="UYL1" s="91"/>
      <c r="UYM1" s="91"/>
      <c r="UYN1" s="91"/>
      <c r="UYO1" s="91"/>
      <c r="UYP1" s="91"/>
      <c r="UYQ1" s="91"/>
      <c r="UYR1" s="91"/>
      <c r="UYS1" s="91"/>
      <c r="UYT1" s="91"/>
      <c r="UYU1" s="91"/>
      <c r="UYV1" s="91"/>
      <c r="UYW1" s="91"/>
      <c r="UYX1" s="91"/>
      <c r="UYY1" s="91"/>
      <c r="UYZ1" s="91"/>
      <c r="UZA1" s="91"/>
      <c r="UZB1" s="91"/>
      <c r="UZC1" s="91"/>
      <c r="UZD1" s="91"/>
      <c r="UZE1" s="91"/>
      <c r="UZF1" s="91"/>
      <c r="UZG1" s="91"/>
      <c r="UZH1" s="91"/>
      <c r="UZI1" s="91"/>
      <c r="UZJ1" s="91"/>
      <c r="UZK1" s="91"/>
      <c r="UZL1" s="91"/>
      <c r="UZM1" s="91"/>
      <c r="UZN1" s="91"/>
      <c r="UZO1" s="91"/>
      <c r="UZP1" s="91"/>
      <c r="UZQ1" s="91"/>
      <c r="UZR1" s="91"/>
      <c r="UZS1" s="91"/>
      <c r="UZT1" s="91"/>
      <c r="UZU1" s="91"/>
      <c r="UZV1" s="91"/>
      <c r="UZW1" s="91"/>
      <c r="UZX1" s="91"/>
      <c r="UZY1" s="91"/>
      <c r="UZZ1" s="91"/>
      <c r="VAA1" s="91"/>
      <c r="VAB1" s="91"/>
      <c r="VAC1" s="91"/>
      <c r="VAD1" s="91"/>
      <c r="VAE1" s="91"/>
      <c r="VAF1" s="91"/>
      <c r="VAG1" s="91"/>
      <c r="VAH1" s="91"/>
      <c r="VAI1" s="91"/>
      <c r="VAJ1" s="91"/>
      <c r="VAK1" s="91"/>
      <c r="VAL1" s="91"/>
      <c r="VAM1" s="91"/>
      <c r="VAN1" s="91"/>
      <c r="VAO1" s="91"/>
      <c r="VAP1" s="91"/>
      <c r="VAQ1" s="91"/>
      <c r="VAR1" s="91"/>
      <c r="VAS1" s="91"/>
      <c r="VAT1" s="91"/>
      <c r="VAU1" s="91"/>
      <c r="VAV1" s="91"/>
      <c r="VAW1" s="91"/>
      <c r="VAX1" s="91"/>
      <c r="VAY1" s="91"/>
      <c r="VAZ1" s="91"/>
      <c r="VBA1" s="91"/>
      <c r="VBB1" s="91"/>
      <c r="VBC1" s="91"/>
      <c r="VBD1" s="91"/>
      <c r="VBE1" s="91"/>
      <c r="VBF1" s="91"/>
      <c r="VBG1" s="91"/>
      <c r="VBH1" s="91"/>
      <c r="VBI1" s="91"/>
      <c r="VBJ1" s="91"/>
      <c r="VBK1" s="91"/>
      <c r="VBL1" s="91"/>
      <c r="VBM1" s="91"/>
      <c r="VBN1" s="91"/>
      <c r="VBO1" s="91"/>
      <c r="VBP1" s="91"/>
      <c r="VBQ1" s="91"/>
      <c r="VBR1" s="91"/>
      <c r="VBS1" s="91"/>
      <c r="VBT1" s="91"/>
      <c r="VBU1" s="91"/>
      <c r="VBV1" s="91"/>
      <c r="VBW1" s="91"/>
      <c r="VBX1" s="91"/>
      <c r="VBY1" s="91"/>
      <c r="VBZ1" s="91"/>
      <c r="VCA1" s="91"/>
      <c r="VCB1" s="91"/>
      <c r="VCC1" s="91"/>
      <c r="VCD1" s="91"/>
      <c r="VCE1" s="91"/>
      <c r="VCF1" s="91"/>
      <c r="VCG1" s="91"/>
      <c r="VCH1" s="91"/>
      <c r="VCI1" s="91"/>
      <c r="VCJ1" s="91"/>
      <c r="VCK1" s="91"/>
      <c r="VCL1" s="91"/>
      <c r="VCM1" s="91"/>
      <c r="VCN1" s="91"/>
      <c r="VCO1" s="91"/>
      <c r="VCP1" s="91"/>
      <c r="VCQ1" s="91"/>
      <c r="VCR1" s="91"/>
      <c r="VCS1" s="91"/>
      <c r="VCT1" s="91"/>
      <c r="VCU1" s="91"/>
      <c r="VCV1" s="91"/>
      <c r="VCW1" s="91"/>
      <c r="VCX1" s="91"/>
      <c r="VCY1" s="91"/>
      <c r="VCZ1" s="91"/>
      <c r="VDA1" s="91"/>
      <c r="VDB1" s="91"/>
      <c r="VDC1" s="91"/>
      <c r="VDD1" s="91"/>
      <c r="VDE1" s="91"/>
      <c r="VDF1" s="91"/>
      <c r="VDG1" s="91"/>
      <c r="VDH1" s="91"/>
      <c r="VDI1" s="91"/>
      <c r="VDJ1" s="91"/>
      <c r="VDK1" s="91"/>
      <c r="VDL1" s="91"/>
      <c r="VDM1" s="91"/>
      <c r="VDN1" s="91"/>
      <c r="VDO1" s="91"/>
      <c r="VDP1" s="91"/>
      <c r="VDQ1" s="91"/>
      <c r="VDR1" s="91"/>
      <c r="VDS1" s="91"/>
      <c r="VDT1" s="91"/>
      <c r="VDU1" s="91"/>
      <c r="VDV1" s="91"/>
      <c r="VDW1" s="91"/>
      <c r="VDX1" s="91"/>
      <c r="VDY1" s="91"/>
      <c r="VDZ1" s="91"/>
      <c r="VEA1" s="91"/>
      <c r="VEB1" s="91"/>
      <c r="VEC1" s="91"/>
      <c r="VED1" s="91"/>
      <c r="VEE1" s="91"/>
      <c r="VEF1" s="91"/>
      <c r="VEG1" s="91"/>
      <c r="VEH1" s="91"/>
      <c r="VEI1" s="91"/>
      <c r="VEJ1" s="91"/>
      <c r="VEK1" s="91"/>
      <c r="VEL1" s="91"/>
      <c r="VEM1" s="91"/>
      <c r="VEN1" s="91"/>
      <c r="VEO1" s="91"/>
      <c r="VEP1" s="91"/>
      <c r="VEQ1" s="91"/>
      <c r="VER1" s="91"/>
      <c r="VES1" s="91"/>
      <c r="VET1" s="91"/>
      <c r="VEU1" s="91"/>
      <c r="VEV1" s="91"/>
      <c r="VEW1" s="91"/>
      <c r="VEX1" s="91"/>
      <c r="VEY1" s="91"/>
      <c r="VEZ1" s="91"/>
      <c r="VFA1" s="91"/>
      <c r="VFB1" s="91"/>
      <c r="VFC1" s="91"/>
      <c r="VFD1" s="91"/>
      <c r="VFE1" s="91"/>
      <c r="VFF1" s="91"/>
      <c r="VFG1" s="91"/>
      <c r="VFH1" s="91"/>
      <c r="VFI1" s="91"/>
      <c r="VFJ1" s="91"/>
      <c r="VFK1" s="91"/>
      <c r="VFL1" s="91"/>
      <c r="VFM1" s="91"/>
      <c r="VFN1" s="91"/>
      <c r="VFO1" s="91"/>
      <c r="VFP1" s="91"/>
      <c r="VFQ1" s="91"/>
      <c r="VFR1" s="91"/>
      <c r="VFS1" s="91"/>
      <c r="VFT1" s="91"/>
      <c r="VFU1" s="91"/>
      <c r="VFV1" s="91"/>
      <c r="VFW1" s="91"/>
      <c r="VFX1" s="91"/>
      <c r="VFY1" s="91"/>
      <c r="VFZ1" s="91"/>
      <c r="VGA1" s="91"/>
      <c r="VGB1" s="91"/>
      <c r="VGC1" s="91"/>
      <c r="VGD1" s="91"/>
      <c r="VGE1" s="91"/>
      <c r="VGF1" s="91"/>
      <c r="VGG1" s="91"/>
      <c r="VGH1" s="91"/>
      <c r="VGI1" s="91"/>
      <c r="VGJ1" s="91"/>
      <c r="VGK1" s="91"/>
      <c r="VGL1" s="91"/>
      <c r="VGM1" s="91"/>
      <c r="VGN1" s="91"/>
      <c r="VGO1" s="91"/>
      <c r="VGP1" s="91"/>
      <c r="VGQ1" s="91"/>
      <c r="VGR1" s="91"/>
      <c r="VGS1" s="91"/>
      <c r="VGT1" s="91"/>
      <c r="VGU1" s="91"/>
      <c r="VGV1" s="91"/>
      <c r="VGW1" s="91"/>
      <c r="VGX1" s="91"/>
      <c r="VGY1" s="91"/>
      <c r="VGZ1" s="91"/>
      <c r="VHA1" s="91"/>
      <c r="VHB1" s="91"/>
      <c r="VHC1" s="91"/>
      <c r="VHD1" s="91"/>
      <c r="VHE1" s="91"/>
      <c r="VHF1" s="91"/>
      <c r="VHG1" s="91"/>
      <c r="VHH1" s="91"/>
      <c r="VHI1" s="91"/>
      <c r="VHJ1" s="91"/>
      <c r="VHK1" s="91"/>
      <c r="VHL1" s="91"/>
      <c r="VHM1" s="91"/>
      <c r="VHN1" s="91"/>
      <c r="VHO1" s="91"/>
      <c r="VHP1" s="91"/>
      <c r="VHQ1" s="91"/>
      <c r="VHR1" s="91"/>
      <c r="VHS1" s="91"/>
      <c r="VHT1" s="91"/>
      <c r="VHU1" s="91"/>
      <c r="VHV1" s="91"/>
      <c r="VHW1" s="91"/>
      <c r="VHX1" s="91"/>
      <c r="VHY1" s="91"/>
      <c r="VHZ1" s="91"/>
      <c r="VIA1" s="91"/>
      <c r="VIB1" s="91"/>
      <c r="VIC1" s="91"/>
      <c r="VID1" s="91"/>
      <c r="VIE1" s="91"/>
      <c r="VIF1" s="91"/>
      <c r="VIG1" s="91"/>
      <c r="VIH1" s="91"/>
      <c r="VII1" s="91"/>
      <c r="VIJ1" s="91"/>
      <c r="VIK1" s="91"/>
      <c r="VIL1" s="91"/>
      <c r="VIM1" s="91"/>
      <c r="VIN1" s="91"/>
      <c r="VIO1" s="91"/>
      <c r="VIP1" s="91"/>
      <c r="VIQ1" s="91"/>
      <c r="VIR1" s="91"/>
      <c r="VIS1" s="91"/>
      <c r="VIT1" s="91"/>
      <c r="VIU1" s="91"/>
      <c r="VIV1" s="91"/>
      <c r="VIW1" s="91"/>
      <c r="VIX1" s="91"/>
      <c r="VIY1" s="91"/>
      <c r="VIZ1" s="91"/>
      <c r="VJA1" s="91"/>
      <c r="VJB1" s="91"/>
      <c r="VJC1" s="91"/>
      <c r="VJD1" s="91"/>
      <c r="VJE1" s="91"/>
      <c r="VJF1" s="91"/>
      <c r="VJG1" s="91"/>
      <c r="VJH1" s="91"/>
      <c r="VJI1" s="91"/>
      <c r="VJJ1" s="91"/>
      <c r="VJK1" s="91"/>
      <c r="VJL1" s="91"/>
      <c r="VJM1" s="91"/>
      <c r="VJN1" s="91"/>
      <c r="VJO1" s="91"/>
      <c r="VJP1" s="91"/>
      <c r="VJQ1" s="91"/>
      <c r="VJR1" s="91"/>
      <c r="VJS1" s="91"/>
      <c r="VJT1" s="91"/>
      <c r="VJU1" s="91"/>
      <c r="VJV1" s="91"/>
      <c r="VJW1" s="91"/>
      <c r="VJX1" s="91"/>
      <c r="VJY1" s="91"/>
      <c r="VJZ1" s="91"/>
      <c r="VKA1" s="91"/>
      <c r="VKB1" s="91"/>
      <c r="VKC1" s="91"/>
      <c r="VKD1" s="91"/>
      <c r="VKE1" s="91"/>
      <c r="VKF1" s="91"/>
      <c r="VKG1" s="91"/>
      <c r="VKH1" s="91"/>
      <c r="VKI1" s="91"/>
      <c r="VKJ1" s="91"/>
      <c r="VKK1" s="91"/>
      <c r="VKL1" s="91"/>
      <c r="VKM1" s="91"/>
      <c r="VKN1" s="91"/>
      <c r="VKO1" s="91"/>
      <c r="VKP1" s="91"/>
      <c r="VKQ1" s="91"/>
      <c r="VKR1" s="91"/>
      <c r="VKS1" s="91"/>
      <c r="VKT1" s="91"/>
      <c r="VKU1" s="91"/>
      <c r="VKV1" s="91"/>
      <c r="VKW1" s="91"/>
      <c r="VKX1" s="91"/>
      <c r="VKY1" s="91"/>
      <c r="VKZ1" s="91"/>
      <c r="VLA1" s="91"/>
      <c r="VLB1" s="91"/>
      <c r="VLC1" s="91"/>
      <c r="VLD1" s="91"/>
      <c r="VLE1" s="91"/>
      <c r="VLF1" s="91"/>
      <c r="VLG1" s="91"/>
      <c r="VLH1" s="91"/>
      <c r="VLI1" s="91"/>
      <c r="VLJ1" s="91"/>
      <c r="VLK1" s="91"/>
      <c r="VLL1" s="91"/>
      <c r="VLM1" s="91"/>
      <c r="VLN1" s="91"/>
      <c r="VLO1" s="91"/>
      <c r="VLP1" s="91"/>
      <c r="VLQ1" s="91"/>
      <c r="VLR1" s="91"/>
      <c r="VLS1" s="91"/>
      <c r="VLT1" s="91"/>
      <c r="VLU1" s="91"/>
      <c r="VLV1" s="91"/>
      <c r="VLW1" s="91"/>
      <c r="VLX1" s="91"/>
      <c r="VLY1" s="91"/>
      <c r="VLZ1" s="91"/>
      <c r="VMA1" s="91"/>
      <c r="VMB1" s="91"/>
      <c r="VMC1" s="91"/>
      <c r="VMD1" s="91"/>
      <c r="VME1" s="91"/>
      <c r="VMF1" s="91"/>
      <c r="VMG1" s="91"/>
      <c r="VMH1" s="91"/>
      <c r="VMI1" s="91"/>
      <c r="VMJ1" s="91"/>
      <c r="VMK1" s="91"/>
      <c r="VML1" s="91"/>
      <c r="VMM1" s="91"/>
      <c r="VMN1" s="91"/>
      <c r="VMO1" s="91"/>
      <c r="VMP1" s="91"/>
      <c r="VMQ1" s="91"/>
      <c r="VMR1" s="91"/>
      <c r="VMS1" s="91"/>
      <c r="VMT1" s="91"/>
      <c r="VMU1" s="91"/>
      <c r="VMV1" s="91"/>
      <c r="VMW1" s="91"/>
      <c r="VMX1" s="91"/>
      <c r="VMY1" s="91"/>
      <c r="VMZ1" s="91"/>
      <c r="VNA1" s="91"/>
      <c r="VNB1" s="91"/>
      <c r="VNC1" s="91"/>
      <c r="VND1" s="91"/>
      <c r="VNE1" s="91"/>
      <c r="VNF1" s="91"/>
      <c r="VNG1" s="91"/>
      <c r="VNH1" s="91"/>
      <c r="VNI1" s="91"/>
      <c r="VNJ1" s="91"/>
      <c r="VNK1" s="91"/>
      <c r="VNL1" s="91"/>
      <c r="VNM1" s="91"/>
      <c r="VNN1" s="91"/>
      <c r="VNO1" s="91"/>
      <c r="VNP1" s="91"/>
      <c r="VNQ1" s="91"/>
      <c r="VNR1" s="91"/>
      <c r="VNS1" s="91"/>
      <c r="VNT1" s="91"/>
      <c r="VNU1" s="91"/>
      <c r="VNV1" s="91"/>
      <c r="VNW1" s="91"/>
      <c r="VNX1" s="91"/>
      <c r="VNY1" s="91"/>
      <c r="VNZ1" s="91"/>
      <c r="VOA1" s="91"/>
      <c r="VOB1" s="91"/>
      <c r="VOC1" s="91"/>
      <c r="VOD1" s="91"/>
      <c r="VOE1" s="91"/>
      <c r="VOF1" s="91"/>
      <c r="VOG1" s="91"/>
      <c r="VOH1" s="91"/>
      <c r="VOI1" s="91"/>
      <c r="VOJ1" s="91"/>
      <c r="VOK1" s="91"/>
      <c r="VOL1" s="91"/>
      <c r="VOM1" s="91"/>
      <c r="VON1" s="91"/>
      <c r="VOO1" s="91"/>
      <c r="VOP1" s="91"/>
      <c r="VOQ1" s="91"/>
      <c r="VOR1" s="91"/>
      <c r="VOS1" s="91"/>
      <c r="VOT1" s="91"/>
      <c r="VOU1" s="91"/>
      <c r="VOV1" s="91"/>
      <c r="VOW1" s="91"/>
      <c r="VOX1" s="91"/>
      <c r="VOY1" s="91"/>
      <c r="VOZ1" s="91"/>
      <c r="VPA1" s="91"/>
      <c r="VPB1" s="91"/>
      <c r="VPC1" s="91"/>
      <c r="VPD1" s="91"/>
      <c r="VPE1" s="91"/>
      <c r="VPF1" s="91"/>
      <c r="VPG1" s="91"/>
      <c r="VPH1" s="91"/>
      <c r="VPI1" s="91"/>
      <c r="VPJ1" s="91"/>
      <c r="VPK1" s="91"/>
      <c r="VPL1" s="91"/>
      <c r="VPM1" s="91"/>
      <c r="VPN1" s="91"/>
      <c r="VPO1" s="91"/>
      <c r="VPP1" s="91"/>
      <c r="VPQ1" s="91"/>
      <c r="VPR1" s="91"/>
      <c r="VPS1" s="91"/>
      <c r="VPT1" s="91"/>
      <c r="VPU1" s="91"/>
      <c r="VPV1" s="91"/>
      <c r="VPW1" s="91"/>
      <c r="VPX1" s="91"/>
      <c r="VPY1" s="91"/>
      <c r="VPZ1" s="91"/>
      <c r="VQA1" s="91"/>
      <c r="VQB1" s="91"/>
      <c r="VQC1" s="91"/>
      <c r="VQD1" s="91"/>
      <c r="VQE1" s="91"/>
      <c r="VQF1" s="91"/>
      <c r="VQG1" s="91"/>
      <c r="VQH1" s="91"/>
      <c r="VQI1" s="91"/>
      <c r="VQJ1" s="91"/>
      <c r="VQK1" s="91"/>
      <c r="VQL1" s="91"/>
      <c r="VQM1" s="91"/>
      <c r="VQN1" s="91"/>
      <c r="VQO1" s="91"/>
      <c r="VQP1" s="91"/>
      <c r="VQQ1" s="91"/>
      <c r="VQR1" s="91"/>
      <c r="VQS1" s="91"/>
      <c r="VQT1" s="91"/>
      <c r="VQU1" s="91"/>
      <c r="VQV1" s="91"/>
      <c r="VQW1" s="91"/>
      <c r="VQX1" s="91"/>
      <c r="VQY1" s="91"/>
      <c r="VQZ1" s="91"/>
      <c r="VRA1" s="91"/>
      <c r="VRB1" s="91"/>
      <c r="VRC1" s="91"/>
      <c r="VRD1" s="91"/>
      <c r="VRE1" s="91"/>
      <c r="VRF1" s="91"/>
      <c r="VRG1" s="91"/>
      <c r="VRH1" s="91"/>
      <c r="VRI1" s="91"/>
      <c r="VRJ1" s="91"/>
      <c r="VRK1" s="91"/>
      <c r="VRL1" s="91"/>
      <c r="VRM1" s="91"/>
      <c r="VRN1" s="91"/>
      <c r="VRO1" s="91"/>
      <c r="VRP1" s="91"/>
      <c r="VRQ1" s="91"/>
      <c r="VRR1" s="91"/>
      <c r="VRS1" s="91"/>
      <c r="VRT1" s="91"/>
      <c r="VRU1" s="91"/>
      <c r="VRV1" s="91"/>
      <c r="VRW1" s="91"/>
      <c r="VRX1" s="91"/>
      <c r="VRY1" s="91"/>
      <c r="VRZ1" s="91"/>
      <c r="VSA1" s="91"/>
      <c r="VSB1" s="91"/>
      <c r="VSC1" s="91"/>
      <c r="VSD1" s="91"/>
      <c r="VSE1" s="91"/>
      <c r="VSF1" s="91"/>
      <c r="VSG1" s="91"/>
      <c r="VSH1" s="91"/>
      <c r="VSI1" s="91"/>
      <c r="VSJ1" s="91"/>
      <c r="VSK1" s="91"/>
      <c r="VSL1" s="91"/>
      <c r="VSM1" s="91"/>
      <c r="VSN1" s="91"/>
      <c r="VSO1" s="91"/>
      <c r="VSP1" s="91"/>
      <c r="VSQ1" s="91"/>
      <c r="VSR1" s="91"/>
      <c r="VSS1" s="91"/>
      <c r="VST1" s="91"/>
      <c r="VSU1" s="91"/>
      <c r="VSV1" s="91"/>
      <c r="VSW1" s="91"/>
      <c r="VSX1" s="91"/>
      <c r="VSY1" s="91"/>
      <c r="VSZ1" s="91"/>
      <c r="VTA1" s="91"/>
      <c r="VTB1" s="91"/>
      <c r="VTC1" s="91"/>
      <c r="VTD1" s="91"/>
      <c r="VTE1" s="91"/>
      <c r="VTF1" s="91"/>
      <c r="VTG1" s="91"/>
      <c r="VTH1" s="91"/>
      <c r="VTI1" s="91"/>
      <c r="VTJ1" s="91"/>
      <c r="VTK1" s="91"/>
      <c r="VTL1" s="91"/>
      <c r="VTM1" s="91"/>
      <c r="VTN1" s="91"/>
      <c r="VTO1" s="91"/>
      <c r="VTP1" s="91"/>
      <c r="VTQ1" s="91"/>
      <c r="VTR1" s="91"/>
      <c r="VTS1" s="91"/>
      <c r="VTT1" s="91"/>
      <c r="VTU1" s="91"/>
      <c r="VTV1" s="91"/>
      <c r="VTW1" s="91"/>
      <c r="VTX1" s="91"/>
      <c r="VTY1" s="91"/>
      <c r="VTZ1" s="91"/>
      <c r="VUA1" s="91"/>
      <c r="VUB1" s="91"/>
      <c r="VUC1" s="91"/>
      <c r="VUD1" s="91"/>
      <c r="VUE1" s="91"/>
      <c r="VUF1" s="91"/>
      <c r="VUG1" s="91"/>
      <c r="VUH1" s="91"/>
      <c r="VUI1" s="91"/>
      <c r="VUJ1" s="91"/>
      <c r="VUK1" s="91"/>
      <c r="VUL1" s="91"/>
      <c r="VUM1" s="91"/>
      <c r="VUN1" s="91"/>
      <c r="VUO1" s="91"/>
      <c r="VUP1" s="91"/>
      <c r="VUQ1" s="91"/>
      <c r="VUR1" s="91"/>
      <c r="VUS1" s="91"/>
      <c r="VUT1" s="91"/>
      <c r="VUU1" s="91"/>
      <c r="VUV1" s="91"/>
      <c r="VUW1" s="91"/>
      <c r="VUX1" s="91"/>
      <c r="VUY1" s="91"/>
      <c r="VUZ1" s="91"/>
      <c r="VVA1" s="91"/>
      <c r="VVB1" s="91"/>
      <c r="VVC1" s="91"/>
      <c r="VVD1" s="91"/>
      <c r="VVE1" s="91"/>
      <c r="VVF1" s="91"/>
      <c r="VVG1" s="91"/>
      <c r="VVH1" s="91"/>
      <c r="VVI1" s="91"/>
      <c r="VVJ1" s="91"/>
      <c r="VVK1" s="91"/>
      <c r="VVL1" s="91"/>
      <c r="VVM1" s="91"/>
      <c r="VVN1" s="91"/>
      <c r="VVO1" s="91"/>
      <c r="VVP1" s="91"/>
      <c r="VVQ1" s="91"/>
      <c r="VVR1" s="91"/>
      <c r="VVS1" s="91"/>
      <c r="VVT1" s="91"/>
      <c r="VVU1" s="91"/>
      <c r="VVV1" s="91"/>
      <c r="VVW1" s="91"/>
      <c r="VVX1" s="91"/>
      <c r="VVY1" s="91"/>
      <c r="VVZ1" s="91"/>
      <c r="VWA1" s="91"/>
      <c r="VWB1" s="91"/>
      <c r="VWC1" s="91"/>
      <c r="VWD1" s="91"/>
      <c r="VWE1" s="91"/>
      <c r="VWF1" s="91"/>
      <c r="VWG1" s="91"/>
      <c r="VWH1" s="91"/>
      <c r="VWI1" s="91"/>
      <c r="VWJ1" s="91"/>
      <c r="VWK1" s="91"/>
      <c r="VWL1" s="91"/>
      <c r="VWM1" s="91"/>
      <c r="VWN1" s="91"/>
      <c r="VWO1" s="91"/>
      <c r="VWP1" s="91"/>
      <c r="VWQ1" s="91"/>
      <c r="VWR1" s="91"/>
      <c r="VWS1" s="91"/>
      <c r="VWT1" s="91"/>
      <c r="VWU1" s="91"/>
      <c r="VWV1" s="91"/>
      <c r="VWW1" s="91"/>
      <c r="VWX1" s="91"/>
      <c r="VWY1" s="91"/>
      <c r="VWZ1" s="91"/>
      <c r="VXA1" s="91"/>
      <c r="VXB1" s="91"/>
      <c r="VXC1" s="91"/>
      <c r="VXD1" s="91"/>
      <c r="VXE1" s="91"/>
      <c r="VXF1" s="91"/>
      <c r="VXG1" s="91"/>
      <c r="VXH1" s="91"/>
      <c r="VXI1" s="91"/>
      <c r="VXJ1" s="91"/>
      <c r="VXK1" s="91"/>
      <c r="VXL1" s="91"/>
      <c r="VXM1" s="91"/>
      <c r="VXN1" s="91"/>
      <c r="VXO1" s="91"/>
      <c r="VXP1" s="91"/>
      <c r="VXQ1" s="91"/>
      <c r="VXR1" s="91"/>
      <c r="VXS1" s="91"/>
      <c r="VXT1" s="91"/>
      <c r="VXU1" s="91"/>
      <c r="VXV1" s="91"/>
      <c r="VXW1" s="91"/>
      <c r="VXX1" s="91"/>
      <c r="VXY1" s="91"/>
      <c r="VXZ1" s="91"/>
      <c r="VYA1" s="91"/>
      <c r="VYB1" s="91"/>
      <c r="VYC1" s="91"/>
      <c r="VYD1" s="91"/>
      <c r="VYE1" s="91"/>
      <c r="VYF1" s="91"/>
      <c r="VYG1" s="91"/>
      <c r="VYH1" s="91"/>
      <c r="VYI1" s="91"/>
      <c r="VYJ1" s="91"/>
      <c r="VYK1" s="91"/>
      <c r="VYL1" s="91"/>
      <c r="VYM1" s="91"/>
      <c r="VYN1" s="91"/>
      <c r="VYO1" s="91"/>
      <c r="VYP1" s="91"/>
      <c r="VYQ1" s="91"/>
      <c r="VYR1" s="91"/>
      <c r="VYS1" s="91"/>
      <c r="VYT1" s="91"/>
      <c r="VYU1" s="91"/>
      <c r="VYV1" s="91"/>
      <c r="VYW1" s="91"/>
      <c r="VYX1" s="91"/>
      <c r="VYY1" s="91"/>
      <c r="VYZ1" s="91"/>
      <c r="VZA1" s="91"/>
      <c r="VZB1" s="91"/>
      <c r="VZC1" s="91"/>
      <c r="VZD1" s="91"/>
      <c r="VZE1" s="91"/>
      <c r="VZF1" s="91"/>
      <c r="VZG1" s="91"/>
      <c r="VZH1" s="91"/>
      <c r="VZI1" s="91"/>
      <c r="VZJ1" s="91"/>
      <c r="VZK1" s="91"/>
      <c r="VZL1" s="91"/>
      <c r="VZM1" s="91"/>
      <c r="VZN1" s="91"/>
      <c r="VZO1" s="91"/>
      <c r="VZP1" s="91"/>
      <c r="VZQ1" s="91"/>
      <c r="VZR1" s="91"/>
      <c r="VZS1" s="91"/>
      <c r="VZT1" s="91"/>
      <c r="VZU1" s="91"/>
      <c r="VZV1" s="91"/>
      <c r="VZW1" s="91"/>
      <c r="VZX1" s="91"/>
      <c r="VZY1" s="91"/>
      <c r="VZZ1" s="91"/>
      <c r="WAA1" s="91"/>
      <c r="WAB1" s="91"/>
      <c r="WAC1" s="91"/>
      <c r="WAD1" s="91"/>
      <c r="WAE1" s="91"/>
      <c r="WAF1" s="91"/>
      <c r="WAG1" s="91"/>
      <c r="WAH1" s="91"/>
      <c r="WAI1" s="91"/>
      <c r="WAJ1" s="91"/>
      <c r="WAK1" s="91"/>
      <c r="WAL1" s="91"/>
      <c r="WAM1" s="91"/>
      <c r="WAN1" s="91"/>
      <c r="WAO1" s="91"/>
      <c r="WAP1" s="91"/>
      <c r="WAQ1" s="91"/>
      <c r="WAR1" s="91"/>
      <c r="WAS1" s="91"/>
      <c r="WAT1" s="91"/>
      <c r="WAU1" s="91"/>
      <c r="WAV1" s="91"/>
      <c r="WAW1" s="91"/>
      <c r="WAX1" s="91"/>
      <c r="WAY1" s="91"/>
      <c r="WAZ1" s="91"/>
      <c r="WBA1" s="91"/>
      <c r="WBB1" s="91"/>
      <c r="WBC1" s="91"/>
      <c r="WBD1" s="91"/>
      <c r="WBE1" s="91"/>
      <c r="WBF1" s="91"/>
      <c r="WBG1" s="91"/>
      <c r="WBH1" s="91"/>
      <c r="WBI1" s="91"/>
      <c r="WBJ1" s="91"/>
      <c r="WBK1" s="91"/>
      <c r="WBL1" s="91"/>
      <c r="WBM1" s="91"/>
      <c r="WBN1" s="91"/>
      <c r="WBO1" s="91"/>
      <c r="WBP1" s="91"/>
      <c r="WBQ1" s="91"/>
      <c r="WBR1" s="91"/>
      <c r="WBS1" s="91"/>
      <c r="WBT1" s="91"/>
      <c r="WBU1" s="91"/>
      <c r="WBV1" s="91"/>
      <c r="WBW1" s="91"/>
      <c r="WBX1" s="91"/>
      <c r="WBY1" s="91"/>
      <c r="WBZ1" s="91"/>
      <c r="WCA1" s="91"/>
      <c r="WCB1" s="91"/>
      <c r="WCC1" s="91"/>
      <c r="WCD1" s="91"/>
      <c r="WCE1" s="91"/>
      <c r="WCF1" s="91"/>
      <c r="WCG1" s="91"/>
      <c r="WCH1" s="91"/>
      <c r="WCI1" s="91"/>
      <c r="WCJ1" s="91"/>
      <c r="WCK1" s="91"/>
      <c r="WCL1" s="91"/>
      <c r="WCM1" s="91"/>
      <c r="WCN1" s="91"/>
      <c r="WCO1" s="91"/>
      <c r="WCP1" s="91"/>
      <c r="WCQ1" s="91"/>
      <c r="WCR1" s="91"/>
      <c r="WCS1" s="91"/>
      <c r="WCT1" s="91"/>
      <c r="WCU1" s="91"/>
      <c r="WCV1" s="91"/>
      <c r="WCW1" s="91"/>
      <c r="WCX1" s="91"/>
      <c r="WCY1" s="91"/>
      <c r="WCZ1" s="91"/>
      <c r="WDA1" s="91"/>
      <c r="WDB1" s="91"/>
      <c r="WDC1" s="91"/>
      <c r="WDD1" s="91"/>
      <c r="WDE1" s="91"/>
      <c r="WDF1" s="91"/>
      <c r="WDG1" s="91"/>
      <c r="WDH1" s="91"/>
      <c r="WDI1" s="91"/>
      <c r="WDJ1" s="91"/>
      <c r="WDK1" s="91"/>
      <c r="WDL1" s="91"/>
      <c r="WDM1" s="91"/>
      <c r="WDN1" s="91"/>
      <c r="WDO1" s="91"/>
      <c r="WDP1" s="91"/>
      <c r="WDQ1" s="91"/>
      <c r="WDR1" s="91"/>
      <c r="WDS1" s="91"/>
      <c r="WDT1" s="91"/>
      <c r="WDU1" s="91"/>
      <c r="WDV1" s="91"/>
      <c r="WDW1" s="91"/>
      <c r="WDX1" s="91"/>
      <c r="WDY1" s="91"/>
      <c r="WDZ1" s="91"/>
      <c r="WEA1" s="91"/>
      <c r="WEB1" s="91"/>
      <c r="WEC1" s="91"/>
      <c r="WED1" s="91"/>
      <c r="WEE1" s="91"/>
      <c r="WEF1" s="91"/>
      <c r="WEG1" s="91"/>
      <c r="WEH1" s="91"/>
      <c r="WEI1" s="91"/>
      <c r="WEJ1" s="91"/>
      <c r="WEK1" s="91"/>
      <c r="WEL1" s="91"/>
      <c r="WEM1" s="91"/>
      <c r="WEN1" s="91"/>
      <c r="WEO1" s="91"/>
      <c r="WEP1" s="91"/>
      <c r="WEQ1" s="91"/>
      <c r="WER1" s="91"/>
      <c r="WES1" s="91"/>
      <c r="WET1" s="91"/>
      <c r="WEU1" s="91"/>
      <c r="WEV1" s="91"/>
      <c r="WEW1" s="91"/>
      <c r="WEX1" s="91"/>
      <c r="WEY1" s="91"/>
      <c r="WEZ1" s="91"/>
      <c r="WFA1" s="91"/>
      <c r="WFB1" s="91"/>
      <c r="WFC1" s="91"/>
      <c r="WFD1" s="91"/>
      <c r="WFE1" s="91"/>
      <c r="WFF1" s="91"/>
      <c r="WFG1" s="91"/>
      <c r="WFH1" s="91"/>
      <c r="WFI1" s="91"/>
      <c r="WFJ1" s="91"/>
      <c r="WFK1" s="91"/>
      <c r="WFL1" s="91"/>
      <c r="WFM1" s="91"/>
      <c r="WFN1" s="91"/>
      <c r="WFO1" s="91"/>
      <c r="WFP1" s="91"/>
      <c r="WFQ1" s="91"/>
      <c r="WFR1" s="91"/>
      <c r="WFS1" s="91"/>
      <c r="WFT1" s="91"/>
      <c r="WFU1" s="91"/>
      <c r="WFV1" s="91"/>
      <c r="WFW1" s="91"/>
      <c r="WFX1" s="91"/>
      <c r="WFY1" s="91"/>
      <c r="WFZ1" s="91"/>
      <c r="WGA1" s="91"/>
      <c r="WGB1" s="91"/>
      <c r="WGC1" s="91"/>
      <c r="WGD1" s="91"/>
      <c r="WGE1" s="91"/>
      <c r="WGF1" s="91"/>
      <c r="WGG1" s="91"/>
      <c r="WGH1" s="91"/>
      <c r="WGI1" s="91"/>
      <c r="WGJ1" s="91"/>
      <c r="WGK1" s="91"/>
      <c r="WGL1" s="91"/>
      <c r="WGM1" s="91"/>
      <c r="WGN1" s="91"/>
      <c r="WGO1" s="91"/>
      <c r="WGP1" s="91"/>
      <c r="WGQ1" s="91"/>
      <c r="WGR1" s="91"/>
      <c r="WGS1" s="91"/>
      <c r="WGT1" s="91"/>
      <c r="WGU1" s="91"/>
      <c r="WGV1" s="91"/>
      <c r="WGW1" s="91"/>
      <c r="WGX1" s="91"/>
      <c r="WGY1" s="91"/>
      <c r="WGZ1" s="91"/>
      <c r="WHA1" s="91"/>
      <c r="WHB1" s="91"/>
      <c r="WHC1" s="91"/>
      <c r="WHD1" s="91"/>
      <c r="WHE1" s="91"/>
      <c r="WHF1" s="91"/>
      <c r="WHG1" s="91"/>
      <c r="WHH1" s="91"/>
      <c r="WHI1" s="91"/>
      <c r="WHJ1" s="91"/>
      <c r="WHK1" s="91"/>
      <c r="WHL1" s="91"/>
      <c r="WHM1" s="91"/>
      <c r="WHN1" s="91"/>
      <c r="WHO1" s="91"/>
      <c r="WHP1" s="91"/>
      <c r="WHQ1" s="91"/>
      <c r="WHR1" s="91"/>
      <c r="WHS1" s="91"/>
      <c r="WHT1" s="91"/>
      <c r="WHU1" s="91"/>
      <c r="WHV1" s="91"/>
      <c r="WHW1" s="91"/>
      <c r="WHX1" s="91"/>
      <c r="WHY1" s="91"/>
      <c r="WHZ1" s="91"/>
      <c r="WIA1" s="91"/>
      <c r="WIB1" s="91"/>
      <c r="WIC1" s="91"/>
      <c r="WID1" s="91"/>
      <c r="WIE1" s="91"/>
      <c r="WIF1" s="91"/>
      <c r="WIG1" s="91"/>
      <c r="WIH1" s="91"/>
      <c r="WII1" s="91"/>
      <c r="WIJ1" s="91"/>
      <c r="WIK1" s="91"/>
      <c r="WIL1" s="91"/>
      <c r="WIM1" s="91"/>
      <c r="WIN1" s="91"/>
      <c r="WIO1" s="91"/>
      <c r="WIP1" s="91"/>
      <c r="WIQ1" s="91"/>
      <c r="WIR1" s="91"/>
      <c r="WIS1" s="91"/>
      <c r="WIT1" s="91"/>
      <c r="WIU1" s="91"/>
      <c r="WIV1" s="91"/>
      <c r="WIW1" s="91"/>
      <c r="WIX1" s="91"/>
      <c r="WIY1" s="91"/>
      <c r="WIZ1" s="91"/>
      <c r="WJA1" s="91"/>
      <c r="WJB1" s="91"/>
      <c r="WJC1" s="91"/>
      <c r="WJD1" s="91"/>
      <c r="WJE1" s="91"/>
      <c r="WJF1" s="91"/>
      <c r="WJG1" s="91"/>
      <c r="WJH1" s="91"/>
      <c r="WJI1" s="91"/>
      <c r="WJJ1" s="91"/>
      <c r="WJK1" s="91"/>
      <c r="WJL1" s="91"/>
      <c r="WJM1" s="91"/>
      <c r="WJN1" s="91"/>
      <c r="WJO1" s="91"/>
      <c r="WJP1" s="91"/>
      <c r="WJQ1" s="91"/>
      <c r="WJR1" s="91"/>
      <c r="WJS1" s="91"/>
      <c r="WJT1" s="91"/>
      <c r="WJU1" s="91"/>
      <c r="WJV1" s="91"/>
      <c r="WJW1" s="91"/>
      <c r="WJX1" s="91"/>
      <c r="WJY1" s="91"/>
      <c r="WJZ1" s="91"/>
      <c r="WKA1" s="91"/>
      <c r="WKB1" s="91"/>
      <c r="WKC1" s="91"/>
      <c r="WKD1" s="91"/>
      <c r="WKE1" s="91"/>
      <c r="WKF1" s="91"/>
      <c r="WKG1" s="91"/>
      <c r="WKH1" s="91"/>
      <c r="WKI1" s="91"/>
      <c r="WKJ1" s="91"/>
      <c r="WKK1" s="91"/>
      <c r="WKL1" s="91"/>
      <c r="WKM1" s="91"/>
      <c r="WKN1" s="91"/>
      <c r="WKO1" s="91"/>
      <c r="WKP1" s="91"/>
      <c r="WKQ1" s="91"/>
      <c r="WKR1" s="91"/>
      <c r="WKS1" s="91"/>
      <c r="WKT1" s="91"/>
      <c r="WKU1" s="91"/>
      <c r="WKV1" s="91"/>
      <c r="WKW1" s="91"/>
      <c r="WKX1" s="91"/>
      <c r="WKY1" s="91"/>
      <c r="WKZ1" s="91"/>
      <c r="WLA1" s="91"/>
      <c r="WLB1" s="91"/>
      <c r="WLC1" s="91"/>
      <c r="WLD1" s="91"/>
      <c r="WLE1" s="91"/>
      <c r="WLF1" s="91"/>
      <c r="WLG1" s="91"/>
      <c r="WLH1" s="91"/>
      <c r="WLI1" s="91"/>
      <c r="WLJ1" s="91"/>
      <c r="WLK1" s="91"/>
      <c r="WLL1" s="91"/>
      <c r="WLM1" s="91"/>
      <c r="WLN1" s="91"/>
      <c r="WLO1" s="91"/>
      <c r="WLP1" s="91"/>
      <c r="WLQ1" s="91"/>
      <c r="WLR1" s="91"/>
      <c r="WLS1" s="91"/>
      <c r="WLT1" s="91"/>
      <c r="WLU1" s="91"/>
      <c r="WLV1" s="91"/>
      <c r="WLW1" s="91"/>
      <c r="WLX1" s="91"/>
      <c r="WLY1" s="91"/>
      <c r="WLZ1" s="91"/>
      <c r="WMA1" s="91"/>
      <c r="WMB1" s="91"/>
      <c r="WMC1" s="91"/>
      <c r="WMD1" s="91"/>
      <c r="WME1" s="91"/>
      <c r="WMF1" s="91"/>
      <c r="WMG1" s="91"/>
      <c r="WMH1" s="91"/>
      <c r="WMI1" s="91"/>
      <c r="WMJ1" s="91"/>
      <c r="WMK1" s="91"/>
      <c r="WML1" s="91"/>
      <c r="WMM1" s="91"/>
      <c r="WMN1" s="91"/>
      <c r="WMO1" s="91"/>
      <c r="WMP1" s="91"/>
      <c r="WMQ1" s="91"/>
      <c r="WMR1" s="91"/>
      <c r="WMS1" s="91"/>
      <c r="WMT1" s="91"/>
      <c r="WMU1" s="91"/>
      <c r="WMV1" s="91"/>
      <c r="WMW1" s="91"/>
      <c r="WMX1" s="91"/>
      <c r="WMY1" s="91"/>
      <c r="WMZ1" s="91"/>
      <c r="WNA1" s="91"/>
      <c r="WNB1" s="91"/>
      <c r="WNC1" s="91"/>
      <c r="WND1" s="91"/>
      <c r="WNE1" s="91"/>
      <c r="WNF1" s="91"/>
      <c r="WNG1" s="91"/>
      <c r="WNH1" s="91"/>
      <c r="WNI1" s="91"/>
      <c r="WNJ1" s="91"/>
      <c r="WNK1" s="91"/>
      <c r="WNL1" s="91"/>
      <c r="WNM1" s="91"/>
      <c r="WNN1" s="91"/>
      <c r="WNO1" s="91"/>
      <c r="WNP1" s="91"/>
      <c r="WNQ1" s="91"/>
      <c r="WNR1" s="91"/>
      <c r="WNS1" s="91"/>
      <c r="WNT1" s="91"/>
      <c r="WNU1" s="91"/>
      <c r="WNV1" s="91"/>
      <c r="WNW1" s="91"/>
      <c r="WNX1" s="91"/>
      <c r="WNY1" s="91"/>
      <c r="WNZ1" s="91"/>
      <c r="WOA1" s="91"/>
      <c r="WOB1" s="91"/>
      <c r="WOC1" s="91"/>
      <c r="WOD1" s="91"/>
      <c r="WOE1" s="91"/>
      <c r="WOF1" s="91"/>
      <c r="WOG1" s="91"/>
      <c r="WOH1" s="91"/>
      <c r="WOI1" s="91"/>
      <c r="WOJ1" s="91"/>
      <c r="WOK1" s="91"/>
      <c r="WOL1" s="91"/>
      <c r="WOM1" s="91"/>
      <c r="WON1" s="91"/>
      <c r="WOO1" s="91"/>
      <c r="WOP1" s="91"/>
      <c r="WOQ1" s="91"/>
      <c r="WOR1" s="91"/>
      <c r="WOS1" s="91"/>
      <c r="WOT1" s="91"/>
      <c r="WOU1" s="91"/>
      <c r="WOV1" s="91"/>
      <c r="WOW1" s="91"/>
      <c r="WOX1" s="91"/>
      <c r="WOY1" s="91"/>
      <c r="WOZ1" s="91"/>
      <c r="WPA1" s="91"/>
      <c r="WPB1" s="91"/>
      <c r="WPC1" s="91"/>
      <c r="WPD1" s="91"/>
      <c r="WPE1" s="91"/>
      <c r="WPF1" s="91"/>
      <c r="WPG1" s="91"/>
      <c r="WPH1" s="91"/>
      <c r="WPI1" s="91"/>
      <c r="WPJ1" s="91"/>
      <c r="WPK1" s="91"/>
      <c r="WPL1" s="91"/>
      <c r="WPM1" s="91"/>
      <c r="WPN1" s="91"/>
      <c r="WPO1" s="91"/>
      <c r="WPP1" s="91"/>
      <c r="WPQ1" s="91"/>
      <c r="WPR1" s="91"/>
      <c r="WPS1" s="91"/>
      <c r="WPT1" s="91"/>
      <c r="WPU1" s="91"/>
      <c r="WPV1" s="91"/>
      <c r="WPW1" s="91"/>
      <c r="WPX1" s="91"/>
      <c r="WPY1" s="91"/>
      <c r="WPZ1" s="91"/>
      <c r="WQA1" s="91"/>
      <c r="WQB1" s="91"/>
      <c r="WQC1" s="91"/>
      <c r="WQD1" s="91"/>
      <c r="WQE1" s="91"/>
      <c r="WQF1" s="91"/>
      <c r="WQG1" s="91"/>
      <c r="WQH1" s="91"/>
      <c r="WQI1" s="91"/>
      <c r="WQJ1" s="91"/>
      <c r="WQK1" s="91"/>
      <c r="WQL1" s="91"/>
      <c r="WQM1" s="91"/>
      <c r="WQN1" s="91"/>
      <c r="WQO1" s="91"/>
      <c r="WQP1" s="91"/>
      <c r="WQQ1" s="91"/>
      <c r="WQR1" s="91"/>
      <c r="WQS1" s="91"/>
      <c r="WQT1" s="91"/>
      <c r="WQU1" s="91"/>
      <c r="WQV1" s="91"/>
      <c r="WQW1" s="91"/>
      <c r="WQX1" s="91"/>
      <c r="WQY1" s="91"/>
      <c r="WQZ1" s="91"/>
      <c r="WRA1" s="91"/>
      <c r="WRB1" s="91"/>
      <c r="WRC1" s="91"/>
      <c r="WRD1" s="91"/>
      <c r="WRE1" s="91"/>
      <c r="WRF1" s="91"/>
      <c r="WRG1" s="91"/>
      <c r="WRH1" s="91"/>
      <c r="WRI1" s="91"/>
      <c r="WRJ1" s="91"/>
      <c r="WRK1" s="91"/>
      <c r="WRL1" s="91"/>
      <c r="WRM1" s="91"/>
      <c r="WRN1" s="91"/>
      <c r="WRO1" s="91"/>
      <c r="WRP1" s="91"/>
      <c r="WRQ1" s="91"/>
      <c r="WRR1" s="91"/>
      <c r="WRS1" s="91"/>
      <c r="WRT1" s="91"/>
      <c r="WRU1" s="91"/>
      <c r="WRV1" s="91"/>
      <c r="WRW1" s="91"/>
      <c r="WRX1" s="91"/>
      <c r="WRY1" s="91"/>
      <c r="WRZ1" s="91"/>
      <c r="WSA1" s="91"/>
      <c r="WSB1" s="91"/>
      <c r="WSC1" s="91"/>
      <c r="WSD1" s="91"/>
      <c r="WSE1" s="91"/>
      <c r="WSF1" s="91"/>
      <c r="WSG1" s="91"/>
      <c r="WSH1" s="91"/>
      <c r="WSI1" s="91"/>
      <c r="WSJ1" s="91"/>
      <c r="WSK1" s="91"/>
      <c r="WSL1" s="91"/>
      <c r="WSM1" s="91"/>
      <c r="WSN1" s="91"/>
      <c r="WSO1" s="91"/>
      <c r="WSP1" s="91"/>
      <c r="WSQ1" s="91"/>
      <c r="WSR1" s="91"/>
      <c r="WSS1" s="91"/>
      <c r="WST1" s="91"/>
      <c r="WSU1" s="91"/>
      <c r="WSV1" s="91"/>
      <c r="WSW1" s="91"/>
      <c r="WSX1" s="91"/>
      <c r="WSY1" s="91"/>
      <c r="WSZ1" s="91"/>
      <c r="WTA1" s="91"/>
      <c r="WTB1" s="91"/>
      <c r="WTC1" s="91"/>
      <c r="WTD1" s="91"/>
      <c r="WTE1" s="91"/>
      <c r="WTF1" s="91"/>
      <c r="WTG1" s="91"/>
      <c r="WTH1" s="91"/>
      <c r="WTI1" s="91"/>
      <c r="WTJ1" s="91"/>
      <c r="WTK1" s="91"/>
      <c r="WTL1" s="91"/>
      <c r="WTM1" s="91"/>
      <c r="WTN1" s="91"/>
      <c r="WTO1" s="91"/>
      <c r="WTP1" s="91"/>
      <c r="WTQ1" s="91"/>
      <c r="WTR1" s="91"/>
      <c r="WTS1" s="91"/>
      <c r="WTT1" s="91"/>
      <c r="WTU1" s="91"/>
      <c r="WTV1" s="91"/>
      <c r="WTW1" s="91"/>
      <c r="WTX1" s="91"/>
      <c r="WTY1" s="91"/>
      <c r="WTZ1" s="91"/>
      <c r="WUA1" s="91"/>
      <c r="WUB1" s="91"/>
      <c r="WUC1" s="91"/>
      <c r="WUD1" s="91"/>
      <c r="WUE1" s="91"/>
      <c r="WUF1" s="91"/>
      <c r="WUG1" s="91"/>
      <c r="WUH1" s="91"/>
      <c r="WUI1" s="91"/>
      <c r="WUJ1" s="91"/>
      <c r="WUK1" s="91"/>
      <c r="WUL1" s="91"/>
      <c r="WUM1" s="91"/>
      <c r="WUN1" s="91"/>
      <c r="WUO1" s="91"/>
      <c r="WUP1" s="91"/>
      <c r="WUQ1" s="91"/>
      <c r="WUR1" s="91"/>
      <c r="WUS1" s="91"/>
      <c r="WUT1" s="91"/>
      <c r="WUU1" s="91"/>
      <c r="WUV1" s="91"/>
      <c r="WUW1" s="91"/>
      <c r="WUX1" s="91"/>
      <c r="WUY1" s="91"/>
      <c r="WUZ1" s="91"/>
      <c r="WVA1" s="91"/>
      <c r="WVB1" s="91"/>
      <c r="WVC1" s="91"/>
      <c r="WVD1" s="91"/>
      <c r="WVE1" s="91"/>
      <c r="WVF1" s="91"/>
      <c r="WVG1" s="91"/>
      <c r="WVH1" s="91"/>
      <c r="WVI1" s="91"/>
      <c r="WVJ1" s="91"/>
      <c r="WVK1" s="91"/>
      <c r="WVL1" s="91"/>
      <c r="WVM1" s="91"/>
      <c r="WVN1" s="91"/>
      <c r="WVO1" s="91"/>
      <c r="WVP1" s="91"/>
      <c r="WVQ1" s="91"/>
      <c r="WVR1" s="91"/>
      <c r="WVS1" s="91"/>
      <c r="WVT1" s="91"/>
      <c r="WVU1" s="91"/>
      <c r="WVV1" s="91"/>
      <c r="WVW1" s="91"/>
      <c r="WVX1" s="91"/>
      <c r="WVY1" s="91"/>
      <c r="WVZ1" s="91"/>
      <c r="WWA1" s="91"/>
      <c r="WWB1" s="91"/>
      <c r="WWC1" s="91"/>
      <c r="WWD1" s="91"/>
      <c r="WWE1" s="91"/>
      <c r="WWF1" s="91"/>
      <c r="WWG1" s="91"/>
      <c r="WWH1" s="91"/>
      <c r="WWI1" s="91"/>
      <c r="WWJ1" s="91"/>
      <c r="WWK1" s="91"/>
      <c r="WWL1" s="91"/>
      <c r="WWM1" s="91"/>
      <c r="WWN1" s="91"/>
      <c r="WWO1" s="91"/>
      <c r="WWP1" s="91"/>
      <c r="WWQ1" s="91"/>
      <c r="WWR1" s="91"/>
      <c r="WWS1" s="91"/>
      <c r="WWT1" s="91"/>
      <c r="WWU1" s="91"/>
      <c r="WWV1" s="91"/>
      <c r="WWW1" s="91"/>
      <c r="WWX1" s="91"/>
      <c r="WWY1" s="91"/>
      <c r="WWZ1" s="91"/>
      <c r="WXA1" s="91"/>
      <c r="WXB1" s="91"/>
      <c r="WXC1" s="91"/>
      <c r="WXD1" s="91"/>
      <c r="WXE1" s="91"/>
      <c r="WXF1" s="91"/>
      <c r="WXG1" s="91"/>
      <c r="WXH1" s="91"/>
      <c r="WXI1" s="91"/>
      <c r="WXJ1" s="91"/>
      <c r="WXK1" s="91"/>
      <c r="WXL1" s="91"/>
      <c r="WXM1" s="91"/>
      <c r="WXN1" s="91"/>
      <c r="WXO1" s="91"/>
      <c r="WXP1" s="91"/>
      <c r="WXQ1" s="91"/>
      <c r="WXR1" s="91"/>
      <c r="WXS1" s="91"/>
      <c r="WXT1" s="91"/>
      <c r="WXU1" s="91"/>
      <c r="WXV1" s="91"/>
      <c r="WXW1" s="91"/>
      <c r="WXX1" s="91"/>
      <c r="WXY1" s="91"/>
      <c r="WXZ1" s="91"/>
      <c r="WYA1" s="91"/>
      <c r="WYB1" s="91"/>
      <c r="WYC1" s="91"/>
      <c r="WYD1" s="91"/>
      <c r="WYE1" s="91"/>
      <c r="WYF1" s="91"/>
      <c r="WYG1" s="91"/>
      <c r="WYH1" s="91"/>
      <c r="WYI1" s="91"/>
      <c r="WYJ1" s="91"/>
      <c r="WYK1" s="91"/>
      <c r="WYL1" s="91"/>
      <c r="WYM1" s="91"/>
      <c r="WYN1" s="91"/>
      <c r="WYO1" s="91"/>
      <c r="WYP1" s="91"/>
      <c r="WYQ1" s="91"/>
      <c r="WYR1" s="91"/>
      <c r="WYS1" s="91"/>
      <c r="WYT1" s="91"/>
      <c r="WYU1" s="91"/>
      <c r="WYV1" s="91"/>
      <c r="WYW1" s="91"/>
      <c r="WYX1" s="91"/>
      <c r="WYY1" s="91"/>
      <c r="WYZ1" s="91"/>
      <c r="WZA1" s="91"/>
      <c r="WZB1" s="91"/>
      <c r="WZC1" s="91"/>
      <c r="WZD1" s="91"/>
      <c r="WZE1" s="91"/>
      <c r="WZF1" s="91"/>
      <c r="WZG1" s="91"/>
      <c r="WZH1" s="91"/>
      <c r="WZI1" s="91"/>
      <c r="WZJ1" s="91"/>
      <c r="WZK1" s="91"/>
      <c r="WZL1" s="91"/>
      <c r="WZM1" s="91"/>
      <c r="WZN1" s="91"/>
      <c r="WZO1" s="91"/>
      <c r="WZP1" s="91"/>
      <c r="WZQ1" s="91"/>
      <c r="WZR1" s="91"/>
      <c r="WZS1" s="91"/>
      <c r="WZT1" s="91"/>
      <c r="WZU1" s="91"/>
      <c r="WZV1" s="91"/>
      <c r="WZW1" s="91"/>
      <c r="WZX1" s="91"/>
      <c r="WZY1" s="91"/>
      <c r="WZZ1" s="91"/>
      <c r="XAA1" s="91"/>
      <c r="XAB1" s="91"/>
      <c r="XAC1" s="91"/>
      <c r="XAD1" s="91"/>
      <c r="XAE1" s="91"/>
      <c r="XAF1" s="91"/>
      <c r="XAG1" s="91"/>
      <c r="XAH1" s="91"/>
      <c r="XAI1" s="91"/>
      <c r="XAJ1" s="91"/>
      <c r="XAK1" s="91"/>
      <c r="XAL1" s="91"/>
      <c r="XAM1" s="91"/>
      <c r="XAN1" s="91"/>
      <c r="XAO1" s="91"/>
      <c r="XAP1" s="91"/>
      <c r="XAQ1" s="91"/>
      <c r="XAR1" s="91"/>
      <c r="XAS1" s="91"/>
      <c r="XAT1" s="91"/>
      <c r="XAU1" s="91"/>
      <c r="XAV1" s="91"/>
      <c r="XAW1" s="91"/>
      <c r="XAX1" s="91"/>
      <c r="XAY1" s="91"/>
      <c r="XAZ1" s="91"/>
      <c r="XBA1" s="91"/>
      <c r="XBB1" s="91"/>
      <c r="XBC1" s="91"/>
      <c r="XBD1" s="91"/>
      <c r="XBE1" s="91"/>
      <c r="XBF1" s="91"/>
      <c r="XBG1" s="91"/>
      <c r="XBH1" s="91"/>
      <c r="XBI1" s="91"/>
      <c r="XBJ1" s="91"/>
      <c r="XBK1" s="91"/>
      <c r="XBL1" s="91"/>
      <c r="XBM1" s="91"/>
      <c r="XBN1" s="91"/>
      <c r="XBO1" s="91"/>
      <c r="XBP1" s="91"/>
      <c r="XBQ1" s="91"/>
      <c r="XBR1" s="91"/>
      <c r="XBS1" s="91"/>
      <c r="XBT1" s="91"/>
      <c r="XBU1" s="91"/>
      <c r="XBV1" s="91"/>
      <c r="XBW1" s="91"/>
      <c r="XBX1" s="91"/>
      <c r="XBY1" s="91"/>
      <c r="XBZ1" s="91"/>
      <c r="XCA1" s="91"/>
      <c r="XCB1" s="91"/>
      <c r="XCC1" s="91"/>
      <c r="XCD1" s="91"/>
      <c r="XCE1" s="91"/>
      <c r="XCF1" s="91"/>
      <c r="XCG1" s="91"/>
      <c r="XCH1" s="91"/>
      <c r="XCI1" s="91"/>
      <c r="XCJ1" s="91"/>
      <c r="XCK1" s="91"/>
      <c r="XCL1" s="91"/>
      <c r="XCM1" s="91"/>
      <c r="XCN1" s="91"/>
      <c r="XCO1" s="91"/>
      <c r="XCP1" s="91"/>
      <c r="XCQ1" s="91"/>
      <c r="XCR1" s="91"/>
      <c r="XCS1" s="91"/>
      <c r="XCT1" s="91"/>
      <c r="XCU1" s="91"/>
      <c r="XCV1" s="91"/>
      <c r="XCW1" s="91"/>
      <c r="XCX1" s="91"/>
      <c r="XCY1" s="91"/>
      <c r="XCZ1" s="91"/>
      <c r="XDA1" s="91"/>
      <c r="XDB1" s="91"/>
      <c r="XDC1" s="91"/>
      <c r="XDD1" s="91"/>
      <c r="XDE1" s="91"/>
      <c r="XDF1" s="91"/>
      <c r="XDG1" s="91"/>
      <c r="XDH1" s="91"/>
      <c r="XDI1" s="91"/>
      <c r="XDJ1" s="91"/>
      <c r="XDK1" s="91"/>
      <c r="XDL1" s="91"/>
      <c r="XDM1" s="91"/>
      <c r="XDN1" s="91"/>
      <c r="XDO1" s="91"/>
      <c r="XDP1" s="91"/>
      <c r="XDQ1" s="91"/>
      <c r="XDR1" s="91"/>
      <c r="XDS1" s="91"/>
      <c r="XDT1" s="91"/>
      <c r="XDU1" s="91"/>
      <c r="XDV1" s="91"/>
      <c r="XDW1" s="91"/>
      <c r="XDX1" s="91"/>
      <c r="XDY1" s="91"/>
      <c r="XDZ1" s="91"/>
      <c r="XEA1" s="91"/>
      <c r="XEB1" s="91"/>
      <c r="XEC1" s="91"/>
      <c r="XED1" s="91"/>
      <c r="XEE1" s="91"/>
      <c r="XEF1" s="91"/>
      <c r="XEG1" s="91"/>
      <c r="XEH1" s="91"/>
      <c r="XEI1" s="91"/>
      <c r="XEJ1" s="91"/>
      <c r="XEK1" s="91"/>
      <c r="XEL1" s="91"/>
      <c r="XEM1" s="91"/>
      <c r="XEN1" s="91"/>
      <c r="XEO1" s="91"/>
      <c r="XEP1" s="91"/>
      <c r="XEQ1" s="91"/>
      <c r="XER1" s="91"/>
      <c r="XES1" s="91"/>
      <c r="XET1" s="91"/>
      <c r="XEU1" s="91"/>
      <c r="XEV1" s="91"/>
      <c r="XEW1" s="91"/>
      <c r="XEX1" s="91"/>
      <c r="XEY1" s="91"/>
      <c r="XEZ1" s="91"/>
      <c r="XFA1" s="91"/>
      <c r="XFB1" s="91"/>
    </row>
    <row r="2" spans="1:16382" customFormat="1" x14ac:dyDescent="0.2">
      <c r="A2" s="8"/>
      <c r="B2" s="218" t="s">
        <v>37</v>
      </c>
      <c r="C2" s="91"/>
      <c r="D2" s="628" t="s">
        <v>142</v>
      </c>
      <c r="E2" s="630" t="s">
        <v>143</v>
      </c>
      <c r="F2" s="630" t="s">
        <v>207</v>
      </c>
      <c r="G2" s="630" t="s">
        <v>145</v>
      </c>
      <c r="H2" s="630" t="s">
        <v>146</v>
      </c>
      <c r="I2" s="630" t="s">
        <v>206</v>
      </c>
      <c r="J2" s="630" t="s">
        <v>208</v>
      </c>
      <c r="K2" s="630" t="s">
        <v>147</v>
      </c>
      <c r="L2" s="630" t="s">
        <v>204</v>
      </c>
      <c r="M2" s="630"/>
      <c r="N2" s="630" t="s">
        <v>148</v>
      </c>
      <c r="O2" s="630" t="s">
        <v>149</v>
      </c>
      <c r="P2" s="628" t="s">
        <v>150</v>
      </c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  <c r="AF2" s="91"/>
      <c r="AG2" s="91"/>
      <c r="AH2" s="91"/>
      <c r="AI2" s="91"/>
      <c r="AJ2" s="91"/>
      <c r="AK2" s="91"/>
      <c r="AL2" s="91"/>
      <c r="AM2" s="91"/>
      <c r="AN2" s="91"/>
      <c r="AO2" s="91"/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  <c r="BM2" s="91"/>
      <c r="BN2" s="91"/>
      <c r="BO2" s="91"/>
      <c r="BP2" s="91"/>
      <c r="BQ2" s="91"/>
      <c r="BR2" s="91"/>
      <c r="BS2" s="91"/>
      <c r="BT2" s="91"/>
      <c r="BU2" s="91"/>
      <c r="BV2" s="91"/>
      <c r="BW2" s="91"/>
      <c r="BX2" s="91"/>
      <c r="BY2" s="91"/>
      <c r="BZ2" s="91"/>
      <c r="CA2" s="91"/>
      <c r="CB2" s="91"/>
      <c r="CC2" s="91"/>
      <c r="CD2" s="91"/>
      <c r="CE2" s="91"/>
      <c r="CF2" s="91"/>
      <c r="CG2" s="91"/>
      <c r="CH2" s="91"/>
      <c r="CI2" s="91"/>
      <c r="CJ2" s="91"/>
      <c r="CK2" s="91"/>
      <c r="CL2" s="91"/>
      <c r="CM2" s="91"/>
      <c r="CN2" s="91"/>
      <c r="CO2" s="91"/>
      <c r="CP2" s="91"/>
      <c r="CQ2" s="91"/>
      <c r="CR2" s="91"/>
      <c r="CS2" s="91"/>
      <c r="CT2" s="91"/>
      <c r="CU2" s="91"/>
      <c r="CV2" s="91"/>
      <c r="CW2" s="91"/>
      <c r="CX2" s="91"/>
      <c r="CY2" s="91"/>
      <c r="CZ2" s="91"/>
      <c r="DA2" s="91"/>
      <c r="DB2" s="91"/>
      <c r="DC2" s="91"/>
      <c r="DD2" s="91"/>
      <c r="DE2" s="91"/>
      <c r="DF2" s="91"/>
      <c r="DG2" s="91"/>
      <c r="DH2" s="91"/>
      <c r="DI2" s="91"/>
      <c r="DJ2" s="91"/>
      <c r="DK2" s="91"/>
      <c r="DL2" s="91"/>
      <c r="DM2" s="91"/>
      <c r="DN2" s="91"/>
      <c r="DO2" s="91"/>
      <c r="DP2" s="91"/>
      <c r="DQ2" s="91"/>
      <c r="DR2" s="91"/>
      <c r="DS2" s="91"/>
      <c r="DT2" s="91"/>
      <c r="DU2" s="91"/>
      <c r="DV2" s="91"/>
      <c r="DW2" s="91"/>
      <c r="DX2" s="91"/>
      <c r="DY2" s="91"/>
      <c r="DZ2" s="91"/>
      <c r="EA2" s="91"/>
      <c r="EB2" s="91"/>
      <c r="EC2" s="91"/>
      <c r="ED2" s="91"/>
      <c r="EE2" s="91"/>
      <c r="EF2" s="91"/>
      <c r="EG2" s="91"/>
      <c r="EH2" s="91"/>
      <c r="EI2" s="91"/>
      <c r="EJ2" s="91"/>
      <c r="EK2" s="91"/>
      <c r="EL2" s="91"/>
      <c r="EM2" s="91"/>
      <c r="EN2" s="91"/>
      <c r="EO2" s="91"/>
      <c r="EP2" s="91"/>
      <c r="EQ2" s="91"/>
      <c r="ER2" s="91"/>
      <c r="ES2" s="91"/>
      <c r="ET2" s="91"/>
      <c r="EU2" s="91"/>
      <c r="EV2" s="91"/>
      <c r="EW2" s="91"/>
      <c r="EX2" s="91"/>
      <c r="EY2" s="91"/>
      <c r="EZ2" s="91"/>
      <c r="FA2" s="91"/>
      <c r="FB2" s="91"/>
      <c r="FC2" s="91"/>
      <c r="FD2" s="91"/>
      <c r="FE2" s="91"/>
      <c r="FF2" s="91"/>
      <c r="FG2" s="91"/>
      <c r="FH2" s="91"/>
      <c r="FI2" s="91"/>
      <c r="FJ2" s="91"/>
      <c r="FK2" s="91"/>
      <c r="FL2" s="91"/>
      <c r="FM2" s="91"/>
      <c r="FN2" s="91"/>
      <c r="FO2" s="91"/>
      <c r="FP2" s="91"/>
      <c r="FQ2" s="91"/>
      <c r="FR2" s="91"/>
      <c r="FS2" s="91"/>
      <c r="FT2" s="91"/>
      <c r="FU2" s="91"/>
      <c r="FV2" s="91"/>
      <c r="FW2" s="91"/>
      <c r="FX2" s="91"/>
      <c r="FY2" s="91"/>
      <c r="FZ2" s="91"/>
      <c r="GA2" s="91"/>
      <c r="GB2" s="91"/>
      <c r="GC2" s="91"/>
      <c r="GD2" s="91"/>
      <c r="GE2" s="91"/>
      <c r="GF2" s="91"/>
      <c r="GG2" s="91"/>
      <c r="GH2" s="91"/>
      <c r="GI2" s="91"/>
      <c r="GJ2" s="91"/>
      <c r="GK2" s="91"/>
      <c r="GL2" s="91"/>
      <c r="GM2" s="91"/>
      <c r="GN2" s="91"/>
      <c r="GO2" s="91"/>
      <c r="GP2" s="91"/>
      <c r="GQ2" s="91"/>
      <c r="GR2" s="91"/>
      <c r="GS2" s="91"/>
      <c r="GT2" s="91"/>
      <c r="GU2" s="91"/>
      <c r="GV2" s="91"/>
      <c r="GW2" s="91"/>
      <c r="GX2" s="91"/>
      <c r="GY2" s="91"/>
      <c r="GZ2" s="91"/>
      <c r="HA2" s="91"/>
      <c r="HB2" s="91"/>
      <c r="HC2" s="91"/>
      <c r="HD2" s="91"/>
      <c r="HE2" s="91"/>
      <c r="HF2" s="91"/>
      <c r="HG2" s="91"/>
      <c r="HH2" s="91"/>
      <c r="HI2" s="91"/>
      <c r="HJ2" s="91"/>
      <c r="HK2" s="91"/>
      <c r="HL2" s="91"/>
      <c r="HM2" s="91"/>
      <c r="HN2" s="91"/>
      <c r="HO2" s="91"/>
      <c r="HP2" s="91"/>
      <c r="HQ2" s="91"/>
      <c r="HR2" s="91"/>
      <c r="HS2" s="91"/>
      <c r="HT2" s="91"/>
      <c r="HU2" s="91"/>
      <c r="HV2" s="91"/>
      <c r="HW2" s="91"/>
      <c r="HX2" s="91"/>
      <c r="HY2" s="91"/>
      <c r="HZ2" s="91"/>
      <c r="IA2" s="91"/>
      <c r="IB2" s="91"/>
      <c r="IC2" s="91"/>
      <c r="ID2" s="91"/>
      <c r="IE2" s="91"/>
      <c r="IF2" s="91"/>
      <c r="IG2" s="91"/>
      <c r="IH2" s="91"/>
      <c r="II2" s="91"/>
      <c r="IJ2" s="91"/>
      <c r="IK2" s="91"/>
      <c r="IL2" s="91"/>
      <c r="IM2" s="91"/>
      <c r="IN2" s="91"/>
      <c r="IO2" s="91"/>
      <c r="IP2" s="91"/>
      <c r="IQ2" s="91"/>
      <c r="IR2" s="91"/>
      <c r="IS2" s="91"/>
      <c r="IT2" s="91"/>
      <c r="IU2" s="91"/>
      <c r="IV2" s="91"/>
      <c r="IW2" s="91"/>
      <c r="IX2" s="91"/>
      <c r="IY2" s="91"/>
      <c r="IZ2" s="91"/>
      <c r="JA2" s="91"/>
      <c r="JB2" s="91"/>
      <c r="JC2" s="91"/>
      <c r="JD2" s="91"/>
      <c r="JE2" s="91"/>
      <c r="JF2" s="91"/>
      <c r="JG2" s="91"/>
      <c r="JH2" s="91"/>
      <c r="JI2" s="91"/>
      <c r="JJ2" s="91"/>
      <c r="JK2" s="91"/>
      <c r="JL2" s="91"/>
      <c r="JM2" s="91"/>
      <c r="JN2" s="91"/>
      <c r="JO2" s="91"/>
      <c r="JP2" s="91"/>
      <c r="JQ2" s="91"/>
      <c r="JR2" s="91"/>
      <c r="JS2" s="91"/>
      <c r="JT2" s="91"/>
      <c r="JU2" s="91"/>
      <c r="JV2" s="91"/>
      <c r="JW2" s="91"/>
      <c r="JX2" s="91"/>
      <c r="JY2" s="91"/>
      <c r="JZ2" s="91"/>
      <c r="KA2" s="91"/>
      <c r="KB2" s="91"/>
      <c r="KC2" s="91"/>
      <c r="KD2" s="91"/>
      <c r="KE2" s="91"/>
      <c r="KF2" s="91"/>
      <c r="KG2" s="91"/>
      <c r="KH2" s="91"/>
      <c r="KI2" s="91"/>
      <c r="KJ2" s="91"/>
      <c r="KK2" s="91"/>
      <c r="KL2" s="91"/>
      <c r="KM2" s="91"/>
      <c r="KN2" s="91"/>
      <c r="KO2" s="91"/>
      <c r="KP2" s="91"/>
      <c r="KQ2" s="91"/>
      <c r="KR2" s="91"/>
      <c r="KS2" s="91"/>
      <c r="KT2" s="91"/>
      <c r="KU2" s="91"/>
      <c r="KV2" s="91"/>
      <c r="KW2" s="91"/>
      <c r="KX2" s="91"/>
      <c r="KY2" s="91"/>
      <c r="KZ2" s="91"/>
      <c r="LA2" s="91"/>
      <c r="LB2" s="91"/>
      <c r="LC2" s="91"/>
      <c r="LD2" s="91"/>
      <c r="LE2" s="91"/>
      <c r="LF2" s="91"/>
      <c r="LG2" s="91"/>
      <c r="LH2" s="91"/>
      <c r="LI2" s="91"/>
      <c r="LJ2" s="91"/>
      <c r="LK2" s="91"/>
      <c r="LL2" s="91"/>
      <c r="LM2" s="91"/>
      <c r="LN2" s="91"/>
      <c r="LO2" s="91"/>
      <c r="LP2" s="91"/>
      <c r="LQ2" s="91"/>
      <c r="LR2" s="91"/>
      <c r="LS2" s="91"/>
      <c r="LT2" s="91"/>
      <c r="LU2" s="91"/>
      <c r="LV2" s="91"/>
      <c r="LW2" s="91"/>
      <c r="LX2" s="91"/>
      <c r="LY2" s="91"/>
      <c r="LZ2" s="91"/>
      <c r="MA2" s="91"/>
      <c r="MB2" s="91"/>
      <c r="MC2" s="91"/>
      <c r="MD2" s="91"/>
      <c r="ME2" s="91"/>
      <c r="MF2" s="91"/>
      <c r="MG2" s="91"/>
      <c r="MH2" s="91"/>
      <c r="MI2" s="91"/>
      <c r="MJ2" s="91"/>
      <c r="MK2" s="91"/>
      <c r="ML2" s="91"/>
      <c r="MM2" s="91"/>
      <c r="MN2" s="91"/>
      <c r="MO2" s="91"/>
      <c r="MP2" s="91"/>
      <c r="MQ2" s="91"/>
      <c r="MR2" s="91"/>
      <c r="MS2" s="91"/>
      <c r="MT2" s="91"/>
      <c r="MU2" s="91"/>
      <c r="MV2" s="91"/>
      <c r="MW2" s="91"/>
      <c r="MX2" s="91"/>
      <c r="MY2" s="91"/>
      <c r="MZ2" s="91"/>
      <c r="NA2" s="91"/>
      <c r="NB2" s="91"/>
      <c r="NC2" s="91"/>
      <c r="ND2" s="91"/>
      <c r="NE2" s="91"/>
      <c r="NF2" s="91"/>
      <c r="NG2" s="91"/>
      <c r="NH2" s="91"/>
      <c r="NI2" s="91"/>
      <c r="NJ2" s="91"/>
      <c r="NK2" s="91"/>
      <c r="NL2" s="91"/>
      <c r="NM2" s="91"/>
      <c r="NN2" s="91"/>
      <c r="NO2" s="91"/>
      <c r="NP2" s="91"/>
      <c r="NQ2" s="91"/>
      <c r="NR2" s="91"/>
      <c r="NS2" s="91"/>
      <c r="NT2" s="91"/>
      <c r="NU2" s="91"/>
      <c r="NV2" s="91"/>
      <c r="NW2" s="91"/>
      <c r="NX2" s="91"/>
      <c r="NY2" s="91"/>
      <c r="NZ2" s="91"/>
      <c r="OA2" s="91"/>
      <c r="OB2" s="91"/>
      <c r="OC2" s="91"/>
      <c r="OD2" s="91"/>
      <c r="OE2" s="91"/>
      <c r="OF2" s="91"/>
      <c r="OG2" s="91"/>
      <c r="OH2" s="91"/>
      <c r="OI2" s="91"/>
      <c r="OJ2" s="91"/>
      <c r="OK2" s="91"/>
      <c r="OL2" s="91"/>
      <c r="OM2" s="91"/>
      <c r="ON2" s="91"/>
      <c r="OO2" s="91"/>
      <c r="OP2" s="91"/>
      <c r="OQ2" s="91"/>
      <c r="OR2" s="91"/>
      <c r="OS2" s="91"/>
      <c r="OT2" s="91"/>
      <c r="OU2" s="91"/>
      <c r="OV2" s="91"/>
      <c r="OW2" s="91"/>
      <c r="OX2" s="91"/>
      <c r="OY2" s="91"/>
      <c r="OZ2" s="91"/>
      <c r="PA2" s="91"/>
      <c r="PB2" s="91"/>
      <c r="PC2" s="91"/>
      <c r="PD2" s="91"/>
      <c r="PE2" s="91"/>
      <c r="PF2" s="91"/>
      <c r="PG2" s="91"/>
      <c r="PH2" s="91"/>
      <c r="PI2" s="91"/>
      <c r="PJ2" s="91"/>
      <c r="PK2" s="91"/>
      <c r="PL2" s="91"/>
      <c r="PM2" s="91"/>
      <c r="PN2" s="91"/>
      <c r="PO2" s="91"/>
      <c r="PP2" s="91"/>
      <c r="PQ2" s="91"/>
      <c r="PR2" s="91"/>
      <c r="PS2" s="91"/>
      <c r="PT2" s="91"/>
      <c r="PU2" s="91"/>
      <c r="PV2" s="91"/>
      <c r="PW2" s="91"/>
      <c r="PX2" s="91"/>
      <c r="PY2" s="91"/>
      <c r="PZ2" s="91"/>
      <c r="QA2" s="91"/>
      <c r="QB2" s="91"/>
      <c r="QC2" s="91"/>
      <c r="QD2" s="91"/>
      <c r="QE2" s="91"/>
      <c r="QF2" s="91"/>
      <c r="QG2" s="91"/>
      <c r="QH2" s="91"/>
      <c r="QI2" s="91"/>
      <c r="QJ2" s="91"/>
      <c r="QK2" s="91"/>
      <c r="QL2" s="91"/>
      <c r="QM2" s="91"/>
      <c r="QN2" s="91"/>
      <c r="QO2" s="91"/>
      <c r="QP2" s="91"/>
      <c r="QQ2" s="91"/>
      <c r="QR2" s="91"/>
      <c r="QS2" s="91"/>
      <c r="QT2" s="91"/>
      <c r="QU2" s="91"/>
      <c r="QV2" s="91"/>
      <c r="QW2" s="91"/>
      <c r="QX2" s="91"/>
      <c r="QY2" s="91"/>
      <c r="QZ2" s="91"/>
      <c r="RA2" s="91"/>
      <c r="RB2" s="91"/>
      <c r="RC2" s="91"/>
      <c r="RD2" s="91"/>
      <c r="RE2" s="91"/>
      <c r="RF2" s="91"/>
      <c r="RG2" s="91"/>
      <c r="RH2" s="91"/>
      <c r="RI2" s="91"/>
      <c r="RJ2" s="91"/>
      <c r="RK2" s="91"/>
      <c r="RL2" s="91"/>
      <c r="RM2" s="91"/>
      <c r="RN2" s="91"/>
      <c r="RO2" s="91"/>
      <c r="RP2" s="91"/>
      <c r="RQ2" s="91"/>
      <c r="RR2" s="91"/>
      <c r="RS2" s="91"/>
      <c r="RT2" s="91"/>
      <c r="RU2" s="91"/>
      <c r="RV2" s="91"/>
      <c r="RW2" s="91"/>
      <c r="RX2" s="91"/>
      <c r="RY2" s="91"/>
      <c r="RZ2" s="91"/>
      <c r="SA2" s="91"/>
      <c r="SB2" s="91"/>
      <c r="SC2" s="91"/>
      <c r="SD2" s="91"/>
      <c r="SE2" s="91"/>
      <c r="SF2" s="91"/>
      <c r="SG2" s="91"/>
      <c r="SH2" s="91"/>
      <c r="SI2" s="91"/>
      <c r="SJ2" s="91"/>
      <c r="SK2" s="91"/>
      <c r="SL2" s="91"/>
      <c r="SM2" s="91"/>
      <c r="SN2" s="91"/>
      <c r="SO2" s="91"/>
      <c r="SP2" s="91"/>
      <c r="SQ2" s="91"/>
      <c r="SR2" s="91"/>
      <c r="SS2" s="91"/>
      <c r="ST2" s="91"/>
      <c r="SU2" s="91"/>
      <c r="SV2" s="91"/>
      <c r="SW2" s="91"/>
      <c r="SX2" s="91"/>
      <c r="SY2" s="91"/>
      <c r="SZ2" s="91"/>
      <c r="TA2" s="91"/>
      <c r="TB2" s="91"/>
      <c r="TC2" s="91"/>
      <c r="TD2" s="91"/>
      <c r="TE2" s="91"/>
      <c r="TF2" s="91"/>
      <c r="TG2" s="91"/>
      <c r="TH2" s="91"/>
      <c r="TI2" s="91"/>
      <c r="TJ2" s="91"/>
      <c r="TK2" s="91"/>
      <c r="TL2" s="91"/>
      <c r="TM2" s="91"/>
      <c r="TN2" s="91"/>
      <c r="TO2" s="91"/>
      <c r="TP2" s="91"/>
      <c r="TQ2" s="91"/>
      <c r="TR2" s="91"/>
      <c r="TS2" s="91"/>
      <c r="TT2" s="91"/>
      <c r="TU2" s="91"/>
      <c r="TV2" s="91"/>
      <c r="TW2" s="91"/>
      <c r="TX2" s="91"/>
      <c r="TY2" s="91"/>
      <c r="TZ2" s="91"/>
      <c r="UA2" s="91"/>
      <c r="UB2" s="91"/>
      <c r="UC2" s="91"/>
      <c r="UD2" s="91"/>
      <c r="UE2" s="91"/>
      <c r="UF2" s="91"/>
      <c r="UG2" s="91"/>
      <c r="UH2" s="91"/>
      <c r="UI2" s="91"/>
      <c r="UJ2" s="91"/>
      <c r="UK2" s="91"/>
      <c r="UL2" s="91"/>
      <c r="UM2" s="91"/>
      <c r="UN2" s="91"/>
      <c r="UO2" s="91"/>
      <c r="UP2" s="91"/>
      <c r="UQ2" s="91"/>
      <c r="UR2" s="91"/>
      <c r="US2" s="91"/>
      <c r="UT2" s="91"/>
      <c r="UU2" s="91"/>
      <c r="UV2" s="91"/>
      <c r="UW2" s="91"/>
      <c r="UX2" s="91"/>
      <c r="UY2" s="91"/>
      <c r="UZ2" s="91"/>
      <c r="VA2" s="91"/>
      <c r="VB2" s="91"/>
      <c r="VC2" s="91"/>
      <c r="VD2" s="91"/>
      <c r="VE2" s="91"/>
      <c r="VF2" s="91"/>
      <c r="VG2" s="91"/>
      <c r="VH2" s="91"/>
      <c r="VI2" s="91"/>
      <c r="VJ2" s="91"/>
      <c r="VK2" s="91"/>
      <c r="VL2" s="91"/>
      <c r="VM2" s="91"/>
      <c r="VN2" s="91"/>
      <c r="VO2" s="91"/>
      <c r="VP2" s="91"/>
      <c r="VQ2" s="91"/>
      <c r="VR2" s="91"/>
      <c r="VS2" s="91"/>
      <c r="VT2" s="91"/>
      <c r="VU2" s="91"/>
      <c r="VV2" s="91"/>
      <c r="VW2" s="91"/>
      <c r="VX2" s="91"/>
      <c r="VY2" s="91"/>
      <c r="VZ2" s="91"/>
      <c r="WA2" s="91"/>
      <c r="WB2" s="91"/>
      <c r="WC2" s="91"/>
      <c r="WD2" s="91"/>
      <c r="WE2" s="91"/>
      <c r="WF2" s="91"/>
      <c r="WG2" s="91"/>
      <c r="WH2" s="91"/>
      <c r="WI2" s="91"/>
      <c r="WJ2" s="91"/>
      <c r="WK2" s="91"/>
      <c r="WL2" s="91"/>
      <c r="WM2" s="91"/>
      <c r="WN2" s="91"/>
      <c r="WO2" s="91"/>
      <c r="WP2" s="91"/>
      <c r="WQ2" s="91"/>
      <c r="WR2" s="91"/>
      <c r="WS2" s="91"/>
      <c r="WT2" s="91"/>
      <c r="WU2" s="91"/>
      <c r="WV2" s="91"/>
      <c r="WW2" s="91"/>
      <c r="WX2" s="91"/>
      <c r="WY2" s="91"/>
      <c r="WZ2" s="91"/>
      <c r="XA2" s="91"/>
      <c r="XB2" s="91"/>
      <c r="XC2" s="91"/>
      <c r="XD2" s="91"/>
      <c r="XE2" s="91"/>
      <c r="XF2" s="91"/>
      <c r="XG2" s="91"/>
      <c r="XH2" s="91"/>
      <c r="XI2" s="91"/>
      <c r="XJ2" s="91"/>
      <c r="XK2" s="91"/>
      <c r="XL2" s="91"/>
      <c r="XM2" s="91"/>
      <c r="XN2" s="91"/>
      <c r="XO2" s="91"/>
      <c r="XP2" s="91"/>
      <c r="XQ2" s="91"/>
      <c r="XR2" s="91"/>
      <c r="XS2" s="91"/>
      <c r="XT2" s="91"/>
      <c r="XU2" s="91"/>
      <c r="XV2" s="91"/>
      <c r="XW2" s="91"/>
      <c r="XX2" s="91"/>
      <c r="XY2" s="91"/>
      <c r="XZ2" s="91"/>
      <c r="YA2" s="91"/>
      <c r="YB2" s="91"/>
      <c r="YC2" s="91"/>
      <c r="YD2" s="91"/>
      <c r="YE2" s="91"/>
      <c r="YF2" s="91"/>
      <c r="YG2" s="91"/>
      <c r="YH2" s="91"/>
      <c r="YI2" s="91"/>
      <c r="YJ2" s="91"/>
      <c r="YK2" s="91"/>
      <c r="YL2" s="91"/>
      <c r="YM2" s="91"/>
      <c r="YN2" s="91"/>
      <c r="YO2" s="91"/>
      <c r="YP2" s="91"/>
      <c r="YQ2" s="91"/>
      <c r="YR2" s="91"/>
      <c r="YS2" s="91"/>
      <c r="YT2" s="91"/>
      <c r="YU2" s="91"/>
      <c r="YV2" s="91"/>
      <c r="YW2" s="91"/>
      <c r="YX2" s="91"/>
      <c r="YY2" s="91"/>
      <c r="YZ2" s="91"/>
      <c r="ZA2" s="91"/>
      <c r="ZB2" s="91"/>
      <c r="ZC2" s="91"/>
      <c r="ZD2" s="91"/>
      <c r="ZE2" s="91"/>
      <c r="ZF2" s="91"/>
      <c r="ZG2" s="91"/>
      <c r="ZH2" s="91"/>
      <c r="ZI2" s="91"/>
      <c r="ZJ2" s="91"/>
      <c r="ZK2" s="91"/>
      <c r="ZL2" s="91"/>
      <c r="ZM2" s="91"/>
      <c r="ZN2" s="91"/>
      <c r="ZO2" s="91"/>
      <c r="ZP2" s="91"/>
      <c r="ZQ2" s="91"/>
      <c r="ZR2" s="91"/>
      <c r="ZS2" s="91"/>
      <c r="ZT2" s="91"/>
      <c r="ZU2" s="91"/>
      <c r="ZV2" s="91"/>
      <c r="ZW2" s="91"/>
      <c r="ZX2" s="91"/>
      <c r="ZY2" s="91"/>
      <c r="ZZ2" s="91"/>
      <c r="AAA2" s="91"/>
      <c r="AAB2" s="91"/>
      <c r="AAC2" s="91"/>
      <c r="AAD2" s="91"/>
      <c r="AAE2" s="91"/>
      <c r="AAF2" s="91"/>
      <c r="AAG2" s="91"/>
      <c r="AAH2" s="91"/>
      <c r="AAI2" s="91"/>
      <c r="AAJ2" s="91"/>
      <c r="AAK2" s="91"/>
      <c r="AAL2" s="91"/>
      <c r="AAM2" s="91"/>
      <c r="AAN2" s="91"/>
      <c r="AAO2" s="91"/>
      <c r="AAP2" s="91"/>
      <c r="AAQ2" s="91"/>
      <c r="AAR2" s="91"/>
      <c r="AAS2" s="91"/>
      <c r="AAT2" s="91"/>
      <c r="AAU2" s="91"/>
      <c r="AAV2" s="91"/>
      <c r="AAW2" s="91"/>
      <c r="AAX2" s="91"/>
      <c r="AAY2" s="91"/>
      <c r="AAZ2" s="91"/>
      <c r="ABA2" s="91"/>
      <c r="ABB2" s="91"/>
      <c r="ABC2" s="91"/>
      <c r="ABD2" s="91"/>
      <c r="ABE2" s="91"/>
      <c r="ABF2" s="91"/>
      <c r="ABG2" s="91"/>
      <c r="ABH2" s="91"/>
      <c r="ABI2" s="91"/>
      <c r="ABJ2" s="91"/>
      <c r="ABK2" s="91"/>
      <c r="ABL2" s="91"/>
      <c r="ABM2" s="91"/>
      <c r="ABN2" s="91"/>
      <c r="ABO2" s="91"/>
      <c r="ABP2" s="91"/>
      <c r="ABQ2" s="91"/>
      <c r="ABR2" s="91"/>
      <c r="ABS2" s="91"/>
      <c r="ABT2" s="91"/>
      <c r="ABU2" s="91"/>
      <c r="ABV2" s="91"/>
      <c r="ABW2" s="91"/>
      <c r="ABX2" s="91"/>
      <c r="ABY2" s="91"/>
      <c r="ABZ2" s="91"/>
      <c r="ACA2" s="91"/>
      <c r="ACB2" s="91"/>
      <c r="ACC2" s="91"/>
      <c r="ACD2" s="91"/>
      <c r="ACE2" s="91"/>
      <c r="ACF2" s="91"/>
      <c r="ACG2" s="91"/>
      <c r="ACH2" s="91"/>
      <c r="ACI2" s="91"/>
      <c r="ACJ2" s="91"/>
      <c r="ACK2" s="91"/>
      <c r="ACL2" s="91"/>
      <c r="ACM2" s="91"/>
      <c r="ACN2" s="91"/>
      <c r="ACO2" s="91"/>
      <c r="ACP2" s="91"/>
      <c r="ACQ2" s="91"/>
      <c r="ACR2" s="91"/>
      <c r="ACS2" s="91"/>
      <c r="ACT2" s="91"/>
      <c r="ACU2" s="91"/>
      <c r="ACV2" s="91"/>
      <c r="ACW2" s="91"/>
      <c r="ACX2" s="91"/>
      <c r="ACY2" s="91"/>
      <c r="ACZ2" s="91"/>
      <c r="ADA2" s="91"/>
      <c r="ADB2" s="91"/>
      <c r="ADC2" s="91"/>
      <c r="ADD2" s="91"/>
      <c r="ADE2" s="91"/>
      <c r="ADF2" s="91"/>
      <c r="ADG2" s="91"/>
      <c r="ADH2" s="91"/>
      <c r="ADI2" s="91"/>
      <c r="ADJ2" s="91"/>
      <c r="ADK2" s="91"/>
      <c r="ADL2" s="91"/>
      <c r="ADM2" s="91"/>
      <c r="ADN2" s="91"/>
      <c r="ADO2" s="91"/>
      <c r="ADP2" s="91"/>
      <c r="ADQ2" s="91"/>
      <c r="ADR2" s="91"/>
      <c r="ADS2" s="91"/>
      <c r="ADT2" s="91"/>
      <c r="ADU2" s="91"/>
      <c r="ADV2" s="91"/>
      <c r="ADW2" s="91"/>
      <c r="ADX2" s="91"/>
      <c r="ADY2" s="91"/>
      <c r="ADZ2" s="91"/>
      <c r="AEA2" s="91"/>
      <c r="AEB2" s="91"/>
      <c r="AEC2" s="91"/>
      <c r="AED2" s="91"/>
      <c r="AEE2" s="91"/>
      <c r="AEF2" s="91"/>
      <c r="AEG2" s="91"/>
      <c r="AEH2" s="91"/>
      <c r="AEI2" s="91"/>
      <c r="AEJ2" s="91"/>
      <c r="AEK2" s="91"/>
      <c r="AEL2" s="91"/>
      <c r="AEM2" s="91"/>
      <c r="AEN2" s="91"/>
      <c r="AEO2" s="91"/>
      <c r="AEP2" s="91"/>
      <c r="AEQ2" s="91"/>
      <c r="AER2" s="91"/>
      <c r="AES2" s="91"/>
      <c r="AET2" s="91"/>
      <c r="AEU2" s="91"/>
      <c r="AEV2" s="91"/>
      <c r="AEW2" s="91"/>
      <c r="AEX2" s="91"/>
      <c r="AEY2" s="91"/>
      <c r="AEZ2" s="91"/>
      <c r="AFA2" s="91"/>
      <c r="AFB2" s="91"/>
      <c r="AFC2" s="91"/>
      <c r="AFD2" s="91"/>
      <c r="AFE2" s="91"/>
      <c r="AFF2" s="91"/>
      <c r="AFG2" s="91"/>
      <c r="AFH2" s="91"/>
      <c r="AFI2" s="91"/>
      <c r="AFJ2" s="91"/>
      <c r="AFK2" s="91"/>
      <c r="AFL2" s="91"/>
      <c r="AFM2" s="91"/>
      <c r="AFN2" s="91"/>
      <c r="AFO2" s="91"/>
      <c r="AFP2" s="91"/>
      <c r="AFQ2" s="91"/>
      <c r="AFR2" s="91"/>
      <c r="AFS2" s="91"/>
      <c r="AFT2" s="91"/>
      <c r="AFU2" s="91"/>
      <c r="AFV2" s="91"/>
      <c r="AFW2" s="91"/>
      <c r="AFX2" s="91"/>
      <c r="AFY2" s="91"/>
      <c r="AFZ2" s="91"/>
      <c r="AGA2" s="91"/>
      <c r="AGB2" s="91"/>
      <c r="AGC2" s="91"/>
      <c r="AGD2" s="91"/>
      <c r="AGE2" s="91"/>
      <c r="AGF2" s="91"/>
      <c r="AGG2" s="91"/>
      <c r="AGH2" s="91"/>
      <c r="AGI2" s="91"/>
      <c r="AGJ2" s="91"/>
      <c r="AGK2" s="91"/>
      <c r="AGL2" s="91"/>
      <c r="AGM2" s="91"/>
      <c r="AGN2" s="91"/>
      <c r="AGO2" s="91"/>
      <c r="AGP2" s="91"/>
      <c r="AGQ2" s="91"/>
      <c r="AGR2" s="91"/>
      <c r="AGS2" s="91"/>
      <c r="AGT2" s="91"/>
      <c r="AGU2" s="91"/>
      <c r="AGV2" s="91"/>
      <c r="AGW2" s="91"/>
      <c r="AGX2" s="91"/>
      <c r="AGY2" s="91"/>
      <c r="AGZ2" s="91"/>
      <c r="AHA2" s="91"/>
      <c r="AHB2" s="91"/>
      <c r="AHC2" s="91"/>
      <c r="AHD2" s="91"/>
      <c r="AHE2" s="91"/>
      <c r="AHF2" s="91"/>
      <c r="AHG2" s="91"/>
      <c r="AHH2" s="91"/>
      <c r="AHI2" s="91"/>
      <c r="AHJ2" s="91"/>
      <c r="AHK2" s="91"/>
      <c r="AHL2" s="91"/>
      <c r="AHM2" s="91"/>
      <c r="AHN2" s="91"/>
      <c r="AHO2" s="91"/>
      <c r="AHP2" s="91"/>
      <c r="AHQ2" s="91"/>
      <c r="AHR2" s="91"/>
      <c r="AHS2" s="91"/>
      <c r="AHT2" s="91"/>
      <c r="AHU2" s="91"/>
      <c r="AHV2" s="91"/>
      <c r="AHW2" s="91"/>
      <c r="AHX2" s="91"/>
      <c r="AHY2" s="91"/>
      <c r="AHZ2" s="91"/>
      <c r="AIA2" s="91"/>
      <c r="AIB2" s="91"/>
      <c r="AIC2" s="91"/>
      <c r="AID2" s="91"/>
      <c r="AIE2" s="91"/>
      <c r="AIF2" s="91"/>
      <c r="AIG2" s="91"/>
      <c r="AIH2" s="91"/>
      <c r="AII2" s="91"/>
      <c r="AIJ2" s="91"/>
      <c r="AIK2" s="91"/>
      <c r="AIL2" s="91"/>
      <c r="AIM2" s="91"/>
      <c r="AIN2" s="91"/>
      <c r="AIO2" s="91"/>
      <c r="AIP2" s="91"/>
      <c r="AIQ2" s="91"/>
      <c r="AIR2" s="91"/>
      <c r="AIS2" s="91"/>
      <c r="AIT2" s="91"/>
      <c r="AIU2" s="91"/>
      <c r="AIV2" s="91"/>
      <c r="AIW2" s="91"/>
      <c r="AIX2" s="91"/>
      <c r="AIY2" s="91"/>
      <c r="AIZ2" s="91"/>
      <c r="AJA2" s="91"/>
      <c r="AJB2" s="91"/>
      <c r="AJC2" s="91"/>
      <c r="AJD2" s="91"/>
      <c r="AJE2" s="91"/>
      <c r="AJF2" s="91"/>
      <c r="AJG2" s="91"/>
      <c r="AJH2" s="91"/>
      <c r="AJI2" s="91"/>
      <c r="AJJ2" s="91"/>
      <c r="AJK2" s="91"/>
      <c r="AJL2" s="91"/>
      <c r="AJM2" s="91"/>
      <c r="AJN2" s="91"/>
      <c r="AJO2" s="91"/>
      <c r="AJP2" s="91"/>
      <c r="AJQ2" s="91"/>
      <c r="AJR2" s="91"/>
      <c r="AJS2" s="91"/>
      <c r="AJT2" s="91"/>
      <c r="AJU2" s="91"/>
      <c r="AJV2" s="91"/>
      <c r="AJW2" s="91"/>
      <c r="AJX2" s="91"/>
      <c r="AJY2" s="91"/>
      <c r="AJZ2" s="91"/>
      <c r="AKA2" s="91"/>
      <c r="AKB2" s="91"/>
      <c r="AKC2" s="91"/>
      <c r="AKD2" s="91"/>
      <c r="AKE2" s="91"/>
      <c r="AKF2" s="91"/>
      <c r="AKG2" s="91"/>
      <c r="AKH2" s="91"/>
      <c r="AKI2" s="91"/>
      <c r="AKJ2" s="91"/>
      <c r="AKK2" s="91"/>
      <c r="AKL2" s="91"/>
      <c r="AKM2" s="91"/>
      <c r="AKN2" s="91"/>
      <c r="AKO2" s="91"/>
      <c r="AKP2" s="91"/>
      <c r="AKQ2" s="91"/>
      <c r="AKR2" s="91"/>
      <c r="AKS2" s="91"/>
      <c r="AKT2" s="91"/>
      <c r="AKU2" s="91"/>
      <c r="AKV2" s="91"/>
      <c r="AKW2" s="91"/>
      <c r="AKX2" s="91"/>
      <c r="AKY2" s="91"/>
      <c r="AKZ2" s="91"/>
      <c r="ALA2" s="91"/>
      <c r="ALB2" s="91"/>
      <c r="ALC2" s="91"/>
      <c r="ALD2" s="91"/>
      <c r="ALE2" s="91"/>
      <c r="ALF2" s="91"/>
      <c r="ALG2" s="91"/>
      <c r="ALH2" s="91"/>
      <c r="ALI2" s="91"/>
      <c r="ALJ2" s="91"/>
      <c r="ALK2" s="91"/>
      <c r="ALL2" s="91"/>
      <c r="ALM2" s="91"/>
      <c r="ALN2" s="91"/>
      <c r="ALO2" s="91"/>
      <c r="ALP2" s="91"/>
      <c r="ALQ2" s="91"/>
      <c r="ALR2" s="91"/>
      <c r="ALS2" s="91"/>
      <c r="ALT2" s="91"/>
      <c r="ALU2" s="91"/>
      <c r="ALV2" s="91"/>
      <c r="ALW2" s="91"/>
      <c r="ALX2" s="91"/>
      <c r="ALY2" s="91"/>
      <c r="ALZ2" s="91"/>
      <c r="AMA2" s="91"/>
      <c r="AMB2" s="91"/>
      <c r="AMC2" s="91"/>
      <c r="AMD2" s="91"/>
      <c r="AME2" s="91"/>
      <c r="AMF2" s="91"/>
      <c r="AMG2" s="91"/>
      <c r="AMH2" s="91"/>
      <c r="AMI2" s="91"/>
      <c r="AMJ2" s="91"/>
      <c r="AMK2" s="91"/>
      <c r="AML2" s="91"/>
      <c r="AMM2" s="91"/>
      <c r="AMN2" s="91"/>
      <c r="AMO2" s="91"/>
      <c r="AMP2" s="91"/>
      <c r="AMQ2" s="91"/>
      <c r="AMR2" s="91"/>
      <c r="AMS2" s="91"/>
      <c r="AMT2" s="91"/>
      <c r="AMU2" s="91"/>
      <c r="AMV2" s="91"/>
      <c r="AMW2" s="91"/>
      <c r="AMX2" s="91"/>
      <c r="AMY2" s="91"/>
      <c r="AMZ2" s="91"/>
      <c r="ANA2" s="91"/>
      <c r="ANB2" s="91"/>
      <c r="ANC2" s="91"/>
      <c r="AND2" s="91"/>
      <c r="ANE2" s="91"/>
      <c r="ANF2" s="91"/>
      <c r="ANG2" s="91"/>
      <c r="ANH2" s="91"/>
      <c r="ANI2" s="91"/>
      <c r="ANJ2" s="91"/>
      <c r="ANK2" s="91"/>
      <c r="ANL2" s="91"/>
      <c r="ANM2" s="91"/>
      <c r="ANN2" s="91"/>
      <c r="ANO2" s="91"/>
      <c r="ANP2" s="91"/>
      <c r="ANQ2" s="91"/>
      <c r="ANR2" s="91"/>
      <c r="ANS2" s="91"/>
      <c r="ANT2" s="91"/>
      <c r="ANU2" s="91"/>
      <c r="ANV2" s="91"/>
      <c r="ANW2" s="91"/>
      <c r="ANX2" s="91"/>
      <c r="ANY2" s="91"/>
      <c r="ANZ2" s="91"/>
      <c r="AOA2" s="91"/>
      <c r="AOB2" s="91"/>
      <c r="AOC2" s="91"/>
      <c r="AOD2" s="91"/>
      <c r="AOE2" s="91"/>
      <c r="AOF2" s="91"/>
      <c r="AOG2" s="91"/>
      <c r="AOH2" s="91"/>
      <c r="AOI2" s="91"/>
      <c r="AOJ2" s="91"/>
      <c r="AOK2" s="91"/>
      <c r="AOL2" s="91"/>
      <c r="AOM2" s="91"/>
      <c r="AON2" s="91"/>
      <c r="AOO2" s="91"/>
      <c r="AOP2" s="91"/>
      <c r="AOQ2" s="91"/>
      <c r="AOR2" s="91"/>
      <c r="AOS2" s="91"/>
      <c r="AOT2" s="91"/>
      <c r="AOU2" s="91"/>
      <c r="AOV2" s="91"/>
      <c r="AOW2" s="91"/>
      <c r="AOX2" s="91"/>
      <c r="AOY2" s="91"/>
      <c r="AOZ2" s="91"/>
      <c r="APA2" s="91"/>
      <c r="APB2" s="91"/>
      <c r="APC2" s="91"/>
      <c r="APD2" s="91"/>
      <c r="APE2" s="91"/>
      <c r="APF2" s="91"/>
      <c r="APG2" s="91"/>
      <c r="APH2" s="91"/>
      <c r="API2" s="91"/>
      <c r="APJ2" s="91"/>
      <c r="APK2" s="91"/>
      <c r="APL2" s="91"/>
      <c r="APM2" s="91"/>
      <c r="APN2" s="91"/>
      <c r="APO2" s="91"/>
      <c r="APP2" s="91"/>
      <c r="APQ2" s="91"/>
      <c r="APR2" s="91"/>
      <c r="APS2" s="91"/>
      <c r="APT2" s="91"/>
      <c r="APU2" s="91"/>
      <c r="APV2" s="91"/>
      <c r="APW2" s="91"/>
      <c r="APX2" s="91"/>
      <c r="APY2" s="91"/>
      <c r="APZ2" s="91"/>
      <c r="AQA2" s="91"/>
      <c r="AQB2" s="91"/>
      <c r="AQC2" s="91"/>
      <c r="AQD2" s="91"/>
      <c r="AQE2" s="91"/>
      <c r="AQF2" s="91"/>
      <c r="AQG2" s="91"/>
      <c r="AQH2" s="91"/>
      <c r="AQI2" s="91"/>
      <c r="AQJ2" s="91"/>
      <c r="AQK2" s="91"/>
      <c r="AQL2" s="91"/>
      <c r="AQM2" s="91"/>
      <c r="AQN2" s="91"/>
      <c r="AQO2" s="91"/>
      <c r="AQP2" s="91"/>
      <c r="AQQ2" s="91"/>
      <c r="AQR2" s="91"/>
      <c r="AQS2" s="91"/>
      <c r="AQT2" s="91"/>
      <c r="AQU2" s="91"/>
      <c r="AQV2" s="91"/>
      <c r="AQW2" s="91"/>
      <c r="AQX2" s="91"/>
      <c r="AQY2" s="91"/>
      <c r="AQZ2" s="91"/>
      <c r="ARA2" s="91"/>
      <c r="ARB2" s="91"/>
      <c r="ARC2" s="91"/>
      <c r="ARD2" s="91"/>
      <c r="ARE2" s="91"/>
      <c r="ARF2" s="91"/>
      <c r="ARG2" s="91"/>
      <c r="ARH2" s="91"/>
      <c r="ARI2" s="91"/>
      <c r="ARJ2" s="91"/>
      <c r="ARK2" s="91"/>
      <c r="ARL2" s="91"/>
      <c r="ARM2" s="91"/>
      <c r="ARN2" s="91"/>
      <c r="ARO2" s="91"/>
      <c r="ARP2" s="91"/>
      <c r="ARQ2" s="91"/>
      <c r="ARR2" s="91"/>
      <c r="ARS2" s="91"/>
      <c r="ART2" s="91"/>
      <c r="ARU2" s="91"/>
      <c r="ARV2" s="91"/>
      <c r="ARW2" s="91"/>
      <c r="ARX2" s="91"/>
      <c r="ARY2" s="91"/>
      <c r="ARZ2" s="91"/>
      <c r="ASA2" s="91"/>
      <c r="ASB2" s="91"/>
      <c r="ASC2" s="91"/>
      <c r="ASD2" s="91"/>
      <c r="ASE2" s="91"/>
      <c r="ASF2" s="91"/>
      <c r="ASG2" s="91"/>
      <c r="ASH2" s="91"/>
      <c r="ASI2" s="91"/>
      <c r="ASJ2" s="91"/>
      <c r="ASK2" s="91"/>
      <c r="ASL2" s="91"/>
      <c r="ASM2" s="91"/>
      <c r="ASN2" s="91"/>
      <c r="ASO2" s="91"/>
      <c r="ASP2" s="91"/>
      <c r="ASQ2" s="91"/>
      <c r="ASR2" s="91"/>
      <c r="ASS2" s="91"/>
      <c r="AST2" s="91"/>
      <c r="ASU2" s="91"/>
      <c r="ASV2" s="91"/>
      <c r="ASW2" s="91"/>
      <c r="ASX2" s="91"/>
      <c r="ASY2" s="91"/>
      <c r="ASZ2" s="91"/>
      <c r="ATA2" s="91"/>
      <c r="ATB2" s="91"/>
      <c r="ATC2" s="91"/>
      <c r="ATD2" s="91"/>
      <c r="ATE2" s="91"/>
      <c r="ATF2" s="91"/>
      <c r="ATG2" s="91"/>
      <c r="ATH2" s="91"/>
      <c r="ATI2" s="91"/>
      <c r="ATJ2" s="91"/>
      <c r="ATK2" s="91"/>
      <c r="ATL2" s="91"/>
      <c r="ATM2" s="91"/>
      <c r="ATN2" s="91"/>
      <c r="ATO2" s="91"/>
      <c r="ATP2" s="91"/>
      <c r="ATQ2" s="91"/>
      <c r="ATR2" s="91"/>
      <c r="ATS2" s="91"/>
      <c r="ATT2" s="91"/>
      <c r="ATU2" s="91"/>
      <c r="ATV2" s="91"/>
      <c r="ATW2" s="91"/>
      <c r="ATX2" s="91"/>
      <c r="ATY2" s="91"/>
      <c r="ATZ2" s="91"/>
      <c r="AUA2" s="91"/>
      <c r="AUB2" s="91"/>
      <c r="AUC2" s="91"/>
      <c r="AUD2" s="91"/>
      <c r="AUE2" s="91"/>
      <c r="AUF2" s="91"/>
      <c r="AUG2" s="91"/>
      <c r="AUH2" s="91"/>
      <c r="AUI2" s="91"/>
      <c r="AUJ2" s="91"/>
      <c r="AUK2" s="91"/>
      <c r="AUL2" s="91"/>
      <c r="AUM2" s="91"/>
      <c r="AUN2" s="91"/>
      <c r="AUO2" s="91"/>
      <c r="AUP2" s="91"/>
      <c r="AUQ2" s="91"/>
      <c r="AUR2" s="91"/>
      <c r="AUS2" s="91"/>
      <c r="AUT2" s="91"/>
      <c r="AUU2" s="91"/>
      <c r="AUV2" s="91"/>
      <c r="AUW2" s="91"/>
      <c r="AUX2" s="91"/>
      <c r="AUY2" s="91"/>
      <c r="AUZ2" s="91"/>
      <c r="AVA2" s="91"/>
      <c r="AVB2" s="91"/>
      <c r="AVC2" s="91"/>
      <c r="AVD2" s="91"/>
      <c r="AVE2" s="91"/>
      <c r="AVF2" s="91"/>
      <c r="AVG2" s="91"/>
      <c r="AVH2" s="91"/>
      <c r="AVI2" s="91"/>
      <c r="AVJ2" s="91"/>
      <c r="AVK2" s="91"/>
      <c r="AVL2" s="91"/>
      <c r="AVM2" s="91"/>
      <c r="AVN2" s="91"/>
      <c r="AVO2" s="91"/>
      <c r="AVP2" s="91"/>
      <c r="AVQ2" s="91"/>
      <c r="AVR2" s="91"/>
      <c r="AVS2" s="91"/>
      <c r="AVT2" s="91"/>
      <c r="AVU2" s="91"/>
      <c r="AVV2" s="91"/>
      <c r="AVW2" s="91"/>
      <c r="AVX2" s="91"/>
      <c r="AVY2" s="91"/>
      <c r="AVZ2" s="91"/>
      <c r="AWA2" s="91"/>
      <c r="AWB2" s="91"/>
      <c r="AWC2" s="91"/>
      <c r="AWD2" s="91"/>
      <c r="AWE2" s="91"/>
      <c r="AWF2" s="91"/>
      <c r="AWG2" s="91"/>
      <c r="AWH2" s="91"/>
      <c r="AWI2" s="91"/>
      <c r="AWJ2" s="91"/>
      <c r="AWK2" s="91"/>
      <c r="AWL2" s="91"/>
      <c r="AWM2" s="91"/>
      <c r="AWN2" s="91"/>
      <c r="AWO2" s="91"/>
      <c r="AWP2" s="91"/>
      <c r="AWQ2" s="91"/>
      <c r="AWR2" s="91"/>
      <c r="AWS2" s="91"/>
      <c r="AWT2" s="91"/>
      <c r="AWU2" s="91"/>
      <c r="AWV2" s="91"/>
      <c r="AWW2" s="91"/>
      <c r="AWX2" s="91"/>
      <c r="AWY2" s="91"/>
      <c r="AWZ2" s="91"/>
      <c r="AXA2" s="91"/>
      <c r="AXB2" s="91"/>
      <c r="AXC2" s="91"/>
      <c r="AXD2" s="91"/>
      <c r="AXE2" s="91"/>
      <c r="AXF2" s="91"/>
      <c r="AXG2" s="91"/>
      <c r="AXH2" s="91"/>
      <c r="AXI2" s="91"/>
      <c r="AXJ2" s="91"/>
      <c r="AXK2" s="91"/>
      <c r="AXL2" s="91"/>
      <c r="AXM2" s="91"/>
      <c r="AXN2" s="91"/>
      <c r="AXO2" s="91"/>
      <c r="AXP2" s="91"/>
      <c r="AXQ2" s="91"/>
      <c r="AXR2" s="91"/>
      <c r="AXS2" s="91"/>
      <c r="AXT2" s="91"/>
      <c r="AXU2" s="91"/>
      <c r="AXV2" s="91"/>
      <c r="AXW2" s="91"/>
      <c r="AXX2" s="91"/>
      <c r="AXY2" s="91"/>
      <c r="AXZ2" s="91"/>
      <c r="AYA2" s="91"/>
      <c r="AYB2" s="91"/>
      <c r="AYC2" s="91"/>
      <c r="AYD2" s="91"/>
      <c r="AYE2" s="91"/>
      <c r="AYF2" s="91"/>
      <c r="AYG2" s="91"/>
      <c r="AYH2" s="91"/>
      <c r="AYI2" s="91"/>
      <c r="AYJ2" s="91"/>
      <c r="AYK2" s="91"/>
      <c r="AYL2" s="91"/>
      <c r="AYM2" s="91"/>
      <c r="AYN2" s="91"/>
      <c r="AYO2" s="91"/>
      <c r="AYP2" s="91"/>
      <c r="AYQ2" s="91"/>
      <c r="AYR2" s="91"/>
      <c r="AYS2" s="91"/>
      <c r="AYT2" s="91"/>
      <c r="AYU2" s="91"/>
      <c r="AYV2" s="91"/>
      <c r="AYW2" s="91"/>
      <c r="AYX2" s="91"/>
      <c r="AYY2" s="91"/>
      <c r="AYZ2" s="91"/>
      <c r="AZA2" s="91"/>
      <c r="AZB2" s="91"/>
      <c r="AZC2" s="91"/>
      <c r="AZD2" s="91"/>
      <c r="AZE2" s="91"/>
      <c r="AZF2" s="91"/>
      <c r="AZG2" s="91"/>
      <c r="AZH2" s="91"/>
      <c r="AZI2" s="91"/>
      <c r="AZJ2" s="91"/>
      <c r="AZK2" s="91"/>
      <c r="AZL2" s="91"/>
      <c r="AZM2" s="91"/>
      <c r="AZN2" s="91"/>
      <c r="AZO2" s="91"/>
      <c r="AZP2" s="91"/>
      <c r="AZQ2" s="91"/>
      <c r="AZR2" s="91"/>
      <c r="AZS2" s="91"/>
      <c r="AZT2" s="91"/>
      <c r="AZU2" s="91"/>
      <c r="AZV2" s="91"/>
      <c r="AZW2" s="91"/>
      <c r="AZX2" s="91"/>
      <c r="AZY2" s="91"/>
      <c r="AZZ2" s="91"/>
      <c r="BAA2" s="91"/>
      <c r="BAB2" s="91"/>
      <c r="BAC2" s="91"/>
      <c r="BAD2" s="91"/>
      <c r="BAE2" s="91"/>
      <c r="BAF2" s="91"/>
      <c r="BAG2" s="91"/>
      <c r="BAH2" s="91"/>
      <c r="BAI2" s="91"/>
      <c r="BAJ2" s="91"/>
      <c r="BAK2" s="91"/>
      <c r="BAL2" s="91"/>
      <c r="BAM2" s="91"/>
      <c r="BAN2" s="91"/>
      <c r="BAO2" s="91"/>
      <c r="BAP2" s="91"/>
      <c r="BAQ2" s="91"/>
      <c r="BAR2" s="91"/>
      <c r="BAS2" s="91"/>
      <c r="BAT2" s="91"/>
      <c r="BAU2" s="91"/>
      <c r="BAV2" s="91"/>
      <c r="BAW2" s="91"/>
      <c r="BAX2" s="91"/>
      <c r="BAY2" s="91"/>
      <c r="BAZ2" s="91"/>
      <c r="BBA2" s="91"/>
      <c r="BBB2" s="91"/>
      <c r="BBC2" s="91"/>
      <c r="BBD2" s="91"/>
      <c r="BBE2" s="91"/>
      <c r="BBF2" s="91"/>
      <c r="BBG2" s="91"/>
      <c r="BBH2" s="91"/>
      <c r="BBI2" s="91"/>
      <c r="BBJ2" s="91"/>
      <c r="BBK2" s="91"/>
      <c r="BBL2" s="91"/>
      <c r="BBM2" s="91"/>
      <c r="BBN2" s="91"/>
      <c r="BBO2" s="91"/>
      <c r="BBP2" s="91"/>
      <c r="BBQ2" s="91"/>
      <c r="BBR2" s="91"/>
      <c r="BBS2" s="91"/>
      <c r="BBT2" s="91"/>
      <c r="BBU2" s="91"/>
      <c r="BBV2" s="91"/>
      <c r="BBW2" s="91"/>
      <c r="BBX2" s="91"/>
      <c r="BBY2" s="91"/>
      <c r="BBZ2" s="91"/>
      <c r="BCA2" s="91"/>
      <c r="BCB2" s="91"/>
      <c r="BCC2" s="91"/>
      <c r="BCD2" s="91"/>
      <c r="BCE2" s="91"/>
      <c r="BCF2" s="91"/>
      <c r="BCG2" s="91"/>
      <c r="BCH2" s="91"/>
      <c r="BCI2" s="91"/>
      <c r="BCJ2" s="91"/>
      <c r="BCK2" s="91"/>
      <c r="BCL2" s="91"/>
      <c r="BCM2" s="91"/>
      <c r="BCN2" s="91"/>
      <c r="BCO2" s="91"/>
      <c r="BCP2" s="91"/>
      <c r="BCQ2" s="91"/>
      <c r="BCR2" s="91"/>
      <c r="BCS2" s="91"/>
      <c r="BCT2" s="91"/>
      <c r="BCU2" s="91"/>
      <c r="BCV2" s="91"/>
      <c r="BCW2" s="91"/>
      <c r="BCX2" s="91"/>
      <c r="BCY2" s="91"/>
      <c r="BCZ2" s="91"/>
      <c r="BDA2" s="91"/>
      <c r="BDB2" s="91"/>
      <c r="BDC2" s="91"/>
      <c r="BDD2" s="91"/>
      <c r="BDE2" s="91"/>
      <c r="BDF2" s="91"/>
      <c r="BDG2" s="91"/>
      <c r="BDH2" s="91"/>
      <c r="BDI2" s="91"/>
      <c r="BDJ2" s="91"/>
      <c r="BDK2" s="91"/>
      <c r="BDL2" s="91"/>
      <c r="BDM2" s="91"/>
      <c r="BDN2" s="91"/>
      <c r="BDO2" s="91"/>
      <c r="BDP2" s="91"/>
      <c r="BDQ2" s="91"/>
      <c r="BDR2" s="91"/>
      <c r="BDS2" s="91"/>
      <c r="BDT2" s="91"/>
      <c r="BDU2" s="91"/>
      <c r="BDV2" s="91"/>
      <c r="BDW2" s="91"/>
      <c r="BDX2" s="91"/>
      <c r="BDY2" s="91"/>
      <c r="BDZ2" s="91"/>
      <c r="BEA2" s="91"/>
      <c r="BEB2" s="91"/>
      <c r="BEC2" s="91"/>
      <c r="BED2" s="91"/>
      <c r="BEE2" s="91"/>
      <c r="BEF2" s="91"/>
      <c r="BEG2" s="91"/>
      <c r="BEH2" s="91"/>
      <c r="BEI2" s="91"/>
      <c r="BEJ2" s="91"/>
      <c r="BEK2" s="91"/>
      <c r="BEL2" s="91"/>
      <c r="BEM2" s="91"/>
      <c r="BEN2" s="91"/>
      <c r="BEO2" s="91"/>
      <c r="BEP2" s="91"/>
      <c r="BEQ2" s="91"/>
      <c r="BER2" s="91"/>
      <c r="BES2" s="91"/>
      <c r="BET2" s="91"/>
      <c r="BEU2" s="91"/>
      <c r="BEV2" s="91"/>
      <c r="BEW2" s="91"/>
      <c r="BEX2" s="91"/>
      <c r="BEY2" s="91"/>
      <c r="BEZ2" s="91"/>
      <c r="BFA2" s="91"/>
      <c r="BFB2" s="91"/>
      <c r="BFC2" s="91"/>
      <c r="BFD2" s="91"/>
      <c r="BFE2" s="91"/>
      <c r="BFF2" s="91"/>
      <c r="BFG2" s="91"/>
      <c r="BFH2" s="91"/>
      <c r="BFI2" s="91"/>
      <c r="BFJ2" s="91"/>
      <c r="BFK2" s="91"/>
      <c r="BFL2" s="91"/>
      <c r="BFM2" s="91"/>
      <c r="BFN2" s="91"/>
      <c r="BFO2" s="91"/>
      <c r="BFP2" s="91"/>
      <c r="BFQ2" s="91"/>
      <c r="BFR2" s="91"/>
      <c r="BFS2" s="91"/>
      <c r="BFT2" s="91"/>
      <c r="BFU2" s="91"/>
      <c r="BFV2" s="91"/>
      <c r="BFW2" s="91"/>
      <c r="BFX2" s="91"/>
      <c r="BFY2" s="91"/>
      <c r="BFZ2" s="91"/>
      <c r="BGA2" s="91"/>
      <c r="BGB2" s="91"/>
      <c r="BGC2" s="91"/>
      <c r="BGD2" s="91"/>
      <c r="BGE2" s="91"/>
      <c r="BGF2" s="91"/>
      <c r="BGG2" s="91"/>
      <c r="BGH2" s="91"/>
      <c r="BGI2" s="91"/>
      <c r="BGJ2" s="91"/>
      <c r="BGK2" s="91"/>
      <c r="BGL2" s="91"/>
      <c r="BGM2" s="91"/>
      <c r="BGN2" s="91"/>
      <c r="BGO2" s="91"/>
      <c r="BGP2" s="91"/>
      <c r="BGQ2" s="91"/>
      <c r="BGR2" s="91"/>
      <c r="BGS2" s="91"/>
      <c r="BGT2" s="91"/>
      <c r="BGU2" s="91"/>
      <c r="BGV2" s="91"/>
      <c r="BGW2" s="91"/>
      <c r="BGX2" s="91"/>
      <c r="BGY2" s="91"/>
      <c r="BGZ2" s="91"/>
      <c r="BHA2" s="91"/>
      <c r="BHB2" s="91"/>
      <c r="BHC2" s="91"/>
      <c r="BHD2" s="91"/>
      <c r="BHE2" s="91"/>
      <c r="BHF2" s="91"/>
      <c r="BHG2" s="91"/>
      <c r="BHH2" s="91"/>
      <c r="BHI2" s="91"/>
      <c r="BHJ2" s="91"/>
      <c r="BHK2" s="91"/>
      <c r="BHL2" s="91"/>
      <c r="BHM2" s="91"/>
      <c r="BHN2" s="91"/>
      <c r="BHO2" s="91"/>
      <c r="BHP2" s="91"/>
      <c r="BHQ2" s="91"/>
      <c r="BHR2" s="91"/>
      <c r="BHS2" s="91"/>
      <c r="BHT2" s="91"/>
      <c r="BHU2" s="91"/>
      <c r="BHV2" s="91"/>
      <c r="BHW2" s="91"/>
      <c r="BHX2" s="91"/>
      <c r="BHY2" s="91"/>
      <c r="BHZ2" s="91"/>
      <c r="BIA2" s="91"/>
      <c r="BIB2" s="91"/>
      <c r="BIC2" s="91"/>
      <c r="BID2" s="91"/>
      <c r="BIE2" s="91"/>
      <c r="BIF2" s="91"/>
      <c r="BIG2" s="91"/>
      <c r="BIH2" s="91"/>
      <c r="BII2" s="91"/>
      <c r="BIJ2" s="91"/>
      <c r="BIK2" s="91"/>
      <c r="BIL2" s="91"/>
      <c r="BIM2" s="91"/>
      <c r="BIN2" s="91"/>
      <c r="BIO2" s="91"/>
      <c r="BIP2" s="91"/>
      <c r="BIQ2" s="91"/>
      <c r="BIR2" s="91"/>
      <c r="BIS2" s="91"/>
      <c r="BIT2" s="91"/>
      <c r="BIU2" s="91"/>
      <c r="BIV2" s="91"/>
      <c r="BIW2" s="91"/>
      <c r="BIX2" s="91"/>
      <c r="BIY2" s="91"/>
      <c r="BIZ2" s="91"/>
      <c r="BJA2" s="91"/>
      <c r="BJB2" s="91"/>
      <c r="BJC2" s="91"/>
      <c r="BJD2" s="91"/>
      <c r="BJE2" s="91"/>
      <c r="BJF2" s="91"/>
      <c r="BJG2" s="91"/>
      <c r="BJH2" s="91"/>
      <c r="BJI2" s="91"/>
      <c r="BJJ2" s="91"/>
      <c r="BJK2" s="91"/>
      <c r="BJL2" s="91"/>
      <c r="BJM2" s="91"/>
      <c r="BJN2" s="91"/>
      <c r="BJO2" s="91"/>
      <c r="BJP2" s="91"/>
      <c r="BJQ2" s="91"/>
      <c r="BJR2" s="91"/>
      <c r="BJS2" s="91"/>
      <c r="BJT2" s="91"/>
      <c r="BJU2" s="91"/>
      <c r="BJV2" s="91"/>
      <c r="BJW2" s="91"/>
      <c r="BJX2" s="91"/>
      <c r="BJY2" s="91"/>
      <c r="BJZ2" s="91"/>
      <c r="BKA2" s="91"/>
      <c r="BKB2" s="91"/>
      <c r="BKC2" s="91"/>
      <c r="BKD2" s="91"/>
      <c r="BKE2" s="91"/>
      <c r="BKF2" s="91"/>
      <c r="BKG2" s="91"/>
      <c r="BKH2" s="91"/>
      <c r="BKI2" s="91"/>
      <c r="BKJ2" s="91"/>
      <c r="BKK2" s="91"/>
      <c r="BKL2" s="91"/>
      <c r="BKM2" s="91"/>
      <c r="BKN2" s="91"/>
      <c r="BKO2" s="91"/>
      <c r="BKP2" s="91"/>
      <c r="BKQ2" s="91"/>
      <c r="BKR2" s="91"/>
      <c r="BKS2" s="91"/>
      <c r="BKT2" s="91"/>
      <c r="BKU2" s="91"/>
      <c r="BKV2" s="91"/>
      <c r="BKW2" s="91"/>
      <c r="BKX2" s="91"/>
      <c r="BKY2" s="91"/>
      <c r="BKZ2" s="91"/>
      <c r="BLA2" s="91"/>
      <c r="BLB2" s="91"/>
      <c r="BLC2" s="91"/>
      <c r="BLD2" s="91"/>
      <c r="BLE2" s="91"/>
      <c r="BLF2" s="91"/>
      <c r="BLG2" s="91"/>
      <c r="BLH2" s="91"/>
      <c r="BLI2" s="91"/>
      <c r="BLJ2" s="91"/>
      <c r="BLK2" s="91"/>
      <c r="BLL2" s="91"/>
      <c r="BLM2" s="91"/>
      <c r="BLN2" s="91"/>
      <c r="BLO2" s="91"/>
      <c r="BLP2" s="91"/>
      <c r="BLQ2" s="91"/>
      <c r="BLR2" s="91"/>
      <c r="BLS2" s="91"/>
      <c r="BLT2" s="91"/>
      <c r="BLU2" s="91"/>
      <c r="BLV2" s="91"/>
      <c r="BLW2" s="91"/>
      <c r="BLX2" s="91"/>
      <c r="BLY2" s="91"/>
      <c r="BLZ2" s="91"/>
      <c r="BMA2" s="91"/>
      <c r="BMB2" s="91"/>
      <c r="BMC2" s="91"/>
      <c r="BMD2" s="91"/>
      <c r="BME2" s="91"/>
      <c r="BMF2" s="91"/>
      <c r="BMG2" s="91"/>
      <c r="BMH2" s="91"/>
      <c r="BMI2" s="91"/>
      <c r="BMJ2" s="91"/>
      <c r="BMK2" s="91"/>
      <c r="BML2" s="91"/>
      <c r="BMM2" s="91"/>
      <c r="BMN2" s="91"/>
      <c r="BMO2" s="91"/>
      <c r="BMP2" s="91"/>
      <c r="BMQ2" s="91"/>
      <c r="BMR2" s="91"/>
      <c r="BMS2" s="91"/>
      <c r="BMT2" s="91"/>
      <c r="BMU2" s="91"/>
      <c r="BMV2" s="91"/>
      <c r="BMW2" s="91"/>
      <c r="BMX2" s="91"/>
      <c r="BMY2" s="91"/>
      <c r="BMZ2" s="91"/>
      <c r="BNA2" s="91"/>
      <c r="BNB2" s="91"/>
      <c r="BNC2" s="91"/>
      <c r="BND2" s="91"/>
      <c r="BNE2" s="91"/>
      <c r="BNF2" s="91"/>
      <c r="BNG2" s="91"/>
      <c r="BNH2" s="91"/>
      <c r="BNI2" s="91"/>
      <c r="BNJ2" s="91"/>
      <c r="BNK2" s="91"/>
      <c r="BNL2" s="91"/>
      <c r="BNM2" s="91"/>
      <c r="BNN2" s="91"/>
      <c r="BNO2" s="91"/>
      <c r="BNP2" s="91"/>
      <c r="BNQ2" s="91"/>
      <c r="BNR2" s="91"/>
      <c r="BNS2" s="91"/>
      <c r="BNT2" s="91"/>
      <c r="BNU2" s="91"/>
      <c r="BNV2" s="91"/>
      <c r="BNW2" s="91"/>
      <c r="BNX2" s="91"/>
      <c r="BNY2" s="91"/>
      <c r="BNZ2" s="91"/>
      <c r="BOA2" s="91"/>
      <c r="BOB2" s="91"/>
      <c r="BOC2" s="91"/>
      <c r="BOD2" s="91"/>
      <c r="BOE2" s="91"/>
      <c r="BOF2" s="91"/>
      <c r="BOG2" s="91"/>
      <c r="BOH2" s="91"/>
      <c r="BOI2" s="91"/>
      <c r="BOJ2" s="91"/>
      <c r="BOK2" s="91"/>
      <c r="BOL2" s="91"/>
      <c r="BOM2" s="91"/>
      <c r="BON2" s="91"/>
      <c r="BOO2" s="91"/>
      <c r="BOP2" s="91"/>
      <c r="BOQ2" s="91"/>
      <c r="BOR2" s="91"/>
      <c r="BOS2" s="91"/>
      <c r="BOT2" s="91"/>
      <c r="BOU2" s="91"/>
      <c r="BOV2" s="91"/>
      <c r="BOW2" s="91"/>
      <c r="BOX2" s="91"/>
      <c r="BOY2" s="91"/>
      <c r="BOZ2" s="91"/>
      <c r="BPA2" s="91"/>
      <c r="BPB2" s="91"/>
      <c r="BPC2" s="91"/>
      <c r="BPD2" s="91"/>
      <c r="BPE2" s="91"/>
      <c r="BPF2" s="91"/>
      <c r="BPG2" s="91"/>
      <c r="BPH2" s="91"/>
      <c r="BPI2" s="91"/>
      <c r="BPJ2" s="91"/>
      <c r="BPK2" s="91"/>
      <c r="BPL2" s="91"/>
      <c r="BPM2" s="91"/>
      <c r="BPN2" s="91"/>
      <c r="BPO2" s="91"/>
      <c r="BPP2" s="91"/>
      <c r="BPQ2" s="91"/>
      <c r="BPR2" s="91"/>
      <c r="BPS2" s="91"/>
      <c r="BPT2" s="91"/>
      <c r="BPU2" s="91"/>
      <c r="BPV2" s="91"/>
      <c r="BPW2" s="91"/>
      <c r="BPX2" s="91"/>
      <c r="BPY2" s="91"/>
      <c r="BPZ2" s="91"/>
      <c r="BQA2" s="91"/>
      <c r="BQB2" s="91"/>
      <c r="BQC2" s="91"/>
      <c r="BQD2" s="91"/>
      <c r="BQE2" s="91"/>
      <c r="BQF2" s="91"/>
      <c r="BQG2" s="91"/>
      <c r="BQH2" s="91"/>
      <c r="BQI2" s="91"/>
      <c r="BQJ2" s="91"/>
      <c r="BQK2" s="91"/>
      <c r="BQL2" s="91"/>
      <c r="BQM2" s="91"/>
      <c r="BQN2" s="91"/>
      <c r="BQO2" s="91"/>
      <c r="BQP2" s="91"/>
      <c r="BQQ2" s="91"/>
      <c r="BQR2" s="91"/>
      <c r="BQS2" s="91"/>
      <c r="BQT2" s="91"/>
      <c r="BQU2" s="91"/>
      <c r="BQV2" s="91"/>
      <c r="BQW2" s="91"/>
      <c r="BQX2" s="91"/>
      <c r="BQY2" s="91"/>
      <c r="BQZ2" s="91"/>
      <c r="BRA2" s="91"/>
      <c r="BRB2" s="91"/>
      <c r="BRC2" s="91"/>
      <c r="BRD2" s="91"/>
      <c r="BRE2" s="91"/>
      <c r="BRF2" s="91"/>
      <c r="BRG2" s="91"/>
      <c r="BRH2" s="91"/>
      <c r="BRI2" s="91"/>
      <c r="BRJ2" s="91"/>
      <c r="BRK2" s="91"/>
      <c r="BRL2" s="91"/>
      <c r="BRM2" s="91"/>
      <c r="BRN2" s="91"/>
      <c r="BRO2" s="91"/>
      <c r="BRP2" s="91"/>
      <c r="BRQ2" s="91"/>
      <c r="BRR2" s="91"/>
      <c r="BRS2" s="91"/>
      <c r="BRT2" s="91"/>
      <c r="BRU2" s="91"/>
      <c r="BRV2" s="91"/>
      <c r="BRW2" s="91"/>
      <c r="BRX2" s="91"/>
      <c r="BRY2" s="91"/>
      <c r="BRZ2" s="91"/>
      <c r="BSA2" s="91"/>
      <c r="BSB2" s="91"/>
      <c r="BSC2" s="91"/>
      <c r="BSD2" s="91"/>
      <c r="BSE2" s="91"/>
      <c r="BSF2" s="91"/>
      <c r="BSG2" s="91"/>
      <c r="BSH2" s="91"/>
      <c r="BSI2" s="91"/>
      <c r="BSJ2" s="91"/>
      <c r="BSK2" s="91"/>
      <c r="BSL2" s="91"/>
      <c r="BSM2" s="91"/>
      <c r="BSN2" s="91"/>
      <c r="BSO2" s="91"/>
      <c r="BSP2" s="91"/>
      <c r="BSQ2" s="91"/>
      <c r="BSR2" s="91"/>
      <c r="BSS2" s="91"/>
      <c r="BST2" s="91"/>
      <c r="BSU2" s="91"/>
      <c r="BSV2" s="91"/>
      <c r="BSW2" s="91"/>
      <c r="BSX2" s="91"/>
      <c r="BSY2" s="91"/>
      <c r="BSZ2" s="91"/>
      <c r="BTA2" s="91"/>
      <c r="BTB2" s="91"/>
      <c r="BTC2" s="91"/>
      <c r="BTD2" s="91"/>
      <c r="BTE2" s="91"/>
      <c r="BTF2" s="91"/>
      <c r="BTG2" s="91"/>
      <c r="BTH2" s="91"/>
      <c r="BTI2" s="91"/>
      <c r="BTJ2" s="91"/>
      <c r="BTK2" s="91"/>
      <c r="BTL2" s="91"/>
      <c r="BTM2" s="91"/>
      <c r="BTN2" s="91"/>
      <c r="BTO2" s="91"/>
      <c r="BTP2" s="91"/>
      <c r="BTQ2" s="91"/>
      <c r="BTR2" s="91"/>
      <c r="BTS2" s="91"/>
      <c r="BTT2" s="91"/>
      <c r="BTU2" s="91"/>
      <c r="BTV2" s="91"/>
      <c r="BTW2" s="91"/>
      <c r="BTX2" s="91"/>
      <c r="BTY2" s="91"/>
      <c r="BTZ2" s="91"/>
      <c r="BUA2" s="91"/>
      <c r="BUB2" s="91"/>
      <c r="BUC2" s="91"/>
      <c r="BUD2" s="91"/>
      <c r="BUE2" s="91"/>
      <c r="BUF2" s="91"/>
      <c r="BUG2" s="91"/>
      <c r="BUH2" s="91"/>
      <c r="BUI2" s="91"/>
      <c r="BUJ2" s="91"/>
      <c r="BUK2" s="91"/>
      <c r="BUL2" s="91"/>
      <c r="BUM2" s="91"/>
      <c r="BUN2" s="91"/>
      <c r="BUO2" s="91"/>
      <c r="BUP2" s="91"/>
      <c r="BUQ2" s="91"/>
      <c r="BUR2" s="91"/>
      <c r="BUS2" s="91"/>
      <c r="BUT2" s="91"/>
      <c r="BUU2" s="91"/>
      <c r="BUV2" s="91"/>
      <c r="BUW2" s="91"/>
      <c r="BUX2" s="91"/>
      <c r="BUY2" s="91"/>
      <c r="BUZ2" s="91"/>
      <c r="BVA2" s="91"/>
      <c r="BVB2" s="91"/>
      <c r="BVC2" s="91"/>
      <c r="BVD2" s="91"/>
      <c r="BVE2" s="91"/>
      <c r="BVF2" s="91"/>
      <c r="BVG2" s="91"/>
      <c r="BVH2" s="91"/>
      <c r="BVI2" s="91"/>
      <c r="BVJ2" s="91"/>
      <c r="BVK2" s="91"/>
      <c r="BVL2" s="91"/>
      <c r="BVM2" s="91"/>
      <c r="BVN2" s="91"/>
      <c r="BVO2" s="91"/>
      <c r="BVP2" s="91"/>
      <c r="BVQ2" s="91"/>
      <c r="BVR2" s="91"/>
      <c r="BVS2" s="91"/>
      <c r="BVT2" s="91"/>
      <c r="BVU2" s="91"/>
      <c r="BVV2" s="91"/>
      <c r="BVW2" s="91"/>
      <c r="BVX2" s="91"/>
      <c r="BVY2" s="91"/>
      <c r="BVZ2" s="91"/>
      <c r="BWA2" s="91"/>
      <c r="BWB2" s="91"/>
      <c r="BWC2" s="91"/>
      <c r="BWD2" s="91"/>
      <c r="BWE2" s="91"/>
      <c r="BWF2" s="91"/>
      <c r="BWG2" s="91"/>
      <c r="BWH2" s="91"/>
      <c r="BWI2" s="91"/>
      <c r="BWJ2" s="91"/>
      <c r="BWK2" s="91"/>
      <c r="BWL2" s="91"/>
      <c r="BWM2" s="91"/>
      <c r="BWN2" s="91"/>
      <c r="BWO2" s="91"/>
      <c r="BWP2" s="91"/>
      <c r="BWQ2" s="91"/>
      <c r="BWR2" s="91"/>
      <c r="BWS2" s="91"/>
      <c r="BWT2" s="91"/>
      <c r="BWU2" s="91"/>
      <c r="BWV2" s="91"/>
      <c r="BWW2" s="91"/>
      <c r="BWX2" s="91"/>
      <c r="BWY2" s="91"/>
      <c r="BWZ2" s="91"/>
      <c r="BXA2" s="91"/>
      <c r="BXB2" s="91"/>
      <c r="BXC2" s="91"/>
      <c r="BXD2" s="91"/>
      <c r="BXE2" s="91"/>
      <c r="BXF2" s="91"/>
      <c r="BXG2" s="91"/>
      <c r="BXH2" s="91"/>
      <c r="BXI2" s="91"/>
      <c r="BXJ2" s="91"/>
      <c r="BXK2" s="91"/>
      <c r="BXL2" s="91"/>
      <c r="BXM2" s="91"/>
      <c r="BXN2" s="91"/>
      <c r="BXO2" s="91"/>
      <c r="BXP2" s="91"/>
      <c r="BXQ2" s="91"/>
      <c r="BXR2" s="91"/>
      <c r="BXS2" s="91"/>
      <c r="BXT2" s="91"/>
      <c r="BXU2" s="91"/>
      <c r="BXV2" s="91"/>
      <c r="BXW2" s="91"/>
      <c r="BXX2" s="91"/>
      <c r="BXY2" s="91"/>
      <c r="BXZ2" s="91"/>
      <c r="BYA2" s="91"/>
      <c r="BYB2" s="91"/>
      <c r="BYC2" s="91"/>
      <c r="BYD2" s="91"/>
      <c r="BYE2" s="91"/>
      <c r="BYF2" s="91"/>
      <c r="BYG2" s="91"/>
      <c r="BYH2" s="91"/>
      <c r="BYI2" s="91"/>
      <c r="BYJ2" s="91"/>
      <c r="BYK2" s="91"/>
      <c r="BYL2" s="91"/>
      <c r="BYM2" s="91"/>
      <c r="BYN2" s="91"/>
      <c r="BYO2" s="91"/>
      <c r="BYP2" s="91"/>
      <c r="BYQ2" s="91"/>
      <c r="BYR2" s="91"/>
      <c r="BYS2" s="91"/>
      <c r="BYT2" s="91"/>
      <c r="BYU2" s="91"/>
      <c r="BYV2" s="91"/>
      <c r="BYW2" s="91"/>
      <c r="BYX2" s="91"/>
      <c r="BYY2" s="91"/>
      <c r="BYZ2" s="91"/>
      <c r="BZA2" s="91"/>
      <c r="BZB2" s="91"/>
      <c r="BZC2" s="91"/>
      <c r="BZD2" s="91"/>
      <c r="BZE2" s="91"/>
      <c r="BZF2" s="91"/>
      <c r="BZG2" s="91"/>
      <c r="BZH2" s="91"/>
      <c r="BZI2" s="91"/>
      <c r="BZJ2" s="91"/>
      <c r="BZK2" s="91"/>
      <c r="BZL2" s="91"/>
      <c r="BZM2" s="91"/>
      <c r="BZN2" s="91"/>
      <c r="BZO2" s="91"/>
      <c r="BZP2" s="91"/>
      <c r="BZQ2" s="91"/>
      <c r="BZR2" s="91"/>
      <c r="BZS2" s="91"/>
      <c r="BZT2" s="91"/>
      <c r="BZU2" s="91"/>
      <c r="BZV2" s="91"/>
      <c r="BZW2" s="91"/>
      <c r="BZX2" s="91"/>
      <c r="BZY2" s="91"/>
      <c r="BZZ2" s="91"/>
      <c r="CAA2" s="91"/>
      <c r="CAB2" s="91"/>
      <c r="CAC2" s="91"/>
      <c r="CAD2" s="91"/>
      <c r="CAE2" s="91"/>
      <c r="CAF2" s="91"/>
      <c r="CAG2" s="91"/>
      <c r="CAH2" s="91"/>
      <c r="CAI2" s="91"/>
      <c r="CAJ2" s="91"/>
      <c r="CAK2" s="91"/>
      <c r="CAL2" s="91"/>
      <c r="CAM2" s="91"/>
      <c r="CAN2" s="91"/>
      <c r="CAO2" s="91"/>
      <c r="CAP2" s="91"/>
      <c r="CAQ2" s="91"/>
      <c r="CAR2" s="91"/>
      <c r="CAS2" s="91"/>
      <c r="CAT2" s="91"/>
      <c r="CAU2" s="91"/>
      <c r="CAV2" s="91"/>
      <c r="CAW2" s="91"/>
      <c r="CAX2" s="91"/>
      <c r="CAY2" s="91"/>
      <c r="CAZ2" s="91"/>
      <c r="CBA2" s="91"/>
      <c r="CBB2" s="91"/>
      <c r="CBC2" s="91"/>
      <c r="CBD2" s="91"/>
      <c r="CBE2" s="91"/>
      <c r="CBF2" s="91"/>
      <c r="CBG2" s="91"/>
      <c r="CBH2" s="91"/>
      <c r="CBI2" s="91"/>
      <c r="CBJ2" s="91"/>
      <c r="CBK2" s="91"/>
      <c r="CBL2" s="91"/>
      <c r="CBM2" s="91"/>
      <c r="CBN2" s="91"/>
      <c r="CBO2" s="91"/>
      <c r="CBP2" s="91"/>
      <c r="CBQ2" s="91"/>
      <c r="CBR2" s="91"/>
      <c r="CBS2" s="91"/>
      <c r="CBT2" s="91"/>
      <c r="CBU2" s="91"/>
      <c r="CBV2" s="91"/>
      <c r="CBW2" s="91"/>
      <c r="CBX2" s="91"/>
      <c r="CBY2" s="91"/>
      <c r="CBZ2" s="91"/>
      <c r="CCA2" s="91"/>
      <c r="CCB2" s="91"/>
      <c r="CCC2" s="91"/>
      <c r="CCD2" s="91"/>
      <c r="CCE2" s="91"/>
      <c r="CCF2" s="91"/>
      <c r="CCG2" s="91"/>
      <c r="CCH2" s="91"/>
      <c r="CCI2" s="91"/>
      <c r="CCJ2" s="91"/>
      <c r="CCK2" s="91"/>
      <c r="CCL2" s="91"/>
      <c r="CCM2" s="91"/>
      <c r="CCN2" s="91"/>
      <c r="CCO2" s="91"/>
      <c r="CCP2" s="91"/>
      <c r="CCQ2" s="91"/>
      <c r="CCR2" s="91"/>
      <c r="CCS2" s="91"/>
      <c r="CCT2" s="91"/>
      <c r="CCU2" s="91"/>
      <c r="CCV2" s="91"/>
      <c r="CCW2" s="91"/>
      <c r="CCX2" s="91"/>
      <c r="CCY2" s="91"/>
      <c r="CCZ2" s="91"/>
      <c r="CDA2" s="91"/>
      <c r="CDB2" s="91"/>
      <c r="CDC2" s="91"/>
      <c r="CDD2" s="91"/>
      <c r="CDE2" s="91"/>
      <c r="CDF2" s="91"/>
      <c r="CDG2" s="91"/>
      <c r="CDH2" s="91"/>
      <c r="CDI2" s="91"/>
      <c r="CDJ2" s="91"/>
      <c r="CDK2" s="91"/>
      <c r="CDL2" s="91"/>
      <c r="CDM2" s="91"/>
      <c r="CDN2" s="91"/>
      <c r="CDO2" s="91"/>
      <c r="CDP2" s="91"/>
      <c r="CDQ2" s="91"/>
      <c r="CDR2" s="91"/>
      <c r="CDS2" s="91"/>
      <c r="CDT2" s="91"/>
      <c r="CDU2" s="91"/>
      <c r="CDV2" s="91"/>
      <c r="CDW2" s="91"/>
      <c r="CDX2" s="91"/>
      <c r="CDY2" s="91"/>
      <c r="CDZ2" s="91"/>
      <c r="CEA2" s="91"/>
      <c r="CEB2" s="91"/>
      <c r="CEC2" s="91"/>
      <c r="CED2" s="91"/>
      <c r="CEE2" s="91"/>
      <c r="CEF2" s="91"/>
      <c r="CEG2" s="91"/>
      <c r="CEH2" s="91"/>
      <c r="CEI2" s="91"/>
      <c r="CEJ2" s="91"/>
      <c r="CEK2" s="91"/>
      <c r="CEL2" s="91"/>
      <c r="CEM2" s="91"/>
      <c r="CEN2" s="91"/>
      <c r="CEO2" s="91"/>
      <c r="CEP2" s="91"/>
      <c r="CEQ2" s="91"/>
      <c r="CER2" s="91"/>
      <c r="CES2" s="91"/>
      <c r="CET2" s="91"/>
      <c r="CEU2" s="91"/>
      <c r="CEV2" s="91"/>
      <c r="CEW2" s="91"/>
      <c r="CEX2" s="91"/>
      <c r="CEY2" s="91"/>
      <c r="CEZ2" s="91"/>
      <c r="CFA2" s="91"/>
      <c r="CFB2" s="91"/>
      <c r="CFC2" s="91"/>
      <c r="CFD2" s="91"/>
      <c r="CFE2" s="91"/>
      <c r="CFF2" s="91"/>
      <c r="CFG2" s="91"/>
      <c r="CFH2" s="91"/>
      <c r="CFI2" s="91"/>
      <c r="CFJ2" s="91"/>
      <c r="CFK2" s="91"/>
      <c r="CFL2" s="91"/>
      <c r="CFM2" s="91"/>
      <c r="CFN2" s="91"/>
      <c r="CFO2" s="91"/>
      <c r="CFP2" s="91"/>
      <c r="CFQ2" s="91"/>
      <c r="CFR2" s="91"/>
      <c r="CFS2" s="91"/>
      <c r="CFT2" s="91"/>
      <c r="CFU2" s="91"/>
      <c r="CFV2" s="91"/>
      <c r="CFW2" s="91"/>
      <c r="CFX2" s="91"/>
      <c r="CFY2" s="91"/>
      <c r="CFZ2" s="91"/>
      <c r="CGA2" s="91"/>
      <c r="CGB2" s="91"/>
      <c r="CGC2" s="91"/>
      <c r="CGD2" s="91"/>
      <c r="CGE2" s="91"/>
      <c r="CGF2" s="91"/>
      <c r="CGG2" s="91"/>
      <c r="CGH2" s="91"/>
      <c r="CGI2" s="91"/>
      <c r="CGJ2" s="91"/>
      <c r="CGK2" s="91"/>
      <c r="CGL2" s="91"/>
      <c r="CGM2" s="91"/>
      <c r="CGN2" s="91"/>
      <c r="CGO2" s="91"/>
      <c r="CGP2" s="91"/>
      <c r="CGQ2" s="91"/>
      <c r="CGR2" s="91"/>
      <c r="CGS2" s="91"/>
      <c r="CGT2" s="91"/>
      <c r="CGU2" s="91"/>
      <c r="CGV2" s="91"/>
      <c r="CGW2" s="91"/>
      <c r="CGX2" s="91"/>
      <c r="CGY2" s="91"/>
      <c r="CGZ2" s="91"/>
      <c r="CHA2" s="91"/>
      <c r="CHB2" s="91"/>
      <c r="CHC2" s="91"/>
      <c r="CHD2" s="91"/>
      <c r="CHE2" s="91"/>
      <c r="CHF2" s="91"/>
      <c r="CHG2" s="91"/>
      <c r="CHH2" s="91"/>
      <c r="CHI2" s="91"/>
      <c r="CHJ2" s="91"/>
      <c r="CHK2" s="91"/>
      <c r="CHL2" s="91"/>
      <c r="CHM2" s="91"/>
      <c r="CHN2" s="91"/>
      <c r="CHO2" s="91"/>
      <c r="CHP2" s="91"/>
      <c r="CHQ2" s="91"/>
      <c r="CHR2" s="91"/>
      <c r="CHS2" s="91"/>
      <c r="CHT2" s="91"/>
      <c r="CHU2" s="91"/>
      <c r="CHV2" s="91"/>
      <c r="CHW2" s="91"/>
      <c r="CHX2" s="91"/>
      <c r="CHY2" s="91"/>
      <c r="CHZ2" s="91"/>
      <c r="CIA2" s="91"/>
      <c r="CIB2" s="91"/>
      <c r="CIC2" s="91"/>
      <c r="CID2" s="91"/>
      <c r="CIE2" s="91"/>
      <c r="CIF2" s="91"/>
      <c r="CIG2" s="91"/>
      <c r="CIH2" s="91"/>
      <c r="CII2" s="91"/>
      <c r="CIJ2" s="91"/>
      <c r="CIK2" s="91"/>
      <c r="CIL2" s="91"/>
      <c r="CIM2" s="91"/>
      <c r="CIN2" s="91"/>
      <c r="CIO2" s="91"/>
      <c r="CIP2" s="91"/>
      <c r="CIQ2" s="91"/>
      <c r="CIR2" s="91"/>
      <c r="CIS2" s="91"/>
      <c r="CIT2" s="91"/>
      <c r="CIU2" s="91"/>
      <c r="CIV2" s="91"/>
      <c r="CIW2" s="91"/>
      <c r="CIX2" s="91"/>
      <c r="CIY2" s="91"/>
      <c r="CIZ2" s="91"/>
      <c r="CJA2" s="91"/>
      <c r="CJB2" s="91"/>
      <c r="CJC2" s="91"/>
      <c r="CJD2" s="91"/>
      <c r="CJE2" s="91"/>
      <c r="CJF2" s="91"/>
      <c r="CJG2" s="91"/>
      <c r="CJH2" s="91"/>
      <c r="CJI2" s="91"/>
      <c r="CJJ2" s="91"/>
      <c r="CJK2" s="91"/>
      <c r="CJL2" s="91"/>
      <c r="CJM2" s="91"/>
      <c r="CJN2" s="91"/>
      <c r="CJO2" s="91"/>
      <c r="CJP2" s="91"/>
      <c r="CJQ2" s="91"/>
      <c r="CJR2" s="91"/>
      <c r="CJS2" s="91"/>
      <c r="CJT2" s="91"/>
      <c r="CJU2" s="91"/>
      <c r="CJV2" s="91"/>
      <c r="CJW2" s="91"/>
      <c r="CJX2" s="91"/>
      <c r="CJY2" s="91"/>
      <c r="CJZ2" s="91"/>
      <c r="CKA2" s="91"/>
      <c r="CKB2" s="91"/>
      <c r="CKC2" s="91"/>
      <c r="CKD2" s="91"/>
      <c r="CKE2" s="91"/>
      <c r="CKF2" s="91"/>
      <c r="CKG2" s="91"/>
      <c r="CKH2" s="91"/>
      <c r="CKI2" s="91"/>
      <c r="CKJ2" s="91"/>
      <c r="CKK2" s="91"/>
      <c r="CKL2" s="91"/>
      <c r="CKM2" s="91"/>
      <c r="CKN2" s="91"/>
      <c r="CKO2" s="91"/>
      <c r="CKP2" s="91"/>
      <c r="CKQ2" s="91"/>
      <c r="CKR2" s="91"/>
      <c r="CKS2" s="91"/>
      <c r="CKT2" s="91"/>
      <c r="CKU2" s="91"/>
      <c r="CKV2" s="91"/>
      <c r="CKW2" s="91"/>
      <c r="CKX2" s="91"/>
      <c r="CKY2" s="91"/>
      <c r="CKZ2" s="91"/>
      <c r="CLA2" s="91"/>
      <c r="CLB2" s="91"/>
      <c r="CLC2" s="91"/>
      <c r="CLD2" s="91"/>
      <c r="CLE2" s="91"/>
      <c r="CLF2" s="91"/>
      <c r="CLG2" s="91"/>
      <c r="CLH2" s="91"/>
      <c r="CLI2" s="91"/>
      <c r="CLJ2" s="91"/>
      <c r="CLK2" s="91"/>
      <c r="CLL2" s="91"/>
      <c r="CLM2" s="91"/>
      <c r="CLN2" s="91"/>
      <c r="CLO2" s="91"/>
      <c r="CLP2" s="91"/>
      <c r="CLQ2" s="91"/>
      <c r="CLR2" s="91"/>
      <c r="CLS2" s="91"/>
      <c r="CLT2" s="91"/>
      <c r="CLU2" s="91"/>
      <c r="CLV2" s="91"/>
      <c r="CLW2" s="91"/>
      <c r="CLX2" s="91"/>
      <c r="CLY2" s="91"/>
      <c r="CLZ2" s="91"/>
      <c r="CMA2" s="91"/>
      <c r="CMB2" s="91"/>
      <c r="CMC2" s="91"/>
      <c r="CMD2" s="91"/>
      <c r="CME2" s="91"/>
      <c r="CMF2" s="91"/>
      <c r="CMG2" s="91"/>
      <c r="CMH2" s="91"/>
      <c r="CMI2" s="91"/>
      <c r="CMJ2" s="91"/>
      <c r="CMK2" s="91"/>
      <c r="CML2" s="91"/>
      <c r="CMM2" s="91"/>
      <c r="CMN2" s="91"/>
      <c r="CMO2" s="91"/>
      <c r="CMP2" s="91"/>
      <c r="CMQ2" s="91"/>
      <c r="CMR2" s="91"/>
      <c r="CMS2" s="91"/>
      <c r="CMT2" s="91"/>
      <c r="CMU2" s="91"/>
      <c r="CMV2" s="91"/>
      <c r="CMW2" s="91"/>
      <c r="CMX2" s="91"/>
      <c r="CMY2" s="91"/>
      <c r="CMZ2" s="91"/>
      <c r="CNA2" s="91"/>
      <c r="CNB2" s="91"/>
      <c r="CNC2" s="91"/>
      <c r="CND2" s="91"/>
      <c r="CNE2" s="91"/>
      <c r="CNF2" s="91"/>
      <c r="CNG2" s="91"/>
      <c r="CNH2" s="91"/>
      <c r="CNI2" s="91"/>
      <c r="CNJ2" s="91"/>
      <c r="CNK2" s="91"/>
      <c r="CNL2" s="91"/>
      <c r="CNM2" s="91"/>
      <c r="CNN2" s="91"/>
      <c r="CNO2" s="91"/>
      <c r="CNP2" s="91"/>
      <c r="CNQ2" s="91"/>
      <c r="CNR2" s="91"/>
      <c r="CNS2" s="91"/>
      <c r="CNT2" s="91"/>
      <c r="CNU2" s="91"/>
      <c r="CNV2" s="91"/>
      <c r="CNW2" s="91"/>
      <c r="CNX2" s="91"/>
      <c r="CNY2" s="91"/>
      <c r="CNZ2" s="91"/>
      <c r="COA2" s="91"/>
      <c r="COB2" s="91"/>
      <c r="COC2" s="91"/>
      <c r="COD2" s="91"/>
      <c r="COE2" s="91"/>
      <c r="COF2" s="91"/>
      <c r="COG2" s="91"/>
      <c r="COH2" s="91"/>
      <c r="COI2" s="91"/>
      <c r="COJ2" s="91"/>
      <c r="COK2" s="91"/>
      <c r="COL2" s="91"/>
      <c r="COM2" s="91"/>
      <c r="CON2" s="91"/>
      <c r="COO2" s="91"/>
      <c r="COP2" s="91"/>
      <c r="COQ2" s="91"/>
      <c r="COR2" s="91"/>
      <c r="COS2" s="91"/>
      <c r="COT2" s="91"/>
      <c r="COU2" s="91"/>
      <c r="COV2" s="91"/>
      <c r="COW2" s="91"/>
      <c r="COX2" s="91"/>
      <c r="COY2" s="91"/>
      <c r="COZ2" s="91"/>
      <c r="CPA2" s="91"/>
      <c r="CPB2" s="91"/>
      <c r="CPC2" s="91"/>
      <c r="CPD2" s="91"/>
      <c r="CPE2" s="91"/>
      <c r="CPF2" s="91"/>
      <c r="CPG2" s="91"/>
      <c r="CPH2" s="91"/>
      <c r="CPI2" s="91"/>
      <c r="CPJ2" s="91"/>
      <c r="CPK2" s="91"/>
      <c r="CPL2" s="91"/>
      <c r="CPM2" s="91"/>
      <c r="CPN2" s="91"/>
      <c r="CPO2" s="91"/>
      <c r="CPP2" s="91"/>
      <c r="CPQ2" s="91"/>
      <c r="CPR2" s="91"/>
      <c r="CPS2" s="91"/>
      <c r="CPT2" s="91"/>
      <c r="CPU2" s="91"/>
      <c r="CPV2" s="91"/>
      <c r="CPW2" s="91"/>
      <c r="CPX2" s="91"/>
      <c r="CPY2" s="91"/>
      <c r="CPZ2" s="91"/>
      <c r="CQA2" s="91"/>
      <c r="CQB2" s="91"/>
      <c r="CQC2" s="91"/>
      <c r="CQD2" s="91"/>
      <c r="CQE2" s="91"/>
      <c r="CQF2" s="91"/>
      <c r="CQG2" s="91"/>
      <c r="CQH2" s="91"/>
      <c r="CQI2" s="91"/>
      <c r="CQJ2" s="91"/>
      <c r="CQK2" s="91"/>
      <c r="CQL2" s="91"/>
      <c r="CQM2" s="91"/>
      <c r="CQN2" s="91"/>
      <c r="CQO2" s="91"/>
      <c r="CQP2" s="91"/>
      <c r="CQQ2" s="91"/>
      <c r="CQR2" s="91"/>
      <c r="CQS2" s="91"/>
      <c r="CQT2" s="91"/>
      <c r="CQU2" s="91"/>
      <c r="CQV2" s="91"/>
      <c r="CQW2" s="91"/>
      <c r="CQX2" s="91"/>
      <c r="CQY2" s="91"/>
      <c r="CQZ2" s="91"/>
      <c r="CRA2" s="91"/>
      <c r="CRB2" s="91"/>
      <c r="CRC2" s="91"/>
      <c r="CRD2" s="91"/>
      <c r="CRE2" s="91"/>
      <c r="CRF2" s="91"/>
      <c r="CRG2" s="91"/>
      <c r="CRH2" s="91"/>
      <c r="CRI2" s="91"/>
      <c r="CRJ2" s="91"/>
      <c r="CRK2" s="91"/>
      <c r="CRL2" s="91"/>
      <c r="CRM2" s="91"/>
      <c r="CRN2" s="91"/>
      <c r="CRO2" s="91"/>
      <c r="CRP2" s="91"/>
      <c r="CRQ2" s="91"/>
      <c r="CRR2" s="91"/>
      <c r="CRS2" s="91"/>
      <c r="CRT2" s="91"/>
      <c r="CRU2" s="91"/>
      <c r="CRV2" s="91"/>
      <c r="CRW2" s="91"/>
      <c r="CRX2" s="91"/>
      <c r="CRY2" s="91"/>
      <c r="CRZ2" s="91"/>
      <c r="CSA2" s="91"/>
      <c r="CSB2" s="91"/>
      <c r="CSC2" s="91"/>
      <c r="CSD2" s="91"/>
      <c r="CSE2" s="91"/>
      <c r="CSF2" s="91"/>
      <c r="CSG2" s="91"/>
      <c r="CSH2" s="91"/>
      <c r="CSI2" s="91"/>
      <c r="CSJ2" s="91"/>
      <c r="CSK2" s="91"/>
      <c r="CSL2" s="91"/>
      <c r="CSM2" s="91"/>
      <c r="CSN2" s="91"/>
      <c r="CSO2" s="91"/>
      <c r="CSP2" s="91"/>
      <c r="CSQ2" s="91"/>
      <c r="CSR2" s="91"/>
      <c r="CSS2" s="91"/>
      <c r="CST2" s="91"/>
      <c r="CSU2" s="91"/>
      <c r="CSV2" s="91"/>
      <c r="CSW2" s="91"/>
      <c r="CSX2" s="91"/>
      <c r="CSY2" s="91"/>
      <c r="CSZ2" s="91"/>
      <c r="CTA2" s="91"/>
      <c r="CTB2" s="91"/>
      <c r="CTC2" s="91"/>
      <c r="CTD2" s="91"/>
      <c r="CTE2" s="91"/>
      <c r="CTF2" s="91"/>
      <c r="CTG2" s="91"/>
      <c r="CTH2" s="91"/>
      <c r="CTI2" s="91"/>
      <c r="CTJ2" s="91"/>
      <c r="CTK2" s="91"/>
      <c r="CTL2" s="91"/>
      <c r="CTM2" s="91"/>
      <c r="CTN2" s="91"/>
      <c r="CTO2" s="91"/>
      <c r="CTP2" s="91"/>
      <c r="CTQ2" s="91"/>
      <c r="CTR2" s="91"/>
      <c r="CTS2" s="91"/>
      <c r="CTT2" s="91"/>
      <c r="CTU2" s="91"/>
      <c r="CTV2" s="91"/>
      <c r="CTW2" s="91"/>
      <c r="CTX2" s="91"/>
      <c r="CTY2" s="91"/>
      <c r="CTZ2" s="91"/>
      <c r="CUA2" s="91"/>
      <c r="CUB2" s="91"/>
      <c r="CUC2" s="91"/>
      <c r="CUD2" s="91"/>
      <c r="CUE2" s="91"/>
      <c r="CUF2" s="91"/>
      <c r="CUG2" s="91"/>
      <c r="CUH2" s="91"/>
      <c r="CUI2" s="91"/>
      <c r="CUJ2" s="91"/>
      <c r="CUK2" s="91"/>
      <c r="CUL2" s="91"/>
      <c r="CUM2" s="91"/>
      <c r="CUN2" s="91"/>
      <c r="CUO2" s="91"/>
      <c r="CUP2" s="91"/>
      <c r="CUQ2" s="91"/>
      <c r="CUR2" s="91"/>
      <c r="CUS2" s="91"/>
      <c r="CUT2" s="91"/>
      <c r="CUU2" s="91"/>
      <c r="CUV2" s="91"/>
      <c r="CUW2" s="91"/>
      <c r="CUX2" s="91"/>
      <c r="CUY2" s="91"/>
      <c r="CUZ2" s="91"/>
      <c r="CVA2" s="91"/>
      <c r="CVB2" s="91"/>
      <c r="CVC2" s="91"/>
      <c r="CVD2" s="91"/>
      <c r="CVE2" s="91"/>
      <c r="CVF2" s="91"/>
      <c r="CVG2" s="91"/>
      <c r="CVH2" s="91"/>
      <c r="CVI2" s="91"/>
      <c r="CVJ2" s="91"/>
      <c r="CVK2" s="91"/>
      <c r="CVL2" s="91"/>
      <c r="CVM2" s="91"/>
      <c r="CVN2" s="91"/>
      <c r="CVO2" s="91"/>
      <c r="CVP2" s="91"/>
      <c r="CVQ2" s="91"/>
      <c r="CVR2" s="91"/>
      <c r="CVS2" s="91"/>
      <c r="CVT2" s="91"/>
      <c r="CVU2" s="91"/>
      <c r="CVV2" s="91"/>
      <c r="CVW2" s="91"/>
      <c r="CVX2" s="91"/>
      <c r="CVY2" s="91"/>
      <c r="CVZ2" s="91"/>
      <c r="CWA2" s="91"/>
      <c r="CWB2" s="91"/>
      <c r="CWC2" s="91"/>
      <c r="CWD2" s="91"/>
      <c r="CWE2" s="91"/>
      <c r="CWF2" s="91"/>
      <c r="CWG2" s="91"/>
      <c r="CWH2" s="91"/>
      <c r="CWI2" s="91"/>
      <c r="CWJ2" s="91"/>
      <c r="CWK2" s="91"/>
      <c r="CWL2" s="91"/>
      <c r="CWM2" s="91"/>
      <c r="CWN2" s="91"/>
      <c r="CWO2" s="91"/>
      <c r="CWP2" s="91"/>
      <c r="CWQ2" s="91"/>
      <c r="CWR2" s="91"/>
      <c r="CWS2" s="91"/>
      <c r="CWT2" s="91"/>
      <c r="CWU2" s="91"/>
      <c r="CWV2" s="91"/>
      <c r="CWW2" s="91"/>
      <c r="CWX2" s="91"/>
      <c r="CWY2" s="91"/>
      <c r="CWZ2" s="91"/>
      <c r="CXA2" s="91"/>
      <c r="CXB2" s="91"/>
      <c r="CXC2" s="91"/>
      <c r="CXD2" s="91"/>
      <c r="CXE2" s="91"/>
      <c r="CXF2" s="91"/>
      <c r="CXG2" s="91"/>
      <c r="CXH2" s="91"/>
      <c r="CXI2" s="91"/>
      <c r="CXJ2" s="91"/>
      <c r="CXK2" s="91"/>
      <c r="CXL2" s="91"/>
      <c r="CXM2" s="91"/>
      <c r="CXN2" s="91"/>
      <c r="CXO2" s="91"/>
      <c r="CXP2" s="91"/>
      <c r="CXQ2" s="91"/>
      <c r="CXR2" s="91"/>
      <c r="CXS2" s="91"/>
      <c r="CXT2" s="91"/>
      <c r="CXU2" s="91"/>
      <c r="CXV2" s="91"/>
      <c r="CXW2" s="91"/>
      <c r="CXX2" s="91"/>
      <c r="CXY2" s="91"/>
      <c r="CXZ2" s="91"/>
      <c r="CYA2" s="91"/>
      <c r="CYB2" s="91"/>
      <c r="CYC2" s="91"/>
      <c r="CYD2" s="91"/>
      <c r="CYE2" s="91"/>
      <c r="CYF2" s="91"/>
      <c r="CYG2" s="91"/>
      <c r="CYH2" s="91"/>
      <c r="CYI2" s="91"/>
      <c r="CYJ2" s="91"/>
      <c r="CYK2" s="91"/>
      <c r="CYL2" s="91"/>
      <c r="CYM2" s="91"/>
      <c r="CYN2" s="91"/>
      <c r="CYO2" s="91"/>
      <c r="CYP2" s="91"/>
      <c r="CYQ2" s="91"/>
      <c r="CYR2" s="91"/>
      <c r="CYS2" s="91"/>
      <c r="CYT2" s="91"/>
      <c r="CYU2" s="91"/>
      <c r="CYV2" s="91"/>
      <c r="CYW2" s="91"/>
      <c r="CYX2" s="91"/>
      <c r="CYY2" s="91"/>
      <c r="CYZ2" s="91"/>
      <c r="CZA2" s="91"/>
      <c r="CZB2" s="91"/>
      <c r="CZC2" s="91"/>
      <c r="CZD2" s="91"/>
      <c r="CZE2" s="91"/>
      <c r="CZF2" s="91"/>
      <c r="CZG2" s="91"/>
      <c r="CZH2" s="91"/>
      <c r="CZI2" s="91"/>
      <c r="CZJ2" s="91"/>
      <c r="CZK2" s="91"/>
      <c r="CZL2" s="91"/>
      <c r="CZM2" s="91"/>
      <c r="CZN2" s="91"/>
      <c r="CZO2" s="91"/>
      <c r="CZP2" s="91"/>
      <c r="CZQ2" s="91"/>
      <c r="CZR2" s="91"/>
      <c r="CZS2" s="91"/>
      <c r="CZT2" s="91"/>
      <c r="CZU2" s="91"/>
      <c r="CZV2" s="91"/>
      <c r="CZW2" s="91"/>
      <c r="CZX2" s="91"/>
      <c r="CZY2" s="91"/>
      <c r="CZZ2" s="91"/>
      <c r="DAA2" s="91"/>
      <c r="DAB2" s="91"/>
      <c r="DAC2" s="91"/>
      <c r="DAD2" s="91"/>
      <c r="DAE2" s="91"/>
      <c r="DAF2" s="91"/>
      <c r="DAG2" s="91"/>
      <c r="DAH2" s="91"/>
      <c r="DAI2" s="91"/>
      <c r="DAJ2" s="91"/>
      <c r="DAK2" s="91"/>
      <c r="DAL2" s="91"/>
      <c r="DAM2" s="91"/>
      <c r="DAN2" s="91"/>
      <c r="DAO2" s="91"/>
      <c r="DAP2" s="91"/>
      <c r="DAQ2" s="91"/>
      <c r="DAR2" s="91"/>
      <c r="DAS2" s="91"/>
      <c r="DAT2" s="91"/>
      <c r="DAU2" s="91"/>
      <c r="DAV2" s="91"/>
      <c r="DAW2" s="91"/>
      <c r="DAX2" s="91"/>
      <c r="DAY2" s="91"/>
      <c r="DAZ2" s="91"/>
      <c r="DBA2" s="91"/>
      <c r="DBB2" s="91"/>
      <c r="DBC2" s="91"/>
      <c r="DBD2" s="91"/>
      <c r="DBE2" s="91"/>
      <c r="DBF2" s="91"/>
      <c r="DBG2" s="91"/>
      <c r="DBH2" s="91"/>
      <c r="DBI2" s="91"/>
      <c r="DBJ2" s="91"/>
      <c r="DBK2" s="91"/>
      <c r="DBL2" s="91"/>
      <c r="DBM2" s="91"/>
      <c r="DBN2" s="91"/>
      <c r="DBO2" s="91"/>
      <c r="DBP2" s="91"/>
      <c r="DBQ2" s="91"/>
      <c r="DBR2" s="91"/>
      <c r="DBS2" s="91"/>
      <c r="DBT2" s="91"/>
      <c r="DBU2" s="91"/>
      <c r="DBV2" s="91"/>
      <c r="DBW2" s="91"/>
      <c r="DBX2" s="91"/>
      <c r="DBY2" s="91"/>
      <c r="DBZ2" s="91"/>
      <c r="DCA2" s="91"/>
      <c r="DCB2" s="91"/>
      <c r="DCC2" s="91"/>
      <c r="DCD2" s="91"/>
      <c r="DCE2" s="91"/>
      <c r="DCF2" s="91"/>
      <c r="DCG2" s="91"/>
      <c r="DCH2" s="91"/>
      <c r="DCI2" s="91"/>
      <c r="DCJ2" s="91"/>
      <c r="DCK2" s="91"/>
      <c r="DCL2" s="91"/>
      <c r="DCM2" s="91"/>
      <c r="DCN2" s="91"/>
      <c r="DCO2" s="91"/>
      <c r="DCP2" s="91"/>
      <c r="DCQ2" s="91"/>
      <c r="DCR2" s="91"/>
      <c r="DCS2" s="91"/>
      <c r="DCT2" s="91"/>
      <c r="DCU2" s="91"/>
      <c r="DCV2" s="91"/>
      <c r="DCW2" s="91"/>
      <c r="DCX2" s="91"/>
      <c r="DCY2" s="91"/>
      <c r="DCZ2" s="91"/>
      <c r="DDA2" s="91"/>
      <c r="DDB2" s="91"/>
      <c r="DDC2" s="91"/>
      <c r="DDD2" s="91"/>
      <c r="DDE2" s="91"/>
      <c r="DDF2" s="91"/>
      <c r="DDG2" s="91"/>
      <c r="DDH2" s="91"/>
      <c r="DDI2" s="91"/>
      <c r="DDJ2" s="91"/>
      <c r="DDK2" s="91"/>
      <c r="DDL2" s="91"/>
      <c r="DDM2" s="91"/>
      <c r="DDN2" s="91"/>
      <c r="DDO2" s="91"/>
      <c r="DDP2" s="91"/>
      <c r="DDQ2" s="91"/>
      <c r="DDR2" s="91"/>
      <c r="DDS2" s="91"/>
      <c r="DDT2" s="91"/>
      <c r="DDU2" s="91"/>
      <c r="DDV2" s="91"/>
      <c r="DDW2" s="91"/>
      <c r="DDX2" s="91"/>
      <c r="DDY2" s="91"/>
      <c r="DDZ2" s="91"/>
      <c r="DEA2" s="91"/>
      <c r="DEB2" s="91"/>
      <c r="DEC2" s="91"/>
      <c r="DED2" s="91"/>
      <c r="DEE2" s="91"/>
      <c r="DEF2" s="91"/>
      <c r="DEG2" s="91"/>
      <c r="DEH2" s="91"/>
      <c r="DEI2" s="91"/>
      <c r="DEJ2" s="91"/>
      <c r="DEK2" s="91"/>
      <c r="DEL2" s="91"/>
      <c r="DEM2" s="91"/>
      <c r="DEN2" s="91"/>
      <c r="DEO2" s="91"/>
      <c r="DEP2" s="91"/>
      <c r="DEQ2" s="91"/>
      <c r="DER2" s="91"/>
      <c r="DES2" s="91"/>
      <c r="DET2" s="91"/>
      <c r="DEU2" s="91"/>
      <c r="DEV2" s="91"/>
      <c r="DEW2" s="91"/>
      <c r="DEX2" s="91"/>
      <c r="DEY2" s="91"/>
      <c r="DEZ2" s="91"/>
      <c r="DFA2" s="91"/>
      <c r="DFB2" s="91"/>
      <c r="DFC2" s="91"/>
      <c r="DFD2" s="91"/>
      <c r="DFE2" s="91"/>
      <c r="DFF2" s="91"/>
      <c r="DFG2" s="91"/>
      <c r="DFH2" s="91"/>
      <c r="DFI2" s="91"/>
      <c r="DFJ2" s="91"/>
      <c r="DFK2" s="91"/>
      <c r="DFL2" s="91"/>
      <c r="DFM2" s="91"/>
      <c r="DFN2" s="91"/>
      <c r="DFO2" s="91"/>
      <c r="DFP2" s="91"/>
      <c r="DFQ2" s="91"/>
      <c r="DFR2" s="91"/>
      <c r="DFS2" s="91"/>
      <c r="DFT2" s="91"/>
      <c r="DFU2" s="91"/>
      <c r="DFV2" s="91"/>
      <c r="DFW2" s="91"/>
      <c r="DFX2" s="91"/>
      <c r="DFY2" s="91"/>
      <c r="DFZ2" s="91"/>
      <c r="DGA2" s="91"/>
      <c r="DGB2" s="91"/>
      <c r="DGC2" s="91"/>
      <c r="DGD2" s="91"/>
      <c r="DGE2" s="91"/>
      <c r="DGF2" s="91"/>
      <c r="DGG2" s="91"/>
      <c r="DGH2" s="91"/>
      <c r="DGI2" s="91"/>
      <c r="DGJ2" s="91"/>
      <c r="DGK2" s="91"/>
      <c r="DGL2" s="91"/>
      <c r="DGM2" s="91"/>
      <c r="DGN2" s="91"/>
      <c r="DGO2" s="91"/>
      <c r="DGP2" s="91"/>
      <c r="DGQ2" s="91"/>
      <c r="DGR2" s="91"/>
      <c r="DGS2" s="91"/>
      <c r="DGT2" s="91"/>
      <c r="DGU2" s="91"/>
      <c r="DGV2" s="91"/>
      <c r="DGW2" s="91"/>
      <c r="DGX2" s="91"/>
      <c r="DGY2" s="91"/>
      <c r="DGZ2" s="91"/>
      <c r="DHA2" s="91"/>
      <c r="DHB2" s="91"/>
      <c r="DHC2" s="91"/>
      <c r="DHD2" s="91"/>
      <c r="DHE2" s="91"/>
      <c r="DHF2" s="91"/>
      <c r="DHG2" s="91"/>
      <c r="DHH2" s="91"/>
      <c r="DHI2" s="91"/>
      <c r="DHJ2" s="91"/>
      <c r="DHK2" s="91"/>
      <c r="DHL2" s="91"/>
      <c r="DHM2" s="91"/>
      <c r="DHN2" s="91"/>
      <c r="DHO2" s="91"/>
      <c r="DHP2" s="91"/>
      <c r="DHQ2" s="91"/>
      <c r="DHR2" s="91"/>
      <c r="DHS2" s="91"/>
      <c r="DHT2" s="91"/>
      <c r="DHU2" s="91"/>
      <c r="DHV2" s="91"/>
      <c r="DHW2" s="91"/>
      <c r="DHX2" s="91"/>
      <c r="DHY2" s="91"/>
      <c r="DHZ2" s="91"/>
      <c r="DIA2" s="91"/>
      <c r="DIB2" s="91"/>
      <c r="DIC2" s="91"/>
      <c r="DID2" s="91"/>
      <c r="DIE2" s="91"/>
      <c r="DIF2" s="91"/>
      <c r="DIG2" s="91"/>
      <c r="DIH2" s="91"/>
      <c r="DII2" s="91"/>
      <c r="DIJ2" s="91"/>
      <c r="DIK2" s="91"/>
      <c r="DIL2" s="91"/>
      <c r="DIM2" s="91"/>
      <c r="DIN2" s="91"/>
      <c r="DIO2" s="91"/>
      <c r="DIP2" s="91"/>
      <c r="DIQ2" s="91"/>
      <c r="DIR2" s="91"/>
      <c r="DIS2" s="91"/>
      <c r="DIT2" s="91"/>
      <c r="DIU2" s="91"/>
      <c r="DIV2" s="91"/>
      <c r="DIW2" s="91"/>
      <c r="DIX2" s="91"/>
      <c r="DIY2" s="91"/>
      <c r="DIZ2" s="91"/>
      <c r="DJA2" s="91"/>
      <c r="DJB2" s="91"/>
      <c r="DJC2" s="91"/>
      <c r="DJD2" s="91"/>
      <c r="DJE2" s="91"/>
      <c r="DJF2" s="91"/>
      <c r="DJG2" s="91"/>
      <c r="DJH2" s="91"/>
      <c r="DJI2" s="91"/>
      <c r="DJJ2" s="91"/>
      <c r="DJK2" s="91"/>
      <c r="DJL2" s="91"/>
      <c r="DJM2" s="91"/>
      <c r="DJN2" s="91"/>
      <c r="DJO2" s="91"/>
      <c r="DJP2" s="91"/>
      <c r="DJQ2" s="91"/>
      <c r="DJR2" s="91"/>
      <c r="DJS2" s="91"/>
      <c r="DJT2" s="91"/>
      <c r="DJU2" s="91"/>
      <c r="DJV2" s="91"/>
      <c r="DJW2" s="91"/>
      <c r="DJX2" s="91"/>
      <c r="DJY2" s="91"/>
      <c r="DJZ2" s="91"/>
      <c r="DKA2" s="91"/>
      <c r="DKB2" s="91"/>
      <c r="DKC2" s="91"/>
      <c r="DKD2" s="91"/>
      <c r="DKE2" s="91"/>
      <c r="DKF2" s="91"/>
      <c r="DKG2" s="91"/>
      <c r="DKH2" s="91"/>
      <c r="DKI2" s="91"/>
      <c r="DKJ2" s="91"/>
      <c r="DKK2" s="91"/>
      <c r="DKL2" s="91"/>
      <c r="DKM2" s="91"/>
      <c r="DKN2" s="91"/>
      <c r="DKO2" s="91"/>
      <c r="DKP2" s="91"/>
      <c r="DKQ2" s="91"/>
      <c r="DKR2" s="91"/>
      <c r="DKS2" s="91"/>
      <c r="DKT2" s="91"/>
      <c r="DKU2" s="91"/>
      <c r="DKV2" s="91"/>
      <c r="DKW2" s="91"/>
      <c r="DKX2" s="91"/>
      <c r="DKY2" s="91"/>
      <c r="DKZ2" s="91"/>
      <c r="DLA2" s="91"/>
      <c r="DLB2" s="91"/>
      <c r="DLC2" s="91"/>
      <c r="DLD2" s="91"/>
      <c r="DLE2" s="91"/>
      <c r="DLF2" s="91"/>
      <c r="DLG2" s="91"/>
      <c r="DLH2" s="91"/>
      <c r="DLI2" s="91"/>
      <c r="DLJ2" s="91"/>
      <c r="DLK2" s="91"/>
      <c r="DLL2" s="91"/>
      <c r="DLM2" s="91"/>
      <c r="DLN2" s="91"/>
      <c r="DLO2" s="91"/>
      <c r="DLP2" s="91"/>
      <c r="DLQ2" s="91"/>
      <c r="DLR2" s="91"/>
      <c r="DLS2" s="91"/>
      <c r="DLT2" s="91"/>
      <c r="DLU2" s="91"/>
      <c r="DLV2" s="91"/>
      <c r="DLW2" s="91"/>
      <c r="DLX2" s="91"/>
      <c r="DLY2" s="91"/>
      <c r="DLZ2" s="91"/>
      <c r="DMA2" s="91"/>
      <c r="DMB2" s="91"/>
      <c r="DMC2" s="91"/>
      <c r="DMD2" s="91"/>
      <c r="DME2" s="91"/>
      <c r="DMF2" s="91"/>
      <c r="DMG2" s="91"/>
      <c r="DMH2" s="91"/>
      <c r="DMI2" s="91"/>
      <c r="DMJ2" s="91"/>
      <c r="DMK2" s="91"/>
      <c r="DML2" s="91"/>
      <c r="DMM2" s="91"/>
      <c r="DMN2" s="91"/>
      <c r="DMO2" s="91"/>
      <c r="DMP2" s="91"/>
      <c r="DMQ2" s="91"/>
      <c r="DMR2" s="91"/>
      <c r="DMS2" s="91"/>
      <c r="DMT2" s="91"/>
      <c r="DMU2" s="91"/>
      <c r="DMV2" s="91"/>
      <c r="DMW2" s="91"/>
      <c r="DMX2" s="91"/>
      <c r="DMY2" s="91"/>
      <c r="DMZ2" s="91"/>
      <c r="DNA2" s="91"/>
      <c r="DNB2" s="91"/>
      <c r="DNC2" s="91"/>
      <c r="DND2" s="91"/>
      <c r="DNE2" s="91"/>
      <c r="DNF2" s="91"/>
      <c r="DNG2" s="91"/>
      <c r="DNH2" s="91"/>
      <c r="DNI2" s="91"/>
      <c r="DNJ2" s="91"/>
      <c r="DNK2" s="91"/>
      <c r="DNL2" s="91"/>
      <c r="DNM2" s="91"/>
      <c r="DNN2" s="91"/>
      <c r="DNO2" s="91"/>
      <c r="DNP2" s="91"/>
      <c r="DNQ2" s="91"/>
      <c r="DNR2" s="91"/>
      <c r="DNS2" s="91"/>
      <c r="DNT2" s="91"/>
      <c r="DNU2" s="91"/>
      <c r="DNV2" s="91"/>
      <c r="DNW2" s="91"/>
      <c r="DNX2" s="91"/>
      <c r="DNY2" s="91"/>
      <c r="DNZ2" s="91"/>
      <c r="DOA2" s="91"/>
      <c r="DOB2" s="91"/>
      <c r="DOC2" s="91"/>
      <c r="DOD2" s="91"/>
      <c r="DOE2" s="91"/>
      <c r="DOF2" s="91"/>
      <c r="DOG2" s="91"/>
      <c r="DOH2" s="91"/>
      <c r="DOI2" s="91"/>
      <c r="DOJ2" s="91"/>
      <c r="DOK2" s="91"/>
      <c r="DOL2" s="91"/>
      <c r="DOM2" s="91"/>
      <c r="DON2" s="91"/>
      <c r="DOO2" s="91"/>
      <c r="DOP2" s="91"/>
      <c r="DOQ2" s="91"/>
      <c r="DOR2" s="91"/>
      <c r="DOS2" s="91"/>
      <c r="DOT2" s="91"/>
      <c r="DOU2" s="91"/>
      <c r="DOV2" s="91"/>
      <c r="DOW2" s="91"/>
      <c r="DOX2" s="91"/>
      <c r="DOY2" s="91"/>
      <c r="DOZ2" s="91"/>
      <c r="DPA2" s="91"/>
      <c r="DPB2" s="91"/>
      <c r="DPC2" s="91"/>
      <c r="DPD2" s="91"/>
      <c r="DPE2" s="91"/>
      <c r="DPF2" s="91"/>
      <c r="DPG2" s="91"/>
      <c r="DPH2" s="91"/>
      <c r="DPI2" s="91"/>
      <c r="DPJ2" s="91"/>
      <c r="DPK2" s="91"/>
      <c r="DPL2" s="91"/>
      <c r="DPM2" s="91"/>
      <c r="DPN2" s="91"/>
      <c r="DPO2" s="91"/>
      <c r="DPP2" s="91"/>
      <c r="DPQ2" s="91"/>
      <c r="DPR2" s="91"/>
      <c r="DPS2" s="91"/>
      <c r="DPT2" s="91"/>
      <c r="DPU2" s="91"/>
      <c r="DPV2" s="91"/>
      <c r="DPW2" s="91"/>
      <c r="DPX2" s="91"/>
      <c r="DPY2" s="91"/>
      <c r="DPZ2" s="91"/>
      <c r="DQA2" s="91"/>
      <c r="DQB2" s="91"/>
      <c r="DQC2" s="91"/>
      <c r="DQD2" s="91"/>
      <c r="DQE2" s="91"/>
      <c r="DQF2" s="91"/>
      <c r="DQG2" s="91"/>
      <c r="DQH2" s="91"/>
      <c r="DQI2" s="91"/>
      <c r="DQJ2" s="91"/>
      <c r="DQK2" s="91"/>
      <c r="DQL2" s="91"/>
      <c r="DQM2" s="91"/>
      <c r="DQN2" s="91"/>
      <c r="DQO2" s="91"/>
      <c r="DQP2" s="91"/>
      <c r="DQQ2" s="91"/>
      <c r="DQR2" s="91"/>
      <c r="DQS2" s="91"/>
      <c r="DQT2" s="91"/>
      <c r="DQU2" s="91"/>
      <c r="DQV2" s="91"/>
      <c r="DQW2" s="91"/>
      <c r="DQX2" s="91"/>
      <c r="DQY2" s="91"/>
      <c r="DQZ2" s="91"/>
      <c r="DRA2" s="91"/>
      <c r="DRB2" s="91"/>
      <c r="DRC2" s="91"/>
      <c r="DRD2" s="91"/>
      <c r="DRE2" s="91"/>
      <c r="DRF2" s="91"/>
      <c r="DRG2" s="91"/>
      <c r="DRH2" s="91"/>
      <c r="DRI2" s="91"/>
      <c r="DRJ2" s="91"/>
      <c r="DRK2" s="91"/>
      <c r="DRL2" s="91"/>
      <c r="DRM2" s="91"/>
      <c r="DRN2" s="91"/>
      <c r="DRO2" s="91"/>
      <c r="DRP2" s="91"/>
      <c r="DRQ2" s="91"/>
      <c r="DRR2" s="91"/>
      <c r="DRS2" s="91"/>
      <c r="DRT2" s="91"/>
      <c r="DRU2" s="91"/>
      <c r="DRV2" s="91"/>
      <c r="DRW2" s="91"/>
      <c r="DRX2" s="91"/>
      <c r="DRY2" s="91"/>
      <c r="DRZ2" s="91"/>
      <c r="DSA2" s="91"/>
      <c r="DSB2" s="91"/>
      <c r="DSC2" s="91"/>
      <c r="DSD2" s="91"/>
      <c r="DSE2" s="91"/>
      <c r="DSF2" s="91"/>
      <c r="DSG2" s="91"/>
      <c r="DSH2" s="91"/>
      <c r="DSI2" s="91"/>
      <c r="DSJ2" s="91"/>
      <c r="DSK2" s="91"/>
      <c r="DSL2" s="91"/>
      <c r="DSM2" s="91"/>
      <c r="DSN2" s="91"/>
      <c r="DSO2" s="91"/>
      <c r="DSP2" s="91"/>
      <c r="DSQ2" s="91"/>
      <c r="DSR2" s="91"/>
      <c r="DSS2" s="91"/>
      <c r="DST2" s="91"/>
      <c r="DSU2" s="91"/>
      <c r="DSV2" s="91"/>
      <c r="DSW2" s="91"/>
      <c r="DSX2" s="91"/>
      <c r="DSY2" s="91"/>
      <c r="DSZ2" s="91"/>
      <c r="DTA2" s="91"/>
      <c r="DTB2" s="91"/>
      <c r="DTC2" s="91"/>
      <c r="DTD2" s="91"/>
      <c r="DTE2" s="91"/>
      <c r="DTF2" s="91"/>
      <c r="DTG2" s="91"/>
      <c r="DTH2" s="91"/>
      <c r="DTI2" s="91"/>
      <c r="DTJ2" s="91"/>
      <c r="DTK2" s="91"/>
      <c r="DTL2" s="91"/>
      <c r="DTM2" s="91"/>
      <c r="DTN2" s="91"/>
      <c r="DTO2" s="91"/>
      <c r="DTP2" s="91"/>
      <c r="DTQ2" s="91"/>
      <c r="DTR2" s="91"/>
      <c r="DTS2" s="91"/>
      <c r="DTT2" s="91"/>
      <c r="DTU2" s="91"/>
      <c r="DTV2" s="91"/>
      <c r="DTW2" s="91"/>
      <c r="DTX2" s="91"/>
      <c r="DTY2" s="91"/>
      <c r="DTZ2" s="91"/>
      <c r="DUA2" s="91"/>
      <c r="DUB2" s="91"/>
      <c r="DUC2" s="91"/>
      <c r="DUD2" s="91"/>
      <c r="DUE2" s="91"/>
      <c r="DUF2" s="91"/>
      <c r="DUG2" s="91"/>
      <c r="DUH2" s="91"/>
      <c r="DUI2" s="91"/>
      <c r="DUJ2" s="91"/>
      <c r="DUK2" s="91"/>
      <c r="DUL2" s="91"/>
      <c r="DUM2" s="91"/>
      <c r="DUN2" s="91"/>
      <c r="DUO2" s="91"/>
      <c r="DUP2" s="91"/>
      <c r="DUQ2" s="91"/>
      <c r="DUR2" s="91"/>
      <c r="DUS2" s="91"/>
      <c r="DUT2" s="91"/>
      <c r="DUU2" s="91"/>
      <c r="DUV2" s="91"/>
      <c r="DUW2" s="91"/>
      <c r="DUX2" s="91"/>
      <c r="DUY2" s="91"/>
      <c r="DUZ2" s="91"/>
      <c r="DVA2" s="91"/>
      <c r="DVB2" s="91"/>
      <c r="DVC2" s="91"/>
      <c r="DVD2" s="91"/>
      <c r="DVE2" s="91"/>
      <c r="DVF2" s="91"/>
      <c r="DVG2" s="91"/>
      <c r="DVH2" s="91"/>
      <c r="DVI2" s="91"/>
      <c r="DVJ2" s="91"/>
      <c r="DVK2" s="91"/>
      <c r="DVL2" s="91"/>
      <c r="DVM2" s="91"/>
      <c r="DVN2" s="91"/>
      <c r="DVO2" s="91"/>
      <c r="DVP2" s="91"/>
      <c r="DVQ2" s="91"/>
      <c r="DVR2" s="91"/>
      <c r="DVS2" s="91"/>
      <c r="DVT2" s="91"/>
      <c r="DVU2" s="91"/>
      <c r="DVV2" s="91"/>
      <c r="DVW2" s="91"/>
      <c r="DVX2" s="91"/>
      <c r="DVY2" s="91"/>
      <c r="DVZ2" s="91"/>
      <c r="DWA2" s="91"/>
      <c r="DWB2" s="91"/>
      <c r="DWC2" s="91"/>
      <c r="DWD2" s="91"/>
      <c r="DWE2" s="91"/>
      <c r="DWF2" s="91"/>
      <c r="DWG2" s="91"/>
      <c r="DWH2" s="91"/>
      <c r="DWI2" s="91"/>
      <c r="DWJ2" s="91"/>
      <c r="DWK2" s="91"/>
      <c r="DWL2" s="91"/>
      <c r="DWM2" s="91"/>
      <c r="DWN2" s="91"/>
      <c r="DWO2" s="91"/>
      <c r="DWP2" s="91"/>
      <c r="DWQ2" s="91"/>
      <c r="DWR2" s="91"/>
      <c r="DWS2" s="91"/>
      <c r="DWT2" s="91"/>
      <c r="DWU2" s="91"/>
      <c r="DWV2" s="91"/>
      <c r="DWW2" s="91"/>
      <c r="DWX2" s="91"/>
      <c r="DWY2" s="91"/>
      <c r="DWZ2" s="91"/>
      <c r="DXA2" s="91"/>
      <c r="DXB2" s="91"/>
      <c r="DXC2" s="91"/>
      <c r="DXD2" s="91"/>
      <c r="DXE2" s="91"/>
      <c r="DXF2" s="91"/>
      <c r="DXG2" s="91"/>
      <c r="DXH2" s="91"/>
      <c r="DXI2" s="91"/>
      <c r="DXJ2" s="91"/>
      <c r="DXK2" s="91"/>
      <c r="DXL2" s="91"/>
      <c r="DXM2" s="91"/>
      <c r="DXN2" s="91"/>
      <c r="DXO2" s="91"/>
      <c r="DXP2" s="91"/>
      <c r="DXQ2" s="91"/>
      <c r="DXR2" s="91"/>
      <c r="DXS2" s="91"/>
      <c r="DXT2" s="91"/>
      <c r="DXU2" s="91"/>
      <c r="DXV2" s="91"/>
      <c r="DXW2" s="91"/>
      <c r="DXX2" s="91"/>
      <c r="DXY2" s="91"/>
      <c r="DXZ2" s="91"/>
      <c r="DYA2" s="91"/>
      <c r="DYB2" s="91"/>
      <c r="DYC2" s="91"/>
      <c r="DYD2" s="91"/>
      <c r="DYE2" s="91"/>
      <c r="DYF2" s="91"/>
      <c r="DYG2" s="91"/>
      <c r="DYH2" s="91"/>
      <c r="DYI2" s="91"/>
      <c r="DYJ2" s="91"/>
      <c r="DYK2" s="91"/>
      <c r="DYL2" s="91"/>
      <c r="DYM2" s="91"/>
      <c r="DYN2" s="91"/>
      <c r="DYO2" s="91"/>
      <c r="DYP2" s="91"/>
      <c r="DYQ2" s="91"/>
      <c r="DYR2" s="91"/>
      <c r="DYS2" s="91"/>
      <c r="DYT2" s="91"/>
      <c r="DYU2" s="91"/>
      <c r="DYV2" s="91"/>
      <c r="DYW2" s="91"/>
      <c r="DYX2" s="91"/>
      <c r="DYY2" s="91"/>
      <c r="DYZ2" s="91"/>
      <c r="DZA2" s="91"/>
      <c r="DZB2" s="91"/>
      <c r="DZC2" s="91"/>
      <c r="DZD2" s="91"/>
      <c r="DZE2" s="91"/>
      <c r="DZF2" s="91"/>
      <c r="DZG2" s="91"/>
      <c r="DZH2" s="91"/>
      <c r="DZI2" s="91"/>
      <c r="DZJ2" s="91"/>
      <c r="DZK2" s="91"/>
      <c r="DZL2" s="91"/>
      <c r="DZM2" s="91"/>
      <c r="DZN2" s="91"/>
      <c r="DZO2" s="91"/>
      <c r="DZP2" s="91"/>
      <c r="DZQ2" s="91"/>
      <c r="DZR2" s="91"/>
      <c r="DZS2" s="91"/>
      <c r="DZT2" s="91"/>
      <c r="DZU2" s="91"/>
      <c r="DZV2" s="91"/>
      <c r="DZW2" s="91"/>
      <c r="DZX2" s="91"/>
      <c r="DZY2" s="91"/>
      <c r="DZZ2" s="91"/>
      <c r="EAA2" s="91"/>
      <c r="EAB2" s="91"/>
      <c r="EAC2" s="91"/>
      <c r="EAD2" s="91"/>
      <c r="EAE2" s="91"/>
      <c r="EAF2" s="91"/>
      <c r="EAG2" s="91"/>
      <c r="EAH2" s="91"/>
      <c r="EAI2" s="91"/>
      <c r="EAJ2" s="91"/>
      <c r="EAK2" s="91"/>
      <c r="EAL2" s="91"/>
      <c r="EAM2" s="91"/>
      <c r="EAN2" s="91"/>
      <c r="EAO2" s="91"/>
      <c r="EAP2" s="91"/>
      <c r="EAQ2" s="91"/>
      <c r="EAR2" s="91"/>
      <c r="EAS2" s="91"/>
      <c r="EAT2" s="91"/>
      <c r="EAU2" s="91"/>
      <c r="EAV2" s="91"/>
      <c r="EAW2" s="91"/>
      <c r="EAX2" s="91"/>
      <c r="EAY2" s="91"/>
      <c r="EAZ2" s="91"/>
      <c r="EBA2" s="91"/>
      <c r="EBB2" s="91"/>
      <c r="EBC2" s="91"/>
      <c r="EBD2" s="91"/>
      <c r="EBE2" s="91"/>
      <c r="EBF2" s="91"/>
      <c r="EBG2" s="91"/>
      <c r="EBH2" s="91"/>
      <c r="EBI2" s="91"/>
      <c r="EBJ2" s="91"/>
      <c r="EBK2" s="91"/>
      <c r="EBL2" s="91"/>
      <c r="EBM2" s="91"/>
      <c r="EBN2" s="91"/>
      <c r="EBO2" s="91"/>
      <c r="EBP2" s="91"/>
      <c r="EBQ2" s="91"/>
      <c r="EBR2" s="91"/>
      <c r="EBS2" s="91"/>
      <c r="EBT2" s="91"/>
      <c r="EBU2" s="91"/>
      <c r="EBV2" s="91"/>
      <c r="EBW2" s="91"/>
      <c r="EBX2" s="91"/>
      <c r="EBY2" s="91"/>
      <c r="EBZ2" s="91"/>
      <c r="ECA2" s="91"/>
      <c r="ECB2" s="91"/>
      <c r="ECC2" s="91"/>
      <c r="ECD2" s="91"/>
      <c r="ECE2" s="91"/>
      <c r="ECF2" s="91"/>
      <c r="ECG2" s="91"/>
      <c r="ECH2" s="91"/>
      <c r="ECI2" s="91"/>
      <c r="ECJ2" s="91"/>
      <c r="ECK2" s="91"/>
      <c r="ECL2" s="91"/>
      <c r="ECM2" s="91"/>
      <c r="ECN2" s="91"/>
      <c r="ECO2" s="91"/>
      <c r="ECP2" s="91"/>
      <c r="ECQ2" s="91"/>
      <c r="ECR2" s="91"/>
      <c r="ECS2" s="91"/>
      <c r="ECT2" s="91"/>
      <c r="ECU2" s="91"/>
      <c r="ECV2" s="91"/>
      <c r="ECW2" s="91"/>
      <c r="ECX2" s="91"/>
      <c r="ECY2" s="91"/>
      <c r="ECZ2" s="91"/>
      <c r="EDA2" s="91"/>
      <c r="EDB2" s="91"/>
      <c r="EDC2" s="91"/>
      <c r="EDD2" s="91"/>
      <c r="EDE2" s="91"/>
      <c r="EDF2" s="91"/>
      <c r="EDG2" s="91"/>
      <c r="EDH2" s="91"/>
      <c r="EDI2" s="91"/>
      <c r="EDJ2" s="91"/>
      <c r="EDK2" s="91"/>
      <c r="EDL2" s="91"/>
      <c r="EDM2" s="91"/>
      <c r="EDN2" s="91"/>
      <c r="EDO2" s="91"/>
      <c r="EDP2" s="91"/>
      <c r="EDQ2" s="91"/>
      <c r="EDR2" s="91"/>
      <c r="EDS2" s="91"/>
      <c r="EDT2" s="91"/>
      <c r="EDU2" s="91"/>
      <c r="EDV2" s="91"/>
      <c r="EDW2" s="91"/>
      <c r="EDX2" s="91"/>
      <c r="EDY2" s="91"/>
      <c r="EDZ2" s="91"/>
      <c r="EEA2" s="91"/>
      <c r="EEB2" s="91"/>
      <c r="EEC2" s="91"/>
      <c r="EED2" s="91"/>
      <c r="EEE2" s="91"/>
      <c r="EEF2" s="91"/>
      <c r="EEG2" s="91"/>
      <c r="EEH2" s="91"/>
      <c r="EEI2" s="91"/>
      <c r="EEJ2" s="91"/>
      <c r="EEK2" s="91"/>
      <c r="EEL2" s="91"/>
      <c r="EEM2" s="91"/>
      <c r="EEN2" s="91"/>
      <c r="EEO2" s="91"/>
      <c r="EEP2" s="91"/>
      <c r="EEQ2" s="91"/>
      <c r="EER2" s="91"/>
      <c r="EES2" s="91"/>
      <c r="EET2" s="91"/>
      <c r="EEU2" s="91"/>
      <c r="EEV2" s="91"/>
      <c r="EEW2" s="91"/>
      <c r="EEX2" s="91"/>
      <c r="EEY2" s="91"/>
      <c r="EEZ2" s="91"/>
      <c r="EFA2" s="91"/>
      <c r="EFB2" s="91"/>
      <c r="EFC2" s="91"/>
      <c r="EFD2" s="91"/>
      <c r="EFE2" s="91"/>
      <c r="EFF2" s="91"/>
      <c r="EFG2" s="91"/>
      <c r="EFH2" s="91"/>
      <c r="EFI2" s="91"/>
      <c r="EFJ2" s="91"/>
      <c r="EFK2" s="91"/>
      <c r="EFL2" s="91"/>
      <c r="EFM2" s="91"/>
      <c r="EFN2" s="91"/>
      <c r="EFO2" s="91"/>
      <c r="EFP2" s="91"/>
      <c r="EFQ2" s="91"/>
      <c r="EFR2" s="91"/>
      <c r="EFS2" s="91"/>
      <c r="EFT2" s="91"/>
      <c r="EFU2" s="91"/>
      <c r="EFV2" s="91"/>
      <c r="EFW2" s="91"/>
      <c r="EFX2" s="91"/>
      <c r="EFY2" s="91"/>
      <c r="EFZ2" s="91"/>
      <c r="EGA2" s="91"/>
      <c r="EGB2" s="91"/>
      <c r="EGC2" s="91"/>
      <c r="EGD2" s="91"/>
      <c r="EGE2" s="91"/>
      <c r="EGF2" s="91"/>
      <c r="EGG2" s="91"/>
      <c r="EGH2" s="91"/>
      <c r="EGI2" s="91"/>
      <c r="EGJ2" s="91"/>
      <c r="EGK2" s="91"/>
      <c r="EGL2" s="91"/>
      <c r="EGM2" s="91"/>
      <c r="EGN2" s="91"/>
      <c r="EGO2" s="91"/>
      <c r="EGP2" s="91"/>
      <c r="EGQ2" s="91"/>
      <c r="EGR2" s="91"/>
      <c r="EGS2" s="91"/>
      <c r="EGT2" s="91"/>
      <c r="EGU2" s="91"/>
      <c r="EGV2" s="91"/>
      <c r="EGW2" s="91"/>
      <c r="EGX2" s="91"/>
      <c r="EGY2" s="91"/>
      <c r="EGZ2" s="91"/>
      <c r="EHA2" s="91"/>
      <c r="EHB2" s="91"/>
      <c r="EHC2" s="91"/>
      <c r="EHD2" s="91"/>
      <c r="EHE2" s="91"/>
      <c r="EHF2" s="91"/>
      <c r="EHG2" s="91"/>
      <c r="EHH2" s="91"/>
      <c r="EHI2" s="91"/>
      <c r="EHJ2" s="91"/>
      <c r="EHK2" s="91"/>
      <c r="EHL2" s="91"/>
      <c r="EHM2" s="91"/>
      <c r="EHN2" s="91"/>
      <c r="EHO2" s="91"/>
      <c r="EHP2" s="91"/>
      <c r="EHQ2" s="91"/>
      <c r="EHR2" s="91"/>
      <c r="EHS2" s="91"/>
      <c r="EHT2" s="91"/>
      <c r="EHU2" s="91"/>
      <c r="EHV2" s="91"/>
      <c r="EHW2" s="91"/>
      <c r="EHX2" s="91"/>
      <c r="EHY2" s="91"/>
      <c r="EHZ2" s="91"/>
      <c r="EIA2" s="91"/>
      <c r="EIB2" s="91"/>
      <c r="EIC2" s="91"/>
      <c r="EID2" s="91"/>
      <c r="EIE2" s="91"/>
      <c r="EIF2" s="91"/>
      <c r="EIG2" s="91"/>
      <c r="EIH2" s="91"/>
      <c r="EII2" s="91"/>
      <c r="EIJ2" s="91"/>
      <c r="EIK2" s="91"/>
      <c r="EIL2" s="91"/>
      <c r="EIM2" s="91"/>
      <c r="EIN2" s="91"/>
      <c r="EIO2" s="91"/>
      <c r="EIP2" s="91"/>
      <c r="EIQ2" s="91"/>
      <c r="EIR2" s="91"/>
      <c r="EIS2" s="91"/>
      <c r="EIT2" s="91"/>
      <c r="EIU2" s="91"/>
      <c r="EIV2" s="91"/>
      <c r="EIW2" s="91"/>
      <c r="EIX2" s="91"/>
      <c r="EIY2" s="91"/>
      <c r="EIZ2" s="91"/>
      <c r="EJA2" s="91"/>
      <c r="EJB2" s="91"/>
      <c r="EJC2" s="91"/>
      <c r="EJD2" s="91"/>
      <c r="EJE2" s="91"/>
      <c r="EJF2" s="91"/>
      <c r="EJG2" s="91"/>
      <c r="EJH2" s="91"/>
      <c r="EJI2" s="91"/>
      <c r="EJJ2" s="91"/>
      <c r="EJK2" s="91"/>
      <c r="EJL2" s="91"/>
      <c r="EJM2" s="91"/>
      <c r="EJN2" s="91"/>
      <c r="EJO2" s="91"/>
      <c r="EJP2" s="91"/>
      <c r="EJQ2" s="91"/>
      <c r="EJR2" s="91"/>
      <c r="EJS2" s="91"/>
      <c r="EJT2" s="91"/>
      <c r="EJU2" s="91"/>
      <c r="EJV2" s="91"/>
      <c r="EJW2" s="91"/>
      <c r="EJX2" s="91"/>
      <c r="EJY2" s="91"/>
      <c r="EJZ2" s="91"/>
      <c r="EKA2" s="91"/>
      <c r="EKB2" s="91"/>
      <c r="EKC2" s="91"/>
      <c r="EKD2" s="91"/>
      <c r="EKE2" s="91"/>
      <c r="EKF2" s="91"/>
      <c r="EKG2" s="91"/>
      <c r="EKH2" s="91"/>
      <c r="EKI2" s="91"/>
      <c r="EKJ2" s="91"/>
      <c r="EKK2" s="91"/>
      <c r="EKL2" s="91"/>
      <c r="EKM2" s="91"/>
      <c r="EKN2" s="91"/>
      <c r="EKO2" s="91"/>
      <c r="EKP2" s="91"/>
      <c r="EKQ2" s="91"/>
      <c r="EKR2" s="91"/>
      <c r="EKS2" s="91"/>
      <c r="EKT2" s="91"/>
      <c r="EKU2" s="91"/>
      <c r="EKV2" s="91"/>
      <c r="EKW2" s="91"/>
      <c r="EKX2" s="91"/>
      <c r="EKY2" s="91"/>
      <c r="EKZ2" s="91"/>
      <c r="ELA2" s="91"/>
      <c r="ELB2" s="91"/>
      <c r="ELC2" s="91"/>
      <c r="ELD2" s="91"/>
      <c r="ELE2" s="91"/>
      <c r="ELF2" s="91"/>
      <c r="ELG2" s="91"/>
      <c r="ELH2" s="91"/>
      <c r="ELI2" s="91"/>
      <c r="ELJ2" s="91"/>
      <c r="ELK2" s="91"/>
      <c r="ELL2" s="91"/>
      <c r="ELM2" s="91"/>
      <c r="ELN2" s="91"/>
      <c r="ELO2" s="91"/>
      <c r="ELP2" s="91"/>
      <c r="ELQ2" s="91"/>
      <c r="ELR2" s="91"/>
      <c r="ELS2" s="91"/>
      <c r="ELT2" s="91"/>
      <c r="ELU2" s="91"/>
      <c r="ELV2" s="91"/>
      <c r="ELW2" s="91"/>
      <c r="ELX2" s="91"/>
      <c r="ELY2" s="91"/>
      <c r="ELZ2" s="91"/>
      <c r="EMA2" s="91"/>
      <c r="EMB2" s="91"/>
      <c r="EMC2" s="91"/>
      <c r="EMD2" s="91"/>
      <c r="EME2" s="91"/>
      <c r="EMF2" s="91"/>
      <c r="EMG2" s="91"/>
      <c r="EMH2" s="91"/>
      <c r="EMI2" s="91"/>
      <c r="EMJ2" s="91"/>
      <c r="EMK2" s="91"/>
      <c r="EML2" s="91"/>
      <c r="EMM2" s="91"/>
      <c r="EMN2" s="91"/>
      <c r="EMO2" s="91"/>
      <c r="EMP2" s="91"/>
      <c r="EMQ2" s="91"/>
      <c r="EMR2" s="91"/>
      <c r="EMS2" s="91"/>
      <c r="EMT2" s="91"/>
      <c r="EMU2" s="91"/>
      <c r="EMV2" s="91"/>
      <c r="EMW2" s="91"/>
      <c r="EMX2" s="91"/>
      <c r="EMY2" s="91"/>
      <c r="EMZ2" s="91"/>
      <c r="ENA2" s="91"/>
      <c r="ENB2" s="91"/>
      <c r="ENC2" s="91"/>
      <c r="END2" s="91"/>
      <c r="ENE2" s="91"/>
      <c r="ENF2" s="91"/>
      <c r="ENG2" s="91"/>
      <c r="ENH2" s="91"/>
      <c r="ENI2" s="91"/>
      <c r="ENJ2" s="91"/>
      <c r="ENK2" s="91"/>
      <c r="ENL2" s="91"/>
      <c r="ENM2" s="91"/>
      <c r="ENN2" s="91"/>
      <c r="ENO2" s="91"/>
      <c r="ENP2" s="91"/>
      <c r="ENQ2" s="91"/>
      <c r="ENR2" s="91"/>
      <c r="ENS2" s="91"/>
      <c r="ENT2" s="91"/>
      <c r="ENU2" s="91"/>
      <c r="ENV2" s="91"/>
      <c r="ENW2" s="91"/>
      <c r="ENX2" s="91"/>
      <c r="ENY2" s="91"/>
      <c r="ENZ2" s="91"/>
      <c r="EOA2" s="91"/>
      <c r="EOB2" s="91"/>
      <c r="EOC2" s="91"/>
      <c r="EOD2" s="91"/>
      <c r="EOE2" s="91"/>
      <c r="EOF2" s="91"/>
      <c r="EOG2" s="91"/>
      <c r="EOH2" s="91"/>
      <c r="EOI2" s="91"/>
      <c r="EOJ2" s="91"/>
      <c r="EOK2" s="91"/>
      <c r="EOL2" s="91"/>
      <c r="EOM2" s="91"/>
      <c r="EON2" s="91"/>
      <c r="EOO2" s="91"/>
      <c r="EOP2" s="91"/>
      <c r="EOQ2" s="91"/>
      <c r="EOR2" s="91"/>
      <c r="EOS2" s="91"/>
      <c r="EOT2" s="91"/>
      <c r="EOU2" s="91"/>
      <c r="EOV2" s="91"/>
      <c r="EOW2" s="91"/>
      <c r="EOX2" s="91"/>
      <c r="EOY2" s="91"/>
      <c r="EOZ2" s="91"/>
      <c r="EPA2" s="91"/>
      <c r="EPB2" s="91"/>
      <c r="EPC2" s="91"/>
      <c r="EPD2" s="91"/>
      <c r="EPE2" s="91"/>
      <c r="EPF2" s="91"/>
      <c r="EPG2" s="91"/>
      <c r="EPH2" s="91"/>
      <c r="EPI2" s="91"/>
      <c r="EPJ2" s="91"/>
      <c r="EPK2" s="91"/>
      <c r="EPL2" s="91"/>
      <c r="EPM2" s="91"/>
      <c r="EPN2" s="91"/>
      <c r="EPO2" s="91"/>
      <c r="EPP2" s="91"/>
      <c r="EPQ2" s="91"/>
      <c r="EPR2" s="91"/>
      <c r="EPS2" s="91"/>
      <c r="EPT2" s="91"/>
      <c r="EPU2" s="91"/>
      <c r="EPV2" s="91"/>
      <c r="EPW2" s="91"/>
      <c r="EPX2" s="91"/>
      <c r="EPY2" s="91"/>
      <c r="EPZ2" s="91"/>
      <c r="EQA2" s="91"/>
      <c r="EQB2" s="91"/>
      <c r="EQC2" s="91"/>
      <c r="EQD2" s="91"/>
      <c r="EQE2" s="91"/>
      <c r="EQF2" s="91"/>
      <c r="EQG2" s="91"/>
      <c r="EQH2" s="91"/>
      <c r="EQI2" s="91"/>
      <c r="EQJ2" s="91"/>
      <c r="EQK2" s="91"/>
      <c r="EQL2" s="91"/>
      <c r="EQM2" s="91"/>
      <c r="EQN2" s="91"/>
      <c r="EQO2" s="91"/>
      <c r="EQP2" s="91"/>
      <c r="EQQ2" s="91"/>
      <c r="EQR2" s="91"/>
      <c r="EQS2" s="91"/>
      <c r="EQT2" s="91"/>
      <c r="EQU2" s="91"/>
      <c r="EQV2" s="91"/>
      <c r="EQW2" s="91"/>
      <c r="EQX2" s="91"/>
      <c r="EQY2" s="91"/>
      <c r="EQZ2" s="91"/>
      <c r="ERA2" s="91"/>
      <c r="ERB2" s="91"/>
      <c r="ERC2" s="91"/>
      <c r="ERD2" s="91"/>
      <c r="ERE2" s="91"/>
      <c r="ERF2" s="91"/>
      <c r="ERG2" s="91"/>
      <c r="ERH2" s="91"/>
      <c r="ERI2" s="91"/>
      <c r="ERJ2" s="91"/>
      <c r="ERK2" s="91"/>
      <c r="ERL2" s="91"/>
      <c r="ERM2" s="91"/>
      <c r="ERN2" s="91"/>
      <c r="ERO2" s="91"/>
      <c r="ERP2" s="91"/>
      <c r="ERQ2" s="91"/>
      <c r="ERR2" s="91"/>
      <c r="ERS2" s="91"/>
      <c r="ERT2" s="91"/>
      <c r="ERU2" s="91"/>
      <c r="ERV2" s="91"/>
      <c r="ERW2" s="91"/>
      <c r="ERX2" s="91"/>
      <c r="ERY2" s="91"/>
      <c r="ERZ2" s="91"/>
      <c r="ESA2" s="91"/>
      <c r="ESB2" s="91"/>
      <c r="ESC2" s="91"/>
      <c r="ESD2" s="91"/>
      <c r="ESE2" s="91"/>
      <c r="ESF2" s="91"/>
      <c r="ESG2" s="91"/>
      <c r="ESH2" s="91"/>
      <c r="ESI2" s="91"/>
      <c r="ESJ2" s="91"/>
      <c r="ESK2" s="91"/>
      <c r="ESL2" s="91"/>
      <c r="ESM2" s="91"/>
      <c r="ESN2" s="91"/>
      <c r="ESO2" s="91"/>
      <c r="ESP2" s="91"/>
      <c r="ESQ2" s="91"/>
      <c r="ESR2" s="91"/>
      <c r="ESS2" s="91"/>
      <c r="EST2" s="91"/>
      <c r="ESU2" s="91"/>
      <c r="ESV2" s="91"/>
      <c r="ESW2" s="91"/>
      <c r="ESX2" s="91"/>
      <c r="ESY2" s="91"/>
      <c r="ESZ2" s="91"/>
      <c r="ETA2" s="91"/>
      <c r="ETB2" s="91"/>
      <c r="ETC2" s="91"/>
      <c r="ETD2" s="91"/>
      <c r="ETE2" s="91"/>
      <c r="ETF2" s="91"/>
      <c r="ETG2" s="91"/>
      <c r="ETH2" s="91"/>
      <c r="ETI2" s="91"/>
      <c r="ETJ2" s="91"/>
      <c r="ETK2" s="91"/>
      <c r="ETL2" s="91"/>
      <c r="ETM2" s="91"/>
      <c r="ETN2" s="91"/>
      <c r="ETO2" s="91"/>
      <c r="ETP2" s="91"/>
      <c r="ETQ2" s="91"/>
      <c r="ETR2" s="91"/>
      <c r="ETS2" s="91"/>
      <c r="ETT2" s="91"/>
      <c r="ETU2" s="91"/>
      <c r="ETV2" s="91"/>
      <c r="ETW2" s="91"/>
      <c r="ETX2" s="91"/>
      <c r="ETY2" s="91"/>
      <c r="ETZ2" s="91"/>
      <c r="EUA2" s="91"/>
      <c r="EUB2" s="91"/>
      <c r="EUC2" s="91"/>
      <c r="EUD2" s="91"/>
      <c r="EUE2" s="91"/>
      <c r="EUF2" s="91"/>
      <c r="EUG2" s="91"/>
      <c r="EUH2" s="91"/>
      <c r="EUI2" s="91"/>
      <c r="EUJ2" s="91"/>
      <c r="EUK2" s="91"/>
      <c r="EUL2" s="91"/>
      <c r="EUM2" s="91"/>
      <c r="EUN2" s="91"/>
      <c r="EUO2" s="91"/>
      <c r="EUP2" s="91"/>
      <c r="EUQ2" s="91"/>
      <c r="EUR2" s="91"/>
      <c r="EUS2" s="91"/>
      <c r="EUT2" s="91"/>
      <c r="EUU2" s="91"/>
      <c r="EUV2" s="91"/>
      <c r="EUW2" s="91"/>
      <c r="EUX2" s="91"/>
      <c r="EUY2" s="91"/>
      <c r="EUZ2" s="91"/>
      <c r="EVA2" s="91"/>
      <c r="EVB2" s="91"/>
      <c r="EVC2" s="91"/>
      <c r="EVD2" s="91"/>
      <c r="EVE2" s="91"/>
      <c r="EVF2" s="91"/>
      <c r="EVG2" s="91"/>
      <c r="EVH2" s="91"/>
      <c r="EVI2" s="91"/>
      <c r="EVJ2" s="91"/>
      <c r="EVK2" s="91"/>
      <c r="EVL2" s="91"/>
      <c r="EVM2" s="91"/>
      <c r="EVN2" s="91"/>
      <c r="EVO2" s="91"/>
      <c r="EVP2" s="91"/>
      <c r="EVQ2" s="91"/>
      <c r="EVR2" s="91"/>
      <c r="EVS2" s="91"/>
      <c r="EVT2" s="91"/>
      <c r="EVU2" s="91"/>
      <c r="EVV2" s="91"/>
      <c r="EVW2" s="91"/>
      <c r="EVX2" s="91"/>
      <c r="EVY2" s="91"/>
      <c r="EVZ2" s="91"/>
      <c r="EWA2" s="91"/>
      <c r="EWB2" s="91"/>
      <c r="EWC2" s="91"/>
      <c r="EWD2" s="91"/>
      <c r="EWE2" s="91"/>
      <c r="EWF2" s="91"/>
      <c r="EWG2" s="91"/>
      <c r="EWH2" s="91"/>
      <c r="EWI2" s="91"/>
      <c r="EWJ2" s="91"/>
      <c r="EWK2" s="91"/>
      <c r="EWL2" s="91"/>
      <c r="EWM2" s="91"/>
      <c r="EWN2" s="91"/>
      <c r="EWO2" s="91"/>
      <c r="EWP2" s="91"/>
      <c r="EWQ2" s="91"/>
      <c r="EWR2" s="91"/>
      <c r="EWS2" s="91"/>
      <c r="EWT2" s="91"/>
      <c r="EWU2" s="91"/>
      <c r="EWV2" s="91"/>
      <c r="EWW2" s="91"/>
      <c r="EWX2" s="91"/>
      <c r="EWY2" s="91"/>
      <c r="EWZ2" s="91"/>
      <c r="EXA2" s="91"/>
      <c r="EXB2" s="91"/>
      <c r="EXC2" s="91"/>
      <c r="EXD2" s="91"/>
      <c r="EXE2" s="91"/>
      <c r="EXF2" s="91"/>
      <c r="EXG2" s="91"/>
      <c r="EXH2" s="91"/>
      <c r="EXI2" s="91"/>
      <c r="EXJ2" s="91"/>
      <c r="EXK2" s="91"/>
      <c r="EXL2" s="91"/>
      <c r="EXM2" s="91"/>
      <c r="EXN2" s="91"/>
      <c r="EXO2" s="91"/>
      <c r="EXP2" s="91"/>
      <c r="EXQ2" s="91"/>
      <c r="EXR2" s="91"/>
      <c r="EXS2" s="91"/>
      <c r="EXT2" s="91"/>
      <c r="EXU2" s="91"/>
      <c r="EXV2" s="91"/>
      <c r="EXW2" s="91"/>
      <c r="EXX2" s="91"/>
      <c r="EXY2" s="91"/>
      <c r="EXZ2" s="91"/>
      <c r="EYA2" s="91"/>
      <c r="EYB2" s="91"/>
      <c r="EYC2" s="91"/>
      <c r="EYD2" s="91"/>
      <c r="EYE2" s="91"/>
      <c r="EYF2" s="91"/>
      <c r="EYG2" s="91"/>
      <c r="EYH2" s="91"/>
      <c r="EYI2" s="91"/>
      <c r="EYJ2" s="91"/>
      <c r="EYK2" s="91"/>
      <c r="EYL2" s="91"/>
      <c r="EYM2" s="91"/>
      <c r="EYN2" s="91"/>
      <c r="EYO2" s="91"/>
      <c r="EYP2" s="91"/>
      <c r="EYQ2" s="91"/>
      <c r="EYR2" s="91"/>
      <c r="EYS2" s="91"/>
      <c r="EYT2" s="91"/>
      <c r="EYU2" s="91"/>
      <c r="EYV2" s="91"/>
      <c r="EYW2" s="91"/>
      <c r="EYX2" s="91"/>
      <c r="EYY2" s="91"/>
      <c r="EYZ2" s="91"/>
      <c r="EZA2" s="91"/>
      <c r="EZB2" s="91"/>
      <c r="EZC2" s="91"/>
      <c r="EZD2" s="91"/>
      <c r="EZE2" s="91"/>
      <c r="EZF2" s="91"/>
      <c r="EZG2" s="91"/>
      <c r="EZH2" s="91"/>
      <c r="EZI2" s="91"/>
      <c r="EZJ2" s="91"/>
      <c r="EZK2" s="91"/>
      <c r="EZL2" s="91"/>
      <c r="EZM2" s="91"/>
      <c r="EZN2" s="91"/>
      <c r="EZO2" s="91"/>
      <c r="EZP2" s="91"/>
      <c r="EZQ2" s="91"/>
      <c r="EZR2" s="91"/>
      <c r="EZS2" s="91"/>
      <c r="EZT2" s="91"/>
      <c r="EZU2" s="91"/>
      <c r="EZV2" s="91"/>
      <c r="EZW2" s="91"/>
      <c r="EZX2" s="91"/>
      <c r="EZY2" s="91"/>
      <c r="EZZ2" s="91"/>
      <c r="FAA2" s="91"/>
      <c r="FAB2" s="91"/>
      <c r="FAC2" s="91"/>
      <c r="FAD2" s="91"/>
      <c r="FAE2" s="91"/>
      <c r="FAF2" s="91"/>
      <c r="FAG2" s="91"/>
      <c r="FAH2" s="91"/>
      <c r="FAI2" s="91"/>
      <c r="FAJ2" s="91"/>
      <c r="FAK2" s="91"/>
      <c r="FAL2" s="91"/>
      <c r="FAM2" s="91"/>
      <c r="FAN2" s="91"/>
      <c r="FAO2" s="91"/>
      <c r="FAP2" s="91"/>
      <c r="FAQ2" s="91"/>
      <c r="FAR2" s="91"/>
      <c r="FAS2" s="91"/>
      <c r="FAT2" s="91"/>
      <c r="FAU2" s="91"/>
      <c r="FAV2" s="91"/>
      <c r="FAW2" s="91"/>
      <c r="FAX2" s="91"/>
      <c r="FAY2" s="91"/>
      <c r="FAZ2" s="91"/>
      <c r="FBA2" s="91"/>
      <c r="FBB2" s="91"/>
      <c r="FBC2" s="91"/>
      <c r="FBD2" s="91"/>
      <c r="FBE2" s="91"/>
      <c r="FBF2" s="91"/>
      <c r="FBG2" s="91"/>
      <c r="FBH2" s="91"/>
      <c r="FBI2" s="91"/>
      <c r="FBJ2" s="91"/>
      <c r="FBK2" s="91"/>
      <c r="FBL2" s="91"/>
      <c r="FBM2" s="91"/>
      <c r="FBN2" s="91"/>
      <c r="FBO2" s="91"/>
      <c r="FBP2" s="91"/>
      <c r="FBQ2" s="91"/>
      <c r="FBR2" s="91"/>
      <c r="FBS2" s="91"/>
      <c r="FBT2" s="91"/>
      <c r="FBU2" s="91"/>
      <c r="FBV2" s="91"/>
      <c r="FBW2" s="91"/>
      <c r="FBX2" s="91"/>
      <c r="FBY2" s="91"/>
      <c r="FBZ2" s="91"/>
      <c r="FCA2" s="91"/>
      <c r="FCB2" s="91"/>
      <c r="FCC2" s="91"/>
      <c r="FCD2" s="91"/>
      <c r="FCE2" s="91"/>
      <c r="FCF2" s="91"/>
      <c r="FCG2" s="91"/>
      <c r="FCH2" s="91"/>
      <c r="FCI2" s="91"/>
      <c r="FCJ2" s="91"/>
      <c r="FCK2" s="91"/>
      <c r="FCL2" s="91"/>
      <c r="FCM2" s="91"/>
      <c r="FCN2" s="91"/>
      <c r="FCO2" s="91"/>
      <c r="FCP2" s="91"/>
      <c r="FCQ2" s="91"/>
      <c r="FCR2" s="91"/>
      <c r="FCS2" s="91"/>
      <c r="FCT2" s="91"/>
      <c r="FCU2" s="91"/>
      <c r="FCV2" s="91"/>
      <c r="FCW2" s="91"/>
      <c r="FCX2" s="91"/>
      <c r="FCY2" s="91"/>
      <c r="FCZ2" s="91"/>
      <c r="FDA2" s="91"/>
      <c r="FDB2" s="91"/>
      <c r="FDC2" s="91"/>
      <c r="FDD2" s="91"/>
      <c r="FDE2" s="91"/>
      <c r="FDF2" s="91"/>
      <c r="FDG2" s="91"/>
      <c r="FDH2" s="91"/>
      <c r="FDI2" s="91"/>
      <c r="FDJ2" s="91"/>
      <c r="FDK2" s="91"/>
      <c r="FDL2" s="91"/>
      <c r="FDM2" s="91"/>
      <c r="FDN2" s="91"/>
      <c r="FDO2" s="91"/>
      <c r="FDP2" s="91"/>
      <c r="FDQ2" s="91"/>
      <c r="FDR2" s="91"/>
      <c r="FDS2" s="91"/>
      <c r="FDT2" s="91"/>
      <c r="FDU2" s="91"/>
      <c r="FDV2" s="91"/>
      <c r="FDW2" s="91"/>
      <c r="FDX2" s="91"/>
      <c r="FDY2" s="91"/>
      <c r="FDZ2" s="91"/>
      <c r="FEA2" s="91"/>
      <c r="FEB2" s="91"/>
      <c r="FEC2" s="91"/>
      <c r="FED2" s="91"/>
      <c r="FEE2" s="91"/>
      <c r="FEF2" s="91"/>
      <c r="FEG2" s="91"/>
      <c r="FEH2" s="91"/>
      <c r="FEI2" s="91"/>
      <c r="FEJ2" s="91"/>
      <c r="FEK2" s="91"/>
      <c r="FEL2" s="91"/>
      <c r="FEM2" s="91"/>
      <c r="FEN2" s="91"/>
      <c r="FEO2" s="91"/>
      <c r="FEP2" s="91"/>
      <c r="FEQ2" s="91"/>
      <c r="FER2" s="91"/>
      <c r="FES2" s="91"/>
      <c r="FET2" s="91"/>
      <c r="FEU2" s="91"/>
      <c r="FEV2" s="91"/>
      <c r="FEW2" s="91"/>
      <c r="FEX2" s="91"/>
      <c r="FEY2" s="91"/>
      <c r="FEZ2" s="91"/>
      <c r="FFA2" s="91"/>
      <c r="FFB2" s="91"/>
      <c r="FFC2" s="91"/>
      <c r="FFD2" s="91"/>
      <c r="FFE2" s="91"/>
      <c r="FFF2" s="91"/>
      <c r="FFG2" s="91"/>
      <c r="FFH2" s="91"/>
      <c r="FFI2" s="91"/>
      <c r="FFJ2" s="91"/>
      <c r="FFK2" s="91"/>
      <c r="FFL2" s="91"/>
      <c r="FFM2" s="91"/>
      <c r="FFN2" s="91"/>
      <c r="FFO2" s="91"/>
      <c r="FFP2" s="91"/>
      <c r="FFQ2" s="91"/>
      <c r="FFR2" s="91"/>
      <c r="FFS2" s="91"/>
      <c r="FFT2" s="91"/>
      <c r="FFU2" s="91"/>
      <c r="FFV2" s="91"/>
      <c r="FFW2" s="91"/>
      <c r="FFX2" s="91"/>
      <c r="FFY2" s="91"/>
      <c r="FFZ2" s="91"/>
      <c r="FGA2" s="91"/>
      <c r="FGB2" s="91"/>
      <c r="FGC2" s="91"/>
      <c r="FGD2" s="91"/>
      <c r="FGE2" s="91"/>
      <c r="FGF2" s="91"/>
      <c r="FGG2" s="91"/>
      <c r="FGH2" s="91"/>
      <c r="FGI2" s="91"/>
      <c r="FGJ2" s="91"/>
      <c r="FGK2" s="91"/>
      <c r="FGL2" s="91"/>
      <c r="FGM2" s="91"/>
      <c r="FGN2" s="91"/>
      <c r="FGO2" s="91"/>
      <c r="FGP2" s="91"/>
      <c r="FGQ2" s="91"/>
      <c r="FGR2" s="91"/>
      <c r="FGS2" s="91"/>
      <c r="FGT2" s="91"/>
      <c r="FGU2" s="91"/>
      <c r="FGV2" s="91"/>
      <c r="FGW2" s="91"/>
      <c r="FGX2" s="91"/>
      <c r="FGY2" s="91"/>
      <c r="FGZ2" s="91"/>
      <c r="FHA2" s="91"/>
      <c r="FHB2" s="91"/>
      <c r="FHC2" s="91"/>
      <c r="FHD2" s="91"/>
      <c r="FHE2" s="91"/>
      <c r="FHF2" s="91"/>
      <c r="FHG2" s="91"/>
      <c r="FHH2" s="91"/>
      <c r="FHI2" s="91"/>
      <c r="FHJ2" s="91"/>
      <c r="FHK2" s="91"/>
      <c r="FHL2" s="91"/>
      <c r="FHM2" s="91"/>
      <c r="FHN2" s="91"/>
      <c r="FHO2" s="91"/>
      <c r="FHP2" s="91"/>
      <c r="FHQ2" s="91"/>
      <c r="FHR2" s="91"/>
      <c r="FHS2" s="91"/>
      <c r="FHT2" s="91"/>
      <c r="FHU2" s="91"/>
      <c r="FHV2" s="91"/>
      <c r="FHW2" s="91"/>
      <c r="FHX2" s="91"/>
      <c r="FHY2" s="91"/>
      <c r="FHZ2" s="91"/>
      <c r="FIA2" s="91"/>
      <c r="FIB2" s="91"/>
      <c r="FIC2" s="91"/>
      <c r="FID2" s="91"/>
      <c r="FIE2" s="91"/>
      <c r="FIF2" s="91"/>
      <c r="FIG2" s="91"/>
      <c r="FIH2" s="91"/>
      <c r="FII2" s="91"/>
      <c r="FIJ2" s="91"/>
      <c r="FIK2" s="91"/>
      <c r="FIL2" s="91"/>
      <c r="FIM2" s="91"/>
      <c r="FIN2" s="91"/>
      <c r="FIO2" s="91"/>
      <c r="FIP2" s="91"/>
      <c r="FIQ2" s="91"/>
      <c r="FIR2" s="91"/>
      <c r="FIS2" s="91"/>
      <c r="FIT2" s="91"/>
      <c r="FIU2" s="91"/>
      <c r="FIV2" s="91"/>
      <c r="FIW2" s="91"/>
      <c r="FIX2" s="91"/>
      <c r="FIY2" s="91"/>
      <c r="FIZ2" s="91"/>
      <c r="FJA2" s="91"/>
      <c r="FJB2" s="91"/>
      <c r="FJC2" s="91"/>
      <c r="FJD2" s="91"/>
      <c r="FJE2" s="91"/>
      <c r="FJF2" s="91"/>
      <c r="FJG2" s="91"/>
      <c r="FJH2" s="91"/>
      <c r="FJI2" s="91"/>
      <c r="FJJ2" s="91"/>
      <c r="FJK2" s="91"/>
      <c r="FJL2" s="91"/>
      <c r="FJM2" s="91"/>
      <c r="FJN2" s="91"/>
      <c r="FJO2" s="91"/>
      <c r="FJP2" s="91"/>
      <c r="FJQ2" s="91"/>
      <c r="FJR2" s="91"/>
      <c r="FJS2" s="91"/>
      <c r="FJT2" s="91"/>
      <c r="FJU2" s="91"/>
      <c r="FJV2" s="91"/>
      <c r="FJW2" s="91"/>
      <c r="FJX2" s="91"/>
      <c r="FJY2" s="91"/>
      <c r="FJZ2" s="91"/>
      <c r="FKA2" s="91"/>
      <c r="FKB2" s="91"/>
      <c r="FKC2" s="91"/>
      <c r="FKD2" s="91"/>
      <c r="FKE2" s="91"/>
      <c r="FKF2" s="91"/>
      <c r="FKG2" s="91"/>
      <c r="FKH2" s="91"/>
      <c r="FKI2" s="91"/>
      <c r="FKJ2" s="91"/>
      <c r="FKK2" s="91"/>
      <c r="FKL2" s="91"/>
      <c r="FKM2" s="91"/>
      <c r="FKN2" s="91"/>
      <c r="FKO2" s="91"/>
      <c r="FKP2" s="91"/>
      <c r="FKQ2" s="91"/>
      <c r="FKR2" s="91"/>
      <c r="FKS2" s="91"/>
      <c r="FKT2" s="91"/>
      <c r="FKU2" s="91"/>
      <c r="FKV2" s="91"/>
      <c r="FKW2" s="91"/>
      <c r="FKX2" s="91"/>
      <c r="FKY2" s="91"/>
      <c r="FKZ2" s="91"/>
      <c r="FLA2" s="91"/>
      <c r="FLB2" s="91"/>
      <c r="FLC2" s="91"/>
      <c r="FLD2" s="91"/>
      <c r="FLE2" s="91"/>
      <c r="FLF2" s="91"/>
      <c r="FLG2" s="91"/>
      <c r="FLH2" s="91"/>
      <c r="FLI2" s="91"/>
      <c r="FLJ2" s="91"/>
      <c r="FLK2" s="91"/>
      <c r="FLL2" s="91"/>
      <c r="FLM2" s="91"/>
      <c r="FLN2" s="91"/>
      <c r="FLO2" s="91"/>
      <c r="FLP2" s="91"/>
      <c r="FLQ2" s="91"/>
      <c r="FLR2" s="91"/>
      <c r="FLS2" s="91"/>
      <c r="FLT2" s="91"/>
      <c r="FLU2" s="91"/>
      <c r="FLV2" s="91"/>
      <c r="FLW2" s="91"/>
      <c r="FLX2" s="91"/>
      <c r="FLY2" s="91"/>
      <c r="FLZ2" s="91"/>
      <c r="FMA2" s="91"/>
      <c r="FMB2" s="91"/>
      <c r="FMC2" s="91"/>
      <c r="FMD2" s="91"/>
      <c r="FME2" s="91"/>
      <c r="FMF2" s="91"/>
      <c r="FMG2" s="91"/>
      <c r="FMH2" s="91"/>
      <c r="FMI2" s="91"/>
      <c r="FMJ2" s="91"/>
      <c r="FMK2" s="91"/>
      <c r="FML2" s="91"/>
      <c r="FMM2" s="91"/>
      <c r="FMN2" s="91"/>
      <c r="FMO2" s="91"/>
      <c r="FMP2" s="91"/>
      <c r="FMQ2" s="91"/>
      <c r="FMR2" s="91"/>
      <c r="FMS2" s="91"/>
      <c r="FMT2" s="91"/>
      <c r="FMU2" s="91"/>
      <c r="FMV2" s="91"/>
      <c r="FMW2" s="91"/>
      <c r="FMX2" s="91"/>
      <c r="FMY2" s="91"/>
      <c r="FMZ2" s="91"/>
      <c r="FNA2" s="91"/>
      <c r="FNB2" s="91"/>
      <c r="FNC2" s="91"/>
      <c r="FND2" s="91"/>
      <c r="FNE2" s="91"/>
      <c r="FNF2" s="91"/>
      <c r="FNG2" s="91"/>
      <c r="FNH2" s="91"/>
      <c r="FNI2" s="91"/>
      <c r="FNJ2" s="91"/>
      <c r="FNK2" s="91"/>
      <c r="FNL2" s="91"/>
      <c r="FNM2" s="91"/>
      <c r="FNN2" s="91"/>
      <c r="FNO2" s="91"/>
      <c r="FNP2" s="91"/>
      <c r="FNQ2" s="91"/>
      <c r="FNR2" s="91"/>
      <c r="FNS2" s="91"/>
      <c r="FNT2" s="91"/>
      <c r="FNU2" s="91"/>
      <c r="FNV2" s="91"/>
      <c r="FNW2" s="91"/>
      <c r="FNX2" s="91"/>
      <c r="FNY2" s="91"/>
      <c r="FNZ2" s="91"/>
      <c r="FOA2" s="91"/>
      <c r="FOB2" s="91"/>
      <c r="FOC2" s="91"/>
      <c r="FOD2" s="91"/>
      <c r="FOE2" s="91"/>
      <c r="FOF2" s="91"/>
      <c r="FOG2" s="91"/>
      <c r="FOH2" s="91"/>
      <c r="FOI2" s="91"/>
      <c r="FOJ2" s="91"/>
      <c r="FOK2" s="91"/>
      <c r="FOL2" s="91"/>
      <c r="FOM2" s="91"/>
      <c r="FON2" s="91"/>
      <c r="FOO2" s="91"/>
      <c r="FOP2" s="91"/>
      <c r="FOQ2" s="91"/>
      <c r="FOR2" s="91"/>
      <c r="FOS2" s="91"/>
      <c r="FOT2" s="91"/>
      <c r="FOU2" s="91"/>
      <c r="FOV2" s="91"/>
      <c r="FOW2" s="91"/>
      <c r="FOX2" s="91"/>
      <c r="FOY2" s="91"/>
      <c r="FOZ2" s="91"/>
      <c r="FPA2" s="91"/>
      <c r="FPB2" s="91"/>
      <c r="FPC2" s="91"/>
      <c r="FPD2" s="91"/>
      <c r="FPE2" s="91"/>
      <c r="FPF2" s="91"/>
      <c r="FPG2" s="91"/>
      <c r="FPH2" s="91"/>
      <c r="FPI2" s="91"/>
      <c r="FPJ2" s="91"/>
      <c r="FPK2" s="91"/>
      <c r="FPL2" s="91"/>
      <c r="FPM2" s="91"/>
      <c r="FPN2" s="91"/>
      <c r="FPO2" s="91"/>
      <c r="FPP2" s="91"/>
      <c r="FPQ2" s="91"/>
      <c r="FPR2" s="91"/>
      <c r="FPS2" s="91"/>
      <c r="FPT2" s="91"/>
      <c r="FPU2" s="91"/>
      <c r="FPV2" s="91"/>
      <c r="FPW2" s="91"/>
      <c r="FPX2" s="91"/>
      <c r="FPY2" s="91"/>
      <c r="FPZ2" s="91"/>
      <c r="FQA2" s="91"/>
      <c r="FQB2" s="91"/>
      <c r="FQC2" s="91"/>
      <c r="FQD2" s="91"/>
      <c r="FQE2" s="91"/>
      <c r="FQF2" s="91"/>
      <c r="FQG2" s="91"/>
      <c r="FQH2" s="91"/>
      <c r="FQI2" s="91"/>
      <c r="FQJ2" s="91"/>
      <c r="FQK2" s="91"/>
      <c r="FQL2" s="91"/>
      <c r="FQM2" s="91"/>
      <c r="FQN2" s="91"/>
      <c r="FQO2" s="91"/>
      <c r="FQP2" s="91"/>
      <c r="FQQ2" s="91"/>
      <c r="FQR2" s="91"/>
      <c r="FQS2" s="91"/>
      <c r="FQT2" s="91"/>
      <c r="FQU2" s="91"/>
      <c r="FQV2" s="91"/>
      <c r="FQW2" s="91"/>
      <c r="FQX2" s="91"/>
      <c r="FQY2" s="91"/>
      <c r="FQZ2" s="91"/>
      <c r="FRA2" s="91"/>
      <c r="FRB2" s="91"/>
      <c r="FRC2" s="91"/>
      <c r="FRD2" s="91"/>
      <c r="FRE2" s="91"/>
      <c r="FRF2" s="91"/>
      <c r="FRG2" s="91"/>
      <c r="FRH2" s="91"/>
      <c r="FRI2" s="91"/>
      <c r="FRJ2" s="91"/>
      <c r="FRK2" s="91"/>
      <c r="FRL2" s="91"/>
      <c r="FRM2" s="91"/>
      <c r="FRN2" s="91"/>
      <c r="FRO2" s="91"/>
      <c r="FRP2" s="91"/>
      <c r="FRQ2" s="91"/>
      <c r="FRR2" s="91"/>
      <c r="FRS2" s="91"/>
      <c r="FRT2" s="91"/>
      <c r="FRU2" s="91"/>
      <c r="FRV2" s="91"/>
      <c r="FRW2" s="91"/>
      <c r="FRX2" s="91"/>
      <c r="FRY2" s="91"/>
      <c r="FRZ2" s="91"/>
      <c r="FSA2" s="91"/>
      <c r="FSB2" s="91"/>
      <c r="FSC2" s="91"/>
      <c r="FSD2" s="91"/>
      <c r="FSE2" s="91"/>
      <c r="FSF2" s="91"/>
      <c r="FSG2" s="91"/>
      <c r="FSH2" s="91"/>
      <c r="FSI2" s="91"/>
      <c r="FSJ2" s="91"/>
      <c r="FSK2" s="91"/>
      <c r="FSL2" s="91"/>
      <c r="FSM2" s="91"/>
      <c r="FSN2" s="91"/>
      <c r="FSO2" s="91"/>
      <c r="FSP2" s="91"/>
      <c r="FSQ2" s="91"/>
      <c r="FSR2" s="91"/>
      <c r="FSS2" s="91"/>
      <c r="FST2" s="91"/>
      <c r="FSU2" s="91"/>
      <c r="FSV2" s="91"/>
      <c r="FSW2" s="91"/>
      <c r="FSX2" s="91"/>
      <c r="FSY2" s="91"/>
      <c r="FSZ2" s="91"/>
      <c r="FTA2" s="91"/>
      <c r="FTB2" s="91"/>
      <c r="FTC2" s="91"/>
      <c r="FTD2" s="91"/>
      <c r="FTE2" s="91"/>
      <c r="FTF2" s="91"/>
      <c r="FTG2" s="91"/>
      <c r="FTH2" s="91"/>
      <c r="FTI2" s="91"/>
      <c r="FTJ2" s="91"/>
      <c r="FTK2" s="91"/>
      <c r="FTL2" s="91"/>
      <c r="FTM2" s="91"/>
      <c r="FTN2" s="91"/>
      <c r="FTO2" s="91"/>
      <c r="FTP2" s="91"/>
      <c r="FTQ2" s="91"/>
      <c r="FTR2" s="91"/>
      <c r="FTS2" s="91"/>
      <c r="FTT2" s="91"/>
      <c r="FTU2" s="91"/>
      <c r="FTV2" s="91"/>
      <c r="FTW2" s="91"/>
      <c r="FTX2" s="91"/>
      <c r="FTY2" s="91"/>
      <c r="FTZ2" s="91"/>
      <c r="FUA2" s="91"/>
      <c r="FUB2" s="91"/>
      <c r="FUC2" s="91"/>
      <c r="FUD2" s="91"/>
      <c r="FUE2" s="91"/>
      <c r="FUF2" s="91"/>
      <c r="FUG2" s="91"/>
      <c r="FUH2" s="91"/>
      <c r="FUI2" s="91"/>
      <c r="FUJ2" s="91"/>
      <c r="FUK2" s="91"/>
      <c r="FUL2" s="91"/>
      <c r="FUM2" s="91"/>
      <c r="FUN2" s="91"/>
      <c r="FUO2" s="91"/>
      <c r="FUP2" s="91"/>
      <c r="FUQ2" s="91"/>
      <c r="FUR2" s="91"/>
      <c r="FUS2" s="91"/>
      <c r="FUT2" s="91"/>
      <c r="FUU2" s="91"/>
      <c r="FUV2" s="91"/>
      <c r="FUW2" s="91"/>
      <c r="FUX2" s="91"/>
      <c r="FUY2" s="91"/>
      <c r="FUZ2" s="91"/>
      <c r="FVA2" s="91"/>
      <c r="FVB2" s="91"/>
      <c r="FVC2" s="91"/>
      <c r="FVD2" s="91"/>
      <c r="FVE2" s="91"/>
      <c r="FVF2" s="91"/>
      <c r="FVG2" s="91"/>
      <c r="FVH2" s="91"/>
      <c r="FVI2" s="91"/>
      <c r="FVJ2" s="91"/>
      <c r="FVK2" s="91"/>
      <c r="FVL2" s="91"/>
      <c r="FVM2" s="91"/>
      <c r="FVN2" s="91"/>
      <c r="FVO2" s="91"/>
      <c r="FVP2" s="91"/>
      <c r="FVQ2" s="91"/>
      <c r="FVR2" s="91"/>
      <c r="FVS2" s="91"/>
      <c r="FVT2" s="91"/>
      <c r="FVU2" s="91"/>
      <c r="FVV2" s="91"/>
      <c r="FVW2" s="91"/>
      <c r="FVX2" s="91"/>
      <c r="FVY2" s="91"/>
      <c r="FVZ2" s="91"/>
      <c r="FWA2" s="91"/>
      <c r="FWB2" s="91"/>
      <c r="FWC2" s="91"/>
      <c r="FWD2" s="91"/>
      <c r="FWE2" s="91"/>
      <c r="FWF2" s="91"/>
      <c r="FWG2" s="91"/>
      <c r="FWH2" s="91"/>
      <c r="FWI2" s="91"/>
      <c r="FWJ2" s="91"/>
      <c r="FWK2" s="91"/>
      <c r="FWL2" s="91"/>
      <c r="FWM2" s="91"/>
      <c r="FWN2" s="91"/>
      <c r="FWO2" s="91"/>
      <c r="FWP2" s="91"/>
      <c r="FWQ2" s="91"/>
      <c r="FWR2" s="91"/>
      <c r="FWS2" s="91"/>
      <c r="FWT2" s="91"/>
      <c r="FWU2" s="91"/>
      <c r="FWV2" s="91"/>
      <c r="FWW2" s="91"/>
      <c r="FWX2" s="91"/>
      <c r="FWY2" s="91"/>
      <c r="FWZ2" s="91"/>
      <c r="FXA2" s="91"/>
      <c r="FXB2" s="91"/>
      <c r="FXC2" s="91"/>
      <c r="FXD2" s="91"/>
      <c r="FXE2" s="91"/>
      <c r="FXF2" s="91"/>
      <c r="FXG2" s="91"/>
      <c r="FXH2" s="91"/>
      <c r="FXI2" s="91"/>
      <c r="FXJ2" s="91"/>
      <c r="FXK2" s="91"/>
      <c r="FXL2" s="91"/>
      <c r="FXM2" s="91"/>
      <c r="FXN2" s="91"/>
      <c r="FXO2" s="91"/>
      <c r="FXP2" s="91"/>
      <c r="FXQ2" s="91"/>
      <c r="FXR2" s="91"/>
      <c r="FXS2" s="91"/>
      <c r="FXT2" s="91"/>
      <c r="FXU2" s="91"/>
      <c r="FXV2" s="91"/>
      <c r="FXW2" s="91"/>
      <c r="FXX2" s="91"/>
      <c r="FXY2" s="91"/>
      <c r="FXZ2" s="91"/>
      <c r="FYA2" s="91"/>
      <c r="FYB2" s="91"/>
      <c r="FYC2" s="91"/>
      <c r="FYD2" s="91"/>
      <c r="FYE2" s="91"/>
      <c r="FYF2" s="91"/>
      <c r="FYG2" s="91"/>
      <c r="FYH2" s="91"/>
      <c r="FYI2" s="91"/>
      <c r="FYJ2" s="91"/>
      <c r="FYK2" s="91"/>
      <c r="FYL2" s="91"/>
      <c r="FYM2" s="91"/>
      <c r="FYN2" s="91"/>
      <c r="FYO2" s="91"/>
      <c r="FYP2" s="91"/>
      <c r="FYQ2" s="91"/>
      <c r="FYR2" s="91"/>
      <c r="FYS2" s="91"/>
      <c r="FYT2" s="91"/>
      <c r="FYU2" s="91"/>
      <c r="FYV2" s="91"/>
      <c r="FYW2" s="91"/>
      <c r="FYX2" s="91"/>
      <c r="FYY2" s="91"/>
      <c r="FYZ2" s="91"/>
      <c r="FZA2" s="91"/>
      <c r="FZB2" s="91"/>
      <c r="FZC2" s="91"/>
      <c r="FZD2" s="91"/>
      <c r="FZE2" s="91"/>
      <c r="FZF2" s="91"/>
      <c r="FZG2" s="91"/>
      <c r="FZH2" s="91"/>
      <c r="FZI2" s="91"/>
      <c r="FZJ2" s="91"/>
      <c r="FZK2" s="91"/>
      <c r="FZL2" s="91"/>
      <c r="FZM2" s="91"/>
      <c r="FZN2" s="91"/>
      <c r="FZO2" s="91"/>
      <c r="FZP2" s="91"/>
      <c r="FZQ2" s="91"/>
      <c r="FZR2" s="91"/>
      <c r="FZS2" s="91"/>
      <c r="FZT2" s="91"/>
      <c r="FZU2" s="91"/>
      <c r="FZV2" s="91"/>
      <c r="FZW2" s="91"/>
      <c r="FZX2" s="91"/>
      <c r="FZY2" s="91"/>
      <c r="FZZ2" s="91"/>
      <c r="GAA2" s="91"/>
      <c r="GAB2" s="91"/>
      <c r="GAC2" s="91"/>
      <c r="GAD2" s="91"/>
      <c r="GAE2" s="91"/>
      <c r="GAF2" s="91"/>
      <c r="GAG2" s="91"/>
      <c r="GAH2" s="91"/>
      <c r="GAI2" s="91"/>
      <c r="GAJ2" s="91"/>
      <c r="GAK2" s="91"/>
      <c r="GAL2" s="91"/>
      <c r="GAM2" s="91"/>
      <c r="GAN2" s="91"/>
      <c r="GAO2" s="91"/>
      <c r="GAP2" s="91"/>
      <c r="GAQ2" s="91"/>
      <c r="GAR2" s="91"/>
      <c r="GAS2" s="91"/>
      <c r="GAT2" s="91"/>
      <c r="GAU2" s="91"/>
      <c r="GAV2" s="91"/>
      <c r="GAW2" s="91"/>
      <c r="GAX2" s="91"/>
      <c r="GAY2" s="91"/>
      <c r="GAZ2" s="91"/>
      <c r="GBA2" s="91"/>
      <c r="GBB2" s="91"/>
      <c r="GBC2" s="91"/>
      <c r="GBD2" s="91"/>
      <c r="GBE2" s="91"/>
      <c r="GBF2" s="91"/>
      <c r="GBG2" s="91"/>
      <c r="GBH2" s="91"/>
      <c r="GBI2" s="91"/>
      <c r="GBJ2" s="91"/>
      <c r="GBK2" s="91"/>
      <c r="GBL2" s="91"/>
      <c r="GBM2" s="91"/>
      <c r="GBN2" s="91"/>
      <c r="GBO2" s="91"/>
      <c r="GBP2" s="91"/>
      <c r="GBQ2" s="91"/>
      <c r="GBR2" s="91"/>
      <c r="GBS2" s="91"/>
      <c r="GBT2" s="91"/>
      <c r="GBU2" s="91"/>
      <c r="GBV2" s="91"/>
      <c r="GBW2" s="91"/>
      <c r="GBX2" s="91"/>
      <c r="GBY2" s="91"/>
      <c r="GBZ2" s="91"/>
      <c r="GCA2" s="91"/>
      <c r="GCB2" s="91"/>
      <c r="GCC2" s="91"/>
      <c r="GCD2" s="91"/>
      <c r="GCE2" s="91"/>
      <c r="GCF2" s="91"/>
      <c r="GCG2" s="91"/>
      <c r="GCH2" s="91"/>
      <c r="GCI2" s="91"/>
      <c r="GCJ2" s="91"/>
      <c r="GCK2" s="91"/>
      <c r="GCL2" s="91"/>
      <c r="GCM2" s="91"/>
      <c r="GCN2" s="91"/>
      <c r="GCO2" s="91"/>
      <c r="GCP2" s="91"/>
      <c r="GCQ2" s="91"/>
      <c r="GCR2" s="91"/>
      <c r="GCS2" s="91"/>
      <c r="GCT2" s="91"/>
      <c r="GCU2" s="91"/>
      <c r="GCV2" s="91"/>
      <c r="GCW2" s="91"/>
      <c r="GCX2" s="91"/>
      <c r="GCY2" s="91"/>
      <c r="GCZ2" s="91"/>
      <c r="GDA2" s="91"/>
      <c r="GDB2" s="91"/>
      <c r="GDC2" s="91"/>
      <c r="GDD2" s="91"/>
      <c r="GDE2" s="91"/>
      <c r="GDF2" s="91"/>
      <c r="GDG2" s="91"/>
      <c r="GDH2" s="91"/>
      <c r="GDI2" s="91"/>
      <c r="GDJ2" s="91"/>
      <c r="GDK2" s="91"/>
      <c r="GDL2" s="91"/>
      <c r="GDM2" s="91"/>
      <c r="GDN2" s="91"/>
      <c r="GDO2" s="91"/>
      <c r="GDP2" s="91"/>
      <c r="GDQ2" s="91"/>
      <c r="GDR2" s="91"/>
      <c r="GDS2" s="91"/>
      <c r="GDT2" s="91"/>
      <c r="GDU2" s="91"/>
      <c r="GDV2" s="91"/>
      <c r="GDW2" s="91"/>
      <c r="GDX2" s="91"/>
      <c r="GDY2" s="91"/>
      <c r="GDZ2" s="91"/>
      <c r="GEA2" s="91"/>
      <c r="GEB2" s="91"/>
      <c r="GEC2" s="91"/>
      <c r="GED2" s="91"/>
      <c r="GEE2" s="91"/>
      <c r="GEF2" s="91"/>
      <c r="GEG2" s="91"/>
      <c r="GEH2" s="91"/>
      <c r="GEI2" s="91"/>
      <c r="GEJ2" s="91"/>
      <c r="GEK2" s="91"/>
      <c r="GEL2" s="91"/>
      <c r="GEM2" s="91"/>
      <c r="GEN2" s="91"/>
      <c r="GEO2" s="91"/>
      <c r="GEP2" s="91"/>
      <c r="GEQ2" s="91"/>
      <c r="GER2" s="91"/>
      <c r="GES2" s="91"/>
      <c r="GET2" s="91"/>
      <c r="GEU2" s="91"/>
      <c r="GEV2" s="91"/>
      <c r="GEW2" s="91"/>
      <c r="GEX2" s="91"/>
      <c r="GEY2" s="91"/>
      <c r="GEZ2" s="91"/>
      <c r="GFA2" s="91"/>
      <c r="GFB2" s="91"/>
      <c r="GFC2" s="91"/>
      <c r="GFD2" s="91"/>
      <c r="GFE2" s="91"/>
      <c r="GFF2" s="91"/>
      <c r="GFG2" s="91"/>
      <c r="GFH2" s="91"/>
      <c r="GFI2" s="91"/>
      <c r="GFJ2" s="91"/>
      <c r="GFK2" s="91"/>
      <c r="GFL2" s="91"/>
      <c r="GFM2" s="91"/>
      <c r="GFN2" s="91"/>
      <c r="GFO2" s="91"/>
      <c r="GFP2" s="91"/>
      <c r="GFQ2" s="91"/>
      <c r="GFR2" s="91"/>
      <c r="GFS2" s="91"/>
      <c r="GFT2" s="91"/>
      <c r="GFU2" s="91"/>
      <c r="GFV2" s="91"/>
      <c r="GFW2" s="91"/>
      <c r="GFX2" s="91"/>
      <c r="GFY2" s="91"/>
      <c r="GFZ2" s="91"/>
      <c r="GGA2" s="91"/>
      <c r="GGB2" s="91"/>
      <c r="GGC2" s="91"/>
      <c r="GGD2" s="91"/>
      <c r="GGE2" s="91"/>
      <c r="GGF2" s="91"/>
      <c r="GGG2" s="91"/>
      <c r="GGH2" s="91"/>
      <c r="GGI2" s="91"/>
      <c r="GGJ2" s="91"/>
      <c r="GGK2" s="91"/>
      <c r="GGL2" s="91"/>
      <c r="GGM2" s="91"/>
      <c r="GGN2" s="91"/>
      <c r="GGO2" s="91"/>
      <c r="GGP2" s="91"/>
      <c r="GGQ2" s="91"/>
      <c r="GGR2" s="91"/>
      <c r="GGS2" s="91"/>
      <c r="GGT2" s="91"/>
      <c r="GGU2" s="91"/>
      <c r="GGV2" s="91"/>
      <c r="GGW2" s="91"/>
      <c r="GGX2" s="91"/>
      <c r="GGY2" s="91"/>
      <c r="GGZ2" s="91"/>
      <c r="GHA2" s="91"/>
      <c r="GHB2" s="91"/>
      <c r="GHC2" s="91"/>
      <c r="GHD2" s="91"/>
      <c r="GHE2" s="91"/>
      <c r="GHF2" s="91"/>
      <c r="GHG2" s="91"/>
      <c r="GHH2" s="91"/>
      <c r="GHI2" s="91"/>
      <c r="GHJ2" s="91"/>
      <c r="GHK2" s="91"/>
      <c r="GHL2" s="91"/>
      <c r="GHM2" s="91"/>
      <c r="GHN2" s="91"/>
      <c r="GHO2" s="91"/>
      <c r="GHP2" s="91"/>
      <c r="GHQ2" s="91"/>
      <c r="GHR2" s="91"/>
      <c r="GHS2" s="91"/>
      <c r="GHT2" s="91"/>
      <c r="GHU2" s="91"/>
      <c r="GHV2" s="91"/>
      <c r="GHW2" s="91"/>
      <c r="GHX2" s="91"/>
      <c r="GHY2" s="91"/>
      <c r="GHZ2" s="91"/>
      <c r="GIA2" s="91"/>
      <c r="GIB2" s="91"/>
      <c r="GIC2" s="91"/>
      <c r="GID2" s="91"/>
      <c r="GIE2" s="91"/>
      <c r="GIF2" s="91"/>
      <c r="GIG2" s="91"/>
      <c r="GIH2" s="91"/>
      <c r="GII2" s="91"/>
      <c r="GIJ2" s="91"/>
      <c r="GIK2" s="91"/>
      <c r="GIL2" s="91"/>
      <c r="GIM2" s="91"/>
      <c r="GIN2" s="91"/>
      <c r="GIO2" s="91"/>
      <c r="GIP2" s="91"/>
      <c r="GIQ2" s="91"/>
      <c r="GIR2" s="91"/>
      <c r="GIS2" s="91"/>
      <c r="GIT2" s="91"/>
      <c r="GIU2" s="91"/>
      <c r="GIV2" s="91"/>
      <c r="GIW2" s="91"/>
      <c r="GIX2" s="91"/>
      <c r="GIY2" s="91"/>
      <c r="GIZ2" s="91"/>
      <c r="GJA2" s="91"/>
      <c r="GJB2" s="91"/>
      <c r="GJC2" s="91"/>
      <c r="GJD2" s="91"/>
      <c r="GJE2" s="91"/>
      <c r="GJF2" s="91"/>
      <c r="GJG2" s="91"/>
      <c r="GJH2" s="91"/>
      <c r="GJI2" s="91"/>
      <c r="GJJ2" s="91"/>
      <c r="GJK2" s="91"/>
      <c r="GJL2" s="91"/>
      <c r="GJM2" s="91"/>
      <c r="GJN2" s="91"/>
      <c r="GJO2" s="91"/>
      <c r="GJP2" s="91"/>
      <c r="GJQ2" s="91"/>
      <c r="GJR2" s="91"/>
      <c r="GJS2" s="91"/>
      <c r="GJT2" s="91"/>
      <c r="GJU2" s="91"/>
      <c r="GJV2" s="91"/>
      <c r="GJW2" s="91"/>
      <c r="GJX2" s="91"/>
      <c r="GJY2" s="91"/>
      <c r="GJZ2" s="91"/>
      <c r="GKA2" s="91"/>
      <c r="GKB2" s="91"/>
      <c r="GKC2" s="91"/>
      <c r="GKD2" s="91"/>
      <c r="GKE2" s="91"/>
      <c r="GKF2" s="91"/>
      <c r="GKG2" s="91"/>
      <c r="GKH2" s="91"/>
      <c r="GKI2" s="91"/>
      <c r="GKJ2" s="91"/>
      <c r="GKK2" s="91"/>
      <c r="GKL2" s="91"/>
      <c r="GKM2" s="91"/>
      <c r="GKN2" s="91"/>
      <c r="GKO2" s="91"/>
      <c r="GKP2" s="91"/>
      <c r="GKQ2" s="91"/>
      <c r="GKR2" s="91"/>
      <c r="GKS2" s="91"/>
      <c r="GKT2" s="91"/>
      <c r="GKU2" s="91"/>
      <c r="GKV2" s="91"/>
      <c r="GKW2" s="91"/>
      <c r="GKX2" s="91"/>
      <c r="GKY2" s="91"/>
      <c r="GKZ2" s="91"/>
      <c r="GLA2" s="91"/>
      <c r="GLB2" s="91"/>
      <c r="GLC2" s="91"/>
      <c r="GLD2" s="91"/>
      <c r="GLE2" s="91"/>
      <c r="GLF2" s="91"/>
      <c r="GLG2" s="91"/>
      <c r="GLH2" s="91"/>
      <c r="GLI2" s="91"/>
      <c r="GLJ2" s="91"/>
      <c r="GLK2" s="91"/>
      <c r="GLL2" s="91"/>
      <c r="GLM2" s="91"/>
      <c r="GLN2" s="91"/>
      <c r="GLO2" s="91"/>
      <c r="GLP2" s="91"/>
      <c r="GLQ2" s="91"/>
      <c r="GLR2" s="91"/>
      <c r="GLS2" s="91"/>
      <c r="GLT2" s="91"/>
      <c r="GLU2" s="91"/>
      <c r="GLV2" s="91"/>
      <c r="GLW2" s="91"/>
      <c r="GLX2" s="91"/>
      <c r="GLY2" s="91"/>
      <c r="GLZ2" s="91"/>
      <c r="GMA2" s="91"/>
      <c r="GMB2" s="91"/>
      <c r="GMC2" s="91"/>
      <c r="GMD2" s="91"/>
      <c r="GME2" s="91"/>
      <c r="GMF2" s="91"/>
      <c r="GMG2" s="91"/>
      <c r="GMH2" s="91"/>
      <c r="GMI2" s="91"/>
      <c r="GMJ2" s="91"/>
      <c r="GMK2" s="91"/>
      <c r="GML2" s="91"/>
      <c r="GMM2" s="91"/>
      <c r="GMN2" s="91"/>
      <c r="GMO2" s="91"/>
      <c r="GMP2" s="91"/>
      <c r="GMQ2" s="91"/>
      <c r="GMR2" s="91"/>
      <c r="GMS2" s="91"/>
      <c r="GMT2" s="91"/>
      <c r="GMU2" s="91"/>
      <c r="GMV2" s="91"/>
      <c r="GMW2" s="91"/>
      <c r="GMX2" s="91"/>
      <c r="GMY2" s="91"/>
      <c r="GMZ2" s="91"/>
      <c r="GNA2" s="91"/>
      <c r="GNB2" s="91"/>
      <c r="GNC2" s="91"/>
      <c r="GND2" s="91"/>
      <c r="GNE2" s="91"/>
      <c r="GNF2" s="91"/>
      <c r="GNG2" s="91"/>
      <c r="GNH2" s="91"/>
      <c r="GNI2" s="91"/>
      <c r="GNJ2" s="91"/>
      <c r="GNK2" s="91"/>
      <c r="GNL2" s="91"/>
      <c r="GNM2" s="91"/>
      <c r="GNN2" s="91"/>
      <c r="GNO2" s="91"/>
      <c r="GNP2" s="91"/>
      <c r="GNQ2" s="91"/>
      <c r="GNR2" s="91"/>
      <c r="GNS2" s="91"/>
      <c r="GNT2" s="91"/>
      <c r="GNU2" s="91"/>
      <c r="GNV2" s="91"/>
      <c r="GNW2" s="91"/>
      <c r="GNX2" s="91"/>
      <c r="GNY2" s="91"/>
      <c r="GNZ2" s="91"/>
      <c r="GOA2" s="91"/>
      <c r="GOB2" s="91"/>
      <c r="GOC2" s="91"/>
      <c r="GOD2" s="91"/>
      <c r="GOE2" s="91"/>
      <c r="GOF2" s="91"/>
      <c r="GOG2" s="91"/>
      <c r="GOH2" s="91"/>
      <c r="GOI2" s="91"/>
      <c r="GOJ2" s="91"/>
      <c r="GOK2" s="91"/>
      <c r="GOL2" s="91"/>
      <c r="GOM2" s="91"/>
      <c r="GON2" s="91"/>
      <c r="GOO2" s="91"/>
      <c r="GOP2" s="91"/>
      <c r="GOQ2" s="91"/>
      <c r="GOR2" s="91"/>
      <c r="GOS2" s="91"/>
      <c r="GOT2" s="91"/>
      <c r="GOU2" s="91"/>
      <c r="GOV2" s="91"/>
      <c r="GOW2" s="91"/>
      <c r="GOX2" s="91"/>
      <c r="GOY2" s="91"/>
      <c r="GOZ2" s="91"/>
      <c r="GPA2" s="91"/>
      <c r="GPB2" s="91"/>
      <c r="GPC2" s="91"/>
      <c r="GPD2" s="91"/>
      <c r="GPE2" s="91"/>
      <c r="GPF2" s="91"/>
      <c r="GPG2" s="91"/>
      <c r="GPH2" s="91"/>
      <c r="GPI2" s="91"/>
      <c r="GPJ2" s="91"/>
      <c r="GPK2" s="91"/>
      <c r="GPL2" s="91"/>
      <c r="GPM2" s="91"/>
      <c r="GPN2" s="91"/>
      <c r="GPO2" s="91"/>
      <c r="GPP2" s="91"/>
      <c r="GPQ2" s="91"/>
      <c r="GPR2" s="91"/>
      <c r="GPS2" s="91"/>
      <c r="GPT2" s="91"/>
      <c r="GPU2" s="91"/>
      <c r="GPV2" s="91"/>
      <c r="GPW2" s="91"/>
      <c r="GPX2" s="91"/>
      <c r="GPY2" s="91"/>
      <c r="GPZ2" s="91"/>
      <c r="GQA2" s="91"/>
      <c r="GQB2" s="91"/>
      <c r="GQC2" s="91"/>
      <c r="GQD2" s="91"/>
      <c r="GQE2" s="91"/>
      <c r="GQF2" s="91"/>
      <c r="GQG2" s="91"/>
      <c r="GQH2" s="91"/>
      <c r="GQI2" s="91"/>
      <c r="GQJ2" s="91"/>
      <c r="GQK2" s="91"/>
      <c r="GQL2" s="91"/>
      <c r="GQM2" s="91"/>
      <c r="GQN2" s="91"/>
      <c r="GQO2" s="91"/>
      <c r="GQP2" s="91"/>
      <c r="GQQ2" s="91"/>
      <c r="GQR2" s="91"/>
      <c r="GQS2" s="91"/>
      <c r="GQT2" s="91"/>
      <c r="GQU2" s="91"/>
      <c r="GQV2" s="91"/>
      <c r="GQW2" s="91"/>
      <c r="GQX2" s="91"/>
      <c r="GQY2" s="91"/>
      <c r="GQZ2" s="91"/>
      <c r="GRA2" s="91"/>
      <c r="GRB2" s="91"/>
      <c r="GRC2" s="91"/>
      <c r="GRD2" s="91"/>
      <c r="GRE2" s="91"/>
      <c r="GRF2" s="91"/>
      <c r="GRG2" s="91"/>
      <c r="GRH2" s="91"/>
      <c r="GRI2" s="91"/>
      <c r="GRJ2" s="91"/>
      <c r="GRK2" s="91"/>
      <c r="GRL2" s="91"/>
      <c r="GRM2" s="91"/>
      <c r="GRN2" s="91"/>
      <c r="GRO2" s="91"/>
      <c r="GRP2" s="91"/>
      <c r="GRQ2" s="91"/>
      <c r="GRR2" s="91"/>
      <c r="GRS2" s="91"/>
      <c r="GRT2" s="91"/>
      <c r="GRU2" s="91"/>
      <c r="GRV2" s="91"/>
      <c r="GRW2" s="91"/>
      <c r="GRX2" s="91"/>
      <c r="GRY2" s="91"/>
      <c r="GRZ2" s="91"/>
      <c r="GSA2" s="91"/>
      <c r="GSB2" s="91"/>
      <c r="GSC2" s="91"/>
      <c r="GSD2" s="91"/>
      <c r="GSE2" s="91"/>
      <c r="GSF2" s="91"/>
      <c r="GSG2" s="91"/>
      <c r="GSH2" s="91"/>
      <c r="GSI2" s="91"/>
      <c r="GSJ2" s="91"/>
      <c r="GSK2" s="91"/>
      <c r="GSL2" s="91"/>
      <c r="GSM2" s="91"/>
      <c r="GSN2" s="91"/>
      <c r="GSO2" s="91"/>
      <c r="GSP2" s="91"/>
      <c r="GSQ2" s="91"/>
      <c r="GSR2" s="91"/>
      <c r="GSS2" s="91"/>
      <c r="GST2" s="91"/>
      <c r="GSU2" s="91"/>
      <c r="GSV2" s="91"/>
      <c r="GSW2" s="91"/>
      <c r="GSX2" s="91"/>
      <c r="GSY2" s="91"/>
      <c r="GSZ2" s="91"/>
      <c r="GTA2" s="91"/>
      <c r="GTB2" s="91"/>
      <c r="GTC2" s="91"/>
      <c r="GTD2" s="91"/>
      <c r="GTE2" s="91"/>
      <c r="GTF2" s="91"/>
      <c r="GTG2" s="91"/>
      <c r="GTH2" s="91"/>
      <c r="GTI2" s="91"/>
      <c r="GTJ2" s="91"/>
      <c r="GTK2" s="91"/>
      <c r="GTL2" s="91"/>
      <c r="GTM2" s="91"/>
      <c r="GTN2" s="91"/>
      <c r="GTO2" s="91"/>
      <c r="GTP2" s="91"/>
      <c r="GTQ2" s="91"/>
      <c r="GTR2" s="91"/>
      <c r="GTS2" s="91"/>
      <c r="GTT2" s="91"/>
      <c r="GTU2" s="91"/>
      <c r="GTV2" s="91"/>
      <c r="GTW2" s="91"/>
      <c r="GTX2" s="91"/>
      <c r="GTY2" s="91"/>
      <c r="GTZ2" s="91"/>
      <c r="GUA2" s="91"/>
      <c r="GUB2" s="91"/>
      <c r="GUC2" s="91"/>
      <c r="GUD2" s="91"/>
      <c r="GUE2" s="91"/>
      <c r="GUF2" s="91"/>
      <c r="GUG2" s="91"/>
      <c r="GUH2" s="91"/>
      <c r="GUI2" s="91"/>
      <c r="GUJ2" s="91"/>
      <c r="GUK2" s="91"/>
      <c r="GUL2" s="91"/>
      <c r="GUM2" s="91"/>
      <c r="GUN2" s="91"/>
      <c r="GUO2" s="91"/>
      <c r="GUP2" s="91"/>
      <c r="GUQ2" s="91"/>
      <c r="GUR2" s="91"/>
      <c r="GUS2" s="91"/>
      <c r="GUT2" s="91"/>
      <c r="GUU2" s="91"/>
      <c r="GUV2" s="91"/>
      <c r="GUW2" s="91"/>
      <c r="GUX2" s="91"/>
      <c r="GUY2" s="91"/>
      <c r="GUZ2" s="91"/>
      <c r="GVA2" s="91"/>
      <c r="GVB2" s="91"/>
      <c r="GVC2" s="91"/>
      <c r="GVD2" s="91"/>
      <c r="GVE2" s="91"/>
      <c r="GVF2" s="91"/>
      <c r="GVG2" s="91"/>
      <c r="GVH2" s="91"/>
      <c r="GVI2" s="91"/>
      <c r="GVJ2" s="91"/>
      <c r="GVK2" s="91"/>
      <c r="GVL2" s="91"/>
      <c r="GVM2" s="91"/>
      <c r="GVN2" s="91"/>
      <c r="GVO2" s="91"/>
      <c r="GVP2" s="91"/>
      <c r="GVQ2" s="91"/>
      <c r="GVR2" s="91"/>
      <c r="GVS2" s="91"/>
      <c r="GVT2" s="91"/>
      <c r="GVU2" s="91"/>
      <c r="GVV2" s="91"/>
      <c r="GVW2" s="91"/>
      <c r="GVX2" s="91"/>
      <c r="GVY2" s="91"/>
      <c r="GVZ2" s="91"/>
      <c r="GWA2" s="91"/>
      <c r="GWB2" s="91"/>
      <c r="GWC2" s="91"/>
      <c r="GWD2" s="91"/>
      <c r="GWE2" s="91"/>
      <c r="GWF2" s="91"/>
      <c r="GWG2" s="91"/>
      <c r="GWH2" s="91"/>
      <c r="GWI2" s="91"/>
      <c r="GWJ2" s="91"/>
      <c r="GWK2" s="91"/>
      <c r="GWL2" s="91"/>
      <c r="GWM2" s="91"/>
      <c r="GWN2" s="91"/>
      <c r="GWO2" s="91"/>
      <c r="GWP2" s="91"/>
      <c r="GWQ2" s="91"/>
      <c r="GWR2" s="91"/>
      <c r="GWS2" s="91"/>
      <c r="GWT2" s="91"/>
      <c r="GWU2" s="91"/>
      <c r="GWV2" s="91"/>
      <c r="GWW2" s="91"/>
      <c r="GWX2" s="91"/>
      <c r="GWY2" s="91"/>
      <c r="GWZ2" s="91"/>
      <c r="GXA2" s="91"/>
      <c r="GXB2" s="91"/>
      <c r="GXC2" s="91"/>
      <c r="GXD2" s="91"/>
      <c r="GXE2" s="91"/>
      <c r="GXF2" s="91"/>
      <c r="GXG2" s="91"/>
      <c r="GXH2" s="91"/>
      <c r="GXI2" s="91"/>
      <c r="GXJ2" s="91"/>
      <c r="GXK2" s="91"/>
      <c r="GXL2" s="91"/>
      <c r="GXM2" s="91"/>
      <c r="GXN2" s="91"/>
      <c r="GXO2" s="91"/>
      <c r="GXP2" s="91"/>
      <c r="GXQ2" s="91"/>
      <c r="GXR2" s="91"/>
      <c r="GXS2" s="91"/>
      <c r="GXT2" s="91"/>
      <c r="GXU2" s="91"/>
      <c r="GXV2" s="91"/>
      <c r="GXW2" s="91"/>
      <c r="GXX2" s="91"/>
      <c r="GXY2" s="91"/>
      <c r="GXZ2" s="91"/>
      <c r="GYA2" s="91"/>
      <c r="GYB2" s="91"/>
      <c r="GYC2" s="91"/>
      <c r="GYD2" s="91"/>
      <c r="GYE2" s="91"/>
      <c r="GYF2" s="91"/>
      <c r="GYG2" s="91"/>
      <c r="GYH2" s="91"/>
      <c r="GYI2" s="91"/>
      <c r="GYJ2" s="91"/>
      <c r="GYK2" s="91"/>
      <c r="GYL2" s="91"/>
      <c r="GYM2" s="91"/>
      <c r="GYN2" s="91"/>
      <c r="GYO2" s="91"/>
      <c r="GYP2" s="91"/>
      <c r="GYQ2" s="91"/>
      <c r="GYR2" s="91"/>
      <c r="GYS2" s="91"/>
      <c r="GYT2" s="91"/>
      <c r="GYU2" s="91"/>
      <c r="GYV2" s="91"/>
      <c r="GYW2" s="91"/>
      <c r="GYX2" s="91"/>
      <c r="GYY2" s="91"/>
      <c r="GYZ2" s="91"/>
      <c r="GZA2" s="91"/>
      <c r="GZB2" s="91"/>
      <c r="GZC2" s="91"/>
      <c r="GZD2" s="91"/>
      <c r="GZE2" s="91"/>
      <c r="GZF2" s="91"/>
      <c r="GZG2" s="91"/>
      <c r="GZH2" s="91"/>
      <c r="GZI2" s="91"/>
      <c r="GZJ2" s="91"/>
      <c r="GZK2" s="91"/>
      <c r="GZL2" s="91"/>
      <c r="GZM2" s="91"/>
      <c r="GZN2" s="91"/>
      <c r="GZO2" s="91"/>
      <c r="GZP2" s="91"/>
      <c r="GZQ2" s="91"/>
      <c r="GZR2" s="91"/>
      <c r="GZS2" s="91"/>
      <c r="GZT2" s="91"/>
      <c r="GZU2" s="91"/>
      <c r="GZV2" s="91"/>
      <c r="GZW2" s="91"/>
      <c r="GZX2" s="91"/>
      <c r="GZY2" s="91"/>
      <c r="GZZ2" s="91"/>
      <c r="HAA2" s="91"/>
      <c r="HAB2" s="91"/>
      <c r="HAC2" s="91"/>
      <c r="HAD2" s="91"/>
      <c r="HAE2" s="91"/>
      <c r="HAF2" s="91"/>
      <c r="HAG2" s="91"/>
      <c r="HAH2" s="91"/>
      <c r="HAI2" s="91"/>
      <c r="HAJ2" s="91"/>
      <c r="HAK2" s="91"/>
      <c r="HAL2" s="91"/>
      <c r="HAM2" s="91"/>
      <c r="HAN2" s="91"/>
      <c r="HAO2" s="91"/>
      <c r="HAP2" s="91"/>
      <c r="HAQ2" s="91"/>
      <c r="HAR2" s="91"/>
      <c r="HAS2" s="91"/>
      <c r="HAT2" s="91"/>
      <c r="HAU2" s="91"/>
      <c r="HAV2" s="91"/>
      <c r="HAW2" s="91"/>
      <c r="HAX2" s="91"/>
      <c r="HAY2" s="91"/>
      <c r="HAZ2" s="91"/>
      <c r="HBA2" s="91"/>
      <c r="HBB2" s="91"/>
      <c r="HBC2" s="91"/>
      <c r="HBD2" s="91"/>
      <c r="HBE2" s="91"/>
      <c r="HBF2" s="91"/>
      <c r="HBG2" s="91"/>
      <c r="HBH2" s="91"/>
      <c r="HBI2" s="91"/>
      <c r="HBJ2" s="91"/>
      <c r="HBK2" s="91"/>
      <c r="HBL2" s="91"/>
      <c r="HBM2" s="91"/>
      <c r="HBN2" s="91"/>
      <c r="HBO2" s="91"/>
      <c r="HBP2" s="91"/>
      <c r="HBQ2" s="91"/>
      <c r="HBR2" s="91"/>
      <c r="HBS2" s="91"/>
      <c r="HBT2" s="91"/>
      <c r="HBU2" s="91"/>
      <c r="HBV2" s="91"/>
      <c r="HBW2" s="91"/>
      <c r="HBX2" s="91"/>
      <c r="HBY2" s="91"/>
      <c r="HBZ2" s="91"/>
      <c r="HCA2" s="91"/>
      <c r="HCB2" s="91"/>
      <c r="HCC2" s="91"/>
      <c r="HCD2" s="91"/>
      <c r="HCE2" s="91"/>
      <c r="HCF2" s="91"/>
      <c r="HCG2" s="91"/>
      <c r="HCH2" s="91"/>
      <c r="HCI2" s="91"/>
      <c r="HCJ2" s="91"/>
      <c r="HCK2" s="91"/>
      <c r="HCL2" s="91"/>
      <c r="HCM2" s="91"/>
      <c r="HCN2" s="91"/>
      <c r="HCO2" s="91"/>
      <c r="HCP2" s="91"/>
      <c r="HCQ2" s="91"/>
      <c r="HCR2" s="91"/>
      <c r="HCS2" s="91"/>
      <c r="HCT2" s="91"/>
      <c r="HCU2" s="91"/>
      <c r="HCV2" s="91"/>
      <c r="HCW2" s="91"/>
      <c r="HCX2" s="91"/>
      <c r="HCY2" s="91"/>
      <c r="HCZ2" s="91"/>
      <c r="HDA2" s="91"/>
      <c r="HDB2" s="91"/>
      <c r="HDC2" s="91"/>
      <c r="HDD2" s="91"/>
      <c r="HDE2" s="91"/>
      <c r="HDF2" s="91"/>
      <c r="HDG2" s="91"/>
      <c r="HDH2" s="91"/>
      <c r="HDI2" s="91"/>
      <c r="HDJ2" s="91"/>
      <c r="HDK2" s="91"/>
      <c r="HDL2" s="91"/>
      <c r="HDM2" s="91"/>
      <c r="HDN2" s="91"/>
      <c r="HDO2" s="91"/>
      <c r="HDP2" s="91"/>
      <c r="HDQ2" s="91"/>
      <c r="HDR2" s="91"/>
      <c r="HDS2" s="91"/>
      <c r="HDT2" s="91"/>
      <c r="HDU2" s="91"/>
      <c r="HDV2" s="91"/>
      <c r="HDW2" s="91"/>
      <c r="HDX2" s="91"/>
      <c r="HDY2" s="91"/>
      <c r="HDZ2" s="91"/>
      <c r="HEA2" s="91"/>
      <c r="HEB2" s="91"/>
      <c r="HEC2" s="91"/>
      <c r="HED2" s="91"/>
      <c r="HEE2" s="91"/>
      <c r="HEF2" s="91"/>
      <c r="HEG2" s="91"/>
      <c r="HEH2" s="91"/>
      <c r="HEI2" s="91"/>
      <c r="HEJ2" s="91"/>
      <c r="HEK2" s="91"/>
      <c r="HEL2" s="91"/>
      <c r="HEM2" s="91"/>
      <c r="HEN2" s="91"/>
      <c r="HEO2" s="91"/>
      <c r="HEP2" s="91"/>
      <c r="HEQ2" s="91"/>
      <c r="HER2" s="91"/>
      <c r="HES2" s="91"/>
      <c r="HET2" s="91"/>
      <c r="HEU2" s="91"/>
      <c r="HEV2" s="91"/>
      <c r="HEW2" s="91"/>
      <c r="HEX2" s="91"/>
      <c r="HEY2" s="91"/>
      <c r="HEZ2" s="91"/>
      <c r="HFA2" s="91"/>
      <c r="HFB2" s="91"/>
      <c r="HFC2" s="91"/>
      <c r="HFD2" s="91"/>
      <c r="HFE2" s="91"/>
      <c r="HFF2" s="91"/>
      <c r="HFG2" s="91"/>
      <c r="HFH2" s="91"/>
      <c r="HFI2" s="91"/>
      <c r="HFJ2" s="91"/>
      <c r="HFK2" s="91"/>
      <c r="HFL2" s="91"/>
      <c r="HFM2" s="91"/>
      <c r="HFN2" s="91"/>
      <c r="HFO2" s="91"/>
      <c r="HFP2" s="91"/>
      <c r="HFQ2" s="91"/>
      <c r="HFR2" s="91"/>
      <c r="HFS2" s="91"/>
      <c r="HFT2" s="91"/>
      <c r="HFU2" s="91"/>
      <c r="HFV2" s="91"/>
      <c r="HFW2" s="91"/>
      <c r="HFX2" s="91"/>
      <c r="HFY2" s="91"/>
      <c r="HFZ2" s="91"/>
      <c r="HGA2" s="91"/>
      <c r="HGB2" s="91"/>
      <c r="HGC2" s="91"/>
      <c r="HGD2" s="91"/>
      <c r="HGE2" s="91"/>
      <c r="HGF2" s="91"/>
      <c r="HGG2" s="91"/>
      <c r="HGH2" s="91"/>
      <c r="HGI2" s="91"/>
      <c r="HGJ2" s="91"/>
      <c r="HGK2" s="91"/>
      <c r="HGL2" s="91"/>
      <c r="HGM2" s="91"/>
      <c r="HGN2" s="91"/>
      <c r="HGO2" s="91"/>
      <c r="HGP2" s="91"/>
      <c r="HGQ2" s="91"/>
      <c r="HGR2" s="91"/>
      <c r="HGS2" s="91"/>
      <c r="HGT2" s="91"/>
      <c r="HGU2" s="91"/>
      <c r="HGV2" s="91"/>
      <c r="HGW2" s="91"/>
      <c r="HGX2" s="91"/>
      <c r="HGY2" s="91"/>
      <c r="HGZ2" s="91"/>
      <c r="HHA2" s="91"/>
      <c r="HHB2" s="91"/>
      <c r="HHC2" s="91"/>
      <c r="HHD2" s="91"/>
      <c r="HHE2" s="91"/>
      <c r="HHF2" s="91"/>
      <c r="HHG2" s="91"/>
      <c r="HHH2" s="91"/>
      <c r="HHI2" s="91"/>
      <c r="HHJ2" s="91"/>
      <c r="HHK2" s="91"/>
      <c r="HHL2" s="91"/>
      <c r="HHM2" s="91"/>
      <c r="HHN2" s="91"/>
      <c r="HHO2" s="91"/>
      <c r="HHP2" s="91"/>
      <c r="HHQ2" s="91"/>
      <c r="HHR2" s="91"/>
      <c r="HHS2" s="91"/>
      <c r="HHT2" s="91"/>
      <c r="HHU2" s="91"/>
      <c r="HHV2" s="91"/>
      <c r="HHW2" s="91"/>
      <c r="HHX2" s="91"/>
      <c r="HHY2" s="91"/>
      <c r="HHZ2" s="91"/>
      <c r="HIA2" s="91"/>
      <c r="HIB2" s="91"/>
      <c r="HIC2" s="91"/>
      <c r="HID2" s="91"/>
      <c r="HIE2" s="91"/>
      <c r="HIF2" s="91"/>
      <c r="HIG2" s="91"/>
      <c r="HIH2" s="91"/>
      <c r="HII2" s="91"/>
      <c r="HIJ2" s="91"/>
      <c r="HIK2" s="91"/>
      <c r="HIL2" s="91"/>
      <c r="HIM2" s="91"/>
      <c r="HIN2" s="91"/>
      <c r="HIO2" s="91"/>
      <c r="HIP2" s="91"/>
      <c r="HIQ2" s="91"/>
      <c r="HIR2" s="91"/>
      <c r="HIS2" s="91"/>
      <c r="HIT2" s="91"/>
      <c r="HIU2" s="91"/>
      <c r="HIV2" s="91"/>
      <c r="HIW2" s="91"/>
      <c r="HIX2" s="91"/>
      <c r="HIY2" s="91"/>
      <c r="HIZ2" s="91"/>
      <c r="HJA2" s="91"/>
      <c r="HJB2" s="91"/>
      <c r="HJC2" s="91"/>
      <c r="HJD2" s="91"/>
      <c r="HJE2" s="91"/>
      <c r="HJF2" s="91"/>
      <c r="HJG2" s="91"/>
      <c r="HJH2" s="91"/>
      <c r="HJI2" s="91"/>
      <c r="HJJ2" s="91"/>
      <c r="HJK2" s="91"/>
      <c r="HJL2" s="91"/>
      <c r="HJM2" s="91"/>
      <c r="HJN2" s="91"/>
      <c r="HJO2" s="91"/>
      <c r="HJP2" s="91"/>
      <c r="HJQ2" s="91"/>
      <c r="HJR2" s="91"/>
      <c r="HJS2" s="91"/>
      <c r="HJT2" s="91"/>
      <c r="HJU2" s="91"/>
      <c r="HJV2" s="91"/>
      <c r="HJW2" s="91"/>
      <c r="HJX2" s="91"/>
      <c r="HJY2" s="91"/>
      <c r="HJZ2" s="91"/>
      <c r="HKA2" s="91"/>
      <c r="HKB2" s="91"/>
      <c r="HKC2" s="91"/>
      <c r="HKD2" s="91"/>
      <c r="HKE2" s="91"/>
      <c r="HKF2" s="91"/>
      <c r="HKG2" s="91"/>
      <c r="HKH2" s="91"/>
      <c r="HKI2" s="91"/>
      <c r="HKJ2" s="91"/>
      <c r="HKK2" s="91"/>
      <c r="HKL2" s="91"/>
      <c r="HKM2" s="91"/>
      <c r="HKN2" s="91"/>
      <c r="HKO2" s="91"/>
      <c r="HKP2" s="91"/>
      <c r="HKQ2" s="91"/>
      <c r="HKR2" s="91"/>
      <c r="HKS2" s="91"/>
      <c r="HKT2" s="91"/>
      <c r="HKU2" s="91"/>
      <c r="HKV2" s="91"/>
      <c r="HKW2" s="91"/>
      <c r="HKX2" s="91"/>
      <c r="HKY2" s="91"/>
      <c r="HKZ2" s="91"/>
      <c r="HLA2" s="91"/>
      <c r="HLB2" s="91"/>
      <c r="HLC2" s="91"/>
      <c r="HLD2" s="91"/>
      <c r="HLE2" s="91"/>
      <c r="HLF2" s="91"/>
      <c r="HLG2" s="91"/>
      <c r="HLH2" s="91"/>
      <c r="HLI2" s="91"/>
      <c r="HLJ2" s="91"/>
      <c r="HLK2" s="91"/>
      <c r="HLL2" s="91"/>
      <c r="HLM2" s="91"/>
      <c r="HLN2" s="91"/>
      <c r="HLO2" s="91"/>
      <c r="HLP2" s="91"/>
      <c r="HLQ2" s="91"/>
      <c r="HLR2" s="91"/>
      <c r="HLS2" s="91"/>
      <c r="HLT2" s="91"/>
      <c r="HLU2" s="91"/>
      <c r="HLV2" s="91"/>
      <c r="HLW2" s="91"/>
      <c r="HLX2" s="91"/>
      <c r="HLY2" s="91"/>
      <c r="HLZ2" s="91"/>
      <c r="HMA2" s="91"/>
      <c r="HMB2" s="91"/>
      <c r="HMC2" s="91"/>
      <c r="HMD2" s="91"/>
      <c r="HME2" s="91"/>
      <c r="HMF2" s="91"/>
      <c r="HMG2" s="91"/>
      <c r="HMH2" s="91"/>
      <c r="HMI2" s="91"/>
      <c r="HMJ2" s="91"/>
      <c r="HMK2" s="91"/>
      <c r="HML2" s="91"/>
      <c r="HMM2" s="91"/>
      <c r="HMN2" s="91"/>
      <c r="HMO2" s="91"/>
      <c r="HMP2" s="91"/>
      <c r="HMQ2" s="91"/>
      <c r="HMR2" s="91"/>
      <c r="HMS2" s="91"/>
      <c r="HMT2" s="91"/>
      <c r="HMU2" s="91"/>
      <c r="HMV2" s="91"/>
      <c r="HMW2" s="91"/>
      <c r="HMX2" s="91"/>
      <c r="HMY2" s="91"/>
      <c r="HMZ2" s="91"/>
      <c r="HNA2" s="91"/>
      <c r="HNB2" s="91"/>
      <c r="HNC2" s="91"/>
      <c r="HND2" s="91"/>
      <c r="HNE2" s="91"/>
      <c r="HNF2" s="91"/>
      <c r="HNG2" s="91"/>
      <c r="HNH2" s="91"/>
      <c r="HNI2" s="91"/>
      <c r="HNJ2" s="91"/>
      <c r="HNK2" s="91"/>
      <c r="HNL2" s="91"/>
      <c r="HNM2" s="91"/>
      <c r="HNN2" s="91"/>
      <c r="HNO2" s="91"/>
      <c r="HNP2" s="91"/>
      <c r="HNQ2" s="91"/>
      <c r="HNR2" s="91"/>
      <c r="HNS2" s="91"/>
      <c r="HNT2" s="91"/>
      <c r="HNU2" s="91"/>
      <c r="HNV2" s="91"/>
      <c r="HNW2" s="91"/>
      <c r="HNX2" s="91"/>
      <c r="HNY2" s="91"/>
      <c r="HNZ2" s="91"/>
      <c r="HOA2" s="91"/>
      <c r="HOB2" s="91"/>
      <c r="HOC2" s="91"/>
      <c r="HOD2" s="91"/>
      <c r="HOE2" s="91"/>
      <c r="HOF2" s="91"/>
      <c r="HOG2" s="91"/>
      <c r="HOH2" s="91"/>
      <c r="HOI2" s="91"/>
      <c r="HOJ2" s="91"/>
      <c r="HOK2" s="91"/>
      <c r="HOL2" s="91"/>
      <c r="HOM2" s="91"/>
      <c r="HON2" s="91"/>
      <c r="HOO2" s="91"/>
      <c r="HOP2" s="91"/>
      <c r="HOQ2" s="91"/>
      <c r="HOR2" s="91"/>
      <c r="HOS2" s="91"/>
      <c r="HOT2" s="91"/>
      <c r="HOU2" s="91"/>
      <c r="HOV2" s="91"/>
      <c r="HOW2" s="91"/>
      <c r="HOX2" s="91"/>
      <c r="HOY2" s="91"/>
      <c r="HOZ2" s="91"/>
      <c r="HPA2" s="91"/>
      <c r="HPB2" s="91"/>
      <c r="HPC2" s="91"/>
      <c r="HPD2" s="91"/>
      <c r="HPE2" s="91"/>
      <c r="HPF2" s="91"/>
      <c r="HPG2" s="91"/>
      <c r="HPH2" s="91"/>
      <c r="HPI2" s="91"/>
      <c r="HPJ2" s="91"/>
      <c r="HPK2" s="91"/>
      <c r="HPL2" s="91"/>
      <c r="HPM2" s="91"/>
      <c r="HPN2" s="91"/>
      <c r="HPO2" s="91"/>
      <c r="HPP2" s="91"/>
      <c r="HPQ2" s="91"/>
      <c r="HPR2" s="91"/>
      <c r="HPS2" s="91"/>
      <c r="HPT2" s="91"/>
      <c r="HPU2" s="91"/>
      <c r="HPV2" s="91"/>
      <c r="HPW2" s="91"/>
      <c r="HPX2" s="91"/>
      <c r="HPY2" s="91"/>
      <c r="HPZ2" s="91"/>
      <c r="HQA2" s="91"/>
      <c r="HQB2" s="91"/>
      <c r="HQC2" s="91"/>
      <c r="HQD2" s="91"/>
      <c r="HQE2" s="91"/>
      <c r="HQF2" s="91"/>
      <c r="HQG2" s="91"/>
      <c r="HQH2" s="91"/>
      <c r="HQI2" s="91"/>
      <c r="HQJ2" s="91"/>
      <c r="HQK2" s="91"/>
      <c r="HQL2" s="91"/>
      <c r="HQM2" s="91"/>
      <c r="HQN2" s="91"/>
      <c r="HQO2" s="91"/>
      <c r="HQP2" s="91"/>
      <c r="HQQ2" s="91"/>
      <c r="HQR2" s="91"/>
      <c r="HQS2" s="91"/>
      <c r="HQT2" s="91"/>
      <c r="HQU2" s="91"/>
      <c r="HQV2" s="91"/>
      <c r="HQW2" s="91"/>
      <c r="HQX2" s="91"/>
      <c r="HQY2" s="91"/>
      <c r="HQZ2" s="91"/>
      <c r="HRA2" s="91"/>
      <c r="HRB2" s="91"/>
      <c r="HRC2" s="91"/>
      <c r="HRD2" s="91"/>
      <c r="HRE2" s="91"/>
      <c r="HRF2" s="91"/>
      <c r="HRG2" s="91"/>
      <c r="HRH2" s="91"/>
      <c r="HRI2" s="91"/>
      <c r="HRJ2" s="91"/>
      <c r="HRK2" s="91"/>
      <c r="HRL2" s="91"/>
      <c r="HRM2" s="91"/>
      <c r="HRN2" s="91"/>
      <c r="HRO2" s="91"/>
      <c r="HRP2" s="91"/>
      <c r="HRQ2" s="91"/>
      <c r="HRR2" s="91"/>
      <c r="HRS2" s="91"/>
      <c r="HRT2" s="91"/>
      <c r="HRU2" s="91"/>
      <c r="HRV2" s="91"/>
      <c r="HRW2" s="91"/>
      <c r="HRX2" s="91"/>
      <c r="HRY2" s="91"/>
      <c r="HRZ2" s="91"/>
      <c r="HSA2" s="91"/>
      <c r="HSB2" s="91"/>
      <c r="HSC2" s="91"/>
      <c r="HSD2" s="91"/>
      <c r="HSE2" s="91"/>
      <c r="HSF2" s="91"/>
      <c r="HSG2" s="91"/>
      <c r="HSH2" s="91"/>
      <c r="HSI2" s="91"/>
      <c r="HSJ2" s="91"/>
      <c r="HSK2" s="91"/>
      <c r="HSL2" s="91"/>
      <c r="HSM2" s="91"/>
      <c r="HSN2" s="91"/>
      <c r="HSO2" s="91"/>
      <c r="HSP2" s="91"/>
      <c r="HSQ2" s="91"/>
      <c r="HSR2" s="91"/>
      <c r="HSS2" s="91"/>
      <c r="HST2" s="91"/>
      <c r="HSU2" s="91"/>
      <c r="HSV2" s="91"/>
      <c r="HSW2" s="91"/>
      <c r="HSX2" s="91"/>
      <c r="HSY2" s="91"/>
      <c r="HSZ2" s="91"/>
      <c r="HTA2" s="91"/>
      <c r="HTB2" s="91"/>
      <c r="HTC2" s="91"/>
      <c r="HTD2" s="91"/>
      <c r="HTE2" s="91"/>
      <c r="HTF2" s="91"/>
      <c r="HTG2" s="91"/>
      <c r="HTH2" s="91"/>
      <c r="HTI2" s="91"/>
      <c r="HTJ2" s="91"/>
      <c r="HTK2" s="91"/>
      <c r="HTL2" s="91"/>
      <c r="HTM2" s="91"/>
      <c r="HTN2" s="91"/>
      <c r="HTO2" s="91"/>
      <c r="HTP2" s="91"/>
      <c r="HTQ2" s="91"/>
      <c r="HTR2" s="91"/>
      <c r="HTS2" s="91"/>
      <c r="HTT2" s="91"/>
      <c r="HTU2" s="91"/>
      <c r="HTV2" s="91"/>
      <c r="HTW2" s="91"/>
      <c r="HTX2" s="91"/>
      <c r="HTY2" s="91"/>
      <c r="HTZ2" s="91"/>
      <c r="HUA2" s="91"/>
      <c r="HUB2" s="91"/>
      <c r="HUC2" s="91"/>
      <c r="HUD2" s="91"/>
      <c r="HUE2" s="91"/>
      <c r="HUF2" s="91"/>
      <c r="HUG2" s="91"/>
      <c r="HUH2" s="91"/>
      <c r="HUI2" s="91"/>
      <c r="HUJ2" s="91"/>
      <c r="HUK2" s="91"/>
      <c r="HUL2" s="91"/>
      <c r="HUM2" s="91"/>
      <c r="HUN2" s="91"/>
      <c r="HUO2" s="91"/>
      <c r="HUP2" s="91"/>
      <c r="HUQ2" s="91"/>
      <c r="HUR2" s="91"/>
      <c r="HUS2" s="91"/>
      <c r="HUT2" s="91"/>
      <c r="HUU2" s="91"/>
      <c r="HUV2" s="91"/>
      <c r="HUW2" s="91"/>
      <c r="HUX2" s="91"/>
      <c r="HUY2" s="91"/>
      <c r="HUZ2" s="91"/>
      <c r="HVA2" s="91"/>
      <c r="HVB2" s="91"/>
      <c r="HVC2" s="91"/>
      <c r="HVD2" s="91"/>
      <c r="HVE2" s="91"/>
      <c r="HVF2" s="91"/>
      <c r="HVG2" s="91"/>
      <c r="HVH2" s="91"/>
      <c r="HVI2" s="91"/>
      <c r="HVJ2" s="91"/>
      <c r="HVK2" s="91"/>
      <c r="HVL2" s="91"/>
      <c r="HVM2" s="91"/>
      <c r="HVN2" s="91"/>
      <c r="HVO2" s="91"/>
      <c r="HVP2" s="91"/>
      <c r="HVQ2" s="91"/>
      <c r="HVR2" s="91"/>
      <c r="HVS2" s="91"/>
      <c r="HVT2" s="91"/>
      <c r="HVU2" s="91"/>
      <c r="HVV2" s="91"/>
      <c r="HVW2" s="91"/>
      <c r="HVX2" s="91"/>
      <c r="HVY2" s="91"/>
      <c r="HVZ2" s="91"/>
      <c r="HWA2" s="91"/>
      <c r="HWB2" s="91"/>
      <c r="HWC2" s="91"/>
      <c r="HWD2" s="91"/>
      <c r="HWE2" s="91"/>
      <c r="HWF2" s="91"/>
      <c r="HWG2" s="91"/>
      <c r="HWH2" s="91"/>
      <c r="HWI2" s="91"/>
      <c r="HWJ2" s="91"/>
      <c r="HWK2" s="91"/>
      <c r="HWL2" s="91"/>
      <c r="HWM2" s="91"/>
      <c r="HWN2" s="91"/>
      <c r="HWO2" s="91"/>
      <c r="HWP2" s="91"/>
      <c r="HWQ2" s="91"/>
      <c r="HWR2" s="91"/>
      <c r="HWS2" s="91"/>
      <c r="HWT2" s="91"/>
      <c r="HWU2" s="91"/>
      <c r="HWV2" s="91"/>
      <c r="HWW2" s="91"/>
      <c r="HWX2" s="91"/>
      <c r="HWY2" s="91"/>
      <c r="HWZ2" s="91"/>
      <c r="HXA2" s="91"/>
      <c r="HXB2" s="91"/>
      <c r="HXC2" s="91"/>
      <c r="HXD2" s="91"/>
      <c r="HXE2" s="91"/>
      <c r="HXF2" s="91"/>
      <c r="HXG2" s="91"/>
      <c r="HXH2" s="91"/>
      <c r="HXI2" s="91"/>
      <c r="HXJ2" s="91"/>
      <c r="HXK2" s="91"/>
      <c r="HXL2" s="91"/>
      <c r="HXM2" s="91"/>
      <c r="HXN2" s="91"/>
      <c r="HXO2" s="91"/>
      <c r="HXP2" s="91"/>
      <c r="HXQ2" s="91"/>
      <c r="HXR2" s="91"/>
      <c r="HXS2" s="91"/>
      <c r="HXT2" s="91"/>
      <c r="HXU2" s="91"/>
      <c r="HXV2" s="91"/>
      <c r="HXW2" s="91"/>
      <c r="HXX2" s="91"/>
      <c r="HXY2" s="91"/>
      <c r="HXZ2" s="91"/>
      <c r="HYA2" s="91"/>
      <c r="HYB2" s="91"/>
      <c r="HYC2" s="91"/>
      <c r="HYD2" s="91"/>
      <c r="HYE2" s="91"/>
      <c r="HYF2" s="91"/>
      <c r="HYG2" s="91"/>
      <c r="HYH2" s="91"/>
      <c r="HYI2" s="91"/>
      <c r="HYJ2" s="91"/>
      <c r="HYK2" s="91"/>
      <c r="HYL2" s="91"/>
      <c r="HYM2" s="91"/>
      <c r="HYN2" s="91"/>
      <c r="HYO2" s="91"/>
      <c r="HYP2" s="91"/>
      <c r="HYQ2" s="91"/>
      <c r="HYR2" s="91"/>
      <c r="HYS2" s="91"/>
      <c r="HYT2" s="91"/>
      <c r="HYU2" s="91"/>
      <c r="HYV2" s="91"/>
      <c r="HYW2" s="91"/>
      <c r="HYX2" s="91"/>
      <c r="HYY2" s="91"/>
      <c r="HYZ2" s="91"/>
      <c r="HZA2" s="91"/>
      <c r="HZB2" s="91"/>
      <c r="HZC2" s="91"/>
      <c r="HZD2" s="91"/>
      <c r="HZE2" s="91"/>
      <c r="HZF2" s="91"/>
      <c r="HZG2" s="91"/>
      <c r="HZH2" s="91"/>
      <c r="HZI2" s="91"/>
      <c r="HZJ2" s="91"/>
      <c r="HZK2" s="91"/>
      <c r="HZL2" s="91"/>
      <c r="HZM2" s="91"/>
      <c r="HZN2" s="91"/>
      <c r="HZO2" s="91"/>
      <c r="HZP2" s="91"/>
      <c r="HZQ2" s="91"/>
      <c r="HZR2" s="91"/>
      <c r="HZS2" s="91"/>
      <c r="HZT2" s="91"/>
      <c r="HZU2" s="91"/>
      <c r="HZV2" s="91"/>
      <c r="HZW2" s="91"/>
      <c r="HZX2" s="91"/>
      <c r="HZY2" s="91"/>
      <c r="HZZ2" s="91"/>
      <c r="IAA2" s="91"/>
      <c r="IAB2" s="91"/>
      <c r="IAC2" s="91"/>
      <c r="IAD2" s="91"/>
      <c r="IAE2" s="91"/>
      <c r="IAF2" s="91"/>
      <c r="IAG2" s="91"/>
      <c r="IAH2" s="91"/>
      <c r="IAI2" s="91"/>
      <c r="IAJ2" s="91"/>
      <c r="IAK2" s="91"/>
      <c r="IAL2" s="91"/>
      <c r="IAM2" s="91"/>
      <c r="IAN2" s="91"/>
      <c r="IAO2" s="91"/>
      <c r="IAP2" s="91"/>
      <c r="IAQ2" s="91"/>
      <c r="IAR2" s="91"/>
      <c r="IAS2" s="91"/>
      <c r="IAT2" s="91"/>
      <c r="IAU2" s="91"/>
      <c r="IAV2" s="91"/>
      <c r="IAW2" s="91"/>
      <c r="IAX2" s="91"/>
      <c r="IAY2" s="91"/>
      <c r="IAZ2" s="91"/>
      <c r="IBA2" s="91"/>
      <c r="IBB2" s="91"/>
      <c r="IBC2" s="91"/>
      <c r="IBD2" s="91"/>
      <c r="IBE2" s="91"/>
      <c r="IBF2" s="91"/>
      <c r="IBG2" s="91"/>
      <c r="IBH2" s="91"/>
      <c r="IBI2" s="91"/>
      <c r="IBJ2" s="91"/>
      <c r="IBK2" s="91"/>
      <c r="IBL2" s="91"/>
      <c r="IBM2" s="91"/>
      <c r="IBN2" s="91"/>
      <c r="IBO2" s="91"/>
      <c r="IBP2" s="91"/>
      <c r="IBQ2" s="91"/>
      <c r="IBR2" s="91"/>
      <c r="IBS2" s="91"/>
      <c r="IBT2" s="91"/>
      <c r="IBU2" s="91"/>
      <c r="IBV2" s="91"/>
      <c r="IBW2" s="91"/>
      <c r="IBX2" s="91"/>
      <c r="IBY2" s="91"/>
      <c r="IBZ2" s="91"/>
      <c r="ICA2" s="91"/>
      <c r="ICB2" s="91"/>
      <c r="ICC2" s="91"/>
      <c r="ICD2" s="91"/>
      <c r="ICE2" s="91"/>
      <c r="ICF2" s="91"/>
      <c r="ICG2" s="91"/>
      <c r="ICH2" s="91"/>
      <c r="ICI2" s="91"/>
      <c r="ICJ2" s="91"/>
      <c r="ICK2" s="91"/>
      <c r="ICL2" s="91"/>
      <c r="ICM2" s="91"/>
      <c r="ICN2" s="91"/>
      <c r="ICO2" s="91"/>
      <c r="ICP2" s="91"/>
      <c r="ICQ2" s="91"/>
      <c r="ICR2" s="91"/>
      <c r="ICS2" s="91"/>
      <c r="ICT2" s="91"/>
      <c r="ICU2" s="91"/>
      <c r="ICV2" s="91"/>
      <c r="ICW2" s="91"/>
      <c r="ICX2" s="91"/>
      <c r="ICY2" s="91"/>
      <c r="ICZ2" s="91"/>
      <c r="IDA2" s="91"/>
      <c r="IDB2" s="91"/>
      <c r="IDC2" s="91"/>
      <c r="IDD2" s="91"/>
      <c r="IDE2" s="91"/>
      <c r="IDF2" s="91"/>
      <c r="IDG2" s="91"/>
      <c r="IDH2" s="91"/>
      <c r="IDI2" s="91"/>
      <c r="IDJ2" s="91"/>
      <c r="IDK2" s="91"/>
      <c r="IDL2" s="91"/>
      <c r="IDM2" s="91"/>
      <c r="IDN2" s="91"/>
      <c r="IDO2" s="91"/>
      <c r="IDP2" s="91"/>
      <c r="IDQ2" s="91"/>
      <c r="IDR2" s="91"/>
      <c r="IDS2" s="91"/>
      <c r="IDT2" s="91"/>
      <c r="IDU2" s="91"/>
      <c r="IDV2" s="91"/>
      <c r="IDW2" s="91"/>
      <c r="IDX2" s="91"/>
      <c r="IDY2" s="91"/>
      <c r="IDZ2" s="91"/>
      <c r="IEA2" s="91"/>
      <c r="IEB2" s="91"/>
      <c r="IEC2" s="91"/>
      <c r="IED2" s="91"/>
      <c r="IEE2" s="91"/>
      <c r="IEF2" s="91"/>
      <c r="IEG2" s="91"/>
      <c r="IEH2" s="91"/>
      <c r="IEI2" s="91"/>
      <c r="IEJ2" s="91"/>
      <c r="IEK2" s="91"/>
      <c r="IEL2" s="91"/>
      <c r="IEM2" s="91"/>
      <c r="IEN2" s="91"/>
      <c r="IEO2" s="91"/>
      <c r="IEP2" s="91"/>
      <c r="IEQ2" s="91"/>
      <c r="IER2" s="91"/>
      <c r="IES2" s="91"/>
      <c r="IET2" s="91"/>
      <c r="IEU2" s="91"/>
      <c r="IEV2" s="91"/>
      <c r="IEW2" s="91"/>
      <c r="IEX2" s="91"/>
      <c r="IEY2" s="91"/>
      <c r="IEZ2" s="91"/>
      <c r="IFA2" s="91"/>
      <c r="IFB2" s="91"/>
      <c r="IFC2" s="91"/>
      <c r="IFD2" s="91"/>
      <c r="IFE2" s="91"/>
      <c r="IFF2" s="91"/>
      <c r="IFG2" s="91"/>
      <c r="IFH2" s="91"/>
      <c r="IFI2" s="91"/>
      <c r="IFJ2" s="91"/>
      <c r="IFK2" s="91"/>
      <c r="IFL2" s="91"/>
      <c r="IFM2" s="91"/>
      <c r="IFN2" s="91"/>
      <c r="IFO2" s="91"/>
      <c r="IFP2" s="91"/>
      <c r="IFQ2" s="91"/>
      <c r="IFR2" s="91"/>
      <c r="IFS2" s="91"/>
      <c r="IFT2" s="91"/>
      <c r="IFU2" s="91"/>
      <c r="IFV2" s="91"/>
      <c r="IFW2" s="91"/>
      <c r="IFX2" s="91"/>
      <c r="IFY2" s="91"/>
      <c r="IFZ2" s="91"/>
      <c r="IGA2" s="91"/>
      <c r="IGB2" s="91"/>
      <c r="IGC2" s="91"/>
      <c r="IGD2" s="91"/>
      <c r="IGE2" s="91"/>
      <c r="IGF2" s="91"/>
      <c r="IGG2" s="91"/>
      <c r="IGH2" s="91"/>
      <c r="IGI2" s="91"/>
      <c r="IGJ2" s="91"/>
      <c r="IGK2" s="91"/>
      <c r="IGL2" s="91"/>
      <c r="IGM2" s="91"/>
      <c r="IGN2" s="91"/>
      <c r="IGO2" s="91"/>
      <c r="IGP2" s="91"/>
      <c r="IGQ2" s="91"/>
      <c r="IGR2" s="91"/>
      <c r="IGS2" s="91"/>
      <c r="IGT2" s="91"/>
      <c r="IGU2" s="91"/>
      <c r="IGV2" s="91"/>
      <c r="IGW2" s="91"/>
      <c r="IGX2" s="91"/>
      <c r="IGY2" s="91"/>
      <c r="IGZ2" s="91"/>
      <c r="IHA2" s="91"/>
      <c r="IHB2" s="91"/>
      <c r="IHC2" s="91"/>
      <c r="IHD2" s="91"/>
      <c r="IHE2" s="91"/>
      <c r="IHF2" s="91"/>
      <c r="IHG2" s="91"/>
      <c r="IHH2" s="91"/>
      <c r="IHI2" s="91"/>
      <c r="IHJ2" s="91"/>
      <c r="IHK2" s="91"/>
      <c r="IHL2" s="91"/>
      <c r="IHM2" s="91"/>
      <c r="IHN2" s="91"/>
      <c r="IHO2" s="91"/>
      <c r="IHP2" s="91"/>
      <c r="IHQ2" s="91"/>
      <c r="IHR2" s="91"/>
      <c r="IHS2" s="91"/>
      <c r="IHT2" s="91"/>
      <c r="IHU2" s="91"/>
      <c r="IHV2" s="91"/>
      <c r="IHW2" s="91"/>
      <c r="IHX2" s="91"/>
      <c r="IHY2" s="91"/>
      <c r="IHZ2" s="91"/>
      <c r="IIA2" s="91"/>
      <c r="IIB2" s="91"/>
      <c r="IIC2" s="91"/>
      <c r="IID2" s="91"/>
      <c r="IIE2" s="91"/>
      <c r="IIF2" s="91"/>
      <c r="IIG2" s="91"/>
      <c r="IIH2" s="91"/>
      <c r="III2" s="91"/>
      <c r="IIJ2" s="91"/>
      <c r="IIK2" s="91"/>
      <c r="IIL2" s="91"/>
      <c r="IIM2" s="91"/>
      <c r="IIN2" s="91"/>
      <c r="IIO2" s="91"/>
      <c r="IIP2" s="91"/>
      <c r="IIQ2" s="91"/>
      <c r="IIR2" s="91"/>
      <c r="IIS2" s="91"/>
      <c r="IIT2" s="91"/>
      <c r="IIU2" s="91"/>
      <c r="IIV2" s="91"/>
      <c r="IIW2" s="91"/>
      <c r="IIX2" s="91"/>
      <c r="IIY2" s="91"/>
      <c r="IIZ2" s="91"/>
      <c r="IJA2" s="91"/>
      <c r="IJB2" s="91"/>
      <c r="IJC2" s="91"/>
      <c r="IJD2" s="91"/>
      <c r="IJE2" s="91"/>
      <c r="IJF2" s="91"/>
      <c r="IJG2" s="91"/>
      <c r="IJH2" s="91"/>
      <c r="IJI2" s="91"/>
      <c r="IJJ2" s="91"/>
      <c r="IJK2" s="91"/>
      <c r="IJL2" s="91"/>
      <c r="IJM2" s="91"/>
      <c r="IJN2" s="91"/>
      <c r="IJO2" s="91"/>
      <c r="IJP2" s="91"/>
      <c r="IJQ2" s="91"/>
      <c r="IJR2" s="91"/>
      <c r="IJS2" s="91"/>
      <c r="IJT2" s="91"/>
      <c r="IJU2" s="91"/>
      <c r="IJV2" s="91"/>
      <c r="IJW2" s="91"/>
      <c r="IJX2" s="91"/>
      <c r="IJY2" s="91"/>
      <c r="IJZ2" s="91"/>
      <c r="IKA2" s="91"/>
      <c r="IKB2" s="91"/>
      <c r="IKC2" s="91"/>
      <c r="IKD2" s="91"/>
      <c r="IKE2" s="91"/>
      <c r="IKF2" s="91"/>
      <c r="IKG2" s="91"/>
      <c r="IKH2" s="91"/>
      <c r="IKI2" s="91"/>
      <c r="IKJ2" s="91"/>
      <c r="IKK2" s="91"/>
      <c r="IKL2" s="91"/>
      <c r="IKM2" s="91"/>
      <c r="IKN2" s="91"/>
      <c r="IKO2" s="91"/>
      <c r="IKP2" s="91"/>
      <c r="IKQ2" s="91"/>
      <c r="IKR2" s="91"/>
      <c r="IKS2" s="91"/>
      <c r="IKT2" s="91"/>
      <c r="IKU2" s="91"/>
      <c r="IKV2" s="91"/>
      <c r="IKW2" s="91"/>
      <c r="IKX2" s="91"/>
      <c r="IKY2" s="91"/>
      <c r="IKZ2" s="91"/>
      <c r="ILA2" s="91"/>
      <c r="ILB2" s="91"/>
      <c r="ILC2" s="91"/>
      <c r="ILD2" s="91"/>
      <c r="ILE2" s="91"/>
      <c r="ILF2" s="91"/>
      <c r="ILG2" s="91"/>
      <c r="ILH2" s="91"/>
      <c r="ILI2" s="91"/>
      <c r="ILJ2" s="91"/>
      <c r="ILK2" s="91"/>
      <c r="ILL2" s="91"/>
      <c r="ILM2" s="91"/>
      <c r="ILN2" s="91"/>
      <c r="ILO2" s="91"/>
      <c r="ILP2" s="91"/>
      <c r="ILQ2" s="91"/>
      <c r="ILR2" s="91"/>
      <c r="ILS2" s="91"/>
      <c r="ILT2" s="91"/>
      <c r="ILU2" s="91"/>
      <c r="ILV2" s="91"/>
      <c r="ILW2" s="91"/>
      <c r="ILX2" s="91"/>
      <c r="ILY2" s="91"/>
      <c r="ILZ2" s="91"/>
      <c r="IMA2" s="91"/>
      <c r="IMB2" s="91"/>
      <c r="IMC2" s="91"/>
      <c r="IMD2" s="91"/>
      <c r="IME2" s="91"/>
      <c r="IMF2" s="91"/>
      <c r="IMG2" s="91"/>
      <c r="IMH2" s="91"/>
      <c r="IMI2" s="91"/>
      <c r="IMJ2" s="91"/>
      <c r="IMK2" s="91"/>
      <c r="IML2" s="91"/>
      <c r="IMM2" s="91"/>
      <c r="IMN2" s="91"/>
      <c r="IMO2" s="91"/>
      <c r="IMP2" s="91"/>
      <c r="IMQ2" s="91"/>
      <c r="IMR2" s="91"/>
      <c r="IMS2" s="91"/>
      <c r="IMT2" s="91"/>
      <c r="IMU2" s="91"/>
      <c r="IMV2" s="91"/>
      <c r="IMW2" s="91"/>
      <c r="IMX2" s="91"/>
      <c r="IMY2" s="91"/>
      <c r="IMZ2" s="91"/>
      <c r="INA2" s="91"/>
      <c r="INB2" s="91"/>
      <c r="INC2" s="91"/>
      <c r="IND2" s="91"/>
      <c r="INE2" s="91"/>
      <c r="INF2" s="91"/>
      <c r="ING2" s="91"/>
      <c r="INH2" s="91"/>
      <c r="INI2" s="91"/>
      <c r="INJ2" s="91"/>
      <c r="INK2" s="91"/>
      <c r="INL2" s="91"/>
      <c r="INM2" s="91"/>
      <c r="INN2" s="91"/>
      <c r="INO2" s="91"/>
      <c r="INP2" s="91"/>
      <c r="INQ2" s="91"/>
      <c r="INR2" s="91"/>
      <c r="INS2" s="91"/>
      <c r="INT2" s="91"/>
      <c r="INU2" s="91"/>
      <c r="INV2" s="91"/>
      <c r="INW2" s="91"/>
      <c r="INX2" s="91"/>
      <c r="INY2" s="91"/>
      <c r="INZ2" s="91"/>
      <c r="IOA2" s="91"/>
      <c r="IOB2" s="91"/>
      <c r="IOC2" s="91"/>
      <c r="IOD2" s="91"/>
      <c r="IOE2" s="91"/>
      <c r="IOF2" s="91"/>
      <c r="IOG2" s="91"/>
      <c r="IOH2" s="91"/>
      <c r="IOI2" s="91"/>
      <c r="IOJ2" s="91"/>
      <c r="IOK2" s="91"/>
      <c r="IOL2" s="91"/>
      <c r="IOM2" s="91"/>
      <c r="ION2" s="91"/>
      <c r="IOO2" s="91"/>
      <c r="IOP2" s="91"/>
      <c r="IOQ2" s="91"/>
      <c r="IOR2" s="91"/>
      <c r="IOS2" s="91"/>
      <c r="IOT2" s="91"/>
      <c r="IOU2" s="91"/>
      <c r="IOV2" s="91"/>
      <c r="IOW2" s="91"/>
      <c r="IOX2" s="91"/>
      <c r="IOY2" s="91"/>
      <c r="IOZ2" s="91"/>
      <c r="IPA2" s="91"/>
      <c r="IPB2" s="91"/>
      <c r="IPC2" s="91"/>
      <c r="IPD2" s="91"/>
      <c r="IPE2" s="91"/>
      <c r="IPF2" s="91"/>
      <c r="IPG2" s="91"/>
      <c r="IPH2" s="91"/>
      <c r="IPI2" s="91"/>
      <c r="IPJ2" s="91"/>
      <c r="IPK2" s="91"/>
      <c r="IPL2" s="91"/>
      <c r="IPM2" s="91"/>
      <c r="IPN2" s="91"/>
      <c r="IPO2" s="91"/>
      <c r="IPP2" s="91"/>
      <c r="IPQ2" s="91"/>
      <c r="IPR2" s="91"/>
      <c r="IPS2" s="91"/>
      <c r="IPT2" s="91"/>
      <c r="IPU2" s="91"/>
      <c r="IPV2" s="91"/>
      <c r="IPW2" s="91"/>
      <c r="IPX2" s="91"/>
      <c r="IPY2" s="91"/>
      <c r="IPZ2" s="91"/>
      <c r="IQA2" s="91"/>
      <c r="IQB2" s="91"/>
      <c r="IQC2" s="91"/>
      <c r="IQD2" s="91"/>
      <c r="IQE2" s="91"/>
      <c r="IQF2" s="91"/>
      <c r="IQG2" s="91"/>
      <c r="IQH2" s="91"/>
      <c r="IQI2" s="91"/>
      <c r="IQJ2" s="91"/>
      <c r="IQK2" s="91"/>
      <c r="IQL2" s="91"/>
      <c r="IQM2" s="91"/>
      <c r="IQN2" s="91"/>
      <c r="IQO2" s="91"/>
      <c r="IQP2" s="91"/>
      <c r="IQQ2" s="91"/>
      <c r="IQR2" s="91"/>
      <c r="IQS2" s="91"/>
      <c r="IQT2" s="91"/>
      <c r="IQU2" s="91"/>
      <c r="IQV2" s="91"/>
      <c r="IQW2" s="91"/>
      <c r="IQX2" s="91"/>
      <c r="IQY2" s="91"/>
      <c r="IQZ2" s="91"/>
      <c r="IRA2" s="91"/>
      <c r="IRB2" s="91"/>
      <c r="IRC2" s="91"/>
      <c r="IRD2" s="91"/>
      <c r="IRE2" s="91"/>
      <c r="IRF2" s="91"/>
      <c r="IRG2" s="91"/>
      <c r="IRH2" s="91"/>
      <c r="IRI2" s="91"/>
      <c r="IRJ2" s="91"/>
      <c r="IRK2" s="91"/>
      <c r="IRL2" s="91"/>
      <c r="IRM2" s="91"/>
      <c r="IRN2" s="91"/>
      <c r="IRO2" s="91"/>
      <c r="IRP2" s="91"/>
      <c r="IRQ2" s="91"/>
      <c r="IRR2" s="91"/>
      <c r="IRS2" s="91"/>
      <c r="IRT2" s="91"/>
      <c r="IRU2" s="91"/>
      <c r="IRV2" s="91"/>
      <c r="IRW2" s="91"/>
      <c r="IRX2" s="91"/>
      <c r="IRY2" s="91"/>
      <c r="IRZ2" s="91"/>
      <c r="ISA2" s="91"/>
      <c r="ISB2" s="91"/>
      <c r="ISC2" s="91"/>
      <c r="ISD2" s="91"/>
      <c r="ISE2" s="91"/>
      <c r="ISF2" s="91"/>
      <c r="ISG2" s="91"/>
      <c r="ISH2" s="91"/>
      <c r="ISI2" s="91"/>
      <c r="ISJ2" s="91"/>
      <c r="ISK2" s="91"/>
      <c r="ISL2" s="91"/>
      <c r="ISM2" s="91"/>
      <c r="ISN2" s="91"/>
      <c r="ISO2" s="91"/>
      <c r="ISP2" s="91"/>
      <c r="ISQ2" s="91"/>
      <c r="ISR2" s="91"/>
      <c r="ISS2" s="91"/>
      <c r="IST2" s="91"/>
      <c r="ISU2" s="91"/>
      <c r="ISV2" s="91"/>
      <c r="ISW2" s="91"/>
      <c r="ISX2" s="91"/>
      <c r="ISY2" s="91"/>
      <c r="ISZ2" s="91"/>
      <c r="ITA2" s="91"/>
      <c r="ITB2" s="91"/>
      <c r="ITC2" s="91"/>
      <c r="ITD2" s="91"/>
      <c r="ITE2" s="91"/>
      <c r="ITF2" s="91"/>
      <c r="ITG2" s="91"/>
      <c r="ITH2" s="91"/>
      <c r="ITI2" s="91"/>
      <c r="ITJ2" s="91"/>
      <c r="ITK2" s="91"/>
      <c r="ITL2" s="91"/>
      <c r="ITM2" s="91"/>
      <c r="ITN2" s="91"/>
      <c r="ITO2" s="91"/>
      <c r="ITP2" s="91"/>
      <c r="ITQ2" s="91"/>
      <c r="ITR2" s="91"/>
      <c r="ITS2" s="91"/>
      <c r="ITT2" s="91"/>
      <c r="ITU2" s="91"/>
      <c r="ITV2" s="91"/>
      <c r="ITW2" s="91"/>
      <c r="ITX2" s="91"/>
      <c r="ITY2" s="91"/>
      <c r="ITZ2" s="91"/>
      <c r="IUA2" s="91"/>
      <c r="IUB2" s="91"/>
      <c r="IUC2" s="91"/>
      <c r="IUD2" s="91"/>
      <c r="IUE2" s="91"/>
      <c r="IUF2" s="91"/>
      <c r="IUG2" s="91"/>
      <c r="IUH2" s="91"/>
      <c r="IUI2" s="91"/>
      <c r="IUJ2" s="91"/>
      <c r="IUK2" s="91"/>
      <c r="IUL2" s="91"/>
      <c r="IUM2" s="91"/>
      <c r="IUN2" s="91"/>
      <c r="IUO2" s="91"/>
      <c r="IUP2" s="91"/>
      <c r="IUQ2" s="91"/>
      <c r="IUR2" s="91"/>
      <c r="IUS2" s="91"/>
      <c r="IUT2" s="91"/>
      <c r="IUU2" s="91"/>
      <c r="IUV2" s="91"/>
      <c r="IUW2" s="91"/>
      <c r="IUX2" s="91"/>
      <c r="IUY2" s="91"/>
      <c r="IUZ2" s="91"/>
      <c r="IVA2" s="91"/>
      <c r="IVB2" s="91"/>
      <c r="IVC2" s="91"/>
      <c r="IVD2" s="91"/>
      <c r="IVE2" s="91"/>
      <c r="IVF2" s="91"/>
      <c r="IVG2" s="91"/>
      <c r="IVH2" s="91"/>
      <c r="IVI2" s="91"/>
      <c r="IVJ2" s="91"/>
      <c r="IVK2" s="91"/>
      <c r="IVL2" s="91"/>
      <c r="IVM2" s="91"/>
      <c r="IVN2" s="91"/>
      <c r="IVO2" s="91"/>
      <c r="IVP2" s="91"/>
      <c r="IVQ2" s="91"/>
      <c r="IVR2" s="91"/>
      <c r="IVS2" s="91"/>
      <c r="IVT2" s="91"/>
      <c r="IVU2" s="91"/>
      <c r="IVV2" s="91"/>
      <c r="IVW2" s="91"/>
      <c r="IVX2" s="91"/>
      <c r="IVY2" s="91"/>
      <c r="IVZ2" s="91"/>
      <c r="IWA2" s="91"/>
      <c r="IWB2" s="91"/>
      <c r="IWC2" s="91"/>
      <c r="IWD2" s="91"/>
      <c r="IWE2" s="91"/>
      <c r="IWF2" s="91"/>
      <c r="IWG2" s="91"/>
      <c r="IWH2" s="91"/>
      <c r="IWI2" s="91"/>
      <c r="IWJ2" s="91"/>
      <c r="IWK2" s="91"/>
      <c r="IWL2" s="91"/>
      <c r="IWM2" s="91"/>
      <c r="IWN2" s="91"/>
      <c r="IWO2" s="91"/>
      <c r="IWP2" s="91"/>
      <c r="IWQ2" s="91"/>
      <c r="IWR2" s="91"/>
      <c r="IWS2" s="91"/>
      <c r="IWT2" s="91"/>
      <c r="IWU2" s="91"/>
      <c r="IWV2" s="91"/>
      <c r="IWW2" s="91"/>
      <c r="IWX2" s="91"/>
      <c r="IWY2" s="91"/>
      <c r="IWZ2" s="91"/>
      <c r="IXA2" s="91"/>
      <c r="IXB2" s="91"/>
      <c r="IXC2" s="91"/>
      <c r="IXD2" s="91"/>
      <c r="IXE2" s="91"/>
      <c r="IXF2" s="91"/>
      <c r="IXG2" s="91"/>
      <c r="IXH2" s="91"/>
      <c r="IXI2" s="91"/>
      <c r="IXJ2" s="91"/>
      <c r="IXK2" s="91"/>
      <c r="IXL2" s="91"/>
      <c r="IXM2" s="91"/>
      <c r="IXN2" s="91"/>
      <c r="IXO2" s="91"/>
      <c r="IXP2" s="91"/>
      <c r="IXQ2" s="91"/>
      <c r="IXR2" s="91"/>
      <c r="IXS2" s="91"/>
      <c r="IXT2" s="91"/>
      <c r="IXU2" s="91"/>
      <c r="IXV2" s="91"/>
      <c r="IXW2" s="91"/>
      <c r="IXX2" s="91"/>
      <c r="IXY2" s="91"/>
      <c r="IXZ2" s="91"/>
      <c r="IYA2" s="91"/>
      <c r="IYB2" s="91"/>
      <c r="IYC2" s="91"/>
      <c r="IYD2" s="91"/>
      <c r="IYE2" s="91"/>
      <c r="IYF2" s="91"/>
      <c r="IYG2" s="91"/>
      <c r="IYH2" s="91"/>
      <c r="IYI2" s="91"/>
      <c r="IYJ2" s="91"/>
      <c r="IYK2" s="91"/>
      <c r="IYL2" s="91"/>
      <c r="IYM2" s="91"/>
      <c r="IYN2" s="91"/>
      <c r="IYO2" s="91"/>
      <c r="IYP2" s="91"/>
      <c r="IYQ2" s="91"/>
      <c r="IYR2" s="91"/>
      <c r="IYS2" s="91"/>
      <c r="IYT2" s="91"/>
      <c r="IYU2" s="91"/>
      <c r="IYV2" s="91"/>
      <c r="IYW2" s="91"/>
      <c r="IYX2" s="91"/>
      <c r="IYY2" s="91"/>
      <c r="IYZ2" s="91"/>
      <c r="IZA2" s="91"/>
      <c r="IZB2" s="91"/>
      <c r="IZC2" s="91"/>
      <c r="IZD2" s="91"/>
      <c r="IZE2" s="91"/>
      <c r="IZF2" s="91"/>
      <c r="IZG2" s="91"/>
      <c r="IZH2" s="91"/>
      <c r="IZI2" s="91"/>
      <c r="IZJ2" s="91"/>
      <c r="IZK2" s="91"/>
      <c r="IZL2" s="91"/>
      <c r="IZM2" s="91"/>
      <c r="IZN2" s="91"/>
      <c r="IZO2" s="91"/>
      <c r="IZP2" s="91"/>
      <c r="IZQ2" s="91"/>
      <c r="IZR2" s="91"/>
      <c r="IZS2" s="91"/>
      <c r="IZT2" s="91"/>
      <c r="IZU2" s="91"/>
      <c r="IZV2" s="91"/>
      <c r="IZW2" s="91"/>
      <c r="IZX2" s="91"/>
      <c r="IZY2" s="91"/>
      <c r="IZZ2" s="91"/>
      <c r="JAA2" s="91"/>
      <c r="JAB2" s="91"/>
      <c r="JAC2" s="91"/>
      <c r="JAD2" s="91"/>
      <c r="JAE2" s="91"/>
      <c r="JAF2" s="91"/>
      <c r="JAG2" s="91"/>
      <c r="JAH2" s="91"/>
      <c r="JAI2" s="91"/>
      <c r="JAJ2" s="91"/>
      <c r="JAK2" s="91"/>
      <c r="JAL2" s="91"/>
      <c r="JAM2" s="91"/>
      <c r="JAN2" s="91"/>
      <c r="JAO2" s="91"/>
      <c r="JAP2" s="91"/>
      <c r="JAQ2" s="91"/>
      <c r="JAR2" s="91"/>
      <c r="JAS2" s="91"/>
      <c r="JAT2" s="91"/>
      <c r="JAU2" s="91"/>
      <c r="JAV2" s="91"/>
      <c r="JAW2" s="91"/>
      <c r="JAX2" s="91"/>
      <c r="JAY2" s="91"/>
      <c r="JAZ2" s="91"/>
      <c r="JBA2" s="91"/>
      <c r="JBB2" s="91"/>
      <c r="JBC2" s="91"/>
      <c r="JBD2" s="91"/>
      <c r="JBE2" s="91"/>
      <c r="JBF2" s="91"/>
      <c r="JBG2" s="91"/>
      <c r="JBH2" s="91"/>
      <c r="JBI2" s="91"/>
      <c r="JBJ2" s="91"/>
      <c r="JBK2" s="91"/>
      <c r="JBL2" s="91"/>
      <c r="JBM2" s="91"/>
      <c r="JBN2" s="91"/>
      <c r="JBO2" s="91"/>
      <c r="JBP2" s="91"/>
      <c r="JBQ2" s="91"/>
      <c r="JBR2" s="91"/>
      <c r="JBS2" s="91"/>
      <c r="JBT2" s="91"/>
      <c r="JBU2" s="91"/>
      <c r="JBV2" s="91"/>
      <c r="JBW2" s="91"/>
      <c r="JBX2" s="91"/>
      <c r="JBY2" s="91"/>
      <c r="JBZ2" s="91"/>
      <c r="JCA2" s="91"/>
      <c r="JCB2" s="91"/>
      <c r="JCC2" s="91"/>
      <c r="JCD2" s="91"/>
      <c r="JCE2" s="91"/>
      <c r="JCF2" s="91"/>
      <c r="JCG2" s="91"/>
      <c r="JCH2" s="91"/>
      <c r="JCI2" s="91"/>
      <c r="JCJ2" s="91"/>
      <c r="JCK2" s="91"/>
      <c r="JCL2" s="91"/>
      <c r="JCM2" s="91"/>
      <c r="JCN2" s="91"/>
      <c r="JCO2" s="91"/>
      <c r="JCP2" s="91"/>
      <c r="JCQ2" s="91"/>
      <c r="JCR2" s="91"/>
      <c r="JCS2" s="91"/>
      <c r="JCT2" s="91"/>
      <c r="JCU2" s="91"/>
      <c r="JCV2" s="91"/>
      <c r="JCW2" s="91"/>
      <c r="JCX2" s="91"/>
      <c r="JCY2" s="91"/>
      <c r="JCZ2" s="91"/>
      <c r="JDA2" s="91"/>
      <c r="JDB2" s="91"/>
      <c r="JDC2" s="91"/>
      <c r="JDD2" s="91"/>
      <c r="JDE2" s="91"/>
      <c r="JDF2" s="91"/>
      <c r="JDG2" s="91"/>
      <c r="JDH2" s="91"/>
      <c r="JDI2" s="91"/>
      <c r="JDJ2" s="91"/>
      <c r="JDK2" s="91"/>
      <c r="JDL2" s="91"/>
      <c r="JDM2" s="91"/>
      <c r="JDN2" s="91"/>
      <c r="JDO2" s="91"/>
      <c r="JDP2" s="91"/>
      <c r="JDQ2" s="91"/>
      <c r="JDR2" s="91"/>
      <c r="JDS2" s="91"/>
      <c r="JDT2" s="91"/>
      <c r="JDU2" s="91"/>
      <c r="JDV2" s="91"/>
      <c r="JDW2" s="91"/>
      <c r="JDX2" s="91"/>
      <c r="JDY2" s="91"/>
      <c r="JDZ2" s="91"/>
      <c r="JEA2" s="91"/>
      <c r="JEB2" s="91"/>
      <c r="JEC2" s="91"/>
      <c r="JED2" s="91"/>
      <c r="JEE2" s="91"/>
      <c r="JEF2" s="91"/>
      <c r="JEG2" s="91"/>
      <c r="JEH2" s="91"/>
      <c r="JEI2" s="91"/>
      <c r="JEJ2" s="91"/>
      <c r="JEK2" s="91"/>
      <c r="JEL2" s="91"/>
      <c r="JEM2" s="91"/>
      <c r="JEN2" s="91"/>
      <c r="JEO2" s="91"/>
      <c r="JEP2" s="91"/>
      <c r="JEQ2" s="91"/>
      <c r="JER2" s="91"/>
      <c r="JES2" s="91"/>
      <c r="JET2" s="91"/>
      <c r="JEU2" s="91"/>
      <c r="JEV2" s="91"/>
      <c r="JEW2" s="91"/>
      <c r="JEX2" s="91"/>
      <c r="JEY2" s="91"/>
      <c r="JEZ2" s="91"/>
      <c r="JFA2" s="91"/>
      <c r="JFB2" s="91"/>
      <c r="JFC2" s="91"/>
      <c r="JFD2" s="91"/>
      <c r="JFE2" s="91"/>
      <c r="JFF2" s="91"/>
      <c r="JFG2" s="91"/>
      <c r="JFH2" s="91"/>
      <c r="JFI2" s="91"/>
      <c r="JFJ2" s="91"/>
      <c r="JFK2" s="91"/>
      <c r="JFL2" s="91"/>
      <c r="JFM2" s="91"/>
      <c r="JFN2" s="91"/>
      <c r="JFO2" s="91"/>
      <c r="JFP2" s="91"/>
      <c r="JFQ2" s="91"/>
      <c r="JFR2" s="91"/>
      <c r="JFS2" s="91"/>
      <c r="JFT2" s="91"/>
      <c r="JFU2" s="91"/>
      <c r="JFV2" s="91"/>
      <c r="JFW2" s="91"/>
      <c r="JFX2" s="91"/>
      <c r="JFY2" s="91"/>
      <c r="JFZ2" s="91"/>
      <c r="JGA2" s="91"/>
      <c r="JGB2" s="91"/>
      <c r="JGC2" s="91"/>
      <c r="JGD2" s="91"/>
      <c r="JGE2" s="91"/>
      <c r="JGF2" s="91"/>
      <c r="JGG2" s="91"/>
      <c r="JGH2" s="91"/>
      <c r="JGI2" s="91"/>
      <c r="JGJ2" s="91"/>
      <c r="JGK2" s="91"/>
      <c r="JGL2" s="91"/>
      <c r="JGM2" s="91"/>
      <c r="JGN2" s="91"/>
      <c r="JGO2" s="91"/>
      <c r="JGP2" s="91"/>
      <c r="JGQ2" s="91"/>
      <c r="JGR2" s="91"/>
      <c r="JGS2" s="91"/>
      <c r="JGT2" s="91"/>
      <c r="JGU2" s="91"/>
      <c r="JGV2" s="91"/>
      <c r="JGW2" s="91"/>
      <c r="JGX2" s="91"/>
      <c r="JGY2" s="91"/>
      <c r="JGZ2" s="91"/>
      <c r="JHA2" s="91"/>
      <c r="JHB2" s="91"/>
      <c r="JHC2" s="91"/>
      <c r="JHD2" s="91"/>
      <c r="JHE2" s="91"/>
      <c r="JHF2" s="91"/>
      <c r="JHG2" s="91"/>
      <c r="JHH2" s="91"/>
      <c r="JHI2" s="91"/>
      <c r="JHJ2" s="91"/>
      <c r="JHK2" s="91"/>
      <c r="JHL2" s="91"/>
      <c r="JHM2" s="91"/>
      <c r="JHN2" s="91"/>
      <c r="JHO2" s="91"/>
      <c r="JHP2" s="91"/>
      <c r="JHQ2" s="91"/>
      <c r="JHR2" s="91"/>
      <c r="JHS2" s="91"/>
      <c r="JHT2" s="91"/>
      <c r="JHU2" s="91"/>
      <c r="JHV2" s="91"/>
      <c r="JHW2" s="91"/>
      <c r="JHX2" s="91"/>
      <c r="JHY2" s="91"/>
      <c r="JHZ2" s="91"/>
      <c r="JIA2" s="91"/>
      <c r="JIB2" s="91"/>
      <c r="JIC2" s="91"/>
      <c r="JID2" s="91"/>
      <c r="JIE2" s="91"/>
      <c r="JIF2" s="91"/>
      <c r="JIG2" s="91"/>
      <c r="JIH2" s="91"/>
      <c r="JII2" s="91"/>
      <c r="JIJ2" s="91"/>
      <c r="JIK2" s="91"/>
      <c r="JIL2" s="91"/>
      <c r="JIM2" s="91"/>
      <c r="JIN2" s="91"/>
      <c r="JIO2" s="91"/>
      <c r="JIP2" s="91"/>
      <c r="JIQ2" s="91"/>
      <c r="JIR2" s="91"/>
      <c r="JIS2" s="91"/>
      <c r="JIT2" s="91"/>
      <c r="JIU2" s="91"/>
      <c r="JIV2" s="91"/>
      <c r="JIW2" s="91"/>
      <c r="JIX2" s="91"/>
      <c r="JIY2" s="91"/>
      <c r="JIZ2" s="91"/>
      <c r="JJA2" s="91"/>
      <c r="JJB2" s="91"/>
      <c r="JJC2" s="91"/>
      <c r="JJD2" s="91"/>
      <c r="JJE2" s="91"/>
      <c r="JJF2" s="91"/>
      <c r="JJG2" s="91"/>
      <c r="JJH2" s="91"/>
      <c r="JJI2" s="91"/>
      <c r="JJJ2" s="91"/>
      <c r="JJK2" s="91"/>
      <c r="JJL2" s="91"/>
      <c r="JJM2" s="91"/>
      <c r="JJN2" s="91"/>
      <c r="JJO2" s="91"/>
      <c r="JJP2" s="91"/>
      <c r="JJQ2" s="91"/>
      <c r="JJR2" s="91"/>
      <c r="JJS2" s="91"/>
      <c r="JJT2" s="91"/>
      <c r="JJU2" s="91"/>
      <c r="JJV2" s="91"/>
      <c r="JJW2" s="91"/>
      <c r="JJX2" s="91"/>
      <c r="JJY2" s="91"/>
      <c r="JJZ2" s="91"/>
      <c r="JKA2" s="91"/>
      <c r="JKB2" s="91"/>
      <c r="JKC2" s="91"/>
      <c r="JKD2" s="91"/>
      <c r="JKE2" s="91"/>
      <c r="JKF2" s="91"/>
      <c r="JKG2" s="91"/>
      <c r="JKH2" s="91"/>
      <c r="JKI2" s="91"/>
      <c r="JKJ2" s="91"/>
      <c r="JKK2" s="91"/>
      <c r="JKL2" s="91"/>
      <c r="JKM2" s="91"/>
      <c r="JKN2" s="91"/>
      <c r="JKO2" s="91"/>
      <c r="JKP2" s="91"/>
      <c r="JKQ2" s="91"/>
      <c r="JKR2" s="91"/>
      <c r="JKS2" s="91"/>
      <c r="JKT2" s="91"/>
      <c r="JKU2" s="91"/>
      <c r="JKV2" s="91"/>
      <c r="JKW2" s="91"/>
      <c r="JKX2" s="91"/>
      <c r="JKY2" s="91"/>
      <c r="JKZ2" s="91"/>
      <c r="JLA2" s="91"/>
      <c r="JLB2" s="91"/>
      <c r="JLC2" s="91"/>
      <c r="JLD2" s="91"/>
      <c r="JLE2" s="91"/>
      <c r="JLF2" s="91"/>
      <c r="JLG2" s="91"/>
      <c r="JLH2" s="91"/>
      <c r="JLI2" s="91"/>
      <c r="JLJ2" s="91"/>
      <c r="JLK2" s="91"/>
      <c r="JLL2" s="91"/>
      <c r="JLM2" s="91"/>
      <c r="JLN2" s="91"/>
      <c r="JLO2" s="91"/>
      <c r="JLP2" s="91"/>
      <c r="JLQ2" s="91"/>
      <c r="JLR2" s="91"/>
      <c r="JLS2" s="91"/>
      <c r="JLT2" s="91"/>
      <c r="JLU2" s="91"/>
      <c r="JLV2" s="91"/>
      <c r="JLW2" s="91"/>
      <c r="JLX2" s="91"/>
      <c r="JLY2" s="91"/>
      <c r="JLZ2" s="91"/>
      <c r="JMA2" s="91"/>
      <c r="JMB2" s="91"/>
      <c r="JMC2" s="91"/>
      <c r="JMD2" s="91"/>
      <c r="JME2" s="91"/>
      <c r="JMF2" s="91"/>
      <c r="JMG2" s="91"/>
      <c r="JMH2" s="91"/>
      <c r="JMI2" s="91"/>
      <c r="JMJ2" s="91"/>
      <c r="JMK2" s="91"/>
      <c r="JML2" s="91"/>
      <c r="JMM2" s="91"/>
      <c r="JMN2" s="91"/>
      <c r="JMO2" s="91"/>
      <c r="JMP2" s="91"/>
      <c r="JMQ2" s="91"/>
      <c r="JMR2" s="91"/>
      <c r="JMS2" s="91"/>
      <c r="JMT2" s="91"/>
      <c r="JMU2" s="91"/>
      <c r="JMV2" s="91"/>
      <c r="JMW2" s="91"/>
      <c r="JMX2" s="91"/>
      <c r="JMY2" s="91"/>
      <c r="JMZ2" s="91"/>
      <c r="JNA2" s="91"/>
      <c r="JNB2" s="91"/>
      <c r="JNC2" s="91"/>
      <c r="JND2" s="91"/>
      <c r="JNE2" s="91"/>
      <c r="JNF2" s="91"/>
      <c r="JNG2" s="91"/>
      <c r="JNH2" s="91"/>
      <c r="JNI2" s="91"/>
      <c r="JNJ2" s="91"/>
      <c r="JNK2" s="91"/>
      <c r="JNL2" s="91"/>
      <c r="JNM2" s="91"/>
      <c r="JNN2" s="91"/>
      <c r="JNO2" s="91"/>
      <c r="JNP2" s="91"/>
      <c r="JNQ2" s="91"/>
      <c r="JNR2" s="91"/>
      <c r="JNS2" s="91"/>
      <c r="JNT2" s="91"/>
      <c r="JNU2" s="91"/>
      <c r="JNV2" s="91"/>
      <c r="JNW2" s="91"/>
      <c r="JNX2" s="91"/>
      <c r="JNY2" s="91"/>
      <c r="JNZ2" s="91"/>
      <c r="JOA2" s="91"/>
      <c r="JOB2" s="91"/>
      <c r="JOC2" s="91"/>
      <c r="JOD2" s="91"/>
      <c r="JOE2" s="91"/>
      <c r="JOF2" s="91"/>
      <c r="JOG2" s="91"/>
      <c r="JOH2" s="91"/>
      <c r="JOI2" s="91"/>
      <c r="JOJ2" s="91"/>
      <c r="JOK2" s="91"/>
      <c r="JOL2" s="91"/>
      <c r="JOM2" s="91"/>
      <c r="JON2" s="91"/>
      <c r="JOO2" s="91"/>
      <c r="JOP2" s="91"/>
      <c r="JOQ2" s="91"/>
      <c r="JOR2" s="91"/>
      <c r="JOS2" s="91"/>
      <c r="JOT2" s="91"/>
      <c r="JOU2" s="91"/>
      <c r="JOV2" s="91"/>
      <c r="JOW2" s="91"/>
      <c r="JOX2" s="91"/>
      <c r="JOY2" s="91"/>
      <c r="JOZ2" s="91"/>
      <c r="JPA2" s="91"/>
      <c r="JPB2" s="91"/>
      <c r="JPC2" s="91"/>
      <c r="JPD2" s="91"/>
      <c r="JPE2" s="91"/>
      <c r="JPF2" s="91"/>
      <c r="JPG2" s="91"/>
      <c r="JPH2" s="91"/>
      <c r="JPI2" s="91"/>
      <c r="JPJ2" s="91"/>
      <c r="JPK2" s="91"/>
      <c r="JPL2" s="91"/>
      <c r="JPM2" s="91"/>
      <c r="JPN2" s="91"/>
      <c r="JPO2" s="91"/>
      <c r="JPP2" s="91"/>
      <c r="JPQ2" s="91"/>
      <c r="JPR2" s="91"/>
      <c r="JPS2" s="91"/>
      <c r="JPT2" s="91"/>
      <c r="JPU2" s="91"/>
      <c r="JPV2" s="91"/>
      <c r="JPW2" s="91"/>
      <c r="JPX2" s="91"/>
      <c r="JPY2" s="91"/>
      <c r="JPZ2" s="91"/>
      <c r="JQA2" s="91"/>
      <c r="JQB2" s="91"/>
      <c r="JQC2" s="91"/>
      <c r="JQD2" s="91"/>
      <c r="JQE2" s="91"/>
      <c r="JQF2" s="91"/>
      <c r="JQG2" s="91"/>
      <c r="JQH2" s="91"/>
      <c r="JQI2" s="91"/>
      <c r="JQJ2" s="91"/>
      <c r="JQK2" s="91"/>
      <c r="JQL2" s="91"/>
      <c r="JQM2" s="91"/>
      <c r="JQN2" s="91"/>
      <c r="JQO2" s="91"/>
      <c r="JQP2" s="91"/>
      <c r="JQQ2" s="91"/>
      <c r="JQR2" s="91"/>
      <c r="JQS2" s="91"/>
      <c r="JQT2" s="91"/>
      <c r="JQU2" s="91"/>
      <c r="JQV2" s="91"/>
      <c r="JQW2" s="91"/>
      <c r="JQX2" s="91"/>
      <c r="JQY2" s="91"/>
      <c r="JQZ2" s="91"/>
      <c r="JRA2" s="91"/>
      <c r="JRB2" s="91"/>
      <c r="JRC2" s="91"/>
      <c r="JRD2" s="91"/>
      <c r="JRE2" s="91"/>
      <c r="JRF2" s="91"/>
      <c r="JRG2" s="91"/>
      <c r="JRH2" s="91"/>
      <c r="JRI2" s="91"/>
      <c r="JRJ2" s="91"/>
      <c r="JRK2" s="91"/>
      <c r="JRL2" s="91"/>
      <c r="JRM2" s="91"/>
      <c r="JRN2" s="91"/>
      <c r="JRO2" s="91"/>
      <c r="JRP2" s="91"/>
      <c r="JRQ2" s="91"/>
      <c r="JRR2" s="91"/>
      <c r="JRS2" s="91"/>
      <c r="JRT2" s="91"/>
      <c r="JRU2" s="91"/>
      <c r="JRV2" s="91"/>
      <c r="JRW2" s="91"/>
      <c r="JRX2" s="91"/>
      <c r="JRY2" s="91"/>
      <c r="JRZ2" s="91"/>
      <c r="JSA2" s="91"/>
      <c r="JSB2" s="91"/>
      <c r="JSC2" s="91"/>
      <c r="JSD2" s="91"/>
      <c r="JSE2" s="91"/>
      <c r="JSF2" s="91"/>
      <c r="JSG2" s="91"/>
      <c r="JSH2" s="91"/>
      <c r="JSI2" s="91"/>
      <c r="JSJ2" s="91"/>
      <c r="JSK2" s="91"/>
      <c r="JSL2" s="91"/>
      <c r="JSM2" s="91"/>
      <c r="JSN2" s="91"/>
      <c r="JSO2" s="91"/>
      <c r="JSP2" s="91"/>
      <c r="JSQ2" s="91"/>
      <c r="JSR2" s="91"/>
      <c r="JSS2" s="91"/>
      <c r="JST2" s="91"/>
      <c r="JSU2" s="91"/>
      <c r="JSV2" s="91"/>
      <c r="JSW2" s="91"/>
      <c r="JSX2" s="91"/>
      <c r="JSY2" s="91"/>
      <c r="JSZ2" s="91"/>
      <c r="JTA2" s="91"/>
      <c r="JTB2" s="91"/>
      <c r="JTC2" s="91"/>
      <c r="JTD2" s="91"/>
      <c r="JTE2" s="91"/>
      <c r="JTF2" s="91"/>
      <c r="JTG2" s="91"/>
      <c r="JTH2" s="91"/>
      <c r="JTI2" s="91"/>
      <c r="JTJ2" s="91"/>
      <c r="JTK2" s="91"/>
      <c r="JTL2" s="91"/>
      <c r="JTM2" s="91"/>
      <c r="JTN2" s="91"/>
      <c r="JTO2" s="91"/>
      <c r="JTP2" s="91"/>
      <c r="JTQ2" s="91"/>
      <c r="JTR2" s="91"/>
      <c r="JTS2" s="91"/>
      <c r="JTT2" s="91"/>
      <c r="JTU2" s="91"/>
      <c r="JTV2" s="91"/>
      <c r="JTW2" s="91"/>
      <c r="JTX2" s="91"/>
      <c r="JTY2" s="91"/>
      <c r="JTZ2" s="91"/>
      <c r="JUA2" s="91"/>
      <c r="JUB2" s="91"/>
      <c r="JUC2" s="91"/>
      <c r="JUD2" s="91"/>
      <c r="JUE2" s="91"/>
      <c r="JUF2" s="91"/>
      <c r="JUG2" s="91"/>
      <c r="JUH2" s="91"/>
      <c r="JUI2" s="91"/>
      <c r="JUJ2" s="91"/>
      <c r="JUK2" s="91"/>
      <c r="JUL2" s="91"/>
      <c r="JUM2" s="91"/>
      <c r="JUN2" s="91"/>
      <c r="JUO2" s="91"/>
      <c r="JUP2" s="91"/>
      <c r="JUQ2" s="91"/>
      <c r="JUR2" s="91"/>
      <c r="JUS2" s="91"/>
      <c r="JUT2" s="91"/>
      <c r="JUU2" s="91"/>
      <c r="JUV2" s="91"/>
      <c r="JUW2" s="91"/>
      <c r="JUX2" s="91"/>
      <c r="JUY2" s="91"/>
      <c r="JUZ2" s="91"/>
      <c r="JVA2" s="91"/>
      <c r="JVB2" s="91"/>
      <c r="JVC2" s="91"/>
      <c r="JVD2" s="91"/>
      <c r="JVE2" s="91"/>
      <c r="JVF2" s="91"/>
      <c r="JVG2" s="91"/>
      <c r="JVH2" s="91"/>
      <c r="JVI2" s="91"/>
      <c r="JVJ2" s="91"/>
      <c r="JVK2" s="91"/>
      <c r="JVL2" s="91"/>
      <c r="JVM2" s="91"/>
      <c r="JVN2" s="91"/>
      <c r="JVO2" s="91"/>
      <c r="JVP2" s="91"/>
      <c r="JVQ2" s="91"/>
      <c r="JVR2" s="91"/>
      <c r="JVS2" s="91"/>
      <c r="JVT2" s="91"/>
      <c r="JVU2" s="91"/>
      <c r="JVV2" s="91"/>
      <c r="JVW2" s="91"/>
      <c r="JVX2" s="91"/>
      <c r="JVY2" s="91"/>
      <c r="JVZ2" s="91"/>
      <c r="JWA2" s="91"/>
      <c r="JWB2" s="91"/>
      <c r="JWC2" s="91"/>
      <c r="JWD2" s="91"/>
      <c r="JWE2" s="91"/>
      <c r="JWF2" s="91"/>
      <c r="JWG2" s="91"/>
      <c r="JWH2" s="91"/>
      <c r="JWI2" s="91"/>
      <c r="JWJ2" s="91"/>
      <c r="JWK2" s="91"/>
      <c r="JWL2" s="91"/>
      <c r="JWM2" s="91"/>
      <c r="JWN2" s="91"/>
      <c r="JWO2" s="91"/>
      <c r="JWP2" s="91"/>
      <c r="JWQ2" s="91"/>
      <c r="JWR2" s="91"/>
      <c r="JWS2" s="91"/>
      <c r="JWT2" s="91"/>
      <c r="JWU2" s="91"/>
      <c r="JWV2" s="91"/>
      <c r="JWW2" s="91"/>
      <c r="JWX2" s="91"/>
      <c r="JWY2" s="91"/>
      <c r="JWZ2" s="91"/>
      <c r="JXA2" s="91"/>
      <c r="JXB2" s="91"/>
      <c r="JXC2" s="91"/>
      <c r="JXD2" s="91"/>
      <c r="JXE2" s="91"/>
      <c r="JXF2" s="91"/>
      <c r="JXG2" s="91"/>
      <c r="JXH2" s="91"/>
      <c r="JXI2" s="91"/>
      <c r="JXJ2" s="91"/>
      <c r="JXK2" s="91"/>
      <c r="JXL2" s="91"/>
      <c r="JXM2" s="91"/>
      <c r="JXN2" s="91"/>
      <c r="JXO2" s="91"/>
      <c r="JXP2" s="91"/>
      <c r="JXQ2" s="91"/>
      <c r="JXR2" s="91"/>
      <c r="JXS2" s="91"/>
      <c r="JXT2" s="91"/>
      <c r="JXU2" s="91"/>
      <c r="JXV2" s="91"/>
      <c r="JXW2" s="91"/>
      <c r="JXX2" s="91"/>
      <c r="JXY2" s="91"/>
      <c r="JXZ2" s="91"/>
      <c r="JYA2" s="91"/>
      <c r="JYB2" s="91"/>
      <c r="JYC2" s="91"/>
      <c r="JYD2" s="91"/>
      <c r="JYE2" s="91"/>
      <c r="JYF2" s="91"/>
      <c r="JYG2" s="91"/>
      <c r="JYH2" s="91"/>
      <c r="JYI2" s="91"/>
      <c r="JYJ2" s="91"/>
      <c r="JYK2" s="91"/>
      <c r="JYL2" s="91"/>
      <c r="JYM2" s="91"/>
      <c r="JYN2" s="91"/>
      <c r="JYO2" s="91"/>
      <c r="JYP2" s="91"/>
      <c r="JYQ2" s="91"/>
      <c r="JYR2" s="91"/>
      <c r="JYS2" s="91"/>
      <c r="JYT2" s="91"/>
      <c r="JYU2" s="91"/>
      <c r="JYV2" s="91"/>
      <c r="JYW2" s="91"/>
      <c r="JYX2" s="91"/>
      <c r="JYY2" s="91"/>
      <c r="JYZ2" s="91"/>
      <c r="JZA2" s="91"/>
      <c r="JZB2" s="91"/>
      <c r="JZC2" s="91"/>
      <c r="JZD2" s="91"/>
      <c r="JZE2" s="91"/>
      <c r="JZF2" s="91"/>
      <c r="JZG2" s="91"/>
      <c r="JZH2" s="91"/>
      <c r="JZI2" s="91"/>
      <c r="JZJ2" s="91"/>
      <c r="JZK2" s="91"/>
      <c r="JZL2" s="91"/>
      <c r="JZM2" s="91"/>
      <c r="JZN2" s="91"/>
      <c r="JZO2" s="91"/>
      <c r="JZP2" s="91"/>
      <c r="JZQ2" s="91"/>
      <c r="JZR2" s="91"/>
      <c r="JZS2" s="91"/>
      <c r="JZT2" s="91"/>
      <c r="JZU2" s="91"/>
      <c r="JZV2" s="91"/>
      <c r="JZW2" s="91"/>
      <c r="JZX2" s="91"/>
      <c r="JZY2" s="91"/>
      <c r="JZZ2" s="91"/>
      <c r="KAA2" s="91"/>
      <c r="KAB2" s="91"/>
      <c r="KAC2" s="91"/>
      <c r="KAD2" s="91"/>
      <c r="KAE2" s="91"/>
      <c r="KAF2" s="91"/>
      <c r="KAG2" s="91"/>
      <c r="KAH2" s="91"/>
      <c r="KAI2" s="91"/>
      <c r="KAJ2" s="91"/>
      <c r="KAK2" s="91"/>
      <c r="KAL2" s="91"/>
      <c r="KAM2" s="91"/>
      <c r="KAN2" s="91"/>
      <c r="KAO2" s="91"/>
      <c r="KAP2" s="91"/>
      <c r="KAQ2" s="91"/>
      <c r="KAR2" s="91"/>
      <c r="KAS2" s="91"/>
      <c r="KAT2" s="91"/>
      <c r="KAU2" s="91"/>
      <c r="KAV2" s="91"/>
      <c r="KAW2" s="91"/>
      <c r="KAX2" s="91"/>
      <c r="KAY2" s="91"/>
      <c r="KAZ2" s="91"/>
      <c r="KBA2" s="91"/>
      <c r="KBB2" s="91"/>
      <c r="KBC2" s="91"/>
      <c r="KBD2" s="91"/>
      <c r="KBE2" s="91"/>
      <c r="KBF2" s="91"/>
      <c r="KBG2" s="91"/>
      <c r="KBH2" s="91"/>
      <c r="KBI2" s="91"/>
      <c r="KBJ2" s="91"/>
      <c r="KBK2" s="91"/>
      <c r="KBL2" s="91"/>
      <c r="KBM2" s="91"/>
      <c r="KBN2" s="91"/>
      <c r="KBO2" s="91"/>
      <c r="KBP2" s="91"/>
      <c r="KBQ2" s="91"/>
      <c r="KBR2" s="91"/>
      <c r="KBS2" s="91"/>
      <c r="KBT2" s="91"/>
      <c r="KBU2" s="91"/>
      <c r="KBV2" s="91"/>
      <c r="KBW2" s="91"/>
      <c r="KBX2" s="91"/>
      <c r="KBY2" s="91"/>
      <c r="KBZ2" s="91"/>
      <c r="KCA2" s="91"/>
      <c r="KCB2" s="91"/>
      <c r="KCC2" s="91"/>
      <c r="KCD2" s="91"/>
      <c r="KCE2" s="91"/>
      <c r="KCF2" s="91"/>
      <c r="KCG2" s="91"/>
      <c r="KCH2" s="91"/>
      <c r="KCI2" s="91"/>
      <c r="KCJ2" s="91"/>
      <c r="KCK2" s="91"/>
      <c r="KCL2" s="91"/>
      <c r="KCM2" s="91"/>
      <c r="KCN2" s="91"/>
      <c r="KCO2" s="91"/>
      <c r="KCP2" s="91"/>
      <c r="KCQ2" s="91"/>
      <c r="KCR2" s="91"/>
      <c r="KCS2" s="91"/>
      <c r="KCT2" s="91"/>
      <c r="KCU2" s="91"/>
      <c r="KCV2" s="91"/>
      <c r="KCW2" s="91"/>
      <c r="KCX2" s="91"/>
      <c r="KCY2" s="91"/>
      <c r="KCZ2" s="91"/>
      <c r="KDA2" s="91"/>
      <c r="KDB2" s="91"/>
      <c r="KDC2" s="91"/>
      <c r="KDD2" s="91"/>
      <c r="KDE2" s="91"/>
      <c r="KDF2" s="91"/>
      <c r="KDG2" s="91"/>
      <c r="KDH2" s="91"/>
      <c r="KDI2" s="91"/>
      <c r="KDJ2" s="91"/>
      <c r="KDK2" s="91"/>
      <c r="KDL2" s="91"/>
      <c r="KDM2" s="91"/>
      <c r="KDN2" s="91"/>
      <c r="KDO2" s="91"/>
      <c r="KDP2" s="91"/>
      <c r="KDQ2" s="91"/>
      <c r="KDR2" s="91"/>
      <c r="KDS2" s="91"/>
      <c r="KDT2" s="91"/>
      <c r="KDU2" s="91"/>
      <c r="KDV2" s="91"/>
      <c r="KDW2" s="91"/>
      <c r="KDX2" s="91"/>
      <c r="KDY2" s="91"/>
      <c r="KDZ2" s="91"/>
      <c r="KEA2" s="91"/>
      <c r="KEB2" s="91"/>
      <c r="KEC2" s="91"/>
      <c r="KED2" s="91"/>
      <c r="KEE2" s="91"/>
      <c r="KEF2" s="91"/>
      <c r="KEG2" s="91"/>
      <c r="KEH2" s="91"/>
      <c r="KEI2" s="91"/>
      <c r="KEJ2" s="91"/>
      <c r="KEK2" s="91"/>
      <c r="KEL2" s="91"/>
      <c r="KEM2" s="91"/>
      <c r="KEN2" s="91"/>
      <c r="KEO2" s="91"/>
      <c r="KEP2" s="91"/>
      <c r="KEQ2" s="91"/>
      <c r="KER2" s="91"/>
      <c r="KES2" s="91"/>
      <c r="KET2" s="91"/>
      <c r="KEU2" s="91"/>
      <c r="KEV2" s="91"/>
      <c r="KEW2" s="91"/>
      <c r="KEX2" s="91"/>
      <c r="KEY2" s="91"/>
      <c r="KEZ2" s="91"/>
      <c r="KFA2" s="91"/>
      <c r="KFB2" s="91"/>
      <c r="KFC2" s="91"/>
      <c r="KFD2" s="91"/>
      <c r="KFE2" s="91"/>
      <c r="KFF2" s="91"/>
      <c r="KFG2" s="91"/>
      <c r="KFH2" s="91"/>
      <c r="KFI2" s="91"/>
      <c r="KFJ2" s="91"/>
      <c r="KFK2" s="91"/>
      <c r="KFL2" s="91"/>
      <c r="KFM2" s="91"/>
      <c r="KFN2" s="91"/>
      <c r="KFO2" s="91"/>
      <c r="KFP2" s="91"/>
      <c r="KFQ2" s="91"/>
      <c r="KFR2" s="91"/>
      <c r="KFS2" s="91"/>
      <c r="KFT2" s="91"/>
      <c r="KFU2" s="91"/>
      <c r="KFV2" s="91"/>
      <c r="KFW2" s="91"/>
      <c r="KFX2" s="91"/>
      <c r="KFY2" s="91"/>
      <c r="KFZ2" s="91"/>
      <c r="KGA2" s="91"/>
      <c r="KGB2" s="91"/>
      <c r="KGC2" s="91"/>
      <c r="KGD2" s="91"/>
      <c r="KGE2" s="91"/>
      <c r="KGF2" s="91"/>
      <c r="KGG2" s="91"/>
      <c r="KGH2" s="91"/>
      <c r="KGI2" s="91"/>
      <c r="KGJ2" s="91"/>
      <c r="KGK2" s="91"/>
      <c r="KGL2" s="91"/>
      <c r="KGM2" s="91"/>
      <c r="KGN2" s="91"/>
      <c r="KGO2" s="91"/>
      <c r="KGP2" s="91"/>
      <c r="KGQ2" s="91"/>
      <c r="KGR2" s="91"/>
      <c r="KGS2" s="91"/>
      <c r="KGT2" s="91"/>
      <c r="KGU2" s="91"/>
      <c r="KGV2" s="91"/>
      <c r="KGW2" s="91"/>
      <c r="KGX2" s="91"/>
      <c r="KGY2" s="91"/>
      <c r="KGZ2" s="91"/>
      <c r="KHA2" s="91"/>
      <c r="KHB2" s="91"/>
      <c r="KHC2" s="91"/>
      <c r="KHD2" s="91"/>
      <c r="KHE2" s="91"/>
      <c r="KHF2" s="91"/>
      <c r="KHG2" s="91"/>
      <c r="KHH2" s="91"/>
      <c r="KHI2" s="91"/>
      <c r="KHJ2" s="91"/>
      <c r="KHK2" s="91"/>
      <c r="KHL2" s="91"/>
      <c r="KHM2" s="91"/>
      <c r="KHN2" s="91"/>
      <c r="KHO2" s="91"/>
      <c r="KHP2" s="91"/>
      <c r="KHQ2" s="91"/>
      <c r="KHR2" s="91"/>
      <c r="KHS2" s="91"/>
      <c r="KHT2" s="91"/>
      <c r="KHU2" s="91"/>
      <c r="KHV2" s="91"/>
      <c r="KHW2" s="91"/>
      <c r="KHX2" s="91"/>
      <c r="KHY2" s="91"/>
      <c r="KHZ2" s="91"/>
      <c r="KIA2" s="91"/>
      <c r="KIB2" s="91"/>
      <c r="KIC2" s="91"/>
      <c r="KID2" s="91"/>
      <c r="KIE2" s="91"/>
      <c r="KIF2" s="91"/>
      <c r="KIG2" s="91"/>
      <c r="KIH2" s="91"/>
      <c r="KII2" s="91"/>
      <c r="KIJ2" s="91"/>
      <c r="KIK2" s="91"/>
      <c r="KIL2" s="91"/>
      <c r="KIM2" s="91"/>
      <c r="KIN2" s="91"/>
      <c r="KIO2" s="91"/>
      <c r="KIP2" s="91"/>
      <c r="KIQ2" s="91"/>
      <c r="KIR2" s="91"/>
      <c r="KIS2" s="91"/>
      <c r="KIT2" s="91"/>
      <c r="KIU2" s="91"/>
      <c r="KIV2" s="91"/>
      <c r="KIW2" s="91"/>
      <c r="KIX2" s="91"/>
      <c r="KIY2" s="91"/>
      <c r="KIZ2" s="91"/>
      <c r="KJA2" s="91"/>
      <c r="KJB2" s="91"/>
      <c r="KJC2" s="91"/>
      <c r="KJD2" s="91"/>
      <c r="KJE2" s="91"/>
      <c r="KJF2" s="91"/>
      <c r="KJG2" s="91"/>
      <c r="KJH2" s="91"/>
      <c r="KJI2" s="91"/>
      <c r="KJJ2" s="91"/>
      <c r="KJK2" s="91"/>
      <c r="KJL2" s="91"/>
      <c r="KJM2" s="91"/>
      <c r="KJN2" s="91"/>
      <c r="KJO2" s="91"/>
      <c r="KJP2" s="91"/>
      <c r="KJQ2" s="91"/>
      <c r="KJR2" s="91"/>
      <c r="KJS2" s="91"/>
      <c r="KJT2" s="91"/>
      <c r="KJU2" s="91"/>
      <c r="KJV2" s="91"/>
      <c r="KJW2" s="91"/>
      <c r="KJX2" s="91"/>
      <c r="KJY2" s="91"/>
      <c r="KJZ2" s="91"/>
      <c r="KKA2" s="91"/>
      <c r="KKB2" s="91"/>
      <c r="KKC2" s="91"/>
      <c r="KKD2" s="91"/>
      <c r="KKE2" s="91"/>
      <c r="KKF2" s="91"/>
      <c r="KKG2" s="91"/>
      <c r="KKH2" s="91"/>
      <c r="KKI2" s="91"/>
      <c r="KKJ2" s="91"/>
      <c r="KKK2" s="91"/>
      <c r="KKL2" s="91"/>
      <c r="KKM2" s="91"/>
      <c r="KKN2" s="91"/>
      <c r="KKO2" s="91"/>
      <c r="KKP2" s="91"/>
      <c r="KKQ2" s="91"/>
      <c r="KKR2" s="91"/>
      <c r="KKS2" s="91"/>
      <c r="KKT2" s="91"/>
      <c r="KKU2" s="91"/>
      <c r="KKV2" s="91"/>
      <c r="KKW2" s="91"/>
      <c r="KKX2" s="91"/>
      <c r="KKY2" s="91"/>
      <c r="KKZ2" s="91"/>
      <c r="KLA2" s="91"/>
      <c r="KLB2" s="91"/>
      <c r="KLC2" s="91"/>
      <c r="KLD2" s="91"/>
      <c r="KLE2" s="91"/>
      <c r="KLF2" s="91"/>
      <c r="KLG2" s="91"/>
      <c r="KLH2" s="91"/>
      <c r="KLI2" s="91"/>
      <c r="KLJ2" s="91"/>
      <c r="KLK2" s="91"/>
      <c r="KLL2" s="91"/>
      <c r="KLM2" s="91"/>
      <c r="KLN2" s="91"/>
      <c r="KLO2" s="91"/>
      <c r="KLP2" s="91"/>
      <c r="KLQ2" s="91"/>
      <c r="KLR2" s="91"/>
      <c r="KLS2" s="91"/>
      <c r="KLT2" s="91"/>
      <c r="KLU2" s="91"/>
      <c r="KLV2" s="91"/>
      <c r="KLW2" s="91"/>
      <c r="KLX2" s="91"/>
      <c r="KLY2" s="91"/>
      <c r="KLZ2" s="91"/>
      <c r="KMA2" s="91"/>
      <c r="KMB2" s="91"/>
      <c r="KMC2" s="91"/>
      <c r="KMD2" s="91"/>
      <c r="KME2" s="91"/>
      <c r="KMF2" s="91"/>
      <c r="KMG2" s="91"/>
      <c r="KMH2" s="91"/>
      <c r="KMI2" s="91"/>
      <c r="KMJ2" s="91"/>
      <c r="KMK2" s="91"/>
      <c r="KML2" s="91"/>
      <c r="KMM2" s="91"/>
      <c r="KMN2" s="91"/>
      <c r="KMO2" s="91"/>
      <c r="KMP2" s="91"/>
      <c r="KMQ2" s="91"/>
      <c r="KMR2" s="91"/>
      <c r="KMS2" s="91"/>
      <c r="KMT2" s="91"/>
      <c r="KMU2" s="91"/>
      <c r="KMV2" s="91"/>
      <c r="KMW2" s="91"/>
      <c r="KMX2" s="91"/>
      <c r="KMY2" s="91"/>
      <c r="KMZ2" s="91"/>
      <c r="KNA2" s="91"/>
      <c r="KNB2" s="91"/>
      <c r="KNC2" s="91"/>
      <c r="KND2" s="91"/>
      <c r="KNE2" s="91"/>
      <c r="KNF2" s="91"/>
      <c r="KNG2" s="91"/>
      <c r="KNH2" s="91"/>
      <c r="KNI2" s="91"/>
      <c r="KNJ2" s="91"/>
      <c r="KNK2" s="91"/>
      <c r="KNL2" s="91"/>
      <c r="KNM2" s="91"/>
      <c r="KNN2" s="91"/>
      <c r="KNO2" s="91"/>
      <c r="KNP2" s="91"/>
      <c r="KNQ2" s="91"/>
      <c r="KNR2" s="91"/>
      <c r="KNS2" s="91"/>
      <c r="KNT2" s="91"/>
      <c r="KNU2" s="91"/>
      <c r="KNV2" s="91"/>
      <c r="KNW2" s="91"/>
      <c r="KNX2" s="91"/>
      <c r="KNY2" s="91"/>
      <c r="KNZ2" s="91"/>
      <c r="KOA2" s="91"/>
      <c r="KOB2" s="91"/>
      <c r="KOC2" s="91"/>
      <c r="KOD2" s="91"/>
      <c r="KOE2" s="91"/>
      <c r="KOF2" s="91"/>
      <c r="KOG2" s="91"/>
      <c r="KOH2" s="91"/>
      <c r="KOI2" s="91"/>
      <c r="KOJ2" s="91"/>
      <c r="KOK2" s="91"/>
      <c r="KOL2" s="91"/>
      <c r="KOM2" s="91"/>
      <c r="KON2" s="91"/>
      <c r="KOO2" s="91"/>
      <c r="KOP2" s="91"/>
      <c r="KOQ2" s="91"/>
      <c r="KOR2" s="91"/>
      <c r="KOS2" s="91"/>
      <c r="KOT2" s="91"/>
      <c r="KOU2" s="91"/>
      <c r="KOV2" s="91"/>
      <c r="KOW2" s="91"/>
      <c r="KOX2" s="91"/>
      <c r="KOY2" s="91"/>
      <c r="KOZ2" s="91"/>
      <c r="KPA2" s="91"/>
      <c r="KPB2" s="91"/>
      <c r="KPC2" s="91"/>
      <c r="KPD2" s="91"/>
      <c r="KPE2" s="91"/>
      <c r="KPF2" s="91"/>
      <c r="KPG2" s="91"/>
      <c r="KPH2" s="91"/>
      <c r="KPI2" s="91"/>
      <c r="KPJ2" s="91"/>
      <c r="KPK2" s="91"/>
      <c r="KPL2" s="91"/>
      <c r="KPM2" s="91"/>
      <c r="KPN2" s="91"/>
      <c r="KPO2" s="91"/>
      <c r="KPP2" s="91"/>
      <c r="KPQ2" s="91"/>
      <c r="KPR2" s="91"/>
      <c r="KPS2" s="91"/>
      <c r="KPT2" s="91"/>
      <c r="KPU2" s="91"/>
      <c r="KPV2" s="91"/>
      <c r="KPW2" s="91"/>
      <c r="KPX2" s="91"/>
      <c r="KPY2" s="91"/>
      <c r="KPZ2" s="91"/>
      <c r="KQA2" s="91"/>
      <c r="KQB2" s="91"/>
      <c r="KQC2" s="91"/>
      <c r="KQD2" s="91"/>
      <c r="KQE2" s="91"/>
      <c r="KQF2" s="91"/>
      <c r="KQG2" s="91"/>
      <c r="KQH2" s="91"/>
      <c r="KQI2" s="91"/>
      <c r="KQJ2" s="91"/>
      <c r="KQK2" s="91"/>
      <c r="KQL2" s="91"/>
      <c r="KQM2" s="91"/>
      <c r="KQN2" s="91"/>
      <c r="KQO2" s="91"/>
      <c r="KQP2" s="91"/>
      <c r="KQQ2" s="91"/>
      <c r="KQR2" s="91"/>
      <c r="KQS2" s="91"/>
      <c r="KQT2" s="91"/>
      <c r="KQU2" s="91"/>
      <c r="KQV2" s="91"/>
      <c r="KQW2" s="91"/>
      <c r="KQX2" s="91"/>
      <c r="KQY2" s="91"/>
      <c r="KQZ2" s="91"/>
      <c r="KRA2" s="91"/>
      <c r="KRB2" s="91"/>
      <c r="KRC2" s="91"/>
      <c r="KRD2" s="91"/>
      <c r="KRE2" s="91"/>
      <c r="KRF2" s="91"/>
      <c r="KRG2" s="91"/>
      <c r="KRH2" s="91"/>
      <c r="KRI2" s="91"/>
      <c r="KRJ2" s="91"/>
      <c r="KRK2" s="91"/>
      <c r="KRL2" s="91"/>
      <c r="KRM2" s="91"/>
      <c r="KRN2" s="91"/>
      <c r="KRO2" s="91"/>
      <c r="KRP2" s="91"/>
      <c r="KRQ2" s="91"/>
      <c r="KRR2" s="91"/>
      <c r="KRS2" s="91"/>
      <c r="KRT2" s="91"/>
      <c r="KRU2" s="91"/>
      <c r="KRV2" s="91"/>
      <c r="KRW2" s="91"/>
      <c r="KRX2" s="91"/>
      <c r="KRY2" s="91"/>
      <c r="KRZ2" s="91"/>
      <c r="KSA2" s="91"/>
      <c r="KSB2" s="91"/>
      <c r="KSC2" s="91"/>
      <c r="KSD2" s="91"/>
      <c r="KSE2" s="91"/>
      <c r="KSF2" s="91"/>
      <c r="KSG2" s="91"/>
      <c r="KSH2" s="91"/>
      <c r="KSI2" s="91"/>
      <c r="KSJ2" s="91"/>
      <c r="KSK2" s="91"/>
      <c r="KSL2" s="91"/>
      <c r="KSM2" s="91"/>
      <c r="KSN2" s="91"/>
      <c r="KSO2" s="91"/>
      <c r="KSP2" s="91"/>
      <c r="KSQ2" s="91"/>
      <c r="KSR2" s="91"/>
      <c r="KSS2" s="91"/>
      <c r="KST2" s="91"/>
      <c r="KSU2" s="91"/>
      <c r="KSV2" s="91"/>
      <c r="KSW2" s="91"/>
      <c r="KSX2" s="91"/>
      <c r="KSY2" s="91"/>
      <c r="KSZ2" s="91"/>
      <c r="KTA2" s="91"/>
      <c r="KTB2" s="91"/>
      <c r="KTC2" s="91"/>
      <c r="KTD2" s="91"/>
      <c r="KTE2" s="91"/>
      <c r="KTF2" s="91"/>
      <c r="KTG2" s="91"/>
      <c r="KTH2" s="91"/>
      <c r="KTI2" s="91"/>
      <c r="KTJ2" s="91"/>
      <c r="KTK2" s="91"/>
      <c r="KTL2" s="91"/>
      <c r="KTM2" s="91"/>
      <c r="KTN2" s="91"/>
      <c r="KTO2" s="91"/>
      <c r="KTP2" s="91"/>
      <c r="KTQ2" s="91"/>
      <c r="KTR2" s="91"/>
      <c r="KTS2" s="91"/>
      <c r="KTT2" s="91"/>
      <c r="KTU2" s="91"/>
      <c r="KTV2" s="91"/>
      <c r="KTW2" s="91"/>
      <c r="KTX2" s="91"/>
      <c r="KTY2" s="91"/>
      <c r="KTZ2" s="91"/>
      <c r="KUA2" s="91"/>
      <c r="KUB2" s="91"/>
      <c r="KUC2" s="91"/>
      <c r="KUD2" s="91"/>
      <c r="KUE2" s="91"/>
      <c r="KUF2" s="91"/>
      <c r="KUG2" s="91"/>
      <c r="KUH2" s="91"/>
      <c r="KUI2" s="91"/>
      <c r="KUJ2" s="91"/>
      <c r="KUK2" s="91"/>
      <c r="KUL2" s="91"/>
      <c r="KUM2" s="91"/>
      <c r="KUN2" s="91"/>
      <c r="KUO2" s="91"/>
      <c r="KUP2" s="91"/>
      <c r="KUQ2" s="91"/>
      <c r="KUR2" s="91"/>
      <c r="KUS2" s="91"/>
      <c r="KUT2" s="91"/>
      <c r="KUU2" s="91"/>
      <c r="KUV2" s="91"/>
      <c r="KUW2" s="91"/>
      <c r="KUX2" s="91"/>
      <c r="KUY2" s="91"/>
      <c r="KUZ2" s="91"/>
      <c r="KVA2" s="91"/>
      <c r="KVB2" s="91"/>
      <c r="KVC2" s="91"/>
      <c r="KVD2" s="91"/>
      <c r="KVE2" s="91"/>
      <c r="KVF2" s="91"/>
      <c r="KVG2" s="91"/>
      <c r="KVH2" s="91"/>
      <c r="KVI2" s="91"/>
      <c r="KVJ2" s="91"/>
      <c r="KVK2" s="91"/>
      <c r="KVL2" s="91"/>
      <c r="KVM2" s="91"/>
      <c r="KVN2" s="91"/>
      <c r="KVO2" s="91"/>
      <c r="KVP2" s="91"/>
      <c r="KVQ2" s="91"/>
      <c r="KVR2" s="91"/>
      <c r="KVS2" s="91"/>
      <c r="KVT2" s="91"/>
      <c r="KVU2" s="91"/>
      <c r="KVV2" s="91"/>
      <c r="KVW2" s="91"/>
      <c r="KVX2" s="91"/>
      <c r="KVY2" s="91"/>
      <c r="KVZ2" s="91"/>
      <c r="KWA2" s="91"/>
      <c r="KWB2" s="91"/>
      <c r="KWC2" s="91"/>
      <c r="KWD2" s="91"/>
      <c r="KWE2" s="91"/>
      <c r="KWF2" s="91"/>
      <c r="KWG2" s="91"/>
      <c r="KWH2" s="91"/>
      <c r="KWI2" s="91"/>
      <c r="KWJ2" s="91"/>
      <c r="KWK2" s="91"/>
      <c r="KWL2" s="91"/>
      <c r="KWM2" s="91"/>
      <c r="KWN2" s="91"/>
      <c r="KWO2" s="91"/>
      <c r="KWP2" s="91"/>
      <c r="KWQ2" s="91"/>
      <c r="KWR2" s="91"/>
      <c r="KWS2" s="91"/>
      <c r="KWT2" s="91"/>
      <c r="KWU2" s="91"/>
      <c r="KWV2" s="91"/>
      <c r="KWW2" s="91"/>
      <c r="KWX2" s="91"/>
      <c r="KWY2" s="91"/>
      <c r="KWZ2" s="91"/>
      <c r="KXA2" s="91"/>
      <c r="KXB2" s="91"/>
      <c r="KXC2" s="91"/>
      <c r="KXD2" s="91"/>
      <c r="KXE2" s="91"/>
      <c r="KXF2" s="91"/>
      <c r="KXG2" s="91"/>
      <c r="KXH2" s="91"/>
      <c r="KXI2" s="91"/>
      <c r="KXJ2" s="91"/>
      <c r="KXK2" s="91"/>
      <c r="KXL2" s="91"/>
      <c r="KXM2" s="91"/>
      <c r="KXN2" s="91"/>
      <c r="KXO2" s="91"/>
      <c r="KXP2" s="91"/>
      <c r="KXQ2" s="91"/>
      <c r="KXR2" s="91"/>
      <c r="KXS2" s="91"/>
      <c r="KXT2" s="91"/>
      <c r="KXU2" s="91"/>
      <c r="KXV2" s="91"/>
      <c r="KXW2" s="91"/>
      <c r="KXX2" s="91"/>
      <c r="KXY2" s="91"/>
      <c r="KXZ2" s="91"/>
      <c r="KYA2" s="91"/>
      <c r="KYB2" s="91"/>
      <c r="KYC2" s="91"/>
      <c r="KYD2" s="91"/>
      <c r="KYE2" s="91"/>
      <c r="KYF2" s="91"/>
      <c r="KYG2" s="91"/>
      <c r="KYH2" s="91"/>
      <c r="KYI2" s="91"/>
      <c r="KYJ2" s="91"/>
      <c r="KYK2" s="91"/>
      <c r="KYL2" s="91"/>
      <c r="KYM2" s="91"/>
      <c r="KYN2" s="91"/>
      <c r="KYO2" s="91"/>
      <c r="KYP2" s="91"/>
      <c r="KYQ2" s="91"/>
      <c r="KYR2" s="91"/>
      <c r="KYS2" s="91"/>
      <c r="KYT2" s="91"/>
      <c r="KYU2" s="91"/>
      <c r="KYV2" s="91"/>
      <c r="KYW2" s="91"/>
      <c r="KYX2" s="91"/>
      <c r="KYY2" s="91"/>
      <c r="KYZ2" s="91"/>
      <c r="KZA2" s="91"/>
      <c r="KZB2" s="91"/>
      <c r="KZC2" s="91"/>
      <c r="KZD2" s="91"/>
      <c r="KZE2" s="91"/>
      <c r="KZF2" s="91"/>
      <c r="KZG2" s="91"/>
      <c r="KZH2" s="91"/>
      <c r="KZI2" s="91"/>
      <c r="KZJ2" s="91"/>
      <c r="KZK2" s="91"/>
      <c r="KZL2" s="91"/>
      <c r="KZM2" s="91"/>
      <c r="KZN2" s="91"/>
      <c r="KZO2" s="91"/>
      <c r="KZP2" s="91"/>
      <c r="KZQ2" s="91"/>
      <c r="KZR2" s="91"/>
      <c r="KZS2" s="91"/>
      <c r="KZT2" s="91"/>
      <c r="KZU2" s="91"/>
      <c r="KZV2" s="91"/>
      <c r="KZW2" s="91"/>
      <c r="KZX2" s="91"/>
      <c r="KZY2" s="91"/>
      <c r="KZZ2" s="91"/>
      <c r="LAA2" s="91"/>
      <c r="LAB2" s="91"/>
      <c r="LAC2" s="91"/>
      <c r="LAD2" s="91"/>
      <c r="LAE2" s="91"/>
      <c r="LAF2" s="91"/>
      <c r="LAG2" s="91"/>
      <c r="LAH2" s="91"/>
      <c r="LAI2" s="91"/>
      <c r="LAJ2" s="91"/>
      <c r="LAK2" s="91"/>
      <c r="LAL2" s="91"/>
      <c r="LAM2" s="91"/>
      <c r="LAN2" s="91"/>
      <c r="LAO2" s="91"/>
      <c r="LAP2" s="91"/>
      <c r="LAQ2" s="91"/>
      <c r="LAR2" s="91"/>
      <c r="LAS2" s="91"/>
      <c r="LAT2" s="91"/>
      <c r="LAU2" s="91"/>
      <c r="LAV2" s="91"/>
      <c r="LAW2" s="91"/>
      <c r="LAX2" s="91"/>
      <c r="LAY2" s="91"/>
      <c r="LAZ2" s="91"/>
      <c r="LBA2" s="91"/>
      <c r="LBB2" s="91"/>
      <c r="LBC2" s="91"/>
      <c r="LBD2" s="91"/>
      <c r="LBE2" s="91"/>
      <c r="LBF2" s="91"/>
      <c r="LBG2" s="91"/>
      <c r="LBH2" s="91"/>
      <c r="LBI2" s="91"/>
      <c r="LBJ2" s="91"/>
      <c r="LBK2" s="91"/>
      <c r="LBL2" s="91"/>
      <c r="LBM2" s="91"/>
      <c r="LBN2" s="91"/>
      <c r="LBO2" s="91"/>
      <c r="LBP2" s="91"/>
      <c r="LBQ2" s="91"/>
      <c r="LBR2" s="91"/>
      <c r="LBS2" s="91"/>
      <c r="LBT2" s="91"/>
      <c r="LBU2" s="91"/>
      <c r="LBV2" s="91"/>
      <c r="LBW2" s="91"/>
      <c r="LBX2" s="91"/>
      <c r="LBY2" s="91"/>
      <c r="LBZ2" s="91"/>
      <c r="LCA2" s="91"/>
      <c r="LCB2" s="91"/>
      <c r="LCC2" s="91"/>
      <c r="LCD2" s="91"/>
      <c r="LCE2" s="91"/>
      <c r="LCF2" s="91"/>
      <c r="LCG2" s="91"/>
      <c r="LCH2" s="91"/>
      <c r="LCI2" s="91"/>
      <c r="LCJ2" s="91"/>
      <c r="LCK2" s="91"/>
      <c r="LCL2" s="91"/>
      <c r="LCM2" s="91"/>
      <c r="LCN2" s="91"/>
      <c r="LCO2" s="91"/>
      <c r="LCP2" s="91"/>
      <c r="LCQ2" s="91"/>
      <c r="LCR2" s="91"/>
      <c r="LCS2" s="91"/>
      <c r="LCT2" s="91"/>
      <c r="LCU2" s="91"/>
      <c r="LCV2" s="91"/>
      <c r="LCW2" s="91"/>
      <c r="LCX2" s="91"/>
      <c r="LCY2" s="91"/>
      <c r="LCZ2" s="91"/>
      <c r="LDA2" s="91"/>
      <c r="LDB2" s="91"/>
      <c r="LDC2" s="91"/>
      <c r="LDD2" s="91"/>
      <c r="LDE2" s="91"/>
      <c r="LDF2" s="91"/>
      <c r="LDG2" s="91"/>
      <c r="LDH2" s="91"/>
      <c r="LDI2" s="91"/>
      <c r="LDJ2" s="91"/>
      <c r="LDK2" s="91"/>
      <c r="LDL2" s="91"/>
      <c r="LDM2" s="91"/>
      <c r="LDN2" s="91"/>
      <c r="LDO2" s="91"/>
      <c r="LDP2" s="91"/>
      <c r="LDQ2" s="91"/>
      <c r="LDR2" s="91"/>
      <c r="LDS2" s="91"/>
      <c r="LDT2" s="91"/>
      <c r="LDU2" s="91"/>
      <c r="LDV2" s="91"/>
      <c r="LDW2" s="91"/>
      <c r="LDX2" s="91"/>
      <c r="LDY2" s="91"/>
      <c r="LDZ2" s="91"/>
      <c r="LEA2" s="91"/>
      <c r="LEB2" s="91"/>
      <c r="LEC2" s="91"/>
      <c r="LED2" s="91"/>
      <c r="LEE2" s="91"/>
      <c r="LEF2" s="91"/>
      <c r="LEG2" s="91"/>
      <c r="LEH2" s="91"/>
      <c r="LEI2" s="91"/>
      <c r="LEJ2" s="91"/>
      <c r="LEK2" s="91"/>
      <c r="LEL2" s="91"/>
      <c r="LEM2" s="91"/>
      <c r="LEN2" s="91"/>
      <c r="LEO2" s="91"/>
      <c r="LEP2" s="91"/>
      <c r="LEQ2" s="91"/>
      <c r="LER2" s="91"/>
      <c r="LES2" s="91"/>
      <c r="LET2" s="91"/>
      <c r="LEU2" s="91"/>
      <c r="LEV2" s="91"/>
      <c r="LEW2" s="91"/>
      <c r="LEX2" s="91"/>
      <c r="LEY2" s="91"/>
      <c r="LEZ2" s="91"/>
      <c r="LFA2" s="91"/>
      <c r="LFB2" s="91"/>
      <c r="LFC2" s="91"/>
      <c r="LFD2" s="91"/>
      <c r="LFE2" s="91"/>
      <c r="LFF2" s="91"/>
      <c r="LFG2" s="91"/>
      <c r="LFH2" s="91"/>
      <c r="LFI2" s="91"/>
      <c r="LFJ2" s="91"/>
      <c r="LFK2" s="91"/>
      <c r="LFL2" s="91"/>
      <c r="LFM2" s="91"/>
      <c r="LFN2" s="91"/>
      <c r="LFO2" s="91"/>
      <c r="LFP2" s="91"/>
      <c r="LFQ2" s="91"/>
      <c r="LFR2" s="91"/>
      <c r="LFS2" s="91"/>
      <c r="LFT2" s="91"/>
      <c r="LFU2" s="91"/>
      <c r="LFV2" s="91"/>
      <c r="LFW2" s="91"/>
      <c r="LFX2" s="91"/>
      <c r="LFY2" s="91"/>
      <c r="LFZ2" s="91"/>
      <c r="LGA2" s="91"/>
      <c r="LGB2" s="91"/>
      <c r="LGC2" s="91"/>
      <c r="LGD2" s="91"/>
      <c r="LGE2" s="91"/>
      <c r="LGF2" s="91"/>
      <c r="LGG2" s="91"/>
      <c r="LGH2" s="91"/>
      <c r="LGI2" s="91"/>
      <c r="LGJ2" s="91"/>
      <c r="LGK2" s="91"/>
      <c r="LGL2" s="91"/>
      <c r="LGM2" s="91"/>
      <c r="LGN2" s="91"/>
      <c r="LGO2" s="91"/>
      <c r="LGP2" s="91"/>
      <c r="LGQ2" s="91"/>
      <c r="LGR2" s="91"/>
      <c r="LGS2" s="91"/>
      <c r="LGT2" s="91"/>
      <c r="LGU2" s="91"/>
      <c r="LGV2" s="91"/>
      <c r="LGW2" s="91"/>
      <c r="LGX2" s="91"/>
      <c r="LGY2" s="91"/>
      <c r="LGZ2" s="91"/>
      <c r="LHA2" s="91"/>
      <c r="LHB2" s="91"/>
      <c r="LHC2" s="91"/>
      <c r="LHD2" s="91"/>
      <c r="LHE2" s="91"/>
      <c r="LHF2" s="91"/>
      <c r="LHG2" s="91"/>
      <c r="LHH2" s="91"/>
      <c r="LHI2" s="91"/>
      <c r="LHJ2" s="91"/>
      <c r="LHK2" s="91"/>
      <c r="LHL2" s="91"/>
      <c r="LHM2" s="91"/>
      <c r="LHN2" s="91"/>
      <c r="LHO2" s="91"/>
      <c r="LHP2" s="91"/>
      <c r="LHQ2" s="91"/>
      <c r="LHR2" s="91"/>
      <c r="LHS2" s="91"/>
      <c r="LHT2" s="91"/>
      <c r="LHU2" s="91"/>
      <c r="LHV2" s="91"/>
      <c r="LHW2" s="91"/>
      <c r="LHX2" s="91"/>
      <c r="LHY2" s="91"/>
      <c r="LHZ2" s="91"/>
      <c r="LIA2" s="91"/>
      <c r="LIB2" s="91"/>
      <c r="LIC2" s="91"/>
      <c r="LID2" s="91"/>
      <c r="LIE2" s="91"/>
      <c r="LIF2" s="91"/>
      <c r="LIG2" s="91"/>
      <c r="LIH2" s="91"/>
      <c r="LII2" s="91"/>
      <c r="LIJ2" s="91"/>
      <c r="LIK2" s="91"/>
      <c r="LIL2" s="91"/>
      <c r="LIM2" s="91"/>
      <c r="LIN2" s="91"/>
      <c r="LIO2" s="91"/>
      <c r="LIP2" s="91"/>
      <c r="LIQ2" s="91"/>
      <c r="LIR2" s="91"/>
      <c r="LIS2" s="91"/>
      <c r="LIT2" s="91"/>
      <c r="LIU2" s="91"/>
      <c r="LIV2" s="91"/>
      <c r="LIW2" s="91"/>
      <c r="LIX2" s="91"/>
      <c r="LIY2" s="91"/>
      <c r="LIZ2" s="91"/>
      <c r="LJA2" s="91"/>
      <c r="LJB2" s="91"/>
      <c r="LJC2" s="91"/>
      <c r="LJD2" s="91"/>
      <c r="LJE2" s="91"/>
      <c r="LJF2" s="91"/>
      <c r="LJG2" s="91"/>
      <c r="LJH2" s="91"/>
      <c r="LJI2" s="91"/>
      <c r="LJJ2" s="91"/>
      <c r="LJK2" s="91"/>
      <c r="LJL2" s="91"/>
      <c r="LJM2" s="91"/>
      <c r="LJN2" s="91"/>
      <c r="LJO2" s="91"/>
      <c r="LJP2" s="91"/>
      <c r="LJQ2" s="91"/>
      <c r="LJR2" s="91"/>
      <c r="LJS2" s="91"/>
      <c r="LJT2" s="91"/>
      <c r="LJU2" s="91"/>
      <c r="LJV2" s="91"/>
      <c r="LJW2" s="91"/>
      <c r="LJX2" s="91"/>
      <c r="LJY2" s="91"/>
      <c r="LJZ2" s="91"/>
      <c r="LKA2" s="91"/>
      <c r="LKB2" s="91"/>
      <c r="LKC2" s="91"/>
      <c r="LKD2" s="91"/>
      <c r="LKE2" s="91"/>
      <c r="LKF2" s="91"/>
      <c r="LKG2" s="91"/>
      <c r="LKH2" s="91"/>
      <c r="LKI2" s="91"/>
      <c r="LKJ2" s="91"/>
      <c r="LKK2" s="91"/>
      <c r="LKL2" s="91"/>
      <c r="LKM2" s="91"/>
      <c r="LKN2" s="91"/>
      <c r="LKO2" s="91"/>
      <c r="LKP2" s="91"/>
      <c r="LKQ2" s="91"/>
      <c r="LKR2" s="91"/>
      <c r="LKS2" s="91"/>
      <c r="LKT2" s="91"/>
      <c r="LKU2" s="91"/>
      <c r="LKV2" s="91"/>
      <c r="LKW2" s="91"/>
      <c r="LKX2" s="91"/>
      <c r="LKY2" s="91"/>
      <c r="LKZ2" s="91"/>
      <c r="LLA2" s="91"/>
      <c r="LLB2" s="91"/>
      <c r="LLC2" s="91"/>
      <c r="LLD2" s="91"/>
      <c r="LLE2" s="91"/>
      <c r="LLF2" s="91"/>
      <c r="LLG2" s="91"/>
      <c r="LLH2" s="91"/>
      <c r="LLI2" s="91"/>
      <c r="LLJ2" s="91"/>
      <c r="LLK2" s="91"/>
      <c r="LLL2" s="91"/>
      <c r="LLM2" s="91"/>
      <c r="LLN2" s="91"/>
      <c r="LLO2" s="91"/>
      <c r="LLP2" s="91"/>
      <c r="LLQ2" s="91"/>
      <c r="LLR2" s="91"/>
      <c r="LLS2" s="91"/>
      <c r="LLT2" s="91"/>
      <c r="LLU2" s="91"/>
      <c r="LLV2" s="91"/>
      <c r="LLW2" s="91"/>
      <c r="LLX2" s="91"/>
      <c r="LLY2" s="91"/>
      <c r="LLZ2" s="91"/>
      <c r="LMA2" s="91"/>
      <c r="LMB2" s="91"/>
      <c r="LMC2" s="91"/>
      <c r="LMD2" s="91"/>
      <c r="LME2" s="91"/>
      <c r="LMF2" s="91"/>
      <c r="LMG2" s="91"/>
      <c r="LMH2" s="91"/>
      <c r="LMI2" s="91"/>
      <c r="LMJ2" s="91"/>
      <c r="LMK2" s="91"/>
      <c r="LML2" s="91"/>
      <c r="LMM2" s="91"/>
      <c r="LMN2" s="91"/>
      <c r="LMO2" s="91"/>
      <c r="LMP2" s="91"/>
      <c r="LMQ2" s="91"/>
      <c r="LMR2" s="91"/>
      <c r="LMS2" s="91"/>
      <c r="LMT2" s="91"/>
      <c r="LMU2" s="91"/>
      <c r="LMV2" s="91"/>
      <c r="LMW2" s="91"/>
      <c r="LMX2" s="91"/>
      <c r="LMY2" s="91"/>
      <c r="LMZ2" s="91"/>
      <c r="LNA2" s="91"/>
      <c r="LNB2" s="91"/>
      <c r="LNC2" s="91"/>
      <c r="LND2" s="91"/>
      <c r="LNE2" s="91"/>
      <c r="LNF2" s="91"/>
      <c r="LNG2" s="91"/>
      <c r="LNH2" s="91"/>
      <c r="LNI2" s="91"/>
      <c r="LNJ2" s="91"/>
      <c r="LNK2" s="91"/>
      <c r="LNL2" s="91"/>
      <c r="LNM2" s="91"/>
      <c r="LNN2" s="91"/>
      <c r="LNO2" s="91"/>
      <c r="LNP2" s="91"/>
      <c r="LNQ2" s="91"/>
      <c r="LNR2" s="91"/>
      <c r="LNS2" s="91"/>
      <c r="LNT2" s="91"/>
      <c r="LNU2" s="91"/>
      <c r="LNV2" s="91"/>
      <c r="LNW2" s="91"/>
      <c r="LNX2" s="91"/>
      <c r="LNY2" s="91"/>
      <c r="LNZ2" s="91"/>
      <c r="LOA2" s="91"/>
      <c r="LOB2" s="91"/>
      <c r="LOC2" s="91"/>
      <c r="LOD2" s="91"/>
      <c r="LOE2" s="91"/>
      <c r="LOF2" s="91"/>
      <c r="LOG2" s="91"/>
      <c r="LOH2" s="91"/>
      <c r="LOI2" s="91"/>
      <c r="LOJ2" s="91"/>
      <c r="LOK2" s="91"/>
      <c r="LOL2" s="91"/>
      <c r="LOM2" s="91"/>
      <c r="LON2" s="91"/>
      <c r="LOO2" s="91"/>
      <c r="LOP2" s="91"/>
      <c r="LOQ2" s="91"/>
      <c r="LOR2" s="91"/>
      <c r="LOS2" s="91"/>
      <c r="LOT2" s="91"/>
      <c r="LOU2" s="91"/>
      <c r="LOV2" s="91"/>
      <c r="LOW2" s="91"/>
      <c r="LOX2" s="91"/>
      <c r="LOY2" s="91"/>
      <c r="LOZ2" s="91"/>
      <c r="LPA2" s="91"/>
      <c r="LPB2" s="91"/>
      <c r="LPC2" s="91"/>
      <c r="LPD2" s="91"/>
      <c r="LPE2" s="91"/>
      <c r="LPF2" s="91"/>
      <c r="LPG2" s="91"/>
      <c r="LPH2" s="91"/>
      <c r="LPI2" s="91"/>
      <c r="LPJ2" s="91"/>
      <c r="LPK2" s="91"/>
      <c r="LPL2" s="91"/>
      <c r="LPM2" s="91"/>
      <c r="LPN2" s="91"/>
      <c r="LPO2" s="91"/>
      <c r="LPP2" s="91"/>
      <c r="LPQ2" s="91"/>
      <c r="LPR2" s="91"/>
      <c r="LPS2" s="91"/>
      <c r="LPT2" s="91"/>
      <c r="LPU2" s="91"/>
      <c r="LPV2" s="91"/>
      <c r="LPW2" s="91"/>
      <c r="LPX2" s="91"/>
      <c r="LPY2" s="91"/>
      <c r="LPZ2" s="91"/>
      <c r="LQA2" s="91"/>
      <c r="LQB2" s="91"/>
      <c r="LQC2" s="91"/>
      <c r="LQD2" s="91"/>
      <c r="LQE2" s="91"/>
      <c r="LQF2" s="91"/>
      <c r="LQG2" s="91"/>
      <c r="LQH2" s="91"/>
      <c r="LQI2" s="91"/>
      <c r="LQJ2" s="91"/>
      <c r="LQK2" s="91"/>
      <c r="LQL2" s="91"/>
      <c r="LQM2" s="91"/>
      <c r="LQN2" s="91"/>
      <c r="LQO2" s="91"/>
      <c r="LQP2" s="91"/>
      <c r="LQQ2" s="91"/>
      <c r="LQR2" s="91"/>
      <c r="LQS2" s="91"/>
      <c r="LQT2" s="91"/>
      <c r="LQU2" s="91"/>
      <c r="LQV2" s="91"/>
      <c r="LQW2" s="91"/>
      <c r="LQX2" s="91"/>
      <c r="LQY2" s="91"/>
      <c r="LQZ2" s="91"/>
      <c r="LRA2" s="91"/>
      <c r="LRB2" s="91"/>
      <c r="LRC2" s="91"/>
      <c r="LRD2" s="91"/>
      <c r="LRE2" s="91"/>
      <c r="LRF2" s="91"/>
      <c r="LRG2" s="91"/>
      <c r="LRH2" s="91"/>
      <c r="LRI2" s="91"/>
      <c r="LRJ2" s="91"/>
      <c r="LRK2" s="91"/>
      <c r="LRL2" s="91"/>
      <c r="LRM2" s="91"/>
      <c r="LRN2" s="91"/>
      <c r="LRO2" s="91"/>
      <c r="LRP2" s="91"/>
      <c r="LRQ2" s="91"/>
      <c r="LRR2" s="91"/>
      <c r="LRS2" s="91"/>
      <c r="LRT2" s="91"/>
      <c r="LRU2" s="91"/>
      <c r="LRV2" s="91"/>
      <c r="LRW2" s="91"/>
      <c r="LRX2" s="91"/>
      <c r="LRY2" s="91"/>
      <c r="LRZ2" s="91"/>
      <c r="LSA2" s="91"/>
      <c r="LSB2" s="91"/>
      <c r="LSC2" s="91"/>
      <c r="LSD2" s="91"/>
      <c r="LSE2" s="91"/>
      <c r="LSF2" s="91"/>
      <c r="LSG2" s="91"/>
      <c r="LSH2" s="91"/>
      <c r="LSI2" s="91"/>
      <c r="LSJ2" s="91"/>
      <c r="LSK2" s="91"/>
      <c r="LSL2" s="91"/>
      <c r="LSM2" s="91"/>
      <c r="LSN2" s="91"/>
      <c r="LSO2" s="91"/>
      <c r="LSP2" s="91"/>
      <c r="LSQ2" s="91"/>
      <c r="LSR2" s="91"/>
      <c r="LSS2" s="91"/>
      <c r="LST2" s="91"/>
      <c r="LSU2" s="91"/>
      <c r="LSV2" s="91"/>
      <c r="LSW2" s="91"/>
      <c r="LSX2" s="91"/>
      <c r="LSY2" s="91"/>
      <c r="LSZ2" s="91"/>
      <c r="LTA2" s="91"/>
      <c r="LTB2" s="91"/>
      <c r="LTC2" s="91"/>
      <c r="LTD2" s="91"/>
      <c r="LTE2" s="91"/>
      <c r="LTF2" s="91"/>
      <c r="LTG2" s="91"/>
      <c r="LTH2" s="91"/>
      <c r="LTI2" s="91"/>
      <c r="LTJ2" s="91"/>
      <c r="LTK2" s="91"/>
      <c r="LTL2" s="91"/>
      <c r="LTM2" s="91"/>
      <c r="LTN2" s="91"/>
      <c r="LTO2" s="91"/>
      <c r="LTP2" s="91"/>
      <c r="LTQ2" s="91"/>
      <c r="LTR2" s="91"/>
      <c r="LTS2" s="91"/>
      <c r="LTT2" s="91"/>
      <c r="LTU2" s="91"/>
      <c r="LTV2" s="91"/>
      <c r="LTW2" s="91"/>
      <c r="LTX2" s="91"/>
      <c r="LTY2" s="91"/>
      <c r="LTZ2" s="91"/>
      <c r="LUA2" s="91"/>
      <c r="LUB2" s="91"/>
      <c r="LUC2" s="91"/>
      <c r="LUD2" s="91"/>
      <c r="LUE2" s="91"/>
      <c r="LUF2" s="91"/>
      <c r="LUG2" s="91"/>
      <c r="LUH2" s="91"/>
      <c r="LUI2" s="91"/>
      <c r="LUJ2" s="91"/>
      <c r="LUK2" s="91"/>
      <c r="LUL2" s="91"/>
      <c r="LUM2" s="91"/>
      <c r="LUN2" s="91"/>
      <c r="LUO2" s="91"/>
      <c r="LUP2" s="91"/>
      <c r="LUQ2" s="91"/>
      <c r="LUR2" s="91"/>
      <c r="LUS2" s="91"/>
      <c r="LUT2" s="91"/>
      <c r="LUU2" s="91"/>
      <c r="LUV2" s="91"/>
      <c r="LUW2" s="91"/>
      <c r="LUX2" s="91"/>
      <c r="LUY2" s="91"/>
      <c r="LUZ2" s="91"/>
      <c r="LVA2" s="91"/>
      <c r="LVB2" s="91"/>
      <c r="LVC2" s="91"/>
      <c r="LVD2" s="91"/>
      <c r="LVE2" s="91"/>
      <c r="LVF2" s="91"/>
      <c r="LVG2" s="91"/>
      <c r="LVH2" s="91"/>
      <c r="LVI2" s="91"/>
      <c r="LVJ2" s="91"/>
      <c r="LVK2" s="91"/>
      <c r="LVL2" s="91"/>
      <c r="LVM2" s="91"/>
      <c r="LVN2" s="91"/>
      <c r="LVO2" s="91"/>
      <c r="LVP2" s="91"/>
      <c r="LVQ2" s="91"/>
      <c r="LVR2" s="91"/>
      <c r="LVS2" s="91"/>
      <c r="LVT2" s="91"/>
      <c r="LVU2" s="91"/>
      <c r="LVV2" s="91"/>
      <c r="LVW2" s="91"/>
      <c r="LVX2" s="91"/>
      <c r="LVY2" s="91"/>
      <c r="LVZ2" s="91"/>
      <c r="LWA2" s="91"/>
      <c r="LWB2" s="91"/>
      <c r="LWC2" s="91"/>
      <c r="LWD2" s="91"/>
      <c r="LWE2" s="91"/>
      <c r="LWF2" s="91"/>
      <c r="LWG2" s="91"/>
      <c r="LWH2" s="91"/>
      <c r="LWI2" s="91"/>
      <c r="LWJ2" s="91"/>
      <c r="LWK2" s="91"/>
      <c r="LWL2" s="91"/>
      <c r="LWM2" s="91"/>
      <c r="LWN2" s="91"/>
      <c r="LWO2" s="91"/>
      <c r="LWP2" s="91"/>
      <c r="LWQ2" s="91"/>
      <c r="LWR2" s="91"/>
      <c r="LWS2" s="91"/>
      <c r="LWT2" s="91"/>
      <c r="LWU2" s="91"/>
      <c r="LWV2" s="91"/>
      <c r="LWW2" s="91"/>
      <c r="LWX2" s="91"/>
      <c r="LWY2" s="91"/>
      <c r="LWZ2" s="91"/>
      <c r="LXA2" s="91"/>
      <c r="LXB2" s="91"/>
      <c r="LXC2" s="91"/>
      <c r="LXD2" s="91"/>
      <c r="LXE2" s="91"/>
      <c r="LXF2" s="91"/>
      <c r="LXG2" s="91"/>
      <c r="LXH2" s="91"/>
      <c r="LXI2" s="91"/>
      <c r="LXJ2" s="91"/>
      <c r="LXK2" s="91"/>
      <c r="LXL2" s="91"/>
      <c r="LXM2" s="91"/>
      <c r="LXN2" s="91"/>
      <c r="LXO2" s="91"/>
      <c r="LXP2" s="91"/>
      <c r="LXQ2" s="91"/>
      <c r="LXR2" s="91"/>
      <c r="LXS2" s="91"/>
      <c r="LXT2" s="91"/>
      <c r="LXU2" s="91"/>
      <c r="LXV2" s="91"/>
      <c r="LXW2" s="91"/>
      <c r="LXX2" s="91"/>
      <c r="LXY2" s="91"/>
      <c r="LXZ2" s="91"/>
      <c r="LYA2" s="91"/>
      <c r="LYB2" s="91"/>
      <c r="LYC2" s="91"/>
      <c r="LYD2" s="91"/>
      <c r="LYE2" s="91"/>
      <c r="LYF2" s="91"/>
      <c r="LYG2" s="91"/>
      <c r="LYH2" s="91"/>
      <c r="LYI2" s="91"/>
      <c r="LYJ2" s="91"/>
      <c r="LYK2" s="91"/>
      <c r="LYL2" s="91"/>
      <c r="LYM2" s="91"/>
      <c r="LYN2" s="91"/>
      <c r="LYO2" s="91"/>
      <c r="LYP2" s="91"/>
      <c r="LYQ2" s="91"/>
      <c r="LYR2" s="91"/>
      <c r="LYS2" s="91"/>
      <c r="LYT2" s="91"/>
      <c r="LYU2" s="91"/>
      <c r="LYV2" s="91"/>
      <c r="LYW2" s="91"/>
      <c r="LYX2" s="91"/>
      <c r="LYY2" s="91"/>
      <c r="LYZ2" s="91"/>
      <c r="LZA2" s="91"/>
      <c r="LZB2" s="91"/>
      <c r="LZC2" s="91"/>
      <c r="LZD2" s="91"/>
      <c r="LZE2" s="91"/>
      <c r="LZF2" s="91"/>
      <c r="LZG2" s="91"/>
      <c r="LZH2" s="91"/>
      <c r="LZI2" s="91"/>
      <c r="LZJ2" s="91"/>
      <c r="LZK2" s="91"/>
      <c r="LZL2" s="91"/>
      <c r="LZM2" s="91"/>
      <c r="LZN2" s="91"/>
      <c r="LZO2" s="91"/>
      <c r="LZP2" s="91"/>
      <c r="LZQ2" s="91"/>
      <c r="LZR2" s="91"/>
      <c r="LZS2" s="91"/>
      <c r="LZT2" s="91"/>
      <c r="LZU2" s="91"/>
      <c r="LZV2" s="91"/>
      <c r="LZW2" s="91"/>
      <c r="LZX2" s="91"/>
      <c r="LZY2" s="91"/>
      <c r="LZZ2" s="91"/>
      <c r="MAA2" s="91"/>
      <c r="MAB2" s="91"/>
      <c r="MAC2" s="91"/>
      <c r="MAD2" s="91"/>
      <c r="MAE2" s="91"/>
      <c r="MAF2" s="91"/>
      <c r="MAG2" s="91"/>
      <c r="MAH2" s="91"/>
      <c r="MAI2" s="91"/>
      <c r="MAJ2" s="91"/>
      <c r="MAK2" s="91"/>
      <c r="MAL2" s="91"/>
      <c r="MAM2" s="91"/>
      <c r="MAN2" s="91"/>
      <c r="MAO2" s="91"/>
      <c r="MAP2" s="91"/>
      <c r="MAQ2" s="91"/>
      <c r="MAR2" s="91"/>
      <c r="MAS2" s="91"/>
      <c r="MAT2" s="91"/>
      <c r="MAU2" s="91"/>
      <c r="MAV2" s="91"/>
      <c r="MAW2" s="91"/>
      <c r="MAX2" s="91"/>
      <c r="MAY2" s="91"/>
      <c r="MAZ2" s="91"/>
      <c r="MBA2" s="91"/>
      <c r="MBB2" s="91"/>
      <c r="MBC2" s="91"/>
      <c r="MBD2" s="91"/>
      <c r="MBE2" s="91"/>
      <c r="MBF2" s="91"/>
      <c r="MBG2" s="91"/>
      <c r="MBH2" s="91"/>
      <c r="MBI2" s="91"/>
      <c r="MBJ2" s="91"/>
      <c r="MBK2" s="91"/>
      <c r="MBL2" s="91"/>
      <c r="MBM2" s="91"/>
      <c r="MBN2" s="91"/>
      <c r="MBO2" s="91"/>
      <c r="MBP2" s="91"/>
      <c r="MBQ2" s="91"/>
      <c r="MBR2" s="91"/>
      <c r="MBS2" s="91"/>
      <c r="MBT2" s="91"/>
      <c r="MBU2" s="91"/>
      <c r="MBV2" s="91"/>
      <c r="MBW2" s="91"/>
      <c r="MBX2" s="91"/>
      <c r="MBY2" s="91"/>
      <c r="MBZ2" s="91"/>
      <c r="MCA2" s="91"/>
      <c r="MCB2" s="91"/>
      <c r="MCC2" s="91"/>
      <c r="MCD2" s="91"/>
      <c r="MCE2" s="91"/>
      <c r="MCF2" s="91"/>
      <c r="MCG2" s="91"/>
      <c r="MCH2" s="91"/>
      <c r="MCI2" s="91"/>
      <c r="MCJ2" s="91"/>
      <c r="MCK2" s="91"/>
      <c r="MCL2" s="91"/>
      <c r="MCM2" s="91"/>
      <c r="MCN2" s="91"/>
      <c r="MCO2" s="91"/>
      <c r="MCP2" s="91"/>
      <c r="MCQ2" s="91"/>
      <c r="MCR2" s="91"/>
      <c r="MCS2" s="91"/>
      <c r="MCT2" s="91"/>
      <c r="MCU2" s="91"/>
      <c r="MCV2" s="91"/>
      <c r="MCW2" s="91"/>
      <c r="MCX2" s="91"/>
      <c r="MCY2" s="91"/>
      <c r="MCZ2" s="91"/>
      <c r="MDA2" s="91"/>
      <c r="MDB2" s="91"/>
      <c r="MDC2" s="91"/>
      <c r="MDD2" s="91"/>
      <c r="MDE2" s="91"/>
      <c r="MDF2" s="91"/>
      <c r="MDG2" s="91"/>
      <c r="MDH2" s="91"/>
      <c r="MDI2" s="91"/>
      <c r="MDJ2" s="91"/>
      <c r="MDK2" s="91"/>
      <c r="MDL2" s="91"/>
      <c r="MDM2" s="91"/>
      <c r="MDN2" s="91"/>
      <c r="MDO2" s="91"/>
      <c r="MDP2" s="91"/>
      <c r="MDQ2" s="91"/>
      <c r="MDR2" s="91"/>
      <c r="MDS2" s="91"/>
      <c r="MDT2" s="91"/>
      <c r="MDU2" s="91"/>
      <c r="MDV2" s="91"/>
      <c r="MDW2" s="91"/>
      <c r="MDX2" s="91"/>
      <c r="MDY2" s="91"/>
      <c r="MDZ2" s="91"/>
      <c r="MEA2" s="91"/>
      <c r="MEB2" s="91"/>
      <c r="MEC2" s="91"/>
      <c r="MED2" s="91"/>
      <c r="MEE2" s="91"/>
      <c r="MEF2" s="91"/>
      <c r="MEG2" s="91"/>
      <c r="MEH2" s="91"/>
      <c r="MEI2" s="91"/>
      <c r="MEJ2" s="91"/>
      <c r="MEK2" s="91"/>
      <c r="MEL2" s="91"/>
      <c r="MEM2" s="91"/>
      <c r="MEN2" s="91"/>
      <c r="MEO2" s="91"/>
      <c r="MEP2" s="91"/>
      <c r="MEQ2" s="91"/>
      <c r="MER2" s="91"/>
      <c r="MES2" s="91"/>
      <c r="MET2" s="91"/>
      <c r="MEU2" s="91"/>
      <c r="MEV2" s="91"/>
      <c r="MEW2" s="91"/>
      <c r="MEX2" s="91"/>
      <c r="MEY2" s="91"/>
      <c r="MEZ2" s="91"/>
      <c r="MFA2" s="91"/>
      <c r="MFB2" s="91"/>
      <c r="MFC2" s="91"/>
      <c r="MFD2" s="91"/>
      <c r="MFE2" s="91"/>
      <c r="MFF2" s="91"/>
      <c r="MFG2" s="91"/>
      <c r="MFH2" s="91"/>
      <c r="MFI2" s="91"/>
      <c r="MFJ2" s="91"/>
      <c r="MFK2" s="91"/>
      <c r="MFL2" s="91"/>
      <c r="MFM2" s="91"/>
      <c r="MFN2" s="91"/>
      <c r="MFO2" s="91"/>
      <c r="MFP2" s="91"/>
      <c r="MFQ2" s="91"/>
      <c r="MFR2" s="91"/>
      <c r="MFS2" s="91"/>
      <c r="MFT2" s="91"/>
      <c r="MFU2" s="91"/>
      <c r="MFV2" s="91"/>
      <c r="MFW2" s="91"/>
      <c r="MFX2" s="91"/>
      <c r="MFY2" s="91"/>
      <c r="MFZ2" s="91"/>
      <c r="MGA2" s="91"/>
      <c r="MGB2" s="91"/>
      <c r="MGC2" s="91"/>
      <c r="MGD2" s="91"/>
      <c r="MGE2" s="91"/>
      <c r="MGF2" s="91"/>
      <c r="MGG2" s="91"/>
      <c r="MGH2" s="91"/>
      <c r="MGI2" s="91"/>
      <c r="MGJ2" s="91"/>
      <c r="MGK2" s="91"/>
      <c r="MGL2" s="91"/>
      <c r="MGM2" s="91"/>
      <c r="MGN2" s="91"/>
      <c r="MGO2" s="91"/>
      <c r="MGP2" s="91"/>
      <c r="MGQ2" s="91"/>
      <c r="MGR2" s="91"/>
      <c r="MGS2" s="91"/>
      <c r="MGT2" s="91"/>
      <c r="MGU2" s="91"/>
      <c r="MGV2" s="91"/>
      <c r="MGW2" s="91"/>
      <c r="MGX2" s="91"/>
      <c r="MGY2" s="91"/>
      <c r="MGZ2" s="91"/>
      <c r="MHA2" s="91"/>
      <c r="MHB2" s="91"/>
      <c r="MHC2" s="91"/>
      <c r="MHD2" s="91"/>
      <c r="MHE2" s="91"/>
      <c r="MHF2" s="91"/>
      <c r="MHG2" s="91"/>
      <c r="MHH2" s="91"/>
      <c r="MHI2" s="91"/>
      <c r="MHJ2" s="91"/>
      <c r="MHK2" s="91"/>
      <c r="MHL2" s="91"/>
      <c r="MHM2" s="91"/>
      <c r="MHN2" s="91"/>
      <c r="MHO2" s="91"/>
      <c r="MHP2" s="91"/>
      <c r="MHQ2" s="91"/>
      <c r="MHR2" s="91"/>
      <c r="MHS2" s="91"/>
      <c r="MHT2" s="91"/>
      <c r="MHU2" s="91"/>
      <c r="MHV2" s="91"/>
      <c r="MHW2" s="91"/>
      <c r="MHX2" s="91"/>
      <c r="MHY2" s="91"/>
      <c r="MHZ2" s="91"/>
      <c r="MIA2" s="91"/>
      <c r="MIB2" s="91"/>
      <c r="MIC2" s="91"/>
      <c r="MID2" s="91"/>
      <c r="MIE2" s="91"/>
      <c r="MIF2" s="91"/>
      <c r="MIG2" s="91"/>
      <c r="MIH2" s="91"/>
      <c r="MII2" s="91"/>
      <c r="MIJ2" s="91"/>
      <c r="MIK2" s="91"/>
      <c r="MIL2" s="91"/>
      <c r="MIM2" s="91"/>
      <c r="MIN2" s="91"/>
      <c r="MIO2" s="91"/>
      <c r="MIP2" s="91"/>
      <c r="MIQ2" s="91"/>
      <c r="MIR2" s="91"/>
      <c r="MIS2" s="91"/>
      <c r="MIT2" s="91"/>
      <c r="MIU2" s="91"/>
      <c r="MIV2" s="91"/>
      <c r="MIW2" s="91"/>
      <c r="MIX2" s="91"/>
      <c r="MIY2" s="91"/>
      <c r="MIZ2" s="91"/>
      <c r="MJA2" s="91"/>
      <c r="MJB2" s="91"/>
      <c r="MJC2" s="91"/>
      <c r="MJD2" s="91"/>
      <c r="MJE2" s="91"/>
      <c r="MJF2" s="91"/>
      <c r="MJG2" s="91"/>
      <c r="MJH2" s="91"/>
      <c r="MJI2" s="91"/>
      <c r="MJJ2" s="91"/>
      <c r="MJK2" s="91"/>
      <c r="MJL2" s="91"/>
      <c r="MJM2" s="91"/>
      <c r="MJN2" s="91"/>
      <c r="MJO2" s="91"/>
      <c r="MJP2" s="91"/>
      <c r="MJQ2" s="91"/>
      <c r="MJR2" s="91"/>
      <c r="MJS2" s="91"/>
      <c r="MJT2" s="91"/>
      <c r="MJU2" s="91"/>
      <c r="MJV2" s="91"/>
      <c r="MJW2" s="91"/>
      <c r="MJX2" s="91"/>
      <c r="MJY2" s="91"/>
      <c r="MJZ2" s="91"/>
      <c r="MKA2" s="91"/>
      <c r="MKB2" s="91"/>
      <c r="MKC2" s="91"/>
      <c r="MKD2" s="91"/>
      <c r="MKE2" s="91"/>
      <c r="MKF2" s="91"/>
      <c r="MKG2" s="91"/>
      <c r="MKH2" s="91"/>
      <c r="MKI2" s="91"/>
      <c r="MKJ2" s="91"/>
      <c r="MKK2" s="91"/>
      <c r="MKL2" s="91"/>
      <c r="MKM2" s="91"/>
      <c r="MKN2" s="91"/>
      <c r="MKO2" s="91"/>
      <c r="MKP2" s="91"/>
      <c r="MKQ2" s="91"/>
      <c r="MKR2" s="91"/>
      <c r="MKS2" s="91"/>
      <c r="MKT2" s="91"/>
      <c r="MKU2" s="91"/>
      <c r="MKV2" s="91"/>
      <c r="MKW2" s="91"/>
      <c r="MKX2" s="91"/>
      <c r="MKY2" s="91"/>
      <c r="MKZ2" s="91"/>
      <c r="MLA2" s="91"/>
      <c r="MLB2" s="91"/>
      <c r="MLC2" s="91"/>
      <c r="MLD2" s="91"/>
      <c r="MLE2" s="91"/>
      <c r="MLF2" s="91"/>
      <c r="MLG2" s="91"/>
      <c r="MLH2" s="91"/>
      <c r="MLI2" s="91"/>
      <c r="MLJ2" s="91"/>
      <c r="MLK2" s="91"/>
      <c r="MLL2" s="91"/>
      <c r="MLM2" s="91"/>
      <c r="MLN2" s="91"/>
      <c r="MLO2" s="91"/>
      <c r="MLP2" s="91"/>
      <c r="MLQ2" s="91"/>
      <c r="MLR2" s="91"/>
      <c r="MLS2" s="91"/>
      <c r="MLT2" s="91"/>
      <c r="MLU2" s="91"/>
      <c r="MLV2" s="91"/>
      <c r="MLW2" s="91"/>
      <c r="MLX2" s="91"/>
      <c r="MLY2" s="91"/>
      <c r="MLZ2" s="91"/>
      <c r="MMA2" s="91"/>
      <c r="MMB2" s="91"/>
      <c r="MMC2" s="91"/>
      <c r="MMD2" s="91"/>
      <c r="MME2" s="91"/>
      <c r="MMF2" s="91"/>
      <c r="MMG2" s="91"/>
      <c r="MMH2" s="91"/>
      <c r="MMI2" s="91"/>
      <c r="MMJ2" s="91"/>
      <c r="MMK2" s="91"/>
      <c r="MML2" s="91"/>
      <c r="MMM2" s="91"/>
      <c r="MMN2" s="91"/>
      <c r="MMO2" s="91"/>
      <c r="MMP2" s="91"/>
      <c r="MMQ2" s="91"/>
      <c r="MMR2" s="91"/>
      <c r="MMS2" s="91"/>
      <c r="MMT2" s="91"/>
      <c r="MMU2" s="91"/>
      <c r="MMV2" s="91"/>
      <c r="MMW2" s="91"/>
      <c r="MMX2" s="91"/>
      <c r="MMY2" s="91"/>
      <c r="MMZ2" s="91"/>
      <c r="MNA2" s="91"/>
      <c r="MNB2" s="91"/>
      <c r="MNC2" s="91"/>
      <c r="MND2" s="91"/>
      <c r="MNE2" s="91"/>
      <c r="MNF2" s="91"/>
      <c r="MNG2" s="91"/>
      <c r="MNH2" s="91"/>
      <c r="MNI2" s="91"/>
      <c r="MNJ2" s="91"/>
      <c r="MNK2" s="91"/>
      <c r="MNL2" s="91"/>
      <c r="MNM2" s="91"/>
      <c r="MNN2" s="91"/>
      <c r="MNO2" s="91"/>
      <c r="MNP2" s="91"/>
      <c r="MNQ2" s="91"/>
      <c r="MNR2" s="91"/>
      <c r="MNS2" s="91"/>
      <c r="MNT2" s="91"/>
      <c r="MNU2" s="91"/>
      <c r="MNV2" s="91"/>
      <c r="MNW2" s="91"/>
      <c r="MNX2" s="91"/>
      <c r="MNY2" s="91"/>
      <c r="MNZ2" s="91"/>
      <c r="MOA2" s="91"/>
      <c r="MOB2" s="91"/>
      <c r="MOC2" s="91"/>
      <c r="MOD2" s="91"/>
      <c r="MOE2" s="91"/>
      <c r="MOF2" s="91"/>
      <c r="MOG2" s="91"/>
      <c r="MOH2" s="91"/>
      <c r="MOI2" s="91"/>
      <c r="MOJ2" s="91"/>
      <c r="MOK2" s="91"/>
      <c r="MOL2" s="91"/>
      <c r="MOM2" s="91"/>
      <c r="MON2" s="91"/>
      <c r="MOO2" s="91"/>
      <c r="MOP2" s="91"/>
      <c r="MOQ2" s="91"/>
      <c r="MOR2" s="91"/>
      <c r="MOS2" s="91"/>
      <c r="MOT2" s="91"/>
      <c r="MOU2" s="91"/>
      <c r="MOV2" s="91"/>
      <c r="MOW2" s="91"/>
      <c r="MOX2" s="91"/>
      <c r="MOY2" s="91"/>
      <c r="MOZ2" s="91"/>
      <c r="MPA2" s="91"/>
      <c r="MPB2" s="91"/>
      <c r="MPC2" s="91"/>
      <c r="MPD2" s="91"/>
      <c r="MPE2" s="91"/>
      <c r="MPF2" s="91"/>
      <c r="MPG2" s="91"/>
      <c r="MPH2" s="91"/>
      <c r="MPI2" s="91"/>
      <c r="MPJ2" s="91"/>
      <c r="MPK2" s="91"/>
      <c r="MPL2" s="91"/>
      <c r="MPM2" s="91"/>
      <c r="MPN2" s="91"/>
      <c r="MPO2" s="91"/>
      <c r="MPP2" s="91"/>
      <c r="MPQ2" s="91"/>
      <c r="MPR2" s="91"/>
      <c r="MPS2" s="91"/>
      <c r="MPT2" s="91"/>
      <c r="MPU2" s="91"/>
      <c r="MPV2" s="91"/>
      <c r="MPW2" s="91"/>
      <c r="MPX2" s="91"/>
      <c r="MPY2" s="91"/>
      <c r="MPZ2" s="91"/>
      <c r="MQA2" s="91"/>
      <c r="MQB2" s="91"/>
      <c r="MQC2" s="91"/>
      <c r="MQD2" s="91"/>
      <c r="MQE2" s="91"/>
      <c r="MQF2" s="91"/>
      <c r="MQG2" s="91"/>
      <c r="MQH2" s="91"/>
      <c r="MQI2" s="91"/>
      <c r="MQJ2" s="91"/>
      <c r="MQK2" s="91"/>
      <c r="MQL2" s="91"/>
      <c r="MQM2" s="91"/>
      <c r="MQN2" s="91"/>
      <c r="MQO2" s="91"/>
      <c r="MQP2" s="91"/>
      <c r="MQQ2" s="91"/>
      <c r="MQR2" s="91"/>
      <c r="MQS2" s="91"/>
      <c r="MQT2" s="91"/>
      <c r="MQU2" s="91"/>
      <c r="MQV2" s="91"/>
      <c r="MQW2" s="91"/>
      <c r="MQX2" s="91"/>
      <c r="MQY2" s="91"/>
      <c r="MQZ2" s="91"/>
      <c r="MRA2" s="91"/>
      <c r="MRB2" s="91"/>
      <c r="MRC2" s="91"/>
      <c r="MRD2" s="91"/>
      <c r="MRE2" s="91"/>
      <c r="MRF2" s="91"/>
      <c r="MRG2" s="91"/>
      <c r="MRH2" s="91"/>
      <c r="MRI2" s="91"/>
      <c r="MRJ2" s="91"/>
      <c r="MRK2" s="91"/>
      <c r="MRL2" s="91"/>
      <c r="MRM2" s="91"/>
      <c r="MRN2" s="91"/>
      <c r="MRO2" s="91"/>
      <c r="MRP2" s="91"/>
      <c r="MRQ2" s="91"/>
      <c r="MRR2" s="91"/>
      <c r="MRS2" s="91"/>
      <c r="MRT2" s="91"/>
      <c r="MRU2" s="91"/>
      <c r="MRV2" s="91"/>
      <c r="MRW2" s="91"/>
      <c r="MRX2" s="91"/>
      <c r="MRY2" s="91"/>
      <c r="MRZ2" s="91"/>
      <c r="MSA2" s="91"/>
      <c r="MSB2" s="91"/>
      <c r="MSC2" s="91"/>
      <c r="MSD2" s="91"/>
      <c r="MSE2" s="91"/>
      <c r="MSF2" s="91"/>
      <c r="MSG2" s="91"/>
      <c r="MSH2" s="91"/>
      <c r="MSI2" s="91"/>
      <c r="MSJ2" s="91"/>
      <c r="MSK2" s="91"/>
      <c r="MSL2" s="91"/>
      <c r="MSM2" s="91"/>
      <c r="MSN2" s="91"/>
      <c r="MSO2" s="91"/>
      <c r="MSP2" s="91"/>
      <c r="MSQ2" s="91"/>
      <c r="MSR2" s="91"/>
      <c r="MSS2" s="91"/>
      <c r="MST2" s="91"/>
      <c r="MSU2" s="91"/>
      <c r="MSV2" s="91"/>
      <c r="MSW2" s="91"/>
      <c r="MSX2" s="91"/>
      <c r="MSY2" s="91"/>
      <c r="MSZ2" s="91"/>
      <c r="MTA2" s="91"/>
      <c r="MTB2" s="91"/>
      <c r="MTC2" s="91"/>
      <c r="MTD2" s="91"/>
      <c r="MTE2" s="91"/>
      <c r="MTF2" s="91"/>
      <c r="MTG2" s="91"/>
      <c r="MTH2" s="91"/>
      <c r="MTI2" s="91"/>
      <c r="MTJ2" s="91"/>
      <c r="MTK2" s="91"/>
      <c r="MTL2" s="91"/>
      <c r="MTM2" s="91"/>
      <c r="MTN2" s="91"/>
      <c r="MTO2" s="91"/>
      <c r="MTP2" s="91"/>
      <c r="MTQ2" s="91"/>
      <c r="MTR2" s="91"/>
      <c r="MTS2" s="91"/>
      <c r="MTT2" s="91"/>
      <c r="MTU2" s="91"/>
      <c r="MTV2" s="91"/>
      <c r="MTW2" s="91"/>
      <c r="MTX2" s="91"/>
      <c r="MTY2" s="91"/>
      <c r="MTZ2" s="91"/>
      <c r="MUA2" s="91"/>
      <c r="MUB2" s="91"/>
      <c r="MUC2" s="91"/>
      <c r="MUD2" s="91"/>
      <c r="MUE2" s="91"/>
      <c r="MUF2" s="91"/>
      <c r="MUG2" s="91"/>
      <c r="MUH2" s="91"/>
      <c r="MUI2" s="91"/>
      <c r="MUJ2" s="91"/>
      <c r="MUK2" s="91"/>
      <c r="MUL2" s="91"/>
      <c r="MUM2" s="91"/>
      <c r="MUN2" s="91"/>
      <c r="MUO2" s="91"/>
      <c r="MUP2" s="91"/>
      <c r="MUQ2" s="91"/>
      <c r="MUR2" s="91"/>
      <c r="MUS2" s="91"/>
      <c r="MUT2" s="91"/>
      <c r="MUU2" s="91"/>
      <c r="MUV2" s="91"/>
      <c r="MUW2" s="91"/>
      <c r="MUX2" s="91"/>
      <c r="MUY2" s="91"/>
      <c r="MUZ2" s="91"/>
      <c r="MVA2" s="91"/>
      <c r="MVB2" s="91"/>
      <c r="MVC2" s="91"/>
      <c r="MVD2" s="91"/>
      <c r="MVE2" s="91"/>
      <c r="MVF2" s="91"/>
      <c r="MVG2" s="91"/>
      <c r="MVH2" s="91"/>
      <c r="MVI2" s="91"/>
      <c r="MVJ2" s="91"/>
      <c r="MVK2" s="91"/>
      <c r="MVL2" s="91"/>
      <c r="MVM2" s="91"/>
      <c r="MVN2" s="91"/>
      <c r="MVO2" s="91"/>
      <c r="MVP2" s="91"/>
      <c r="MVQ2" s="91"/>
      <c r="MVR2" s="91"/>
      <c r="MVS2" s="91"/>
      <c r="MVT2" s="91"/>
      <c r="MVU2" s="91"/>
      <c r="MVV2" s="91"/>
      <c r="MVW2" s="91"/>
      <c r="MVX2" s="91"/>
      <c r="MVY2" s="91"/>
      <c r="MVZ2" s="91"/>
      <c r="MWA2" s="91"/>
      <c r="MWB2" s="91"/>
      <c r="MWC2" s="91"/>
      <c r="MWD2" s="91"/>
      <c r="MWE2" s="91"/>
      <c r="MWF2" s="91"/>
      <c r="MWG2" s="91"/>
      <c r="MWH2" s="91"/>
      <c r="MWI2" s="91"/>
      <c r="MWJ2" s="91"/>
      <c r="MWK2" s="91"/>
      <c r="MWL2" s="91"/>
      <c r="MWM2" s="91"/>
      <c r="MWN2" s="91"/>
      <c r="MWO2" s="91"/>
      <c r="MWP2" s="91"/>
      <c r="MWQ2" s="91"/>
      <c r="MWR2" s="91"/>
      <c r="MWS2" s="91"/>
      <c r="MWT2" s="91"/>
      <c r="MWU2" s="91"/>
      <c r="MWV2" s="91"/>
      <c r="MWW2" s="91"/>
      <c r="MWX2" s="91"/>
      <c r="MWY2" s="91"/>
      <c r="MWZ2" s="91"/>
      <c r="MXA2" s="91"/>
      <c r="MXB2" s="91"/>
      <c r="MXC2" s="91"/>
      <c r="MXD2" s="91"/>
      <c r="MXE2" s="91"/>
      <c r="MXF2" s="91"/>
      <c r="MXG2" s="91"/>
      <c r="MXH2" s="91"/>
      <c r="MXI2" s="91"/>
      <c r="MXJ2" s="91"/>
      <c r="MXK2" s="91"/>
      <c r="MXL2" s="91"/>
      <c r="MXM2" s="91"/>
      <c r="MXN2" s="91"/>
      <c r="MXO2" s="91"/>
      <c r="MXP2" s="91"/>
      <c r="MXQ2" s="91"/>
      <c r="MXR2" s="91"/>
      <c r="MXS2" s="91"/>
      <c r="MXT2" s="91"/>
      <c r="MXU2" s="91"/>
      <c r="MXV2" s="91"/>
      <c r="MXW2" s="91"/>
      <c r="MXX2" s="91"/>
      <c r="MXY2" s="91"/>
      <c r="MXZ2" s="91"/>
      <c r="MYA2" s="91"/>
      <c r="MYB2" s="91"/>
      <c r="MYC2" s="91"/>
      <c r="MYD2" s="91"/>
      <c r="MYE2" s="91"/>
      <c r="MYF2" s="91"/>
      <c r="MYG2" s="91"/>
      <c r="MYH2" s="91"/>
      <c r="MYI2" s="91"/>
      <c r="MYJ2" s="91"/>
      <c r="MYK2" s="91"/>
      <c r="MYL2" s="91"/>
      <c r="MYM2" s="91"/>
      <c r="MYN2" s="91"/>
      <c r="MYO2" s="91"/>
      <c r="MYP2" s="91"/>
      <c r="MYQ2" s="91"/>
      <c r="MYR2" s="91"/>
      <c r="MYS2" s="91"/>
      <c r="MYT2" s="91"/>
      <c r="MYU2" s="91"/>
      <c r="MYV2" s="91"/>
      <c r="MYW2" s="91"/>
      <c r="MYX2" s="91"/>
      <c r="MYY2" s="91"/>
      <c r="MYZ2" s="91"/>
      <c r="MZA2" s="91"/>
      <c r="MZB2" s="91"/>
      <c r="MZC2" s="91"/>
      <c r="MZD2" s="91"/>
      <c r="MZE2" s="91"/>
      <c r="MZF2" s="91"/>
      <c r="MZG2" s="91"/>
      <c r="MZH2" s="91"/>
      <c r="MZI2" s="91"/>
      <c r="MZJ2" s="91"/>
      <c r="MZK2" s="91"/>
      <c r="MZL2" s="91"/>
      <c r="MZM2" s="91"/>
      <c r="MZN2" s="91"/>
      <c r="MZO2" s="91"/>
      <c r="MZP2" s="91"/>
      <c r="MZQ2" s="91"/>
      <c r="MZR2" s="91"/>
      <c r="MZS2" s="91"/>
      <c r="MZT2" s="91"/>
      <c r="MZU2" s="91"/>
      <c r="MZV2" s="91"/>
      <c r="MZW2" s="91"/>
      <c r="MZX2" s="91"/>
      <c r="MZY2" s="91"/>
      <c r="MZZ2" s="91"/>
      <c r="NAA2" s="91"/>
      <c r="NAB2" s="91"/>
      <c r="NAC2" s="91"/>
      <c r="NAD2" s="91"/>
      <c r="NAE2" s="91"/>
      <c r="NAF2" s="91"/>
      <c r="NAG2" s="91"/>
      <c r="NAH2" s="91"/>
      <c r="NAI2" s="91"/>
      <c r="NAJ2" s="91"/>
      <c r="NAK2" s="91"/>
      <c r="NAL2" s="91"/>
      <c r="NAM2" s="91"/>
      <c r="NAN2" s="91"/>
      <c r="NAO2" s="91"/>
      <c r="NAP2" s="91"/>
      <c r="NAQ2" s="91"/>
      <c r="NAR2" s="91"/>
      <c r="NAS2" s="91"/>
      <c r="NAT2" s="91"/>
      <c r="NAU2" s="91"/>
      <c r="NAV2" s="91"/>
      <c r="NAW2" s="91"/>
      <c r="NAX2" s="91"/>
      <c r="NAY2" s="91"/>
      <c r="NAZ2" s="91"/>
      <c r="NBA2" s="91"/>
      <c r="NBB2" s="91"/>
      <c r="NBC2" s="91"/>
      <c r="NBD2" s="91"/>
      <c r="NBE2" s="91"/>
      <c r="NBF2" s="91"/>
      <c r="NBG2" s="91"/>
      <c r="NBH2" s="91"/>
      <c r="NBI2" s="91"/>
      <c r="NBJ2" s="91"/>
      <c r="NBK2" s="91"/>
      <c r="NBL2" s="91"/>
      <c r="NBM2" s="91"/>
      <c r="NBN2" s="91"/>
      <c r="NBO2" s="91"/>
      <c r="NBP2" s="91"/>
      <c r="NBQ2" s="91"/>
      <c r="NBR2" s="91"/>
      <c r="NBS2" s="91"/>
      <c r="NBT2" s="91"/>
      <c r="NBU2" s="91"/>
      <c r="NBV2" s="91"/>
      <c r="NBW2" s="91"/>
      <c r="NBX2" s="91"/>
      <c r="NBY2" s="91"/>
      <c r="NBZ2" s="91"/>
      <c r="NCA2" s="91"/>
      <c r="NCB2" s="91"/>
      <c r="NCC2" s="91"/>
      <c r="NCD2" s="91"/>
      <c r="NCE2" s="91"/>
      <c r="NCF2" s="91"/>
      <c r="NCG2" s="91"/>
      <c r="NCH2" s="91"/>
      <c r="NCI2" s="91"/>
      <c r="NCJ2" s="91"/>
      <c r="NCK2" s="91"/>
      <c r="NCL2" s="91"/>
      <c r="NCM2" s="91"/>
      <c r="NCN2" s="91"/>
      <c r="NCO2" s="91"/>
      <c r="NCP2" s="91"/>
      <c r="NCQ2" s="91"/>
      <c r="NCR2" s="91"/>
      <c r="NCS2" s="91"/>
      <c r="NCT2" s="91"/>
      <c r="NCU2" s="91"/>
      <c r="NCV2" s="91"/>
      <c r="NCW2" s="91"/>
      <c r="NCX2" s="91"/>
      <c r="NCY2" s="91"/>
      <c r="NCZ2" s="91"/>
      <c r="NDA2" s="91"/>
      <c r="NDB2" s="91"/>
      <c r="NDC2" s="91"/>
      <c r="NDD2" s="91"/>
      <c r="NDE2" s="91"/>
      <c r="NDF2" s="91"/>
      <c r="NDG2" s="91"/>
      <c r="NDH2" s="91"/>
      <c r="NDI2" s="91"/>
      <c r="NDJ2" s="91"/>
      <c r="NDK2" s="91"/>
      <c r="NDL2" s="91"/>
      <c r="NDM2" s="91"/>
      <c r="NDN2" s="91"/>
      <c r="NDO2" s="91"/>
      <c r="NDP2" s="91"/>
      <c r="NDQ2" s="91"/>
      <c r="NDR2" s="91"/>
      <c r="NDS2" s="91"/>
      <c r="NDT2" s="91"/>
      <c r="NDU2" s="91"/>
      <c r="NDV2" s="91"/>
      <c r="NDW2" s="91"/>
      <c r="NDX2" s="91"/>
      <c r="NDY2" s="91"/>
      <c r="NDZ2" s="91"/>
      <c r="NEA2" s="91"/>
      <c r="NEB2" s="91"/>
      <c r="NEC2" s="91"/>
      <c r="NED2" s="91"/>
      <c r="NEE2" s="91"/>
      <c r="NEF2" s="91"/>
      <c r="NEG2" s="91"/>
      <c r="NEH2" s="91"/>
      <c r="NEI2" s="91"/>
      <c r="NEJ2" s="91"/>
      <c r="NEK2" s="91"/>
      <c r="NEL2" s="91"/>
      <c r="NEM2" s="91"/>
      <c r="NEN2" s="91"/>
      <c r="NEO2" s="91"/>
      <c r="NEP2" s="91"/>
      <c r="NEQ2" s="91"/>
      <c r="NER2" s="91"/>
      <c r="NES2" s="91"/>
      <c r="NET2" s="91"/>
      <c r="NEU2" s="91"/>
      <c r="NEV2" s="91"/>
      <c r="NEW2" s="91"/>
      <c r="NEX2" s="91"/>
      <c r="NEY2" s="91"/>
      <c r="NEZ2" s="91"/>
      <c r="NFA2" s="91"/>
      <c r="NFB2" s="91"/>
      <c r="NFC2" s="91"/>
      <c r="NFD2" s="91"/>
      <c r="NFE2" s="91"/>
      <c r="NFF2" s="91"/>
      <c r="NFG2" s="91"/>
      <c r="NFH2" s="91"/>
      <c r="NFI2" s="91"/>
      <c r="NFJ2" s="91"/>
      <c r="NFK2" s="91"/>
      <c r="NFL2" s="91"/>
      <c r="NFM2" s="91"/>
      <c r="NFN2" s="91"/>
      <c r="NFO2" s="91"/>
      <c r="NFP2" s="91"/>
      <c r="NFQ2" s="91"/>
      <c r="NFR2" s="91"/>
      <c r="NFS2" s="91"/>
      <c r="NFT2" s="91"/>
      <c r="NFU2" s="91"/>
      <c r="NFV2" s="91"/>
      <c r="NFW2" s="91"/>
      <c r="NFX2" s="91"/>
      <c r="NFY2" s="91"/>
      <c r="NFZ2" s="91"/>
      <c r="NGA2" s="91"/>
      <c r="NGB2" s="91"/>
      <c r="NGC2" s="91"/>
      <c r="NGD2" s="91"/>
      <c r="NGE2" s="91"/>
      <c r="NGF2" s="91"/>
      <c r="NGG2" s="91"/>
      <c r="NGH2" s="91"/>
      <c r="NGI2" s="91"/>
      <c r="NGJ2" s="91"/>
      <c r="NGK2" s="91"/>
      <c r="NGL2" s="91"/>
      <c r="NGM2" s="91"/>
      <c r="NGN2" s="91"/>
      <c r="NGO2" s="91"/>
      <c r="NGP2" s="91"/>
      <c r="NGQ2" s="91"/>
      <c r="NGR2" s="91"/>
      <c r="NGS2" s="91"/>
      <c r="NGT2" s="91"/>
      <c r="NGU2" s="91"/>
      <c r="NGV2" s="91"/>
      <c r="NGW2" s="91"/>
      <c r="NGX2" s="91"/>
      <c r="NGY2" s="91"/>
      <c r="NGZ2" s="91"/>
      <c r="NHA2" s="91"/>
      <c r="NHB2" s="91"/>
      <c r="NHC2" s="91"/>
      <c r="NHD2" s="91"/>
      <c r="NHE2" s="91"/>
      <c r="NHF2" s="91"/>
      <c r="NHG2" s="91"/>
      <c r="NHH2" s="91"/>
      <c r="NHI2" s="91"/>
      <c r="NHJ2" s="91"/>
      <c r="NHK2" s="91"/>
      <c r="NHL2" s="91"/>
      <c r="NHM2" s="91"/>
      <c r="NHN2" s="91"/>
      <c r="NHO2" s="91"/>
      <c r="NHP2" s="91"/>
      <c r="NHQ2" s="91"/>
      <c r="NHR2" s="91"/>
      <c r="NHS2" s="91"/>
      <c r="NHT2" s="91"/>
      <c r="NHU2" s="91"/>
      <c r="NHV2" s="91"/>
      <c r="NHW2" s="91"/>
      <c r="NHX2" s="91"/>
      <c r="NHY2" s="91"/>
      <c r="NHZ2" s="91"/>
      <c r="NIA2" s="91"/>
      <c r="NIB2" s="91"/>
      <c r="NIC2" s="91"/>
      <c r="NID2" s="91"/>
      <c r="NIE2" s="91"/>
      <c r="NIF2" s="91"/>
      <c r="NIG2" s="91"/>
      <c r="NIH2" s="91"/>
      <c r="NII2" s="91"/>
      <c r="NIJ2" s="91"/>
      <c r="NIK2" s="91"/>
      <c r="NIL2" s="91"/>
      <c r="NIM2" s="91"/>
      <c r="NIN2" s="91"/>
      <c r="NIO2" s="91"/>
      <c r="NIP2" s="91"/>
      <c r="NIQ2" s="91"/>
      <c r="NIR2" s="91"/>
      <c r="NIS2" s="91"/>
      <c r="NIT2" s="91"/>
      <c r="NIU2" s="91"/>
      <c r="NIV2" s="91"/>
      <c r="NIW2" s="91"/>
      <c r="NIX2" s="91"/>
      <c r="NIY2" s="91"/>
      <c r="NIZ2" s="91"/>
      <c r="NJA2" s="91"/>
      <c r="NJB2" s="91"/>
      <c r="NJC2" s="91"/>
      <c r="NJD2" s="91"/>
      <c r="NJE2" s="91"/>
      <c r="NJF2" s="91"/>
      <c r="NJG2" s="91"/>
      <c r="NJH2" s="91"/>
      <c r="NJI2" s="91"/>
      <c r="NJJ2" s="91"/>
      <c r="NJK2" s="91"/>
      <c r="NJL2" s="91"/>
      <c r="NJM2" s="91"/>
      <c r="NJN2" s="91"/>
      <c r="NJO2" s="91"/>
      <c r="NJP2" s="91"/>
      <c r="NJQ2" s="91"/>
      <c r="NJR2" s="91"/>
      <c r="NJS2" s="91"/>
      <c r="NJT2" s="91"/>
      <c r="NJU2" s="91"/>
      <c r="NJV2" s="91"/>
      <c r="NJW2" s="91"/>
      <c r="NJX2" s="91"/>
      <c r="NJY2" s="91"/>
      <c r="NJZ2" s="91"/>
      <c r="NKA2" s="91"/>
      <c r="NKB2" s="91"/>
      <c r="NKC2" s="91"/>
      <c r="NKD2" s="91"/>
      <c r="NKE2" s="91"/>
      <c r="NKF2" s="91"/>
      <c r="NKG2" s="91"/>
      <c r="NKH2" s="91"/>
      <c r="NKI2" s="91"/>
      <c r="NKJ2" s="91"/>
      <c r="NKK2" s="91"/>
      <c r="NKL2" s="91"/>
      <c r="NKM2" s="91"/>
      <c r="NKN2" s="91"/>
      <c r="NKO2" s="91"/>
      <c r="NKP2" s="91"/>
      <c r="NKQ2" s="91"/>
      <c r="NKR2" s="91"/>
      <c r="NKS2" s="91"/>
      <c r="NKT2" s="91"/>
      <c r="NKU2" s="91"/>
      <c r="NKV2" s="91"/>
      <c r="NKW2" s="91"/>
      <c r="NKX2" s="91"/>
      <c r="NKY2" s="91"/>
      <c r="NKZ2" s="91"/>
      <c r="NLA2" s="91"/>
      <c r="NLB2" s="91"/>
      <c r="NLC2" s="91"/>
      <c r="NLD2" s="91"/>
      <c r="NLE2" s="91"/>
      <c r="NLF2" s="91"/>
      <c r="NLG2" s="91"/>
      <c r="NLH2" s="91"/>
      <c r="NLI2" s="91"/>
      <c r="NLJ2" s="91"/>
      <c r="NLK2" s="91"/>
      <c r="NLL2" s="91"/>
      <c r="NLM2" s="91"/>
      <c r="NLN2" s="91"/>
      <c r="NLO2" s="91"/>
      <c r="NLP2" s="91"/>
      <c r="NLQ2" s="91"/>
      <c r="NLR2" s="91"/>
      <c r="NLS2" s="91"/>
      <c r="NLT2" s="91"/>
      <c r="NLU2" s="91"/>
      <c r="NLV2" s="91"/>
      <c r="NLW2" s="91"/>
      <c r="NLX2" s="91"/>
      <c r="NLY2" s="91"/>
      <c r="NLZ2" s="91"/>
      <c r="NMA2" s="91"/>
      <c r="NMB2" s="91"/>
      <c r="NMC2" s="91"/>
      <c r="NMD2" s="91"/>
      <c r="NME2" s="91"/>
      <c r="NMF2" s="91"/>
      <c r="NMG2" s="91"/>
      <c r="NMH2" s="91"/>
      <c r="NMI2" s="91"/>
      <c r="NMJ2" s="91"/>
      <c r="NMK2" s="91"/>
      <c r="NML2" s="91"/>
      <c r="NMM2" s="91"/>
      <c r="NMN2" s="91"/>
      <c r="NMO2" s="91"/>
      <c r="NMP2" s="91"/>
      <c r="NMQ2" s="91"/>
      <c r="NMR2" s="91"/>
      <c r="NMS2" s="91"/>
      <c r="NMT2" s="91"/>
      <c r="NMU2" s="91"/>
      <c r="NMV2" s="91"/>
      <c r="NMW2" s="91"/>
      <c r="NMX2" s="91"/>
      <c r="NMY2" s="91"/>
      <c r="NMZ2" s="91"/>
      <c r="NNA2" s="91"/>
      <c r="NNB2" s="91"/>
      <c r="NNC2" s="91"/>
      <c r="NND2" s="91"/>
      <c r="NNE2" s="91"/>
      <c r="NNF2" s="91"/>
      <c r="NNG2" s="91"/>
      <c r="NNH2" s="91"/>
      <c r="NNI2" s="91"/>
      <c r="NNJ2" s="91"/>
      <c r="NNK2" s="91"/>
      <c r="NNL2" s="91"/>
      <c r="NNM2" s="91"/>
      <c r="NNN2" s="91"/>
      <c r="NNO2" s="91"/>
      <c r="NNP2" s="91"/>
      <c r="NNQ2" s="91"/>
      <c r="NNR2" s="91"/>
      <c r="NNS2" s="91"/>
      <c r="NNT2" s="91"/>
      <c r="NNU2" s="91"/>
      <c r="NNV2" s="91"/>
      <c r="NNW2" s="91"/>
      <c r="NNX2" s="91"/>
      <c r="NNY2" s="91"/>
      <c r="NNZ2" s="91"/>
      <c r="NOA2" s="91"/>
      <c r="NOB2" s="91"/>
      <c r="NOC2" s="91"/>
      <c r="NOD2" s="91"/>
      <c r="NOE2" s="91"/>
      <c r="NOF2" s="91"/>
      <c r="NOG2" s="91"/>
      <c r="NOH2" s="91"/>
      <c r="NOI2" s="91"/>
      <c r="NOJ2" s="91"/>
      <c r="NOK2" s="91"/>
      <c r="NOL2" s="91"/>
      <c r="NOM2" s="91"/>
      <c r="NON2" s="91"/>
      <c r="NOO2" s="91"/>
      <c r="NOP2" s="91"/>
      <c r="NOQ2" s="91"/>
      <c r="NOR2" s="91"/>
      <c r="NOS2" s="91"/>
      <c r="NOT2" s="91"/>
      <c r="NOU2" s="91"/>
      <c r="NOV2" s="91"/>
      <c r="NOW2" s="91"/>
      <c r="NOX2" s="91"/>
      <c r="NOY2" s="91"/>
      <c r="NOZ2" s="91"/>
      <c r="NPA2" s="91"/>
      <c r="NPB2" s="91"/>
      <c r="NPC2" s="91"/>
      <c r="NPD2" s="91"/>
      <c r="NPE2" s="91"/>
      <c r="NPF2" s="91"/>
      <c r="NPG2" s="91"/>
      <c r="NPH2" s="91"/>
      <c r="NPI2" s="91"/>
      <c r="NPJ2" s="91"/>
      <c r="NPK2" s="91"/>
      <c r="NPL2" s="91"/>
      <c r="NPM2" s="91"/>
      <c r="NPN2" s="91"/>
      <c r="NPO2" s="91"/>
      <c r="NPP2" s="91"/>
      <c r="NPQ2" s="91"/>
      <c r="NPR2" s="91"/>
      <c r="NPS2" s="91"/>
      <c r="NPT2" s="91"/>
      <c r="NPU2" s="91"/>
      <c r="NPV2" s="91"/>
      <c r="NPW2" s="91"/>
      <c r="NPX2" s="91"/>
      <c r="NPY2" s="91"/>
      <c r="NPZ2" s="91"/>
      <c r="NQA2" s="91"/>
      <c r="NQB2" s="91"/>
      <c r="NQC2" s="91"/>
      <c r="NQD2" s="91"/>
      <c r="NQE2" s="91"/>
      <c r="NQF2" s="91"/>
      <c r="NQG2" s="91"/>
      <c r="NQH2" s="91"/>
      <c r="NQI2" s="91"/>
      <c r="NQJ2" s="91"/>
      <c r="NQK2" s="91"/>
      <c r="NQL2" s="91"/>
      <c r="NQM2" s="91"/>
      <c r="NQN2" s="91"/>
      <c r="NQO2" s="91"/>
      <c r="NQP2" s="91"/>
      <c r="NQQ2" s="91"/>
      <c r="NQR2" s="91"/>
      <c r="NQS2" s="91"/>
      <c r="NQT2" s="91"/>
      <c r="NQU2" s="91"/>
      <c r="NQV2" s="91"/>
      <c r="NQW2" s="91"/>
      <c r="NQX2" s="91"/>
      <c r="NQY2" s="91"/>
      <c r="NQZ2" s="91"/>
      <c r="NRA2" s="91"/>
      <c r="NRB2" s="91"/>
      <c r="NRC2" s="91"/>
      <c r="NRD2" s="91"/>
      <c r="NRE2" s="91"/>
      <c r="NRF2" s="91"/>
      <c r="NRG2" s="91"/>
      <c r="NRH2" s="91"/>
      <c r="NRI2" s="91"/>
      <c r="NRJ2" s="91"/>
      <c r="NRK2" s="91"/>
      <c r="NRL2" s="91"/>
      <c r="NRM2" s="91"/>
      <c r="NRN2" s="91"/>
      <c r="NRO2" s="91"/>
      <c r="NRP2" s="91"/>
      <c r="NRQ2" s="91"/>
      <c r="NRR2" s="91"/>
      <c r="NRS2" s="91"/>
      <c r="NRT2" s="91"/>
      <c r="NRU2" s="91"/>
      <c r="NRV2" s="91"/>
      <c r="NRW2" s="91"/>
      <c r="NRX2" s="91"/>
      <c r="NRY2" s="91"/>
      <c r="NRZ2" s="91"/>
      <c r="NSA2" s="91"/>
      <c r="NSB2" s="91"/>
      <c r="NSC2" s="91"/>
      <c r="NSD2" s="91"/>
      <c r="NSE2" s="91"/>
      <c r="NSF2" s="91"/>
      <c r="NSG2" s="91"/>
      <c r="NSH2" s="91"/>
      <c r="NSI2" s="91"/>
      <c r="NSJ2" s="91"/>
      <c r="NSK2" s="91"/>
      <c r="NSL2" s="91"/>
      <c r="NSM2" s="91"/>
      <c r="NSN2" s="91"/>
      <c r="NSO2" s="91"/>
      <c r="NSP2" s="91"/>
      <c r="NSQ2" s="91"/>
      <c r="NSR2" s="91"/>
      <c r="NSS2" s="91"/>
      <c r="NST2" s="91"/>
      <c r="NSU2" s="91"/>
      <c r="NSV2" s="91"/>
      <c r="NSW2" s="91"/>
      <c r="NSX2" s="91"/>
      <c r="NSY2" s="91"/>
      <c r="NSZ2" s="91"/>
      <c r="NTA2" s="91"/>
      <c r="NTB2" s="91"/>
      <c r="NTC2" s="91"/>
      <c r="NTD2" s="91"/>
      <c r="NTE2" s="91"/>
      <c r="NTF2" s="91"/>
      <c r="NTG2" s="91"/>
      <c r="NTH2" s="91"/>
      <c r="NTI2" s="91"/>
      <c r="NTJ2" s="91"/>
      <c r="NTK2" s="91"/>
      <c r="NTL2" s="91"/>
      <c r="NTM2" s="91"/>
      <c r="NTN2" s="91"/>
      <c r="NTO2" s="91"/>
      <c r="NTP2" s="91"/>
      <c r="NTQ2" s="91"/>
      <c r="NTR2" s="91"/>
      <c r="NTS2" s="91"/>
      <c r="NTT2" s="91"/>
      <c r="NTU2" s="91"/>
      <c r="NTV2" s="91"/>
      <c r="NTW2" s="91"/>
      <c r="NTX2" s="91"/>
      <c r="NTY2" s="91"/>
      <c r="NTZ2" s="91"/>
      <c r="NUA2" s="91"/>
      <c r="NUB2" s="91"/>
      <c r="NUC2" s="91"/>
      <c r="NUD2" s="91"/>
      <c r="NUE2" s="91"/>
      <c r="NUF2" s="91"/>
      <c r="NUG2" s="91"/>
      <c r="NUH2" s="91"/>
      <c r="NUI2" s="91"/>
      <c r="NUJ2" s="91"/>
      <c r="NUK2" s="91"/>
      <c r="NUL2" s="91"/>
      <c r="NUM2" s="91"/>
      <c r="NUN2" s="91"/>
      <c r="NUO2" s="91"/>
      <c r="NUP2" s="91"/>
      <c r="NUQ2" s="91"/>
      <c r="NUR2" s="91"/>
      <c r="NUS2" s="91"/>
      <c r="NUT2" s="91"/>
      <c r="NUU2" s="91"/>
      <c r="NUV2" s="91"/>
      <c r="NUW2" s="91"/>
      <c r="NUX2" s="91"/>
      <c r="NUY2" s="91"/>
      <c r="NUZ2" s="91"/>
      <c r="NVA2" s="91"/>
      <c r="NVB2" s="91"/>
      <c r="NVC2" s="91"/>
      <c r="NVD2" s="91"/>
      <c r="NVE2" s="91"/>
      <c r="NVF2" s="91"/>
      <c r="NVG2" s="91"/>
      <c r="NVH2" s="91"/>
      <c r="NVI2" s="91"/>
      <c r="NVJ2" s="91"/>
      <c r="NVK2" s="91"/>
      <c r="NVL2" s="91"/>
      <c r="NVM2" s="91"/>
      <c r="NVN2" s="91"/>
      <c r="NVO2" s="91"/>
      <c r="NVP2" s="91"/>
      <c r="NVQ2" s="91"/>
      <c r="NVR2" s="91"/>
      <c r="NVS2" s="91"/>
      <c r="NVT2" s="91"/>
      <c r="NVU2" s="91"/>
      <c r="NVV2" s="91"/>
      <c r="NVW2" s="91"/>
      <c r="NVX2" s="91"/>
      <c r="NVY2" s="91"/>
      <c r="NVZ2" s="91"/>
      <c r="NWA2" s="91"/>
      <c r="NWB2" s="91"/>
      <c r="NWC2" s="91"/>
      <c r="NWD2" s="91"/>
      <c r="NWE2" s="91"/>
      <c r="NWF2" s="91"/>
      <c r="NWG2" s="91"/>
      <c r="NWH2" s="91"/>
      <c r="NWI2" s="91"/>
      <c r="NWJ2" s="91"/>
      <c r="NWK2" s="91"/>
      <c r="NWL2" s="91"/>
      <c r="NWM2" s="91"/>
      <c r="NWN2" s="91"/>
      <c r="NWO2" s="91"/>
      <c r="NWP2" s="91"/>
      <c r="NWQ2" s="91"/>
      <c r="NWR2" s="91"/>
      <c r="NWS2" s="91"/>
      <c r="NWT2" s="91"/>
      <c r="NWU2" s="91"/>
      <c r="NWV2" s="91"/>
      <c r="NWW2" s="91"/>
      <c r="NWX2" s="91"/>
      <c r="NWY2" s="91"/>
      <c r="NWZ2" s="91"/>
      <c r="NXA2" s="91"/>
      <c r="NXB2" s="91"/>
      <c r="NXC2" s="91"/>
      <c r="NXD2" s="91"/>
      <c r="NXE2" s="91"/>
      <c r="NXF2" s="91"/>
      <c r="NXG2" s="91"/>
      <c r="NXH2" s="91"/>
      <c r="NXI2" s="91"/>
      <c r="NXJ2" s="91"/>
      <c r="NXK2" s="91"/>
      <c r="NXL2" s="91"/>
      <c r="NXM2" s="91"/>
      <c r="NXN2" s="91"/>
      <c r="NXO2" s="91"/>
      <c r="NXP2" s="91"/>
      <c r="NXQ2" s="91"/>
      <c r="NXR2" s="91"/>
      <c r="NXS2" s="91"/>
      <c r="NXT2" s="91"/>
      <c r="NXU2" s="91"/>
      <c r="NXV2" s="91"/>
      <c r="NXW2" s="91"/>
      <c r="NXX2" s="91"/>
      <c r="NXY2" s="91"/>
      <c r="NXZ2" s="91"/>
      <c r="NYA2" s="91"/>
      <c r="NYB2" s="91"/>
      <c r="NYC2" s="91"/>
      <c r="NYD2" s="91"/>
      <c r="NYE2" s="91"/>
      <c r="NYF2" s="91"/>
      <c r="NYG2" s="91"/>
      <c r="NYH2" s="91"/>
      <c r="NYI2" s="91"/>
      <c r="NYJ2" s="91"/>
      <c r="NYK2" s="91"/>
      <c r="NYL2" s="91"/>
      <c r="NYM2" s="91"/>
      <c r="NYN2" s="91"/>
      <c r="NYO2" s="91"/>
      <c r="NYP2" s="91"/>
      <c r="NYQ2" s="91"/>
      <c r="NYR2" s="91"/>
      <c r="NYS2" s="91"/>
      <c r="NYT2" s="91"/>
      <c r="NYU2" s="91"/>
      <c r="NYV2" s="91"/>
      <c r="NYW2" s="91"/>
      <c r="NYX2" s="91"/>
      <c r="NYY2" s="91"/>
      <c r="NYZ2" s="91"/>
      <c r="NZA2" s="91"/>
      <c r="NZB2" s="91"/>
      <c r="NZC2" s="91"/>
      <c r="NZD2" s="91"/>
      <c r="NZE2" s="91"/>
      <c r="NZF2" s="91"/>
      <c r="NZG2" s="91"/>
      <c r="NZH2" s="91"/>
      <c r="NZI2" s="91"/>
      <c r="NZJ2" s="91"/>
      <c r="NZK2" s="91"/>
      <c r="NZL2" s="91"/>
      <c r="NZM2" s="91"/>
      <c r="NZN2" s="91"/>
      <c r="NZO2" s="91"/>
      <c r="NZP2" s="91"/>
      <c r="NZQ2" s="91"/>
      <c r="NZR2" s="91"/>
      <c r="NZS2" s="91"/>
      <c r="NZT2" s="91"/>
      <c r="NZU2" s="91"/>
      <c r="NZV2" s="91"/>
      <c r="NZW2" s="91"/>
      <c r="NZX2" s="91"/>
      <c r="NZY2" s="91"/>
      <c r="NZZ2" s="91"/>
      <c r="OAA2" s="91"/>
      <c r="OAB2" s="91"/>
      <c r="OAC2" s="91"/>
      <c r="OAD2" s="91"/>
      <c r="OAE2" s="91"/>
      <c r="OAF2" s="91"/>
      <c r="OAG2" s="91"/>
      <c r="OAH2" s="91"/>
      <c r="OAI2" s="91"/>
      <c r="OAJ2" s="91"/>
      <c r="OAK2" s="91"/>
      <c r="OAL2" s="91"/>
      <c r="OAM2" s="91"/>
      <c r="OAN2" s="91"/>
      <c r="OAO2" s="91"/>
      <c r="OAP2" s="91"/>
      <c r="OAQ2" s="91"/>
      <c r="OAR2" s="91"/>
      <c r="OAS2" s="91"/>
      <c r="OAT2" s="91"/>
      <c r="OAU2" s="91"/>
      <c r="OAV2" s="91"/>
      <c r="OAW2" s="91"/>
      <c r="OAX2" s="91"/>
      <c r="OAY2" s="91"/>
      <c r="OAZ2" s="91"/>
      <c r="OBA2" s="91"/>
      <c r="OBB2" s="91"/>
      <c r="OBC2" s="91"/>
      <c r="OBD2" s="91"/>
      <c r="OBE2" s="91"/>
      <c r="OBF2" s="91"/>
      <c r="OBG2" s="91"/>
      <c r="OBH2" s="91"/>
      <c r="OBI2" s="91"/>
      <c r="OBJ2" s="91"/>
      <c r="OBK2" s="91"/>
      <c r="OBL2" s="91"/>
      <c r="OBM2" s="91"/>
      <c r="OBN2" s="91"/>
      <c r="OBO2" s="91"/>
      <c r="OBP2" s="91"/>
      <c r="OBQ2" s="91"/>
      <c r="OBR2" s="91"/>
      <c r="OBS2" s="91"/>
      <c r="OBT2" s="91"/>
      <c r="OBU2" s="91"/>
      <c r="OBV2" s="91"/>
      <c r="OBW2" s="91"/>
      <c r="OBX2" s="91"/>
      <c r="OBY2" s="91"/>
      <c r="OBZ2" s="91"/>
      <c r="OCA2" s="91"/>
      <c r="OCB2" s="91"/>
      <c r="OCC2" s="91"/>
      <c r="OCD2" s="91"/>
      <c r="OCE2" s="91"/>
      <c r="OCF2" s="91"/>
      <c r="OCG2" s="91"/>
      <c r="OCH2" s="91"/>
      <c r="OCI2" s="91"/>
      <c r="OCJ2" s="91"/>
      <c r="OCK2" s="91"/>
      <c r="OCL2" s="91"/>
      <c r="OCM2" s="91"/>
      <c r="OCN2" s="91"/>
      <c r="OCO2" s="91"/>
      <c r="OCP2" s="91"/>
      <c r="OCQ2" s="91"/>
      <c r="OCR2" s="91"/>
      <c r="OCS2" s="91"/>
      <c r="OCT2" s="91"/>
      <c r="OCU2" s="91"/>
      <c r="OCV2" s="91"/>
      <c r="OCW2" s="91"/>
      <c r="OCX2" s="91"/>
      <c r="OCY2" s="91"/>
      <c r="OCZ2" s="91"/>
      <c r="ODA2" s="91"/>
      <c r="ODB2" s="91"/>
      <c r="ODC2" s="91"/>
      <c r="ODD2" s="91"/>
      <c r="ODE2" s="91"/>
      <c r="ODF2" s="91"/>
      <c r="ODG2" s="91"/>
      <c r="ODH2" s="91"/>
      <c r="ODI2" s="91"/>
      <c r="ODJ2" s="91"/>
      <c r="ODK2" s="91"/>
      <c r="ODL2" s="91"/>
      <c r="ODM2" s="91"/>
      <c r="ODN2" s="91"/>
      <c r="ODO2" s="91"/>
      <c r="ODP2" s="91"/>
      <c r="ODQ2" s="91"/>
      <c r="ODR2" s="91"/>
      <c r="ODS2" s="91"/>
      <c r="ODT2" s="91"/>
      <c r="ODU2" s="91"/>
      <c r="ODV2" s="91"/>
      <c r="ODW2" s="91"/>
      <c r="ODX2" s="91"/>
      <c r="ODY2" s="91"/>
      <c r="ODZ2" s="91"/>
      <c r="OEA2" s="91"/>
      <c r="OEB2" s="91"/>
      <c r="OEC2" s="91"/>
      <c r="OED2" s="91"/>
      <c r="OEE2" s="91"/>
      <c r="OEF2" s="91"/>
      <c r="OEG2" s="91"/>
      <c r="OEH2" s="91"/>
      <c r="OEI2" s="91"/>
      <c r="OEJ2" s="91"/>
      <c r="OEK2" s="91"/>
      <c r="OEL2" s="91"/>
      <c r="OEM2" s="91"/>
      <c r="OEN2" s="91"/>
      <c r="OEO2" s="91"/>
      <c r="OEP2" s="91"/>
      <c r="OEQ2" s="91"/>
      <c r="OER2" s="91"/>
      <c r="OES2" s="91"/>
      <c r="OET2" s="91"/>
      <c r="OEU2" s="91"/>
      <c r="OEV2" s="91"/>
      <c r="OEW2" s="91"/>
      <c r="OEX2" s="91"/>
      <c r="OEY2" s="91"/>
      <c r="OEZ2" s="91"/>
      <c r="OFA2" s="91"/>
      <c r="OFB2" s="91"/>
      <c r="OFC2" s="91"/>
      <c r="OFD2" s="91"/>
      <c r="OFE2" s="91"/>
      <c r="OFF2" s="91"/>
      <c r="OFG2" s="91"/>
      <c r="OFH2" s="91"/>
      <c r="OFI2" s="91"/>
      <c r="OFJ2" s="91"/>
      <c r="OFK2" s="91"/>
      <c r="OFL2" s="91"/>
      <c r="OFM2" s="91"/>
      <c r="OFN2" s="91"/>
      <c r="OFO2" s="91"/>
      <c r="OFP2" s="91"/>
      <c r="OFQ2" s="91"/>
      <c r="OFR2" s="91"/>
      <c r="OFS2" s="91"/>
      <c r="OFT2" s="91"/>
      <c r="OFU2" s="91"/>
      <c r="OFV2" s="91"/>
      <c r="OFW2" s="91"/>
      <c r="OFX2" s="91"/>
      <c r="OFY2" s="91"/>
      <c r="OFZ2" s="91"/>
      <c r="OGA2" s="91"/>
      <c r="OGB2" s="91"/>
      <c r="OGC2" s="91"/>
      <c r="OGD2" s="91"/>
      <c r="OGE2" s="91"/>
      <c r="OGF2" s="91"/>
      <c r="OGG2" s="91"/>
      <c r="OGH2" s="91"/>
      <c r="OGI2" s="91"/>
      <c r="OGJ2" s="91"/>
      <c r="OGK2" s="91"/>
      <c r="OGL2" s="91"/>
      <c r="OGM2" s="91"/>
      <c r="OGN2" s="91"/>
      <c r="OGO2" s="91"/>
      <c r="OGP2" s="91"/>
      <c r="OGQ2" s="91"/>
      <c r="OGR2" s="91"/>
      <c r="OGS2" s="91"/>
      <c r="OGT2" s="91"/>
      <c r="OGU2" s="91"/>
      <c r="OGV2" s="91"/>
      <c r="OGW2" s="91"/>
      <c r="OGX2" s="91"/>
      <c r="OGY2" s="91"/>
      <c r="OGZ2" s="91"/>
      <c r="OHA2" s="91"/>
      <c r="OHB2" s="91"/>
      <c r="OHC2" s="91"/>
      <c r="OHD2" s="91"/>
      <c r="OHE2" s="91"/>
      <c r="OHF2" s="91"/>
      <c r="OHG2" s="91"/>
      <c r="OHH2" s="91"/>
      <c r="OHI2" s="91"/>
      <c r="OHJ2" s="91"/>
      <c r="OHK2" s="91"/>
      <c r="OHL2" s="91"/>
      <c r="OHM2" s="91"/>
      <c r="OHN2" s="91"/>
      <c r="OHO2" s="91"/>
      <c r="OHP2" s="91"/>
      <c r="OHQ2" s="91"/>
      <c r="OHR2" s="91"/>
      <c r="OHS2" s="91"/>
      <c r="OHT2" s="91"/>
      <c r="OHU2" s="91"/>
      <c r="OHV2" s="91"/>
      <c r="OHW2" s="91"/>
      <c r="OHX2" s="91"/>
      <c r="OHY2" s="91"/>
      <c r="OHZ2" s="91"/>
      <c r="OIA2" s="91"/>
      <c r="OIB2" s="91"/>
      <c r="OIC2" s="91"/>
      <c r="OID2" s="91"/>
      <c r="OIE2" s="91"/>
      <c r="OIF2" s="91"/>
      <c r="OIG2" s="91"/>
      <c r="OIH2" s="91"/>
      <c r="OII2" s="91"/>
      <c r="OIJ2" s="91"/>
      <c r="OIK2" s="91"/>
      <c r="OIL2" s="91"/>
      <c r="OIM2" s="91"/>
      <c r="OIN2" s="91"/>
      <c r="OIO2" s="91"/>
      <c r="OIP2" s="91"/>
      <c r="OIQ2" s="91"/>
      <c r="OIR2" s="91"/>
      <c r="OIS2" s="91"/>
      <c r="OIT2" s="91"/>
      <c r="OIU2" s="91"/>
      <c r="OIV2" s="91"/>
      <c r="OIW2" s="91"/>
      <c r="OIX2" s="91"/>
      <c r="OIY2" s="91"/>
      <c r="OIZ2" s="91"/>
      <c r="OJA2" s="91"/>
      <c r="OJB2" s="91"/>
      <c r="OJC2" s="91"/>
      <c r="OJD2" s="91"/>
      <c r="OJE2" s="91"/>
      <c r="OJF2" s="91"/>
      <c r="OJG2" s="91"/>
      <c r="OJH2" s="91"/>
      <c r="OJI2" s="91"/>
      <c r="OJJ2" s="91"/>
      <c r="OJK2" s="91"/>
      <c r="OJL2" s="91"/>
      <c r="OJM2" s="91"/>
      <c r="OJN2" s="91"/>
      <c r="OJO2" s="91"/>
      <c r="OJP2" s="91"/>
      <c r="OJQ2" s="91"/>
      <c r="OJR2" s="91"/>
      <c r="OJS2" s="91"/>
      <c r="OJT2" s="91"/>
      <c r="OJU2" s="91"/>
      <c r="OJV2" s="91"/>
      <c r="OJW2" s="91"/>
      <c r="OJX2" s="91"/>
      <c r="OJY2" s="91"/>
      <c r="OJZ2" s="91"/>
      <c r="OKA2" s="91"/>
      <c r="OKB2" s="91"/>
      <c r="OKC2" s="91"/>
      <c r="OKD2" s="91"/>
      <c r="OKE2" s="91"/>
      <c r="OKF2" s="91"/>
      <c r="OKG2" s="91"/>
      <c r="OKH2" s="91"/>
      <c r="OKI2" s="91"/>
      <c r="OKJ2" s="91"/>
      <c r="OKK2" s="91"/>
      <c r="OKL2" s="91"/>
      <c r="OKM2" s="91"/>
      <c r="OKN2" s="91"/>
      <c r="OKO2" s="91"/>
      <c r="OKP2" s="91"/>
      <c r="OKQ2" s="91"/>
      <c r="OKR2" s="91"/>
      <c r="OKS2" s="91"/>
      <c r="OKT2" s="91"/>
      <c r="OKU2" s="91"/>
      <c r="OKV2" s="91"/>
      <c r="OKW2" s="91"/>
      <c r="OKX2" s="91"/>
      <c r="OKY2" s="91"/>
      <c r="OKZ2" s="91"/>
      <c r="OLA2" s="91"/>
      <c r="OLB2" s="91"/>
      <c r="OLC2" s="91"/>
      <c r="OLD2" s="91"/>
      <c r="OLE2" s="91"/>
      <c r="OLF2" s="91"/>
      <c r="OLG2" s="91"/>
      <c r="OLH2" s="91"/>
      <c r="OLI2" s="91"/>
      <c r="OLJ2" s="91"/>
      <c r="OLK2" s="91"/>
      <c r="OLL2" s="91"/>
      <c r="OLM2" s="91"/>
      <c r="OLN2" s="91"/>
      <c r="OLO2" s="91"/>
      <c r="OLP2" s="91"/>
      <c r="OLQ2" s="91"/>
      <c r="OLR2" s="91"/>
      <c r="OLS2" s="91"/>
      <c r="OLT2" s="91"/>
      <c r="OLU2" s="91"/>
      <c r="OLV2" s="91"/>
      <c r="OLW2" s="91"/>
      <c r="OLX2" s="91"/>
      <c r="OLY2" s="91"/>
      <c r="OLZ2" s="91"/>
      <c r="OMA2" s="91"/>
      <c r="OMB2" s="91"/>
      <c r="OMC2" s="91"/>
      <c r="OMD2" s="91"/>
      <c r="OME2" s="91"/>
      <c r="OMF2" s="91"/>
      <c r="OMG2" s="91"/>
      <c r="OMH2" s="91"/>
      <c r="OMI2" s="91"/>
      <c r="OMJ2" s="91"/>
      <c r="OMK2" s="91"/>
      <c r="OML2" s="91"/>
      <c r="OMM2" s="91"/>
      <c r="OMN2" s="91"/>
      <c r="OMO2" s="91"/>
      <c r="OMP2" s="91"/>
      <c r="OMQ2" s="91"/>
      <c r="OMR2" s="91"/>
      <c r="OMS2" s="91"/>
      <c r="OMT2" s="91"/>
      <c r="OMU2" s="91"/>
      <c r="OMV2" s="91"/>
      <c r="OMW2" s="91"/>
      <c r="OMX2" s="91"/>
      <c r="OMY2" s="91"/>
      <c r="OMZ2" s="91"/>
      <c r="ONA2" s="91"/>
      <c r="ONB2" s="91"/>
      <c r="ONC2" s="91"/>
      <c r="OND2" s="91"/>
      <c r="ONE2" s="91"/>
      <c r="ONF2" s="91"/>
      <c r="ONG2" s="91"/>
      <c r="ONH2" s="91"/>
      <c r="ONI2" s="91"/>
      <c r="ONJ2" s="91"/>
      <c r="ONK2" s="91"/>
      <c r="ONL2" s="91"/>
      <c r="ONM2" s="91"/>
      <c r="ONN2" s="91"/>
      <c r="ONO2" s="91"/>
      <c r="ONP2" s="91"/>
      <c r="ONQ2" s="91"/>
      <c r="ONR2" s="91"/>
      <c r="ONS2" s="91"/>
      <c r="ONT2" s="91"/>
      <c r="ONU2" s="91"/>
      <c r="ONV2" s="91"/>
      <c r="ONW2" s="91"/>
      <c r="ONX2" s="91"/>
      <c r="ONY2" s="91"/>
      <c r="ONZ2" s="91"/>
      <c r="OOA2" s="91"/>
      <c r="OOB2" s="91"/>
      <c r="OOC2" s="91"/>
      <c r="OOD2" s="91"/>
      <c r="OOE2" s="91"/>
      <c r="OOF2" s="91"/>
      <c r="OOG2" s="91"/>
      <c r="OOH2" s="91"/>
      <c r="OOI2" s="91"/>
      <c r="OOJ2" s="91"/>
      <c r="OOK2" s="91"/>
      <c r="OOL2" s="91"/>
      <c r="OOM2" s="91"/>
      <c r="OON2" s="91"/>
      <c r="OOO2" s="91"/>
      <c r="OOP2" s="91"/>
      <c r="OOQ2" s="91"/>
      <c r="OOR2" s="91"/>
      <c r="OOS2" s="91"/>
      <c r="OOT2" s="91"/>
      <c r="OOU2" s="91"/>
      <c r="OOV2" s="91"/>
      <c r="OOW2" s="91"/>
      <c r="OOX2" s="91"/>
      <c r="OOY2" s="91"/>
      <c r="OOZ2" s="91"/>
      <c r="OPA2" s="91"/>
      <c r="OPB2" s="91"/>
      <c r="OPC2" s="91"/>
      <c r="OPD2" s="91"/>
      <c r="OPE2" s="91"/>
      <c r="OPF2" s="91"/>
      <c r="OPG2" s="91"/>
      <c r="OPH2" s="91"/>
      <c r="OPI2" s="91"/>
      <c r="OPJ2" s="91"/>
      <c r="OPK2" s="91"/>
      <c r="OPL2" s="91"/>
      <c r="OPM2" s="91"/>
      <c r="OPN2" s="91"/>
      <c r="OPO2" s="91"/>
      <c r="OPP2" s="91"/>
      <c r="OPQ2" s="91"/>
      <c r="OPR2" s="91"/>
      <c r="OPS2" s="91"/>
      <c r="OPT2" s="91"/>
      <c r="OPU2" s="91"/>
      <c r="OPV2" s="91"/>
      <c r="OPW2" s="91"/>
      <c r="OPX2" s="91"/>
      <c r="OPY2" s="91"/>
      <c r="OPZ2" s="91"/>
      <c r="OQA2" s="91"/>
      <c r="OQB2" s="91"/>
      <c r="OQC2" s="91"/>
      <c r="OQD2" s="91"/>
      <c r="OQE2" s="91"/>
      <c r="OQF2" s="91"/>
      <c r="OQG2" s="91"/>
      <c r="OQH2" s="91"/>
      <c r="OQI2" s="91"/>
      <c r="OQJ2" s="91"/>
      <c r="OQK2" s="91"/>
      <c r="OQL2" s="91"/>
      <c r="OQM2" s="91"/>
      <c r="OQN2" s="91"/>
      <c r="OQO2" s="91"/>
      <c r="OQP2" s="91"/>
      <c r="OQQ2" s="91"/>
      <c r="OQR2" s="91"/>
      <c r="OQS2" s="91"/>
      <c r="OQT2" s="91"/>
      <c r="OQU2" s="91"/>
      <c r="OQV2" s="91"/>
      <c r="OQW2" s="91"/>
      <c r="OQX2" s="91"/>
      <c r="OQY2" s="91"/>
      <c r="OQZ2" s="91"/>
      <c r="ORA2" s="91"/>
      <c r="ORB2" s="91"/>
      <c r="ORC2" s="91"/>
      <c r="ORD2" s="91"/>
      <c r="ORE2" s="91"/>
      <c r="ORF2" s="91"/>
      <c r="ORG2" s="91"/>
      <c r="ORH2" s="91"/>
      <c r="ORI2" s="91"/>
      <c r="ORJ2" s="91"/>
      <c r="ORK2" s="91"/>
      <c r="ORL2" s="91"/>
      <c r="ORM2" s="91"/>
      <c r="ORN2" s="91"/>
      <c r="ORO2" s="91"/>
      <c r="ORP2" s="91"/>
      <c r="ORQ2" s="91"/>
      <c r="ORR2" s="91"/>
      <c r="ORS2" s="91"/>
      <c r="ORT2" s="91"/>
      <c r="ORU2" s="91"/>
      <c r="ORV2" s="91"/>
      <c r="ORW2" s="91"/>
      <c r="ORX2" s="91"/>
      <c r="ORY2" s="91"/>
      <c r="ORZ2" s="91"/>
      <c r="OSA2" s="91"/>
      <c r="OSB2" s="91"/>
      <c r="OSC2" s="91"/>
      <c r="OSD2" s="91"/>
      <c r="OSE2" s="91"/>
      <c r="OSF2" s="91"/>
      <c r="OSG2" s="91"/>
      <c r="OSH2" s="91"/>
      <c r="OSI2" s="91"/>
      <c r="OSJ2" s="91"/>
      <c r="OSK2" s="91"/>
      <c r="OSL2" s="91"/>
      <c r="OSM2" s="91"/>
      <c r="OSN2" s="91"/>
      <c r="OSO2" s="91"/>
      <c r="OSP2" s="91"/>
      <c r="OSQ2" s="91"/>
      <c r="OSR2" s="91"/>
      <c r="OSS2" s="91"/>
      <c r="OST2" s="91"/>
      <c r="OSU2" s="91"/>
      <c r="OSV2" s="91"/>
      <c r="OSW2" s="91"/>
      <c r="OSX2" s="91"/>
      <c r="OSY2" s="91"/>
      <c r="OSZ2" s="91"/>
      <c r="OTA2" s="91"/>
      <c r="OTB2" s="91"/>
      <c r="OTC2" s="91"/>
      <c r="OTD2" s="91"/>
      <c r="OTE2" s="91"/>
      <c r="OTF2" s="91"/>
      <c r="OTG2" s="91"/>
      <c r="OTH2" s="91"/>
      <c r="OTI2" s="91"/>
      <c r="OTJ2" s="91"/>
      <c r="OTK2" s="91"/>
      <c r="OTL2" s="91"/>
      <c r="OTM2" s="91"/>
      <c r="OTN2" s="91"/>
      <c r="OTO2" s="91"/>
      <c r="OTP2" s="91"/>
      <c r="OTQ2" s="91"/>
      <c r="OTR2" s="91"/>
      <c r="OTS2" s="91"/>
      <c r="OTT2" s="91"/>
      <c r="OTU2" s="91"/>
      <c r="OTV2" s="91"/>
      <c r="OTW2" s="91"/>
      <c r="OTX2" s="91"/>
      <c r="OTY2" s="91"/>
      <c r="OTZ2" s="91"/>
      <c r="OUA2" s="91"/>
      <c r="OUB2" s="91"/>
      <c r="OUC2" s="91"/>
      <c r="OUD2" s="91"/>
      <c r="OUE2" s="91"/>
      <c r="OUF2" s="91"/>
      <c r="OUG2" s="91"/>
      <c r="OUH2" s="91"/>
      <c r="OUI2" s="91"/>
      <c r="OUJ2" s="91"/>
      <c r="OUK2" s="91"/>
      <c r="OUL2" s="91"/>
      <c r="OUM2" s="91"/>
      <c r="OUN2" s="91"/>
      <c r="OUO2" s="91"/>
      <c r="OUP2" s="91"/>
      <c r="OUQ2" s="91"/>
      <c r="OUR2" s="91"/>
      <c r="OUS2" s="91"/>
      <c r="OUT2" s="91"/>
      <c r="OUU2" s="91"/>
      <c r="OUV2" s="91"/>
      <c r="OUW2" s="91"/>
      <c r="OUX2" s="91"/>
      <c r="OUY2" s="91"/>
      <c r="OUZ2" s="91"/>
      <c r="OVA2" s="91"/>
      <c r="OVB2" s="91"/>
      <c r="OVC2" s="91"/>
      <c r="OVD2" s="91"/>
      <c r="OVE2" s="91"/>
      <c r="OVF2" s="91"/>
      <c r="OVG2" s="91"/>
      <c r="OVH2" s="91"/>
      <c r="OVI2" s="91"/>
      <c r="OVJ2" s="91"/>
      <c r="OVK2" s="91"/>
      <c r="OVL2" s="91"/>
      <c r="OVM2" s="91"/>
      <c r="OVN2" s="91"/>
      <c r="OVO2" s="91"/>
      <c r="OVP2" s="91"/>
      <c r="OVQ2" s="91"/>
      <c r="OVR2" s="91"/>
      <c r="OVS2" s="91"/>
      <c r="OVT2" s="91"/>
      <c r="OVU2" s="91"/>
      <c r="OVV2" s="91"/>
      <c r="OVW2" s="91"/>
      <c r="OVX2" s="91"/>
      <c r="OVY2" s="91"/>
      <c r="OVZ2" s="91"/>
      <c r="OWA2" s="91"/>
      <c r="OWB2" s="91"/>
      <c r="OWC2" s="91"/>
      <c r="OWD2" s="91"/>
      <c r="OWE2" s="91"/>
      <c r="OWF2" s="91"/>
      <c r="OWG2" s="91"/>
      <c r="OWH2" s="91"/>
      <c r="OWI2" s="91"/>
      <c r="OWJ2" s="91"/>
      <c r="OWK2" s="91"/>
      <c r="OWL2" s="91"/>
      <c r="OWM2" s="91"/>
      <c r="OWN2" s="91"/>
      <c r="OWO2" s="91"/>
      <c r="OWP2" s="91"/>
      <c r="OWQ2" s="91"/>
      <c r="OWR2" s="91"/>
      <c r="OWS2" s="91"/>
      <c r="OWT2" s="91"/>
      <c r="OWU2" s="91"/>
      <c r="OWV2" s="91"/>
      <c r="OWW2" s="91"/>
      <c r="OWX2" s="91"/>
      <c r="OWY2" s="91"/>
      <c r="OWZ2" s="91"/>
      <c r="OXA2" s="91"/>
      <c r="OXB2" s="91"/>
      <c r="OXC2" s="91"/>
      <c r="OXD2" s="91"/>
      <c r="OXE2" s="91"/>
      <c r="OXF2" s="91"/>
      <c r="OXG2" s="91"/>
      <c r="OXH2" s="91"/>
      <c r="OXI2" s="91"/>
      <c r="OXJ2" s="91"/>
      <c r="OXK2" s="91"/>
      <c r="OXL2" s="91"/>
      <c r="OXM2" s="91"/>
      <c r="OXN2" s="91"/>
      <c r="OXO2" s="91"/>
      <c r="OXP2" s="91"/>
      <c r="OXQ2" s="91"/>
      <c r="OXR2" s="91"/>
      <c r="OXS2" s="91"/>
      <c r="OXT2" s="91"/>
      <c r="OXU2" s="91"/>
      <c r="OXV2" s="91"/>
      <c r="OXW2" s="91"/>
      <c r="OXX2" s="91"/>
      <c r="OXY2" s="91"/>
      <c r="OXZ2" s="91"/>
      <c r="OYA2" s="91"/>
      <c r="OYB2" s="91"/>
      <c r="OYC2" s="91"/>
      <c r="OYD2" s="91"/>
      <c r="OYE2" s="91"/>
      <c r="OYF2" s="91"/>
      <c r="OYG2" s="91"/>
      <c r="OYH2" s="91"/>
      <c r="OYI2" s="91"/>
      <c r="OYJ2" s="91"/>
      <c r="OYK2" s="91"/>
      <c r="OYL2" s="91"/>
      <c r="OYM2" s="91"/>
      <c r="OYN2" s="91"/>
      <c r="OYO2" s="91"/>
      <c r="OYP2" s="91"/>
      <c r="OYQ2" s="91"/>
      <c r="OYR2" s="91"/>
      <c r="OYS2" s="91"/>
      <c r="OYT2" s="91"/>
      <c r="OYU2" s="91"/>
      <c r="OYV2" s="91"/>
      <c r="OYW2" s="91"/>
      <c r="OYX2" s="91"/>
      <c r="OYY2" s="91"/>
      <c r="OYZ2" s="91"/>
      <c r="OZA2" s="91"/>
      <c r="OZB2" s="91"/>
      <c r="OZC2" s="91"/>
      <c r="OZD2" s="91"/>
      <c r="OZE2" s="91"/>
      <c r="OZF2" s="91"/>
      <c r="OZG2" s="91"/>
      <c r="OZH2" s="91"/>
      <c r="OZI2" s="91"/>
      <c r="OZJ2" s="91"/>
      <c r="OZK2" s="91"/>
      <c r="OZL2" s="91"/>
      <c r="OZM2" s="91"/>
      <c r="OZN2" s="91"/>
      <c r="OZO2" s="91"/>
      <c r="OZP2" s="91"/>
      <c r="OZQ2" s="91"/>
      <c r="OZR2" s="91"/>
      <c r="OZS2" s="91"/>
      <c r="OZT2" s="91"/>
      <c r="OZU2" s="91"/>
      <c r="OZV2" s="91"/>
      <c r="OZW2" s="91"/>
      <c r="OZX2" s="91"/>
      <c r="OZY2" s="91"/>
      <c r="OZZ2" s="91"/>
      <c r="PAA2" s="91"/>
      <c r="PAB2" s="91"/>
      <c r="PAC2" s="91"/>
      <c r="PAD2" s="91"/>
      <c r="PAE2" s="91"/>
      <c r="PAF2" s="91"/>
      <c r="PAG2" s="91"/>
      <c r="PAH2" s="91"/>
      <c r="PAI2" s="91"/>
      <c r="PAJ2" s="91"/>
      <c r="PAK2" s="91"/>
      <c r="PAL2" s="91"/>
      <c r="PAM2" s="91"/>
      <c r="PAN2" s="91"/>
      <c r="PAO2" s="91"/>
      <c r="PAP2" s="91"/>
      <c r="PAQ2" s="91"/>
      <c r="PAR2" s="91"/>
      <c r="PAS2" s="91"/>
      <c r="PAT2" s="91"/>
      <c r="PAU2" s="91"/>
      <c r="PAV2" s="91"/>
      <c r="PAW2" s="91"/>
      <c r="PAX2" s="91"/>
      <c r="PAY2" s="91"/>
      <c r="PAZ2" s="91"/>
      <c r="PBA2" s="91"/>
      <c r="PBB2" s="91"/>
      <c r="PBC2" s="91"/>
      <c r="PBD2" s="91"/>
      <c r="PBE2" s="91"/>
      <c r="PBF2" s="91"/>
      <c r="PBG2" s="91"/>
      <c r="PBH2" s="91"/>
      <c r="PBI2" s="91"/>
      <c r="PBJ2" s="91"/>
      <c r="PBK2" s="91"/>
      <c r="PBL2" s="91"/>
      <c r="PBM2" s="91"/>
      <c r="PBN2" s="91"/>
      <c r="PBO2" s="91"/>
      <c r="PBP2" s="91"/>
      <c r="PBQ2" s="91"/>
      <c r="PBR2" s="91"/>
      <c r="PBS2" s="91"/>
      <c r="PBT2" s="91"/>
      <c r="PBU2" s="91"/>
      <c r="PBV2" s="91"/>
      <c r="PBW2" s="91"/>
      <c r="PBX2" s="91"/>
      <c r="PBY2" s="91"/>
      <c r="PBZ2" s="91"/>
      <c r="PCA2" s="91"/>
      <c r="PCB2" s="91"/>
      <c r="PCC2" s="91"/>
      <c r="PCD2" s="91"/>
      <c r="PCE2" s="91"/>
      <c r="PCF2" s="91"/>
      <c r="PCG2" s="91"/>
      <c r="PCH2" s="91"/>
      <c r="PCI2" s="91"/>
      <c r="PCJ2" s="91"/>
      <c r="PCK2" s="91"/>
      <c r="PCL2" s="91"/>
      <c r="PCM2" s="91"/>
      <c r="PCN2" s="91"/>
      <c r="PCO2" s="91"/>
      <c r="PCP2" s="91"/>
      <c r="PCQ2" s="91"/>
      <c r="PCR2" s="91"/>
      <c r="PCS2" s="91"/>
      <c r="PCT2" s="91"/>
      <c r="PCU2" s="91"/>
      <c r="PCV2" s="91"/>
      <c r="PCW2" s="91"/>
      <c r="PCX2" s="91"/>
      <c r="PCY2" s="91"/>
      <c r="PCZ2" s="91"/>
      <c r="PDA2" s="91"/>
      <c r="PDB2" s="91"/>
      <c r="PDC2" s="91"/>
      <c r="PDD2" s="91"/>
      <c r="PDE2" s="91"/>
      <c r="PDF2" s="91"/>
      <c r="PDG2" s="91"/>
      <c r="PDH2" s="91"/>
      <c r="PDI2" s="91"/>
      <c r="PDJ2" s="91"/>
      <c r="PDK2" s="91"/>
      <c r="PDL2" s="91"/>
      <c r="PDM2" s="91"/>
      <c r="PDN2" s="91"/>
      <c r="PDO2" s="91"/>
      <c r="PDP2" s="91"/>
      <c r="PDQ2" s="91"/>
      <c r="PDR2" s="91"/>
      <c r="PDS2" s="91"/>
      <c r="PDT2" s="91"/>
      <c r="PDU2" s="91"/>
      <c r="PDV2" s="91"/>
      <c r="PDW2" s="91"/>
      <c r="PDX2" s="91"/>
      <c r="PDY2" s="91"/>
      <c r="PDZ2" s="91"/>
      <c r="PEA2" s="91"/>
      <c r="PEB2" s="91"/>
      <c r="PEC2" s="91"/>
      <c r="PED2" s="91"/>
      <c r="PEE2" s="91"/>
      <c r="PEF2" s="91"/>
      <c r="PEG2" s="91"/>
      <c r="PEH2" s="91"/>
      <c r="PEI2" s="91"/>
      <c r="PEJ2" s="91"/>
      <c r="PEK2" s="91"/>
      <c r="PEL2" s="91"/>
      <c r="PEM2" s="91"/>
      <c r="PEN2" s="91"/>
      <c r="PEO2" s="91"/>
      <c r="PEP2" s="91"/>
      <c r="PEQ2" s="91"/>
      <c r="PER2" s="91"/>
      <c r="PES2" s="91"/>
      <c r="PET2" s="91"/>
      <c r="PEU2" s="91"/>
      <c r="PEV2" s="91"/>
      <c r="PEW2" s="91"/>
      <c r="PEX2" s="91"/>
      <c r="PEY2" s="91"/>
      <c r="PEZ2" s="91"/>
      <c r="PFA2" s="91"/>
      <c r="PFB2" s="91"/>
      <c r="PFC2" s="91"/>
      <c r="PFD2" s="91"/>
      <c r="PFE2" s="91"/>
      <c r="PFF2" s="91"/>
      <c r="PFG2" s="91"/>
      <c r="PFH2" s="91"/>
      <c r="PFI2" s="91"/>
      <c r="PFJ2" s="91"/>
      <c r="PFK2" s="91"/>
      <c r="PFL2" s="91"/>
      <c r="PFM2" s="91"/>
      <c r="PFN2" s="91"/>
      <c r="PFO2" s="91"/>
      <c r="PFP2" s="91"/>
      <c r="PFQ2" s="91"/>
      <c r="PFR2" s="91"/>
      <c r="PFS2" s="91"/>
      <c r="PFT2" s="91"/>
      <c r="PFU2" s="91"/>
      <c r="PFV2" s="91"/>
      <c r="PFW2" s="91"/>
      <c r="PFX2" s="91"/>
      <c r="PFY2" s="91"/>
      <c r="PFZ2" s="91"/>
      <c r="PGA2" s="91"/>
      <c r="PGB2" s="91"/>
      <c r="PGC2" s="91"/>
      <c r="PGD2" s="91"/>
      <c r="PGE2" s="91"/>
      <c r="PGF2" s="91"/>
      <c r="PGG2" s="91"/>
      <c r="PGH2" s="91"/>
      <c r="PGI2" s="91"/>
      <c r="PGJ2" s="91"/>
      <c r="PGK2" s="91"/>
      <c r="PGL2" s="91"/>
      <c r="PGM2" s="91"/>
      <c r="PGN2" s="91"/>
      <c r="PGO2" s="91"/>
      <c r="PGP2" s="91"/>
      <c r="PGQ2" s="91"/>
      <c r="PGR2" s="91"/>
      <c r="PGS2" s="91"/>
      <c r="PGT2" s="91"/>
      <c r="PGU2" s="91"/>
      <c r="PGV2" s="91"/>
      <c r="PGW2" s="91"/>
      <c r="PGX2" s="91"/>
      <c r="PGY2" s="91"/>
      <c r="PGZ2" s="91"/>
      <c r="PHA2" s="91"/>
      <c r="PHB2" s="91"/>
      <c r="PHC2" s="91"/>
      <c r="PHD2" s="91"/>
      <c r="PHE2" s="91"/>
      <c r="PHF2" s="91"/>
      <c r="PHG2" s="91"/>
      <c r="PHH2" s="91"/>
      <c r="PHI2" s="91"/>
      <c r="PHJ2" s="91"/>
      <c r="PHK2" s="91"/>
      <c r="PHL2" s="91"/>
      <c r="PHM2" s="91"/>
      <c r="PHN2" s="91"/>
      <c r="PHO2" s="91"/>
      <c r="PHP2" s="91"/>
      <c r="PHQ2" s="91"/>
      <c r="PHR2" s="91"/>
      <c r="PHS2" s="91"/>
      <c r="PHT2" s="91"/>
      <c r="PHU2" s="91"/>
      <c r="PHV2" s="91"/>
      <c r="PHW2" s="91"/>
      <c r="PHX2" s="91"/>
      <c r="PHY2" s="91"/>
      <c r="PHZ2" s="91"/>
      <c r="PIA2" s="91"/>
      <c r="PIB2" s="91"/>
      <c r="PIC2" s="91"/>
      <c r="PID2" s="91"/>
      <c r="PIE2" s="91"/>
      <c r="PIF2" s="91"/>
      <c r="PIG2" s="91"/>
      <c r="PIH2" s="91"/>
      <c r="PII2" s="91"/>
      <c r="PIJ2" s="91"/>
      <c r="PIK2" s="91"/>
      <c r="PIL2" s="91"/>
      <c r="PIM2" s="91"/>
      <c r="PIN2" s="91"/>
      <c r="PIO2" s="91"/>
      <c r="PIP2" s="91"/>
      <c r="PIQ2" s="91"/>
      <c r="PIR2" s="91"/>
      <c r="PIS2" s="91"/>
      <c r="PIT2" s="91"/>
      <c r="PIU2" s="91"/>
      <c r="PIV2" s="91"/>
      <c r="PIW2" s="91"/>
      <c r="PIX2" s="91"/>
      <c r="PIY2" s="91"/>
      <c r="PIZ2" s="91"/>
      <c r="PJA2" s="91"/>
      <c r="PJB2" s="91"/>
      <c r="PJC2" s="91"/>
      <c r="PJD2" s="91"/>
      <c r="PJE2" s="91"/>
      <c r="PJF2" s="91"/>
      <c r="PJG2" s="91"/>
      <c r="PJH2" s="91"/>
      <c r="PJI2" s="91"/>
      <c r="PJJ2" s="91"/>
      <c r="PJK2" s="91"/>
      <c r="PJL2" s="91"/>
      <c r="PJM2" s="91"/>
      <c r="PJN2" s="91"/>
      <c r="PJO2" s="91"/>
      <c r="PJP2" s="91"/>
      <c r="PJQ2" s="91"/>
      <c r="PJR2" s="91"/>
      <c r="PJS2" s="91"/>
      <c r="PJT2" s="91"/>
      <c r="PJU2" s="91"/>
      <c r="PJV2" s="91"/>
      <c r="PJW2" s="91"/>
      <c r="PJX2" s="91"/>
      <c r="PJY2" s="91"/>
      <c r="PJZ2" s="91"/>
      <c r="PKA2" s="91"/>
      <c r="PKB2" s="91"/>
      <c r="PKC2" s="91"/>
      <c r="PKD2" s="91"/>
      <c r="PKE2" s="91"/>
      <c r="PKF2" s="91"/>
      <c r="PKG2" s="91"/>
      <c r="PKH2" s="91"/>
      <c r="PKI2" s="91"/>
      <c r="PKJ2" s="91"/>
      <c r="PKK2" s="91"/>
      <c r="PKL2" s="91"/>
      <c r="PKM2" s="91"/>
      <c r="PKN2" s="91"/>
      <c r="PKO2" s="91"/>
      <c r="PKP2" s="91"/>
      <c r="PKQ2" s="91"/>
      <c r="PKR2" s="91"/>
      <c r="PKS2" s="91"/>
      <c r="PKT2" s="91"/>
      <c r="PKU2" s="91"/>
      <c r="PKV2" s="91"/>
      <c r="PKW2" s="91"/>
      <c r="PKX2" s="91"/>
      <c r="PKY2" s="91"/>
      <c r="PKZ2" s="91"/>
      <c r="PLA2" s="91"/>
      <c r="PLB2" s="91"/>
      <c r="PLC2" s="91"/>
      <c r="PLD2" s="91"/>
      <c r="PLE2" s="91"/>
      <c r="PLF2" s="91"/>
      <c r="PLG2" s="91"/>
      <c r="PLH2" s="91"/>
      <c r="PLI2" s="91"/>
      <c r="PLJ2" s="91"/>
      <c r="PLK2" s="91"/>
      <c r="PLL2" s="91"/>
      <c r="PLM2" s="91"/>
      <c r="PLN2" s="91"/>
      <c r="PLO2" s="91"/>
      <c r="PLP2" s="91"/>
      <c r="PLQ2" s="91"/>
      <c r="PLR2" s="91"/>
      <c r="PLS2" s="91"/>
      <c r="PLT2" s="91"/>
      <c r="PLU2" s="91"/>
      <c r="PLV2" s="91"/>
      <c r="PLW2" s="91"/>
      <c r="PLX2" s="91"/>
      <c r="PLY2" s="91"/>
      <c r="PLZ2" s="91"/>
      <c r="PMA2" s="91"/>
      <c r="PMB2" s="91"/>
      <c r="PMC2" s="91"/>
      <c r="PMD2" s="91"/>
      <c r="PME2" s="91"/>
      <c r="PMF2" s="91"/>
      <c r="PMG2" s="91"/>
      <c r="PMH2" s="91"/>
      <c r="PMI2" s="91"/>
      <c r="PMJ2" s="91"/>
      <c r="PMK2" s="91"/>
      <c r="PML2" s="91"/>
      <c r="PMM2" s="91"/>
      <c r="PMN2" s="91"/>
      <c r="PMO2" s="91"/>
      <c r="PMP2" s="91"/>
      <c r="PMQ2" s="91"/>
      <c r="PMR2" s="91"/>
      <c r="PMS2" s="91"/>
      <c r="PMT2" s="91"/>
      <c r="PMU2" s="91"/>
      <c r="PMV2" s="91"/>
      <c r="PMW2" s="91"/>
      <c r="PMX2" s="91"/>
      <c r="PMY2" s="91"/>
      <c r="PMZ2" s="91"/>
      <c r="PNA2" s="91"/>
      <c r="PNB2" s="91"/>
      <c r="PNC2" s="91"/>
      <c r="PND2" s="91"/>
      <c r="PNE2" s="91"/>
      <c r="PNF2" s="91"/>
      <c r="PNG2" s="91"/>
      <c r="PNH2" s="91"/>
      <c r="PNI2" s="91"/>
      <c r="PNJ2" s="91"/>
      <c r="PNK2" s="91"/>
      <c r="PNL2" s="91"/>
      <c r="PNM2" s="91"/>
      <c r="PNN2" s="91"/>
      <c r="PNO2" s="91"/>
      <c r="PNP2" s="91"/>
      <c r="PNQ2" s="91"/>
      <c r="PNR2" s="91"/>
      <c r="PNS2" s="91"/>
      <c r="PNT2" s="91"/>
      <c r="PNU2" s="91"/>
      <c r="PNV2" s="91"/>
      <c r="PNW2" s="91"/>
      <c r="PNX2" s="91"/>
      <c r="PNY2" s="91"/>
      <c r="PNZ2" s="91"/>
      <c r="POA2" s="91"/>
      <c r="POB2" s="91"/>
      <c r="POC2" s="91"/>
      <c r="POD2" s="91"/>
      <c r="POE2" s="91"/>
      <c r="POF2" s="91"/>
      <c r="POG2" s="91"/>
      <c r="POH2" s="91"/>
      <c r="POI2" s="91"/>
      <c r="POJ2" s="91"/>
      <c r="POK2" s="91"/>
      <c r="POL2" s="91"/>
      <c r="POM2" s="91"/>
      <c r="PON2" s="91"/>
      <c r="POO2" s="91"/>
      <c r="POP2" s="91"/>
      <c r="POQ2" s="91"/>
      <c r="POR2" s="91"/>
      <c r="POS2" s="91"/>
      <c r="POT2" s="91"/>
      <c r="POU2" s="91"/>
      <c r="POV2" s="91"/>
      <c r="POW2" s="91"/>
      <c r="POX2" s="91"/>
      <c r="POY2" s="91"/>
      <c r="POZ2" s="91"/>
      <c r="PPA2" s="91"/>
      <c r="PPB2" s="91"/>
      <c r="PPC2" s="91"/>
      <c r="PPD2" s="91"/>
      <c r="PPE2" s="91"/>
      <c r="PPF2" s="91"/>
      <c r="PPG2" s="91"/>
      <c r="PPH2" s="91"/>
      <c r="PPI2" s="91"/>
      <c r="PPJ2" s="91"/>
      <c r="PPK2" s="91"/>
      <c r="PPL2" s="91"/>
      <c r="PPM2" s="91"/>
      <c r="PPN2" s="91"/>
      <c r="PPO2" s="91"/>
      <c r="PPP2" s="91"/>
      <c r="PPQ2" s="91"/>
      <c r="PPR2" s="91"/>
      <c r="PPS2" s="91"/>
      <c r="PPT2" s="91"/>
      <c r="PPU2" s="91"/>
      <c r="PPV2" s="91"/>
      <c r="PPW2" s="91"/>
      <c r="PPX2" s="91"/>
      <c r="PPY2" s="91"/>
      <c r="PPZ2" s="91"/>
      <c r="PQA2" s="91"/>
      <c r="PQB2" s="91"/>
      <c r="PQC2" s="91"/>
      <c r="PQD2" s="91"/>
      <c r="PQE2" s="91"/>
      <c r="PQF2" s="91"/>
      <c r="PQG2" s="91"/>
      <c r="PQH2" s="91"/>
      <c r="PQI2" s="91"/>
      <c r="PQJ2" s="91"/>
      <c r="PQK2" s="91"/>
      <c r="PQL2" s="91"/>
      <c r="PQM2" s="91"/>
      <c r="PQN2" s="91"/>
      <c r="PQO2" s="91"/>
      <c r="PQP2" s="91"/>
      <c r="PQQ2" s="91"/>
      <c r="PQR2" s="91"/>
      <c r="PQS2" s="91"/>
      <c r="PQT2" s="91"/>
      <c r="PQU2" s="91"/>
      <c r="PQV2" s="91"/>
      <c r="PQW2" s="91"/>
      <c r="PQX2" s="91"/>
      <c r="PQY2" s="91"/>
      <c r="PQZ2" s="91"/>
      <c r="PRA2" s="91"/>
      <c r="PRB2" s="91"/>
      <c r="PRC2" s="91"/>
      <c r="PRD2" s="91"/>
      <c r="PRE2" s="91"/>
      <c r="PRF2" s="91"/>
      <c r="PRG2" s="91"/>
      <c r="PRH2" s="91"/>
      <c r="PRI2" s="91"/>
      <c r="PRJ2" s="91"/>
      <c r="PRK2" s="91"/>
      <c r="PRL2" s="91"/>
      <c r="PRM2" s="91"/>
      <c r="PRN2" s="91"/>
      <c r="PRO2" s="91"/>
      <c r="PRP2" s="91"/>
      <c r="PRQ2" s="91"/>
      <c r="PRR2" s="91"/>
      <c r="PRS2" s="91"/>
      <c r="PRT2" s="91"/>
      <c r="PRU2" s="91"/>
      <c r="PRV2" s="91"/>
      <c r="PRW2" s="91"/>
      <c r="PRX2" s="91"/>
      <c r="PRY2" s="91"/>
      <c r="PRZ2" s="91"/>
      <c r="PSA2" s="91"/>
      <c r="PSB2" s="91"/>
      <c r="PSC2" s="91"/>
      <c r="PSD2" s="91"/>
      <c r="PSE2" s="91"/>
      <c r="PSF2" s="91"/>
      <c r="PSG2" s="91"/>
      <c r="PSH2" s="91"/>
      <c r="PSI2" s="91"/>
      <c r="PSJ2" s="91"/>
      <c r="PSK2" s="91"/>
      <c r="PSL2" s="91"/>
      <c r="PSM2" s="91"/>
      <c r="PSN2" s="91"/>
      <c r="PSO2" s="91"/>
      <c r="PSP2" s="91"/>
      <c r="PSQ2" s="91"/>
      <c r="PSR2" s="91"/>
      <c r="PSS2" s="91"/>
      <c r="PST2" s="91"/>
      <c r="PSU2" s="91"/>
      <c r="PSV2" s="91"/>
      <c r="PSW2" s="91"/>
      <c r="PSX2" s="91"/>
      <c r="PSY2" s="91"/>
      <c r="PSZ2" s="91"/>
      <c r="PTA2" s="91"/>
      <c r="PTB2" s="91"/>
      <c r="PTC2" s="91"/>
      <c r="PTD2" s="91"/>
      <c r="PTE2" s="91"/>
      <c r="PTF2" s="91"/>
      <c r="PTG2" s="91"/>
      <c r="PTH2" s="91"/>
      <c r="PTI2" s="91"/>
      <c r="PTJ2" s="91"/>
      <c r="PTK2" s="91"/>
      <c r="PTL2" s="91"/>
      <c r="PTM2" s="91"/>
      <c r="PTN2" s="91"/>
      <c r="PTO2" s="91"/>
      <c r="PTP2" s="91"/>
      <c r="PTQ2" s="91"/>
      <c r="PTR2" s="91"/>
      <c r="PTS2" s="91"/>
      <c r="PTT2" s="91"/>
      <c r="PTU2" s="91"/>
      <c r="PTV2" s="91"/>
      <c r="PTW2" s="91"/>
      <c r="PTX2" s="91"/>
      <c r="PTY2" s="91"/>
      <c r="PTZ2" s="91"/>
      <c r="PUA2" s="91"/>
      <c r="PUB2" s="91"/>
      <c r="PUC2" s="91"/>
      <c r="PUD2" s="91"/>
      <c r="PUE2" s="91"/>
      <c r="PUF2" s="91"/>
      <c r="PUG2" s="91"/>
      <c r="PUH2" s="91"/>
      <c r="PUI2" s="91"/>
      <c r="PUJ2" s="91"/>
      <c r="PUK2" s="91"/>
      <c r="PUL2" s="91"/>
      <c r="PUM2" s="91"/>
      <c r="PUN2" s="91"/>
      <c r="PUO2" s="91"/>
      <c r="PUP2" s="91"/>
      <c r="PUQ2" s="91"/>
      <c r="PUR2" s="91"/>
      <c r="PUS2" s="91"/>
      <c r="PUT2" s="91"/>
      <c r="PUU2" s="91"/>
      <c r="PUV2" s="91"/>
      <c r="PUW2" s="91"/>
      <c r="PUX2" s="91"/>
      <c r="PUY2" s="91"/>
      <c r="PUZ2" s="91"/>
      <c r="PVA2" s="91"/>
      <c r="PVB2" s="91"/>
      <c r="PVC2" s="91"/>
      <c r="PVD2" s="91"/>
      <c r="PVE2" s="91"/>
      <c r="PVF2" s="91"/>
      <c r="PVG2" s="91"/>
      <c r="PVH2" s="91"/>
      <c r="PVI2" s="91"/>
      <c r="PVJ2" s="91"/>
      <c r="PVK2" s="91"/>
      <c r="PVL2" s="91"/>
      <c r="PVM2" s="91"/>
      <c r="PVN2" s="91"/>
      <c r="PVO2" s="91"/>
      <c r="PVP2" s="91"/>
      <c r="PVQ2" s="91"/>
      <c r="PVR2" s="91"/>
      <c r="PVS2" s="91"/>
      <c r="PVT2" s="91"/>
      <c r="PVU2" s="91"/>
      <c r="PVV2" s="91"/>
      <c r="PVW2" s="91"/>
      <c r="PVX2" s="91"/>
      <c r="PVY2" s="91"/>
      <c r="PVZ2" s="91"/>
      <c r="PWA2" s="91"/>
      <c r="PWB2" s="91"/>
      <c r="PWC2" s="91"/>
      <c r="PWD2" s="91"/>
      <c r="PWE2" s="91"/>
      <c r="PWF2" s="91"/>
      <c r="PWG2" s="91"/>
      <c r="PWH2" s="91"/>
      <c r="PWI2" s="91"/>
      <c r="PWJ2" s="91"/>
      <c r="PWK2" s="91"/>
      <c r="PWL2" s="91"/>
      <c r="PWM2" s="91"/>
      <c r="PWN2" s="91"/>
      <c r="PWO2" s="91"/>
      <c r="PWP2" s="91"/>
      <c r="PWQ2" s="91"/>
      <c r="PWR2" s="91"/>
      <c r="PWS2" s="91"/>
      <c r="PWT2" s="91"/>
      <c r="PWU2" s="91"/>
      <c r="PWV2" s="91"/>
      <c r="PWW2" s="91"/>
      <c r="PWX2" s="91"/>
      <c r="PWY2" s="91"/>
      <c r="PWZ2" s="91"/>
      <c r="PXA2" s="91"/>
      <c r="PXB2" s="91"/>
      <c r="PXC2" s="91"/>
      <c r="PXD2" s="91"/>
      <c r="PXE2" s="91"/>
      <c r="PXF2" s="91"/>
      <c r="PXG2" s="91"/>
      <c r="PXH2" s="91"/>
      <c r="PXI2" s="91"/>
      <c r="PXJ2" s="91"/>
      <c r="PXK2" s="91"/>
      <c r="PXL2" s="91"/>
      <c r="PXM2" s="91"/>
      <c r="PXN2" s="91"/>
      <c r="PXO2" s="91"/>
      <c r="PXP2" s="91"/>
      <c r="PXQ2" s="91"/>
      <c r="PXR2" s="91"/>
      <c r="PXS2" s="91"/>
      <c r="PXT2" s="91"/>
      <c r="PXU2" s="91"/>
      <c r="PXV2" s="91"/>
      <c r="PXW2" s="91"/>
      <c r="PXX2" s="91"/>
      <c r="PXY2" s="91"/>
      <c r="PXZ2" s="91"/>
      <c r="PYA2" s="91"/>
      <c r="PYB2" s="91"/>
      <c r="PYC2" s="91"/>
      <c r="PYD2" s="91"/>
      <c r="PYE2" s="91"/>
      <c r="PYF2" s="91"/>
      <c r="PYG2" s="91"/>
      <c r="PYH2" s="91"/>
      <c r="PYI2" s="91"/>
      <c r="PYJ2" s="91"/>
      <c r="PYK2" s="91"/>
      <c r="PYL2" s="91"/>
      <c r="PYM2" s="91"/>
      <c r="PYN2" s="91"/>
      <c r="PYO2" s="91"/>
      <c r="PYP2" s="91"/>
      <c r="PYQ2" s="91"/>
      <c r="PYR2" s="91"/>
      <c r="PYS2" s="91"/>
      <c r="PYT2" s="91"/>
      <c r="PYU2" s="91"/>
      <c r="PYV2" s="91"/>
      <c r="PYW2" s="91"/>
      <c r="PYX2" s="91"/>
      <c r="PYY2" s="91"/>
      <c r="PYZ2" s="91"/>
      <c r="PZA2" s="91"/>
      <c r="PZB2" s="91"/>
      <c r="PZC2" s="91"/>
      <c r="PZD2" s="91"/>
      <c r="PZE2" s="91"/>
      <c r="PZF2" s="91"/>
      <c r="PZG2" s="91"/>
      <c r="PZH2" s="91"/>
      <c r="PZI2" s="91"/>
      <c r="PZJ2" s="91"/>
      <c r="PZK2" s="91"/>
      <c r="PZL2" s="91"/>
      <c r="PZM2" s="91"/>
      <c r="PZN2" s="91"/>
      <c r="PZO2" s="91"/>
      <c r="PZP2" s="91"/>
      <c r="PZQ2" s="91"/>
      <c r="PZR2" s="91"/>
      <c r="PZS2" s="91"/>
      <c r="PZT2" s="91"/>
      <c r="PZU2" s="91"/>
      <c r="PZV2" s="91"/>
      <c r="PZW2" s="91"/>
      <c r="PZX2" s="91"/>
      <c r="PZY2" s="91"/>
      <c r="PZZ2" s="91"/>
      <c r="QAA2" s="91"/>
      <c r="QAB2" s="91"/>
      <c r="QAC2" s="91"/>
      <c r="QAD2" s="91"/>
      <c r="QAE2" s="91"/>
      <c r="QAF2" s="91"/>
      <c r="QAG2" s="91"/>
      <c r="QAH2" s="91"/>
      <c r="QAI2" s="91"/>
      <c r="QAJ2" s="91"/>
      <c r="QAK2" s="91"/>
      <c r="QAL2" s="91"/>
      <c r="QAM2" s="91"/>
      <c r="QAN2" s="91"/>
      <c r="QAO2" s="91"/>
      <c r="QAP2" s="91"/>
      <c r="QAQ2" s="91"/>
      <c r="QAR2" s="91"/>
      <c r="QAS2" s="91"/>
      <c r="QAT2" s="91"/>
      <c r="QAU2" s="91"/>
      <c r="QAV2" s="91"/>
      <c r="QAW2" s="91"/>
      <c r="QAX2" s="91"/>
      <c r="QAY2" s="91"/>
      <c r="QAZ2" s="91"/>
      <c r="QBA2" s="91"/>
      <c r="QBB2" s="91"/>
      <c r="QBC2" s="91"/>
      <c r="QBD2" s="91"/>
      <c r="QBE2" s="91"/>
      <c r="QBF2" s="91"/>
      <c r="QBG2" s="91"/>
      <c r="QBH2" s="91"/>
      <c r="QBI2" s="91"/>
      <c r="QBJ2" s="91"/>
      <c r="QBK2" s="91"/>
      <c r="QBL2" s="91"/>
      <c r="QBM2" s="91"/>
      <c r="QBN2" s="91"/>
      <c r="QBO2" s="91"/>
      <c r="QBP2" s="91"/>
      <c r="QBQ2" s="91"/>
      <c r="QBR2" s="91"/>
      <c r="QBS2" s="91"/>
      <c r="QBT2" s="91"/>
      <c r="QBU2" s="91"/>
      <c r="QBV2" s="91"/>
      <c r="QBW2" s="91"/>
      <c r="QBX2" s="91"/>
      <c r="QBY2" s="91"/>
      <c r="QBZ2" s="91"/>
      <c r="QCA2" s="91"/>
      <c r="QCB2" s="91"/>
      <c r="QCC2" s="91"/>
      <c r="QCD2" s="91"/>
      <c r="QCE2" s="91"/>
      <c r="QCF2" s="91"/>
      <c r="QCG2" s="91"/>
      <c r="QCH2" s="91"/>
      <c r="QCI2" s="91"/>
      <c r="QCJ2" s="91"/>
      <c r="QCK2" s="91"/>
      <c r="QCL2" s="91"/>
      <c r="QCM2" s="91"/>
      <c r="QCN2" s="91"/>
      <c r="QCO2" s="91"/>
      <c r="QCP2" s="91"/>
      <c r="QCQ2" s="91"/>
      <c r="QCR2" s="91"/>
      <c r="QCS2" s="91"/>
      <c r="QCT2" s="91"/>
      <c r="QCU2" s="91"/>
      <c r="QCV2" s="91"/>
      <c r="QCW2" s="91"/>
      <c r="QCX2" s="91"/>
      <c r="QCY2" s="91"/>
      <c r="QCZ2" s="91"/>
      <c r="QDA2" s="91"/>
      <c r="QDB2" s="91"/>
      <c r="QDC2" s="91"/>
      <c r="QDD2" s="91"/>
      <c r="QDE2" s="91"/>
      <c r="QDF2" s="91"/>
      <c r="QDG2" s="91"/>
      <c r="QDH2" s="91"/>
      <c r="QDI2" s="91"/>
      <c r="QDJ2" s="91"/>
      <c r="QDK2" s="91"/>
      <c r="QDL2" s="91"/>
      <c r="QDM2" s="91"/>
      <c r="QDN2" s="91"/>
      <c r="QDO2" s="91"/>
      <c r="QDP2" s="91"/>
      <c r="QDQ2" s="91"/>
      <c r="QDR2" s="91"/>
      <c r="QDS2" s="91"/>
      <c r="QDT2" s="91"/>
      <c r="QDU2" s="91"/>
      <c r="QDV2" s="91"/>
      <c r="QDW2" s="91"/>
      <c r="QDX2" s="91"/>
      <c r="QDY2" s="91"/>
      <c r="QDZ2" s="91"/>
      <c r="QEA2" s="91"/>
      <c r="QEB2" s="91"/>
      <c r="QEC2" s="91"/>
      <c r="QED2" s="91"/>
      <c r="QEE2" s="91"/>
      <c r="QEF2" s="91"/>
      <c r="QEG2" s="91"/>
      <c r="QEH2" s="91"/>
      <c r="QEI2" s="91"/>
      <c r="QEJ2" s="91"/>
      <c r="QEK2" s="91"/>
      <c r="QEL2" s="91"/>
      <c r="QEM2" s="91"/>
      <c r="QEN2" s="91"/>
      <c r="QEO2" s="91"/>
      <c r="QEP2" s="91"/>
      <c r="QEQ2" s="91"/>
      <c r="QER2" s="91"/>
      <c r="QES2" s="91"/>
      <c r="QET2" s="91"/>
      <c r="QEU2" s="91"/>
      <c r="QEV2" s="91"/>
      <c r="QEW2" s="91"/>
      <c r="QEX2" s="91"/>
      <c r="QEY2" s="91"/>
      <c r="QEZ2" s="91"/>
      <c r="QFA2" s="91"/>
      <c r="QFB2" s="91"/>
      <c r="QFC2" s="91"/>
      <c r="QFD2" s="91"/>
      <c r="QFE2" s="91"/>
      <c r="QFF2" s="91"/>
      <c r="QFG2" s="91"/>
      <c r="QFH2" s="91"/>
      <c r="QFI2" s="91"/>
      <c r="QFJ2" s="91"/>
      <c r="QFK2" s="91"/>
      <c r="QFL2" s="91"/>
      <c r="QFM2" s="91"/>
      <c r="QFN2" s="91"/>
      <c r="QFO2" s="91"/>
      <c r="QFP2" s="91"/>
      <c r="QFQ2" s="91"/>
      <c r="QFR2" s="91"/>
      <c r="QFS2" s="91"/>
      <c r="QFT2" s="91"/>
      <c r="QFU2" s="91"/>
      <c r="QFV2" s="91"/>
      <c r="QFW2" s="91"/>
      <c r="QFX2" s="91"/>
      <c r="QFY2" s="91"/>
      <c r="QFZ2" s="91"/>
      <c r="QGA2" s="91"/>
      <c r="QGB2" s="91"/>
      <c r="QGC2" s="91"/>
      <c r="QGD2" s="91"/>
      <c r="QGE2" s="91"/>
      <c r="QGF2" s="91"/>
      <c r="QGG2" s="91"/>
      <c r="QGH2" s="91"/>
      <c r="QGI2" s="91"/>
      <c r="QGJ2" s="91"/>
      <c r="QGK2" s="91"/>
      <c r="QGL2" s="91"/>
      <c r="QGM2" s="91"/>
      <c r="QGN2" s="91"/>
      <c r="QGO2" s="91"/>
      <c r="QGP2" s="91"/>
      <c r="QGQ2" s="91"/>
      <c r="QGR2" s="91"/>
      <c r="QGS2" s="91"/>
      <c r="QGT2" s="91"/>
      <c r="QGU2" s="91"/>
      <c r="QGV2" s="91"/>
      <c r="QGW2" s="91"/>
      <c r="QGX2" s="91"/>
      <c r="QGY2" s="91"/>
      <c r="QGZ2" s="91"/>
      <c r="QHA2" s="91"/>
      <c r="QHB2" s="91"/>
      <c r="QHC2" s="91"/>
      <c r="QHD2" s="91"/>
      <c r="QHE2" s="91"/>
      <c r="QHF2" s="91"/>
      <c r="QHG2" s="91"/>
      <c r="QHH2" s="91"/>
      <c r="QHI2" s="91"/>
      <c r="QHJ2" s="91"/>
      <c r="QHK2" s="91"/>
      <c r="QHL2" s="91"/>
      <c r="QHM2" s="91"/>
      <c r="QHN2" s="91"/>
      <c r="QHO2" s="91"/>
      <c r="QHP2" s="91"/>
      <c r="QHQ2" s="91"/>
      <c r="QHR2" s="91"/>
      <c r="QHS2" s="91"/>
      <c r="QHT2" s="91"/>
      <c r="QHU2" s="91"/>
      <c r="QHV2" s="91"/>
      <c r="QHW2" s="91"/>
      <c r="QHX2" s="91"/>
      <c r="QHY2" s="91"/>
      <c r="QHZ2" s="91"/>
      <c r="QIA2" s="91"/>
      <c r="QIB2" s="91"/>
      <c r="QIC2" s="91"/>
      <c r="QID2" s="91"/>
      <c r="QIE2" s="91"/>
      <c r="QIF2" s="91"/>
      <c r="QIG2" s="91"/>
      <c r="QIH2" s="91"/>
      <c r="QII2" s="91"/>
      <c r="QIJ2" s="91"/>
      <c r="QIK2" s="91"/>
      <c r="QIL2" s="91"/>
      <c r="QIM2" s="91"/>
      <c r="QIN2" s="91"/>
      <c r="QIO2" s="91"/>
      <c r="QIP2" s="91"/>
      <c r="QIQ2" s="91"/>
      <c r="QIR2" s="91"/>
      <c r="QIS2" s="91"/>
      <c r="QIT2" s="91"/>
      <c r="QIU2" s="91"/>
      <c r="QIV2" s="91"/>
      <c r="QIW2" s="91"/>
      <c r="QIX2" s="91"/>
      <c r="QIY2" s="91"/>
      <c r="QIZ2" s="91"/>
      <c r="QJA2" s="91"/>
      <c r="QJB2" s="91"/>
      <c r="QJC2" s="91"/>
      <c r="QJD2" s="91"/>
      <c r="QJE2" s="91"/>
      <c r="QJF2" s="91"/>
      <c r="QJG2" s="91"/>
      <c r="QJH2" s="91"/>
      <c r="QJI2" s="91"/>
      <c r="QJJ2" s="91"/>
      <c r="QJK2" s="91"/>
      <c r="QJL2" s="91"/>
      <c r="QJM2" s="91"/>
      <c r="QJN2" s="91"/>
      <c r="QJO2" s="91"/>
      <c r="QJP2" s="91"/>
      <c r="QJQ2" s="91"/>
      <c r="QJR2" s="91"/>
      <c r="QJS2" s="91"/>
      <c r="QJT2" s="91"/>
      <c r="QJU2" s="91"/>
      <c r="QJV2" s="91"/>
      <c r="QJW2" s="91"/>
      <c r="QJX2" s="91"/>
      <c r="QJY2" s="91"/>
      <c r="QJZ2" s="91"/>
      <c r="QKA2" s="91"/>
      <c r="QKB2" s="91"/>
      <c r="QKC2" s="91"/>
      <c r="QKD2" s="91"/>
      <c r="QKE2" s="91"/>
      <c r="QKF2" s="91"/>
      <c r="QKG2" s="91"/>
      <c r="QKH2" s="91"/>
      <c r="QKI2" s="91"/>
      <c r="QKJ2" s="91"/>
      <c r="QKK2" s="91"/>
      <c r="QKL2" s="91"/>
      <c r="QKM2" s="91"/>
      <c r="QKN2" s="91"/>
      <c r="QKO2" s="91"/>
      <c r="QKP2" s="91"/>
      <c r="QKQ2" s="91"/>
      <c r="QKR2" s="91"/>
      <c r="QKS2" s="91"/>
      <c r="QKT2" s="91"/>
      <c r="QKU2" s="91"/>
      <c r="QKV2" s="91"/>
      <c r="QKW2" s="91"/>
      <c r="QKX2" s="91"/>
      <c r="QKY2" s="91"/>
      <c r="QKZ2" s="91"/>
      <c r="QLA2" s="91"/>
      <c r="QLB2" s="91"/>
      <c r="QLC2" s="91"/>
      <c r="QLD2" s="91"/>
      <c r="QLE2" s="91"/>
      <c r="QLF2" s="91"/>
      <c r="QLG2" s="91"/>
      <c r="QLH2" s="91"/>
      <c r="QLI2" s="91"/>
      <c r="QLJ2" s="91"/>
      <c r="QLK2" s="91"/>
      <c r="QLL2" s="91"/>
      <c r="QLM2" s="91"/>
      <c r="QLN2" s="91"/>
      <c r="QLO2" s="91"/>
      <c r="QLP2" s="91"/>
      <c r="QLQ2" s="91"/>
      <c r="QLR2" s="91"/>
      <c r="QLS2" s="91"/>
      <c r="QLT2" s="91"/>
      <c r="QLU2" s="91"/>
      <c r="QLV2" s="91"/>
      <c r="QLW2" s="91"/>
      <c r="QLX2" s="91"/>
      <c r="QLY2" s="91"/>
      <c r="QLZ2" s="91"/>
      <c r="QMA2" s="91"/>
      <c r="QMB2" s="91"/>
      <c r="QMC2" s="91"/>
      <c r="QMD2" s="91"/>
      <c r="QME2" s="91"/>
      <c r="QMF2" s="91"/>
      <c r="QMG2" s="91"/>
      <c r="QMH2" s="91"/>
      <c r="QMI2" s="91"/>
      <c r="QMJ2" s="91"/>
      <c r="QMK2" s="91"/>
      <c r="QML2" s="91"/>
      <c r="QMM2" s="91"/>
      <c r="QMN2" s="91"/>
      <c r="QMO2" s="91"/>
      <c r="QMP2" s="91"/>
      <c r="QMQ2" s="91"/>
      <c r="QMR2" s="91"/>
      <c r="QMS2" s="91"/>
      <c r="QMT2" s="91"/>
      <c r="QMU2" s="91"/>
      <c r="QMV2" s="91"/>
      <c r="QMW2" s="91"/>
      <c r="QMX2" s="91"/>
      <c r="QMY2" s="91"/>
      <c r="QMZ2" s="91"/>
      <c r="QNA2" s="91"/>
      <c r="QNB2" s="91"/>
      <c r="QNC2" s="91"/>
      <c r="QND2" s="91"/>
      <c r="QNE2" s="91"/>
      <c r="QNF2" s="91"/>
      <c r="QNG2" s="91"/>
      <c r="QNH2" s="91"/>
      <c r="QNI2" s="91"/>
      <c r="QNJ2" s="91"/>
      <c r="QNK2" s="91"/>
      <c r="QNL2" s="91"/>
      <c r="QNM2" s="91"/>
      <c r="QNN2" s="91"/>
      <c r="QNO2" s="91"/>
      <c r="QNP2" s="91"/>
      <c r="QNQ2" s="91"/>
      <c r="QNR2" s="91"/>
      <c r="QNS2" s="91"/>
      <c r="QNT2" s="91"/>
      <c r="QNU2" s="91"/>
      <c r="QNV2" s="91"/>
      <c r="QNW2" s="91"/>
      <c r="QNX2" s="91"/>
      <c r="QNY2" s="91"/>
      <c r="QNZ2" s="91"/>
      <c r="QOA2" s="91"/>
      <c r="QOB2" s="91"/>
      <c r="QOC2" s="91"/>
      <c r="QOD2" s="91"/>
      <c r="QOE2" s="91"/>
      <c r="QOF2" s="91"/>
      <c r="QOG2" s="91"/>
      <c r="QOH2" s="91"/>
      <c r="QOI2" s="91"/>
      <c r="QOJ2" s="91"/>
      <c r="QOK2" s="91"/>
      <c r="QOL2" s="91"/>
      <c r="QOM2" s="91"/>
      <c r="QON2" s="91"/>
      <c r="QOO2" s="91"/>
      <c r="QOP2" s="91"/>
      <c r="QOQ2" s="91"/>
      <c r="QOR2" s="91"/>
      <c r="QOS2" s="91"/>
      <c r="QOT2" s="91"/>
      <c r="QOU2" s="91"/>
      <c r="QOV2" s="91"/>
      <c r="QOW2" s="91"/>
      <c r="QOX2" s="91"/>
      <c r="QOY2" s="91"/>
      <c r="QOZ2" s="91"/>
      <c r="QPA2" s="91"/>
      <c r="QPB2" s="91"/>
      <c r="QPC2" s="91"/>
      <c r="QPD2" s="91"/>
      <c r="QPE2" s="91"/>
      <c r="QPF2" s="91"/>
      <c r="QPG2" s="91"/>
      <c r="QPH2" s="91"/>
      <c r="QPI2" s="91"/>
      <c r="QPJ2" s="91"/>
      <c r="QPK2" s="91"/>
      <c r="QPL2" s="91"/>
      <c r="QPM2" s="91"/>
      <c r="QPN2" s="91"/>
      <c r="QPO2" s="91"/>
      <c r="QPP2" s="91"/>
      <c r="QPQ2" s="91"/>
      <c r="QPR2" s="91"/>
      <c r="QPS2" s="91"/>
      <c r="QPT2" s="91"/>
      <c r="QPU2" s="91"/>
      <c r="QPV2" s="91"/>
      <c r="QPW2" s="91"/>
      <c r="QPX2" s="91"/>
      <c r="QPY2" s="91"/>
      <c r="QPZ2" s="91"/>
      <c r="QQA2" s="91"/>
      <c r="QQB2" s="91"/>
      <c r="QQC2" s="91"/>
      <c r="QQD2" s="91"/>
      <c r="QQE2" s="91"/>
      <c r="QQF2" s="91"/>
      <c r="QQG2" s="91"/>
      <c r="QQH2" s="91"/>
      <c r="QQI2" s="91"/>
      <c r="QQJ2" s="91"/>
      <c r="QQK2" s="91"/>
      <c r="QQL2" s="91"/>
      <c r="QQM2" s="91"/>
      <c r="QQN2" s="91"/>
      <c r="QQO2" s="91"/>
      <c r="QQP2" s="91"/>
      <c r="QQQ2" s="91"/>
      <c r="QQR2" s="91"/>
      <c r="QQS2" s="91"/>
      <c r="QQT2" s="91"/>
      <c r="QQU2" s="91"/>
      <c r="QQV2" s="91"/>
      <c r="QQW2" s="91"/>
      <c r="QQX2" s="91"/>
      <c r="QQY2" s="91"/>
      <c r="QQZ2" s="91"/>
      <c r="QRA2" s="91"/>
      <c r="QRB2" s="91"/>
      <c r="QRC2" s="91"/>
      <c r="QRD2" s="91"/>
      <c r="QRE2" s="91"/>
      <c r="QRF2" s="91"/>
      <c r="QRG2" s="91"/>
      <c r="QRH2" s="91"/>
      <c r="QRI2" s="91"/>
      <c r="QRJ2" s="91"/>
      <c r="QRK2" s="91"/>
      <c r="QRL2" s="91"/>
      <c r="QRM2" s="91"/>
      <c r="QRN2" s="91"/>
      <c r="QRO2" s="91"/>
      <c r="QRP2" s="91"/>
      <c r="QRQ2" s="91"/>
      <c r="QRR2" s="91"/>
      <c r="QRS2" s="91"/>
      <c r="QRT2" s="91"/>
      <c r="QRU2" s="91"/>
      <c r="QRV2" s="91"/>
      <c r="QRW2" s="91"/>
      <c r="QRX2" s="91"/>
      <c r="QRY2" s="91"/>
      <c r="QRZ2" s="91"/>
      <c r="QSA2" s="91"/>
      <c r="QSB2" s="91"/>
      <c r="QSC2" s="91"/>
      <c r="QSD2" s="91"/>
      <c r="QSE2" s="91"/>
      <c r="QSF2" s="91"/>
      <c r="QSG2" s="91"/>
      <c r="QSH2" s="91"/>
      <c r="QSI2" s="91"/>
      <c r="QSJ2" s="91"/>
      <c r="QSK2" s="91"/>
      <c r="QSL2" s="91"/>
      <c r="QSM2" s="91"/>
      <c r="QSN2" s="91"/>
      <c r="QSO2" s="91"/>
      <c r="QSP2" s="91"/>
      <c r="QSQ2" s="91"/>
      <c r="QSR2" s="91"/>
      <c r="QSS2" s="91"/>
      <c r="QST2" s="91"/>
      <c r="QSU2" s="91"/>
      <c r="QSV2" s="91"/>
      <c r="QSW2" s="91"/>
      <c r="QSX2" s="91"/>
      <c r="QSY2" s="91"/>
      <c r="QSZ2" s="91"/>
      <c r="QTA2" s="91"/>
      <c r="QTB2" s="91"/>
      <c r="QTC2" s="91"/>
      <c r="QTD2" s="91"/>
      <c r="QTE2" s="91"/>
      <c r="QTF2" s="91"/>
      <c r="QTG2" s="91"/>
      <c r="QTH2" s="91"/>
      <c r="QTI2" s="91"/>
      <c r="QTJ2" s="91"/>
      <c r="QTK2" s="91"/>
      <c r="QTL2" s="91"/>
      <c r="QTM2" s="91"/>
      <c r="QTN2" s="91"/>
      <c r="QTO2" s="91"/>
      <c r="QTP2" s="91"/>
      <c r="QTQ2" s="91"/>
      <c r="QTR2" s="91"/>
      <c r="QTS2" s="91"/>
      <c r="QTT2" s="91"/>
      <c r="QTU2" s="91"/>
      <c r="QTV2" s="91"/>
      <c r="QTW2" s="91"/>
      <c r="QTX2" s="91"/>
      <c r="QTY2" s="91"/>
      <c r="QTZ2" s="91"/>
      <c r="QUA2" s="91"/>
      <c r="QUB2" s="91"/>
      <c r="QUC2" s="91"/>
      <c r="QUD2" s="91"/>
      <c r="QUE2" s="91"/>
      <c r="QUF2" s="91"/>
      <c r="QUG2" s="91"/>
      <c r="QUH2" s="91"/>
      <c r="QUI2" s="91"/>
      <c r="QUJ2" s="91"/>
      <c r="QUK2" s="91"/>
      <c r="QUL2" s="91"/>
      <c r="QUM2" s="91"/>
      <c r="QUN2" s="91"/>
      <c r="QUO2" s="91"/>
      <c r="QUP2" s="91"/>
      <c r="QUQ2" s="91"/>
      <c r="QUR2" s="91"/>
      <c r="QUS2" s="91"/>
      <c r="QUT2" s="91"/>
      <c r="QUU2" s="91"/>
      <c r="QUV2" s="91"/>
      <c r="QUW2" s="91"/>
      <c r="QUX2" s="91"/>
      <c r="QUY2" s="91"/>
      <c r="QUZ2" s="91"/>
      <c r="QVA2" s="91"/>
      <c r="QVB2" s="91"/>
      <c r="QVC2" s="91"/>
      <c r="QVD2" s="91"/>
      <c r="QVE2" s="91"/>
      <c r="QVF2" s="91"/>
      <c r="QVG2" s="91"/>
      <c r="QVH2" s="91"/>
      <c r="QVI2" s="91"/>
      <c r="QVJ2" s="91"/>
      <c r="QVK2" s="91"/>
      <c r="QVL2" s="91"/>
      <c r="QVM2" s="91"/>
      <c r="QVN2" s="91"/>
      <c r="QVO2" s="91"/>
      <c r="QVP2" s="91"/>
      <c r="QVQ2" s="91"/>
      <c r="QVR2" s="91"/>
      <c r="QVS2" s="91"/>
      <c r="QVT2" s="91"/>
      <c r="QVU2" s="91"/>
      <c r="QVV2" s="91"/>
      <c r="QVW2" s="91"/>
      <c r="QVX2" s="91"/>
      <c r="QVY2" s="91"/>
      <c r="QVZ2" s="91"/>
      <c r="QWA2" s="91"/>
      <c r="QWB2" s="91"/>
      <c r="QWC2" s="91"/>
      <c r="QWD2" s="91"/>
      <c r="QWE2" s="91"/>
      <c r="QWF2" s="91"/>
      <c r="QWG2" s="91"/>
      <c r="QWH2" s="91"/>
      <c r="QWI2" s="91"/>
      <c r="QWJ2" s="91"/>
      <c r="QWK2" s="91"/>
      <c r="QWL2" s="91"/>
      <c r="QWM2" s="91"/>
      <c r="QWN2" s="91"/>
      <c r="QWO2" s="91"/>
      <c r="QWP2" s="91"/>
      <c r="QWQ2" s="91"/>
      <c r="QWR2" s="91"/>
      <c r="QWS2" s="91"/>
      <c r="QWT2" s="91"/>
      <c r="QWU2" s="91"/>
      <c r="QWV2" s="91"/>
      <c r="QWW2" s="91"/>
      <c r="QWX2" s="91"/>
      <c r="QWY2" s="91"/>
      <c r="QWZ2" s="91"/>
      <c r="QXA2" s="91"/>
      <c r="QXB2" s="91"/>
      <c r="QXC2" s="91"/>
      <c r="QXD2" s="91"/>
      <c r="QXE2" s="91"/>
      <c r="QXF2" s="91"/>
      <c r="QXG2" s="91"/>
      <c r="QXH2" s="91"/>
      <c r="QXI2" s="91"/>
      <c r="QXJ2" s="91"/>
      <c r="QXK2" s="91"/>
      <c r="QXL2" s="91"/>
      <c r="QXM2" s="91"/>
      <c r="QXN2" s="91"/>
      <c r="QXO2" s="91"/>
      <c r="QXP2" s="91"/>
      <c r="QXQ2" s="91"/>
      <c r="QXR2" s="91"/>
      <c r="QXS2" s="91"/>
      <c r="QXT2" s="91"/>
      <c r="QXU2" s="91"/>
      <c r="QXV2" s="91"/>
      <c r="QXW2" s="91"/>
      <c r="QXX2" s="91"/>
      <c r="QXY2" s="91"/>
      <c r="QXZ2" s="91"/>
      <c r="QYA2" s="91"/>
      <c r="QYB2" s="91"/>
      <c r="QYC2" s="91"/>
      <c r="QYD2" s="91"/>
      <c r="QYE2" s="91"/>
      <c r="QYF2" s="91"/>
      <c r="QYG2" s="91"/>
      <c r="QYH2" s="91"/>
      <c r="QYI2" s="91"/>
      <c r="QYJ2" s="91"/>
      <c r="QYK2" s="91"/>
      <c r="QYL2" s="91"/>
      <c r="QYM2" s="91"/>
      <c r="QYN2" s="91"/>
      <c r="QYO2" s="91"/>
      <c r="QYP2" s="91"/>
      <c r="QYQ2" s="91"/>
      <c r="QYR2" s="91"/>
      <c r="QYS2" s="91"/>
      <c r="QYT2" s="91"/>
      <c r="QYU2" s="91"/>
      <c r="QYV2" s="91"/>
      <c r="QYW2" s="91"/>
      <c r="QYX2" s="91"/>
      <c r="QYY2" s="91"/>
      <c r="QYZ2" s="91"/>
      <c r="QZA2" s="91"/>
      <c r="QZB2" s="91"/>
      <c r="QZC2" s="91"/>
      <c r="QZD2" s="91"/>
      <c r="QZE2" s="91"/>
      <c r="QZF2" s="91"/>
      <c r="QZG2" s="91"/>
      <c r="QZH2" s="91"/>
      <c r="QZI2" s="91"/>
      <c r="QZJ2" s="91"/>
      <c r="QZK2" s="91"/>
      <c r="QZL2" s="91"/>
      <c r="QZM2" s="91"/>
      <c r="QZN2" s="91"/>
      <c r="QZO2" s="91"/>
      <c r="QZP2" s="91"/>
      <c r="QZQ2" s="91"/>
      <c r="QZR2" s="91"/>
      <c r="QZS2" s="91"/>
      <c r="QZT2" s="91"/>
      <c r="QZU2" s="91"/>
      <c r="QZV2" s="91"/>
      <c r="QZW2" s="91"/>
      <c r="QZX2" s="91"/>
      <c r="QZY2" s="91"/>
      <c r="QZZ2" s="91"/>
      <c r="RAA2" s="91"/>
      <c r="RAB2" s="91"/>
      <c r="RAC2" s="91"/>
      <c r="RAD2" s="91"/>
      <c r="RAE2" s="91"/>
      <c r="RAF2" s="91"/>
      <c r="RAG2" s="91"/>
      <c r="RAH2" s="91"/>
      <c r="RAI2" s="91"/>
      <c r="RAJ2" s="91"/>
      <c r="RAK2" s="91"/>
      <c r="RAL2" s="91"/>
      <c r="RAM2" s="91"/>
      <c r="RAN2" s="91"/>
      <c r="RAO2" s="91"/>
      <c r="RAP2" s="91"/>
      <c r="RAQ2" s="91"/>
      <c r="RAR2" s="91"/>
      <c r="RAS2" s="91"/>
      <c r="RAT2" s="91"/>
      <c r="RAU2" s="91"/>
      <c r="RAV2" s="91"/>
      <c r="RAW2" s="91"/>
      <c r="RAX2" s="91"/>
      <c r="RAY2" s="91"/>
      <c r="RAZ2" s="91"/>
      <c r="RBA2" s="91"/>
      <c r="RBB2" s="91"/>
      <c r="RBC2" s="91"/>
      <c r="RBD2" s="91"/>
      <c r="RBE2" s="91"/>
      <c r="RBF2" s="91"/>
      <c r="RBG2" s="91"/>
      <c r="RBH2" s="91"/>
      <c r="RBI2" s="91"/>
      <c r="RBJ2" s="91"/>
      <c r="RBK2" s="91"/>
      <c r="RBL2" s="91"/>
      <c r="RBM2" s="91"/>
      <c r="RBN2" s="91"/>
      <c r="RBO2" s="91"/>
      <c r="RBP2" s="91"/>
      <c r="RBQ2" s="91"/>
      <c r="RBR2" s="91"/>
      <c r="RBS2" s="91"/>
      <c r="RBT2" s="91"/>
      <c r="RBU2" s="91"/>
      <c r="RBV2" s="91"/>
      <c r="RBW2" s="91"/>
      <c r="RBX2" s="91"/>
      <c r="RBY2" s="91"/>
      <c r="RBZ2" s="91"/>
      <c r="RCA2" s="91"/>
      <c r="RCB2" s="91"/>
      <c r="RCC2" s="91"/>
      <c r="RCD2" s="91"/>
      <c r="RCE2" s="91"/>
      <c r="RCF2" s="91"/>
      <c r="RCG2" s="91"/>
      <c r="RCH2" s="91"/>
      <c r="RCI2" s="91"/>
      <c r="RCJ2" s="91"/>
      <c r="RCK2" s="91"/>
      <c r="RCL2" s="91"/>
      <c r="RCM2" s="91"/>
      <c r="RCN2" s="91"/>
      <c r="RCO2" s="91"/>
      <c r="RCP2" s="91"/>
      <c r="RCQ2" s="91"/>
      <c r="RCR2" s="91"/>
      <c r="RCS2" s="91"/>
      <c r="RCT2" s="91"/>
      <c r="RCU2" s="91"/>
      <c r="RCV2" s="91"/>
      <c r="RCW2" s="91"/>
      <c r="RCX2" s="91"/>
      <c r="RCY2" s="91"/>
      <c r="RCZ2" s="91"/>
      <c r="RDA2" s="91"/>
      <c r="RDB2" s="91"/>
      <c r="RDC2" s="91"/>
      <c r="RDD2" s="91"/>
      <c r="RDE2" s="91"/>
      <c r="RDF2" s="91"/>
      <c r="RDG2" s="91"/>
      <c r="RDH2" s="91"/>
      <c r="RDI2" s="91"/>
      <c r="RDJ2" s="91"/>
      <c r="RDK2" s="91"/>
      <c r="RDL2" s="91"/>
      <c r="RDM2" s="91"/>
      <c r="RDN2" s="91"/>
      <c r="RDO2" s="91"/>
      <c r="RDP2" s="91"/>
      <c r="RDQ2" s="91"/>
      <c r="RDR2" s="91"/>
      <c r="RDS2" s="91"/>
      <c r="RDT2" s="91"/>
      <c r="RDU2" s="91"/>
      <c r="RDV2" s="91"/>
      <c r="RDW2" s="91"/>
      <c r="RDX2" s="91"/>
      <c r="RDY2" s="91"/>
      <c r="RDZ2" s="91"/>
      <c r="REA2" s="91"/>
      <c r="REB2" s="91"/>
      <c r="REC2" s="91"/>
      <c r="RED2" s="91"/>
      <c r="REE2" s="91"/>
      <c r="REF2" s="91"/>
      <c r="REG2" s="91"/>
      <c r="REH2" s="91"/>
      <c r="REI2" s="91"/>
      <c r="REJ2" s="91"/>
      <c r="REK2" s="91"/>
      <c r="REL2" s="91"/>
      <c r="REM2" s="91"/>
      <c r="REN2" s="91"/>
      <c r="REO2" s="91"/>
      <c r="REP2" s="91"/>
      <c r="REQ2" s="91"/>
      <c r="RER2" s="91"/>
      <c r="RES2" s="91"/>
      <c r="RET2" s="91"/>
      <c r="REU2" s="91"/>
      <c r="REV2" s="91"/>
      <c r="REW2" s="91"/>
      <c r="REX2" s="91"/>
      <c r="REY2" s="91"/>
      <c r="REZ2" s="91"/>
      <c r="RFA2" s="91"/>
      <c r="RFB2" s="91"/>
      <c r="RFC2" s="91"/>
      <c r="RFD2" s="91"/>
      <c r="RFE2" s="91"/>
      <c r="RFF2" s="91"/>
      <c r="RFG2" s="91"/>
      <c r="RFH2" s="91"/>
      <c r="RFI2" s="91"/>
      <c r="RFJ2" s="91"/>
      <c r="RFK2" s="91"/>
      <c r="RFL2" s="91"/>
      <c r="RFM2" s="91"/>
      <c r="RFN2" s="91"/>
      <c r="RFO2" s="91"/>
      <c r="RFP2" s="91"/>
      <c r="RFQ2" s="91"/>
      <c r="RFR2" s="91"/>
      <c r="RFS2" s="91"/>
      <c r="RFT2" s="91"/>
      <c r="RFU2" s="91"/>
      <c r="RFV2" s="91"/>
      <c r="RFW2" s="91"/>
      <c r="RFX2" s="91"/>
      <c r="RFY2" s="91"/>
      <c r="RFZ2" s="91"/>
      <c r="RGA2" s="91"/>
      <c r="RGB2" s="91"/>
      <c r="RGC2" s="91"/>
      <c r="RGD2" s="91"/>
      <c r="RGE2" s="91"/>
      <c r="RGF2" s="91"/>
      <c r="RGG2" s="91"/>
      <c r="RGH2" s="91"/>
      <c r="RGI2" s="91"/>
      <c r="RGJ2" s="91"/>
      <c r="RGK2" s="91"/>
      <c r="RGL2" s="91"/>
      <c r="RGM2" s="91"/>
      <c r="RGN2" s="91"/>
      <c r="RGO2" s="91"/>
      <c r="RGP2" s="91"/>
      <c r="RGQ2" s="91"/>
      <c r="RGR2" s="91"/>
      <c r="RGS2" s="91"/>
      <c r="RGT2" s="91"/>
      <c r="RGU2" s="91"/>
      <c r="RGV2" s="91"/>
      <c r="RGW2" s="91"/>
      <c r="RGX2" s="91"/>
      <c r="RGY2" s="91"/>
      <c r="RGZ2" s="91"/>
      <c r="RHA2" s="91"/>
      <c r="RHB2" s="91"/>
      <c r="RHC2" s="91"/>
      <c r="RHD2" s="91"/>
      <c r="RHE2" s="91"/>
      <c r="RHF2" s="91"/>
      <c r="RHG2" s="91"/>
      <c r="RHH2" s="91"/>
      <c r="RHI2" s="91"/>
      <c r="RHJ2" s="91"/>
      <c r="RHK2" s="91"/>
      <c r="RHL2" s="91"/>
      <c r="RHM2" s="91"/>
      <c r="RHN2" s="91"/>
      <c r="RHO2" s="91"/>
      <c r="RHP2" s="91"/>
      <c r="RHQ2" s="91"/>
      <c r="RHR2" s="91"/>
      <c r="RHS2" s="91"/>
      <c r="RHT2" s="91"/>
      <c r="RHU2" s="91"/>
      <c r="RHV2" s="91"/>
      <c r="RHW2" s="91"/>
      <c r="RHX2" s="91"/>
      <c r="RHY2" s="91"/>
      <c r="RHZ2" s="91"/>
      <c r="RIA2" s="91"/>
      <c r="RIB2" s="91"/>
      <c r="RIC2" s="91"/>
      <c r="RID2" s="91"/>
      <c r="RIE2" s="91"/>
      <c r="RIF2" s="91"/>
      <c r="RIG2" s="91"/>
      <c r="RIH2" s="91"/>
      <c r="RII2" s="91"/>
      <c r="RIJ2" s="91"/>
      <c r="RIK2" s="91"/>
      <c r="RIL2" s="91"/>
      <c r="RIM2" s="91"/>
      <c r="RIN2" s="91"/>
      <c r="RIO2" s="91"/>
      <c r="RIP2" s="91"/>
      <c r="RIQ2" s="91"/>
      <c r="RIR2" s="91"/>
      <c r="RIS2" s="91"/>
      <c r="RIT2" s="91"/>
      <c r="RIU2" s="91"/>
      <c r="RIV2" s="91"/>
      <c r="RIW2" s="91"/>
      <c r="RIX2" s="91"/>
      <c r="RIY2" s="91"/>
      <c r="RIZ2" s="91"/>
      <c r="RJA2" s="91"/>
      <c r="RJB2" s="91"/>
      <c r="RJC2" s="91"/>
      <c r="RJD2" s="91"/>
      <c r="RJE2" s="91"/>
      <c r="RJF2" s="91"/>
      <c r="RJG2" s="91"/>
      <c r="RJH2" s="91"/>
      <c r="RJI2" s="91"/>
      <c r="RJJ2" s="91"/>
      <c r="RJK2" s="91"/>
      <c r="RJL2" s="91"/>
      <c r="RJM2" s="91"/>
      <c r="RJN2" s="91"/>
      <c r="RJO2" s="91"/>
      <c r="RJP2" s="91"/>
      <c r="RJQ2" s="91"/>
      <c r="RJR2" s="91"/>
      <c r="RJS2" s="91"/>
      <c r="RJT2" s="91"/>
      <c r="RJU2" s="91"/>
      <c r="RJV2" s="91"/>
      <c r="RJW2" s="91"/>
      <c r="RJX2" s="91"/>
      <c r="RJY2" s="91"/>
      <c r="RJZ2" s="91"/>
      <c r="RKA2" s="91"/>
      <c r="RKB2" s="91"/>
      <c r="RKC2" s="91"/>
      <c r="RKD2" s="91"/>
      <c r="RKE2" s="91"/>
      <c r="RKF2" s="91"/>
      <c r="RKG2" s="91"/>
      <c r="RKH2" s="91"/>
      <c r="RKI2" s="91"/>
      <c r="RKJ2" s="91"/>
      <c r="RKK2" s="91"/>
      <c r="RKL2" s="91"/>
      <c r="RKM2" s="91"/>
      <c r="RKN2" s="91"/>
      <c r="RKO2" s="91"/>
      <c r="RKP2" s="91"/>
      <c r="RKQ2" s="91"/>
      <c r="RKR2" s="91"/>
      <c r="RKS2" s="91"/>
      <c r="RKT2" s="91"/>
      <c r="RKU2" s="91"/>
      <c r="RKV2" s="91"/>
      <c r="RKW2" s="91"/>
      <c r="RKX2" s="91"/>
      <c r="RKY2" s="91"/>
      <c r="RKZ2" s="91"/>
      <c r="RLA2" s="91"/>
      <c r="RLB2" s="91"/>
      <c r="RLC2" s="91"/>
      <c r="RLD2" s="91"/>
      <c r="RLE2" s="91"/>
      <c r="RLF2" s="91"/>
      <c r="RLG2" s="91"/>
      <c r="RLH2" s="91"/>
      <c r="RLI2" s="91"/>
      <c r="RLJ2" s="91"/>
      <c r="RLK2" s="91"/>
      <c r="RLL2" s="91"/>
      <c r="RLM2" s="91"/>
      <c r="RLN2" s="91"/>
      <c r="RLO2" s="91"/>
      <c r="RLP2" s="91"/>
      <c r="RLQ2" s="91"/>
      <c r="RLR2" s="91"/>
      <c r="RLS2" s="91"/>
      <c r="RLT2" s="91"/>
      <c r="RLU2" s="91"/>
      <c r="RLV2" s="91"/>
      <c r="RLW2" s="91"/>
      <c r="RLX2" s="91"/>
      <c r="RLY2" s="91"/>
      <c r="RLZ2" s="91"/>
      <c r="RMA2" s="91"/>
      <c r="RMB2" s="91"/>
      <c r="RMC2" s="91"/>
      <c r="RMD2" s="91"/>
      <c r="RME2" s="91"/>
      <c r="RMF2" s="91"/>
      <c r="RMG2" s="91"/>
      <c r="RMH2" s="91"/>
      <c r="RMI2" s="91"/>
      <c r="RMJ2" s="91"/>
      <c r="RMK2" s="91"/>
      <c r="RML2" s="91"/>
      <c r="RMM2" s="91"/>
      <c r="RMN2" s="91"/>
      <c r="RMO2" s="91"/>
      <c r="RMP2" s="91"/>
      <c r="RMQ2" s="91"/>
      <c r="RMR2" s="91"/>
      <c r="RMS2" s="91"/>
      <c r="RMT2" s="91"/>
      <c r="RMU2" s="91"/>
      <c r="RMV2" s="91"/>
      <c r="RMW2" s="91"/>
      <c r="RMX2" s="91"/>
      <c r="RMY2" s="91"/>
      <c r="RMZ2" s="91"/>
      <c r="RNA2" s="91"/>
      <c r="RNB2" s="91"/>
      <c r="RNC2" s="91"/>
      <c r="RND2" s="91"/>
      <c r="RNE2" s="91"/>
      <c r="RNF2" s="91"/>
      <c r="RNG2" s="91"/>
      <c r="RNH2" s="91"/>
      <c r="RNI2" s="91"/>
      <c r="RNJ2" s="91"/>
      <c r="RNK2" s="91"/>
      <c r="RNL2" s="91"/>
      <c r="RNM2" s="91"/>
      <c r="RNN2" s="91"/>
      <c r="RNO2" s="91"/>
      <c r="RNP2" s="91"/>
      <c r="RNQ2" s="91"/>
      <c r="RNR2" s="91"/>
      <c r="RNS2" s="91"/>
      <c r="RNT2" s="91"/>
      <c r="RNU2" s="91"/>
      <c r="RNV2" s="91"/>
      <c r="RNW2" s="91"/>
      <c r="RNX2" s="91"/>
      <c r="RNY2" s="91"/>
      <c r="RNZ2" s="91"/>
      <c r="ROA2" s="91"/>
      <c r="ROB2" s="91"/>
      <c r="ROC2" s="91"/>
      <c r="ROD2" s="91"/>
      <c r="ROE2" s="91"/>
      <c r="ROF2" s="91"/>
      <c r="ROG2" s="91"/>
      <c r="ROH2" s="91"/>
      <c r="ROI2" s="91"/>
      <c r="ROJ2" s="91"/>
      <c r="ROK2" s="91"/>
      <c r="ROL2" s="91"/>
      <c r="ROM2" s="91"/>
      <c r="RON2" s="91"/>
      <c r="ROO2" s="91"/>
      <c r="ROP2" s="91"/>
      <c r="ROQ2" s="91"/>
      <c r="ROR2" s="91"/>
      <c r="ROS2" s="91"/>
      <c r="ROT2" s="91"/>
      <c r="ROU2" s="91"/>
      <c r="ROV2" s="91"/>
      <c r="ROW2" s="91"/>
      <c r="ROX2" s="91"/>
      <c r="ROY2" s="91"/>
      <c r="ROZ2" s="91"/>
      <c r="RPA2" s="91"/>
      <c r="RPB2" s="91"/>
      <c r="RPC2" s="91"/>
      <c r="RPD2" s="91"/>
      <c r="RPE2" s="91"/>
      <c r="RPF2" s="91"/>
      <c r="RPG2" s="91"/>
      <c r="RPH2" s="91"/>
      <c r="RPI2" s="91"/>
      <c r="RPJ2" s="91"/>
      <c r="RPK2" s="91"/>
      <c r="RPL2" s="91"/>
      <c r="RPM2" s="91"/>
      <c r="RPN2" s="91"/>
      <c r="RPO2" s="91"/>
      <c r="RPP2" s="91"/>
      <c r="RPQ2" s="91"/>
      <c r="RPR2" s="91"/>
      <c r="RPS2" s="91"/>
      <c r="RPT2" s="91"/>
      <c r="RPU2" s="91"/>
      <c r="RPV2" s="91"/>
      <c r="RPW2" s="91"/>
      <c r="RPX2" s="91"/>
      <c r="RPY2" s="91"/>
      <c r="RPZ2" s="91"/>
      <c r="RQA2" s="91"/>
      <c r="RQB2" s="91"/>
      <c r="RQC2" s="91"/>
      <c r="RQD2" s="91"/>
      <c r="RQE2" s="91"/>
      <c r="RQF2" s="91"/>
      <c r="RQG2" s="91"/>
      <c r="RQH2" s="91"/>
      <c r="RQI2" s="91"/>
      <c r="RQJ2" s="91"/>
      <c r="RQK2" s="91"/>
      <c r="RQL2" s="91"/>
      <c r="RQM2" s="91"/>
      <c r="RQN2" s="91"/>
      <c r="RQO2" s="91"/>
      <c r="RQP2" s="91"/>
      <c r="RQQ2" s="91"/>
      <c r="RQR2" s="91"/>
      <c r="RQS2" s="91"/>
      <c r="RQT2" s="91"/>
      <c r="RQU2" s="91"/>
      <c r="RQV2" s="91"/>
      <c r="RQW2" s="91"/>
      <c r="RQX2" s="91"/>
      <c r="RQY2" s="91"/>
      <c r="RQZ2" s="91"/>
      <c r="RRA2" s="91"/>
      <c r="RRB2" s="91"/>
      <c r="RRC2" s="91"/>
      <c r="RRD2" s="91"/>
      <c r="RRE2" s="91"/>
      <c r="RRF2" s="91"/>
      <c r="RRG2" s="91"/>
      <c r="RRH2" s="91"/>
      <c r="RRI2" s="91"/>
      <c r="RRJ2" s="91"/>
      <c r="RRK2" s="91"/>
      <c r="RRL2" s="91"/>
      <c r="RRM2" s="91"/>
      <c r="RRN2" s="91"/>
      <c r="RRO2" s="91"/>
      <c r="RRP2" s="91"/>
      <c r="RRQ2" s="91"/>
      <c r="RRR2" s="91"/>
      <c r="RRS2" s="91"/>
      <c r="RRT2" s="91"/>
      <c r="RRU2" s="91"/>
      <c r="RRV2" s="91"/>
      <c r="RRW2" s="91"/>
      <c r="RRX2" s="91"/>
      <c r="RRY2" s="91"/>
      <c r="RRZ2" s="91"/>
      <c r="RSA2" s="91"/>
      <c r="RSB2" s="91"/>
      <c r="RSC2" s="91"/>
      <c r="RSD2" s="91"/>
      <c r="RSE2" s="91"/>
      <c r="RSF2" s="91"/>
      <c r="RSG2" s="91"/>
      <c r="RSH2" s="91"/>
      <c r="RSI2" s="91"/>
      <c r="RSJ2" s="91"/>
      <c r="RSK2" s="91"/>
      <c r="RSL2" s="91"/>
      <c r="RSM2" s="91"/>
      <c r="RSN2" s="91"/>
      <c r="RSO2" s="91"/>
      <c r="RSP2" s="91"/>
      <c r="RSQ2" s="91"/>
      <c r="RSR2" s="91"/>
      <c r="RSS2" s="91"/>
      <c r="RST2" s="91"/>
      <c r="RSU2" s="91"/>
      <c r="RSV2" s="91"/>
      <c r="RSW2" s="91"/>
      <c r="RSX2" s="91"/>
      <c r="RSY2" s="91"/>
      <c r="RSZ2" s="91"/>
      <c r="RTA2" s="91"/>
      <c r="RTB2" s="91"/>
      <c r="RTC2" s="91"/>
      <c r="RTD2" s="91"/>
      <c r="RTE2" s="91"/>
      <c r="RTF2" s="91"/>
      <c r="RTG2" s="91"/>
      <c r="RTH2" s="91"/>
      <c r="RTI2" s="91"/>
      <c r="RTJ2" s="91"/>
      <c r="RTK2" s="91"/>
      <c r="RTL2" s="91"/>
      <c r="RTM2" s="91"/>
      <c r="RTN2" s="91"/>
      <c r="RTO2" s="91"/>
      <c r="RTP2" s="91"/>
      <c r="RTQ2" s="91"/>
      <c r="RTR2" s="91"/>
      <c r="RTS2" s="91"/>
      <c r="RTT2" s="91"/>
      <c r="RTU2" s="91"/>
      <c r="RTV2" s="91"/>
      <c r="RTW2" s="91"/>
      <c r="RTX2" s="91"/>
      <c r="RTY2" s="91"/>
      <c r="RTZ2" s="91"/>
      <c r="RUA2" s="91"/>
      <c r="RUB2" s="91"/>
      <c r="RUC2" s="91"/>
      <c r="RUD2" s="91"/>
      <c r="RUE2" s="91"/>
      <c r="RUF2" s="91"/>
      <c r="RUG2" s="91"/>
      <c r="RUH2" s="91"/>
      <c r="RUI2" s="91"/>
      <c r="RUJ2" s="91"/>
      <c r="RUK2" s="91"/>
      <c r="RUL2" s="91"/>
      <c r="RUM2" s="91"/>
      <c r="RUN2" s="91"/>
      <c r="RUO2" s="91"/>
      <c r="RUP2" s="91"/>
      <c r="RUQ2" s="91"/>
      <c r="RUR2" s="91"/>
      <c r="RUS2" s="91"/>
      <c r="RUT2" s="91"/>
      <c r="RUU2" s="91"/>
      <c r="RUV2" s="91"/>
      <c r="RUW2" s="91"/>
      <c r="RUX2" s="91"/>
      <c r="RUY2" s="91"/>
      <c r="RUZ2" s="91"/>
      <c r="RVA2" s="91"/>
      <c r="RVB2" s="91"/>
      <c r="RVC2" s="91"/>
      <c r="RVD2" s="91"/>
      <c r="RVE2" s="91"/>
      <c r="RVF2" s="91"/>
      <c r="RVG2" s="91"/>
      <c r="RVH2" s="91"/>
      <c r="RVI2" s="91"/>
      <c r="RVJ2" s="91"/>
      <c r="RVK2" s="91"/>
      <c r="RVL2" s="91"/>
      <c r="RVM2" s="91"/>
      <c r="RVN2" s="91"/>
      <c r="RVO2" s="91"/>
      <c r="RVP2" s="91"/>
      <c r="RVQ2" s="91"/>
      <c r="RVR2" s="91"/>
      <c r="RVS2" s="91"/>
      <c r="RVT2" s="91"/>
      <c r="RVU2" s="91"/>
      <c r="RVV2" s="91"/>
      <c r="RVW2" s="91"/>
      <c r="RVX2" s="91"/>
      <c r="RVY2" s="91"/>
      <c r="RVZ2" s="91"/>
      <c r="RWA2" s="91"/>
      <c r="RWB2" s="91"/>
      <c r="RWC2" s="91"/>
      <c r="RWD2" s="91"/>
      <c r="RWE2" s="91"/>
      <c r="RWF2" s="91"/>
      <c r="RWG2" s="91"/>
      <c r="RWH2" s="91"/>
      <c r="RWI2" s="91"/>
      <c r="RWJ2" s="91"/>
      <c r="RWK2" s="91"/>
      <c r="RWL2" s="91"/>
      <c r="RWM2" s="91"/>
      <c r="RWN2" s="91"/>
      <c r="RWO2" s="91"/>
      <c r="RWP2" s="91"/>
      <c r="RWQ2" s="91"/>
      <c r="RWR2" s="91"/>
      <c r="RWS2" s="91"/>
      <c r="RWT2" s="91"/>
      <c r="RWU2" s="91"/>
      <c r="RWV2" s="91"/>
      <c r="RWW2" s="91"/>
      <c r="RWX2" s="91"/>
      <c r="RWY2" s="91"/>
      <c r="RWZ2" s="91"/>
      <c r="RXA2" s="91"/>
      <c r="RXB2" s="91"/>
      <c r="RXC2" s="91"/>
      <c r="RXD2" s="91"/>
      <c r="RXE2" s="91"/>
      <c r="RXF2" s="91"/>
      <c r="RXG2" s="91"/>
      <c r="RXH2" s="91"/>
      <c r="RXI2" s="91"/>
      <c r="RXJ2" s="91"/>
      <c r="RXK2" s="91"/>
      <c r="RXL2" s="91"/>
      <c r="RXM2" s="91"/>
      <c r="RXN2" s="91"/>
      <c r="RXO2" s="91"/>
      <c r="RXP2" s="91"/>
      <c r="RXQ2" s="91"/>
      <c r="RXR2" s="91"/>
      <c r="RXS2" s="91"/>
      <c r="RXT2" s="91"/>
      <c r="RXU2" s="91"/>
      <c r="RXV2" s="91"/>
      <c r="RXW2" s="91"/>
      <c r="RXX2" s="91"/>
      <c r="RXY2" s="91"/>
      <c r="RXZ2" s="91"/>
      <c r="RYA2" s="91"/>
      <c r="RYB2" s="91"/>
      <c r="RYC2" s="91"/>
      <c r="RYD2" s="91"/>
      <c r="RYE2" s="91"/>
      <c r="RYF2" s="91"/>
      <c r="RYG2" s="91"/>
      <c r="RYH2" s="91"/>
      <c r="RYI2" s="91"/>
      <c r="RYJ2" s="91"/>
      <c r="RYK2" s="91"/>
      <c r="RYL2" s="91"/>
      <c r="RYM2" s="91"/>
      <c r="RYN2" s="91"/>
      <c r="RYO2" s="91"/>
      <c r="RYP2" s="91"/>
      <c r="RYQ2" s="91"/>
      <c r="RYR2" s="91"/>
      <c r="RYS2" s="91"/>
      <c r="RYT2" s="91"/>
      <c r="RYU2" s="91"/>
      <c r="RYV2" s="91"/>
      <c r="RYW2" s="91"/>
      <c r="RYX2" s="91"/>
      <c r="RYY2" s="91"/>
      <c r="RYZ2" s="91"/>
      <c r="RZA2" s="91"/>
      <c r="RZB2" s="91"/>
      <c r="RZC2" s="91"/>
      <c r="RZD2" s="91"/>
      <c r="RZE2" s="91"/>
      <c r="RZF2" s="91"/>
      <c r="RZG2" s="91"/>
      <c r="RZH2" s="91"/>
      <c r="RZI2" s="91"/>
      <c r="RZJ2" s="91"/>
      <c r="RZK2" s="91"/>
      <c r="RZL2" s="91"/>
      <c r="RZM2" s="91"/>
      <c r="RZN2" s="91"/>
      <c r="RZO2" s="91"/>
      <c r="RZP2" s="91"/>
      <c r="RZQ2" s="91"/>
      <c r="RZR2" s="91"/>
      <c r="RZS2" s="91"/>
      <c r="RZT2" s="91"/>
      <c r="RZU2" s="91"/>
      <c r="RZV2" s="91"/>
      <c r="RZW2" s="91"/>
      <c r="RZX2" s="91"/>
      <c r="RZY2" s="91"/>
      <c r="RZZ2" s="91"/>
      <c r="SAA2" s="91"/>
      <c r="SAB2" s="91"/>
      <c r="SAC2" s="91"/>
      <c r="SAD2" s="91"/>
      <c r="SAE2" s="91"/>
      <c r="SAF2" s="91"/>
      <c r="SAG2" s="91"/>
      <c r="SAH2" s="91"/>
      <c r="SAI2" s="91"/>
      <c r="SAJ2" s="91"/>
      <c r="SAK2" s="91"/>
      <c r="SAL2" s="91"/>
      <c r="SAM2" s="91"/>
      <c r="SAN2" s="91"/>
      <c r="SAO2" s="91"/>
      <c r="SAP2" s="91"/>
      <c r="SAQ2" s="91"/>
      <c r="SAR2" s="91"/>
      <c r="SAS2" s="91"/>
      <c r="SAT2" s="91"/>
      <c r="SAU2" s="91"/>
      <c r="SAV2" s="91"/>
      <c r="SAW2" s="91"/>
      <c r="SAX2" s="91"/>
      <c r="SAY2" s="91"/>
      <c r="SAZ2" s="91"/>
      <c r="SBA2" s="91"/>
      <c r="SBB2" s="91"/>
      <c r="SBC2" s="91"/>
      <c r="SBD2" s="91"/>
      <c r="SBE2" s="91"/>
      <c r="SBF2" s="91"/>
      <c r="SBG2" s="91"/>
      <c r="SBH2" s="91"/>
      <c r="SBI2" s="91"/>
      <c r="SBJ2" s="91"/>
      <c r="SBK2" s="91"/>
      <c r="SBL2" s="91"/>
      <c r="SBM2" s="91"/>
      <c r="SBN2" s="91"/>
      <c r="SBO2" s="91"/>
      <c r="SBP2" s="91"/>
      <c r="SBQ2" s="91"/>
      <c r="SBR2" s="91"/>
      <c r="SBS2" s="91"/>
      <c r="SBT2" s="91"/>
      <c r="SBU2" s="91"/>
      <c r="SBV2" s="91"/>
      <c r="SBW2" s="91"/>
      <c r="SBX2" s="91"/>
      <c r="SBY2" s="91"/>
      <c r="SBZ2" s="91"/>
      <c r="SCA2" s="91"/>
      <c r="SCB2" s="91"/>
      <c r="SCC2" s="91"/>
      <c r="SCD2" s="91"/>
      <c r="SCE2" s="91"/>
      <c r="SCF2" s="91"/>
      <c r="SCG2" s="91"/>
      <c r="SCH2" s="91"/>
      <c r="SCI2" s="91"/>
      <c r="SCJ2" s="91"/>
      <c r="SCK2" s="91"/>
      <c r="SCL2" s="91"/>
      <c r="SCM2" s="91"/>
      <c r="SCN2" s="91"/>
      <c r="SCO2" s="91"/>
      <c r="SCP2" s="91"/>
      <c r="SCQ2" s="91"/>
      <c r="SCR2" s="91"/>
      <c r="SCS2" s="91"/>
      <c r="SCT2" s="91"/>
      <c r="SCU2" s="91"/>
      <c r="SCV2" s="91"/>
      <c r="SCW2" s="91"/>
      <c r="SCX2" s="91"/>
      <c r="SCY2" s="91"/>
      <c r="SCZ2" s="91"/>
      <c r="SDA2" s="91"/>
      <c r="SDB2" s="91"/>
      <c r="SDC2" s="91"/>
      <c r="SDD2" s="91"/>
      <c r="SDE2" s="91"/>
      <c r="SDF2" s="91"/>
      <c r="SDG2" s="91"/>
      <c r="SDH2" s="91"/>
      <c r="SDI2" s="91"/>
      <c r="SDJ2" s="91"/>
      <c r="SDK2" s="91"/>
      <c r="SDL2" s="91"/>
      <c r="SDM2" s="91"/>
      <c r="SDN2" s="91"/>
      <c r="SDO2" s="91"/>
      <c r="SDP2" s="91"/>
      <c r="SDQ2" s="91"/>
      <c r="SDR2" s="91"/>
      <c r="SDS2" s="91"/>
      <c r="SDT2" s="91"/>
      <c r="SDU2" s="91"/>
      <c r="SDV2" s="91"/>
      <c r="SDW2" s="91"/>
      <c r="SDX2" s="91"/>
      <c r="SDY2" s="91"/>
      <c r="SDZ2" s="91"/>
      <c r="SEA2" s="91"/>
      <c r="SEB2" s="91"/>
      <c r="SEC2" s="91"/>
      <c r="SED2" s="91"/>
      <c r="SEE2" s="91"/>
      <c r="SEF2" s="91"/>
      <c r="SEG2" s="91"/>
      <c r="SEH2" s="91"/>
      <c r="SEI2" s="91"/>
      <c r="SEJ2" s="91"/>
      <c r="SEK2" s="91"/>
      <c r="SEL2" s="91"/>
      <c r="SEM2" s="91"/>
      <c r="SEN2" s="91"/>
      <c r="SEO2" s="91"/>
      <c r="SEP2" s="91"/>
      <c r="SEQ2" s="91"/>
      <c r="SER2" s="91"/>
      <c r="SES2" s="91"/>
      <c r="SET2" s="91"/>
      <c r="SEU2" s="91"/>
      <c r="SEV2" s="91"/>
      <c r="SEW2" s="91"/>
      <c r="SEX2" s="91"/>
      <c r="SEY2" s="91"/>
      <c r="SEZ2" s="91"/>
      <c r="SFA2" s="91"/>
      <c r="SFB2" s="91"/>
      <c r="SFC2" s="91"/>
      <c r="SFD2" s="91"/>
      <c r="SFE2" s="91"/>
      <c r="SFF2" s="91"/>
      <c r="SFG2" s="91"/>
      <c r="SFH2" s="91"/>
      <c r="SFI2" s="91"/>
      <c r="SFJ2" s="91"/>
      <c r="SFK2" s="91"/>
      <c r="SFL2" s="91"/>
      <c r="SFM2" s="91"/>
      <c r="SFN2" s="91"/>
      <c r="SFO2" s="91"/>
      <c r="SFP2" s="91"/>
      <c r="SFQ2" s="91"/>
      <c r="SFR2" s="91"/>
      <c r="SFS2" s="91"/>
      <c r="SFT2" s="91"/>
      <c r="SFU2" s="91"/>
      <c r="SFV2" s="91"/>
      <c r="SFW2" s="91"/>
      <c r="SFX2" s="91"/>
      <c r="SFY2" s="91"/>
      <c r="SFZ2" s="91"/>
      <c r="SGA2" s="91"/>
      <c r="SGB2" s="91"/>
      <c r="SGC2" s="91"/>
      <c r="SGD2" s="91"/>
      <c r="SGE2" s="91"/>
      <c r="SGF2" s="91"/>
      <c r="SGG2" s="91"/>
      <c r="SGH2" s="91"/>
      <c r="SGI2" s="91"/>
      <c r="SGJ2" s="91"/>
      <c r="SGK2" s="91"/>
      <c r="SGL2" s="91"/>
      <c r="SGM2" s="91"/>
      <c r="SGN2" s="91"/>
      <c r="SGO2" s="91"/>
      <c r="SGP2" s="91"/>
      <c r="SGQ2" s="91"/>
      <c r="SGR2" s="91"/>
      <c r="SGS2" s="91"/>
      <c r="SGT2" s="91"/>
      <c r="SGU2" s="91"/>
      <c r="SGV2" s="91"/>
      <c r="SGW2" s="91"/>
      <c r="SGX2" s="91"/>
      <c r="SGY2" s="91"/>
      <c r="SGZ2" s="91"/>
      <c r="SHA2" s="91"/>
      <c r="SHB2" s="91"/>
      <c r="SHC2" s="91"/>
      <c r="SHD2" s="91"/>
      <c r="SHE2" s="91"/>
      <c r="SHF2" s="91"/>
      <c r="SHG2" s="91"/>
      <c r="SHH2" s="91"/>
      <c r="SHI2" s="91"/>
      <c r="SHJ2" s="91"/>
      <c r="SHK2" s="91"/>
      <c r="SHL2" s="91"/>
      <c r="SHM2" s="91"/>
      <c r="SHN2" s="91"/>
      <c r="SHO2" s="91"/>
      <c r="SHP2" s="91"/>
      <c r="SHQ2" s="91"/>
      <c r="SHR2" s="91"/>
      <c r="SHS2" s="91"/>
      <c r="SHT2" s="91"/>
      <c r="SHU2" s="91"/>
      <c r="SHV2" s="91"/>
      <c r="SHW2" s="91"/>
      <c r="SHX2" s="91"/>
      <c r="SHY2" s="91"/>
      <c r="SHZ2" s="91"/>
      <c r="SIA2" s="91"/>
      <c r="SIB2" s="91"/>
      <c r="SIC2" s="91"/>
      <c r="SID2" s="91"/>
      <c r="SIE2" s="91"/>
      <c r="SIF2" s="91"/>
      <c r="SIG2" s="91"/>
      <c r="SIH2" s="91"/>
      <c r="SII2" s="91"/>
      <c r="SIJ2" s="91"/>
      <c r="SIK2" s="91"/>
      <c r="SIL2" s="91"/>
      <c r="SIM2" s="91"/>
      <c r="SIN2" s="91"/>
      <c r="SIO2" s="91"/>
      <c r="SIP2" s="91"/>
      <c r="SIQ2" s="91"/>
      <c r="SIR2" s="91"/>
      <c r="SIS2" s="91"/>
      <c r="SIT2" s="91"/>
      <c r="SIU2" s="91"/>
      <c r="SIV2" s="91"/>
      <c r="SIW2" s="91"/>
      <c r="SIX2" s="91"/>
      <c r="SIY2" s="91"/>
      <c r="SIZ2" s="91"/>
      <c r="SJA2" s="91"/>
      <c r="SJB2" s="91"/>
      <c r="SJC2" s="91"/>
      <c r="SJD2" s="91"/>
      <c r="SJE2" s="91"/>
      <c r="SJF2" s="91"/>
      <c r="SJG2" s="91"/>
      <c r="SJH2" s="91"/>
      <c r="SJI2" s="91"/>
      <c r="SJJ2" s="91"/>
      <c r="SJK2" s="91"/>
      <c r="SJL2" s="91"/>
      <c r="SJM2" s="91"/>
      <c r="SJN2" s="91"/>
      <c r="SJO2" s="91"/>
      <c r="SJP2" s="91"/>
      <c r="SJQ2" s="91"/>
      <c r="SJR2" s="91"/>
      <c r="SJS2" s="91"/>
      <c r="SJT2" s="91"/>
      <c r="SJU2" s="91"/>
      <c r="SJV2" s="91"/>
      <c r="SJW2" s="91"/>
      <c r="SJX2" s="91"/>
      <c r="SJY2" s="91"/>
      <c r="SJZ2" s="91"/>
      <c r="SKA2" s="91"/>
      <c r="SKB2" s="91"/>
      <c r="SKC2" s="91"/>
      <c r="SKD2" s="91"/>
      <c r="SKE2" s="91"/>
      <c r="SKF2" s="91"/>
      <c r="SKG2" s="91"/>
      <c r="SKH2" s="91"/>
      <c r="SKI2" s="91"/>
      <c r="SKJ2" s="91"/>
      <c r="SKK2" s="91"/>
      <c r="SKL2" s="91"/>
      <c r="SKM2" s="91"/>
      <c r="SKN2" s="91"/>
      <c r="SKO2" s="91"/>
      <c r="SKP2" s="91"/>
      <c r="SKQ2" s="91"/>
      <c r="SKR2" s="91"/>
      <c r="SKS2" s="91"/>
      <c r="SKT2" s="91"/>
      <c r="SKU2" s="91"/>
      <c r="SKV2" s="91"/>
      <c r="SKW2" s="91"/>
      <c r="SKX2" s="91"/>
      <c r="SKY2" s="91"/>
      <c r="SKZ2" s="91"/>
      <c r="SLA2" s="91"/>
      <c r="SLB2" s="91"/>
      <c r="SLC2" s="91"/>
      <c r="SLD2" s="91"/>
      <c r="SLE2" s="91"/>
      <c r="SLF2" s="91"/>
      <c r="SLG2" s="91"/>
      <c r="SLH2" s="91"/>
      <c r="SLI2" s="91"/>
      <c r="SLJ2" s="91"/>
      <c r="SLK2" s="91"/>
      <c r="SLL2" s="91"/>
      <c r="SLM2" s="91"/>
      <c r="SLN2" s="91"/>
      <c r="SLO2" s="91"/>
      <c r="SLP2" s="91"/>
      <c r="SLQ2" s="91"/>
      <c r="SLR2" s="91"/>
      <c r="SLS2" s="91"/>
      <c r="SLT2" s="91"/>
      <c r="SLU2" s="91"/>
      <c r="SLV2" s="91"/>
      <c r="SLW2" s="91"/>
      <c r="SLX2" s="91"/>
      <c r="SLY2" s="91"/>
      <c r="SLZ2" s="91"/>
      <c r="SMA2" s="91"/>
      <c r="SMB2" s="91"/>
      <c r="SMC2" s="91"/>
      <c r="SMD2" s="91"/>
      <c r="SME2" s="91"/>
      <c r="SMF2" s="91"/>
      <c r="SMG2" s="91"/>
      <c r="SMH2" s="91"/>
      <c r="SMI2" s="91"/>
      <c r="SMJ2" s="91"/>
      <c r="SMK2" s="91"/>
      <c r="SML2" s="91"/>
      <c r="SMM2" s="91"/>
      <c r="SMN2" s="91"/>
      <c r="SMO2" s="91"/>
      <c r="SMP2" s="91"/>
      <c r="SMQ2" s="91"/>
      <c r="SMR2" s="91"/>
      <c r="SMS2" s="91"/>
      <c r="SMT2" s="91"/>
      <c r="SMU2" s="91"/>
      <c r="SMV2" s="91"/>
      <c r="SMW2" s="91"/>
      <c r="SMX2" s="91"/>
      <c r="SMY2" s="91"/>
      <c r="SMZ2" s="91"/>
      <c r="SNA2" s="91"/>
      <c r="SNB2" s="91"/>
      <c r="SNC2" s="91"/>
      <c r="SND2" s="91"/>
      <c r="SNE2" s="91"/>
      <c r="SNF2" s="91"/>
      <c r="SNG2" s="91"/>
      <c r="SNH2" s="91"/>
      <c r="SNI2" s="91"/>
      <c r="SNJ2" s="91"/>
      <c r="SNK2" s="91"/>
      <c r="SNL2" s="91"/>
      <c r="SNM2" s="91"/>
      <c r="SNN2" s="91"/>
      <c r="SNO2" s="91"/>
      <c r="SNP2" s="91"/>
      <c r="SNQ2" s="91"/>
      <c r="SNR2" s="91"/>
      <c r="SNS2" s="91"/>
      <c r="SNT2" s="91"/>
      <c r="SNU2" s="91"/>
      <c r="SNV2" s="91"/>
      <c r="SNW2" s="91"/>
      <c r="SNX2" s="91"/>
      <c r="SNY2" s="91"/>
      <c r="SNZ2" s="91"/>
      <c r="SOA2" s="91"/>
      <c r="SOB2" s="91"/>
      <c r="SOC2" s="91"/>
      <c r="SOD2" s="91"/>
      <c r="SOE2" s="91"/>
      <c r="SOF2" s="91"/>
      <c r="SOG2" s="91"/>
      <c r="SOH2" s="91"/>
      <c r="SOI2" s="91"/>
      <c r="SOJ2" s="91"/>
      <c r="SOK2" s="91"/>
      <c r="SOL2" s="91"/>
      <c r="SOM2" s="91"/>
      <c r="SON2" s="91"/>
      <c r="SOO2" s="91"/>
      <c r="SOP2" s="91"/>
      <c r="SOQ2" s="91"/>
      <c r="SOR2" s="91"/>
      <c r="SOS2" s="91"/>
      <c r="SOT2" s="91"/>
      <c r="SOU2" s="91"/>
      <c r="SOV2" s="91"/>
      <c r="SOW2" s="91"/>
      <c r="SOX2" s="91"/>
      <c r="SOY2" s="91"/>
      <c r="SOZ2" s="91"/>
      <c r="SPA2" s="91"/>
      <c r="SPB2" s="91"/>
      <c r="SPC2" s="91"/>
      <c r="SPD2" s="91"/>
      <c r="SPE2" s="91"/>
      <c r="SPF2" s="91"/>
      <c r="SPG2" s="91"/>
      <c r="SPH2" s="91"/>
      <c r="SPI2" s="91"/>
      <c r="SPJ2" s="91"/>
      <c r="SPK2" s="91"/>
      <c r="SPL2" s="91"/>
      <c r="SPM2" s="91"/>
      <c r="SPN2" s="91"/>
      <c r="SPO2" s="91"/>
      <c r="SPP2" s="91"/>
      <c r="SPQ2" s="91"/>
      <c r="SPR2" s="91"/>
      <c r="SPS2" s="91"/>
      <c r="SPT2" s="91"/>
      <c r="SPU2" s="91"/>
      <c r="SPV2" s="91"/>
      <c r="SPW2" s="91"/>
      <c r="SPX2" s="91"/>
      <c r="SPY2" s="91"/>
      <c r="SPZ2" s="91"/>
      <c r="SQA2" s="91"/>
      <c r="SQB2" s="91"/>
      <c r="SQC2" s="91"/>
      <c r="SQD2" s="91"/>
      <c r="SQE2" s="91"/>
      <c r="SQF2" s="91"/>
      <c r="SQG2" s="91"/>
      <c r="SQH2" s="91"/>
      <c r="SQI2" s="91"/>
      <c r="SQJ2" s="91"/>
      <c r="SQK2" s="91"/>
      <c r="SQL2" s="91"/>
      <c r="SQM2" s="91"/>
      <c r="SQN2" s="91"/>
      <c r="SQO2" s="91"/>
      <c r="SQP2" s="91"/>
      <c r="SQQ2" s="91"/>
      <c r="SQR2" s="91"/>
      <c r="SQS2" s="91"/>
      <c r="SQT2" s="91"/>
      <c r="SQU2" s="91"/>
      <c r="SQV2" s="91"/>
      <c r="SQW2" s="91"/>
      <c r="SQX2" s="91"/>
      <c r="SQY2" s="91"/>
      <c r="SQZ2" s="91"/>
      <c r="SRA2" s="91"/>
      <c r="SRB2" s="91"/>
      <c r="SRC2" s="91"/>
      <c r="SRD2" s="91"/>
      <c r="SRE2" s="91"/>
      <c r="SRF2" s="91"/>
      <c r="SRG2" s="91"/>
      <c r="SRH2" s="91"/>
      <c r="SRI2" s="91"/>
      <c r="SRJ2" s="91"/>
      <c r="SRK2" s="91"/>
      <c r="SRL2" s="91"/>
      <c r="SRM2" s="91"/>
      <c r="SRN2" s="91"/>
      <c r="SRO2" s="91"/>
      <c r="SRP2" s="91"/>
      <c r="SRQ2" s="91"/>
      <c r="SRR2" s="91"/>
      <c r="SRS2" s="91"/>
      <c r="SRT2" s="91"/>
      <c r="SRU2" s="91"/>
      <c r="SRV2" s="91"/>
      <c r="SRW2" s="91"/>
      <c r="SRX2" s="91"/>
      <c r="SRY2" s="91"/>
      <c r="SRZ2" s="91"/>
      <c r="SSA2" s="91"/>
      <c r="SSB2" s="91"/>
      <c r="SSC2" s="91"/>
      <c r="SSD2" s="91"/>
      <c r="SSE2" s="91"/>
      <c r="SSF2" s="91"/>
      <c r="SSG2" s="91"/>
      <c r="SSH2" s="91"/>
      <c r="SSI2" s="91"/>
      <c r="SSJ2" s="91"/>
      <c r="SSK2" s="91"/>
      <c r="SSL2" s="91"/>
      <c r="SSM2" s="91"/>
      <c r="SSN2" s="91"/>
      <c r="SSO2" s="91"/>
      <c r="SSP2" s="91"/>
      <c r="SSQ2" s="91"/>
      <c r="SSR2" s="91"/>
      <c r="SSS2" s="91"/>
      <c r="SST2" s="91"/>
      <c r="SSU2" s="91"/>
      <c r="SSV2" s="91"/>
      <c r="SSW2" s="91"/>
      <c r="SSX2" s="91"/>
      <c r="SSY2" s="91"/>
      <c r="SSZ2" s="91"/>
      <c r="STA2" s="91"/>
      <c r="STB2" s="91"/>
      <c r="STC2" s="91"/>
      <c r="STD2" s="91"/>
      <c r="STE2" s="91"/>
      <c r="STF2" s="91"/>
      <c r="STG2" s="91"/>
      <c r="STH2" s="91"/>
      <c r="STI2" s="91"/>
      <c r="STJ2" s="91"/>
      <c r="STK2" s="91"/>
      <c r="STL2" s="91"/>
      <c r="STM2" s="91"/>
      <c r="STN2" s="91"/>
      <c r="STO2" s="91"/>
      <c r="STP2" s="91"/>
      <c r="STQ2" s="91"/>
      <c r="STR2" s="91"/>
      <c r="STS2" s="91"/>
      <c r="STT2" s="91"/>
      <c r="STU2" s="91"/>
      <c r="STV2" s="91"/>
      <c r="STW2" s="91"/>
      <c r="STX2" s="91"/>
      <c r="STY2" s="91"/>
      <c r="STZ2" s="91"/>
      <c r="SUA2" s="91"/>
      <c r="SUB2" s="91"/>
      <c r="SUC2" s="91"/>
      <c r="SUD2" s="91"/>
      <c r="SUE2" s="91"/>
      <c r="SUF2" s="91"/>
      <c r="SUG2" s="91"/>
      <c r="SUH2" s="91"/>
      <c r="SUI2" s="91"/>
      <c r="SUJ2" s="91"/>
      <c r="SUK2" s="91"/>
      <c r="SUL2" s="91"/>
      <c r="SUM2" s="91"/>
      <c r="SUN2" s="91"/>
      <c r="SUO2" s="91"/>
      <c r="SUP2" s="91"/>
      <c r="SUQ2" s="91"/>
      <c r="SUR2" s="91"/>
      <c r="SUS2" s="91"/>
      <c r="SUT2" s="91"/>
      <c r="SUU2" s="91"/>
      <c r="SUV2" s="91"/>
      <c r="SUW2" s="91"/>
      <c r="SUX2" s="91"/>
      <c r="SUY2" s="91"/>
      <c r="SUZ2" s="91"/>
      <c r="SVA2" s="91"/>
      <c r="SVB2" s="91"/>
      <c r="SVC2" s="91"/>
      <c r="SVD2" s="91"/>
      <c r="SVE2" s="91"/>
      <c r="SVF2" s="91"/>
      <c r="SVG2" s="91"/>
      <c r="SVH2" s="91"/>
      <c r="SVI2" s="91"/>
      <c r="SVJ2" s="91"/>
      <c r="SVK2" s="91"/>
      <c r="SVL2" s="91"/>
      <c r="SVM2" s="91"/>
      <c r="SVN2" s="91"/>
      <c r="SVO2" s="91"/>
      <c r="SVP2" s="91"/>
      <c r="SVQ2" s="91"/>
      <c r="SVR2" s="91"/>
      <c r="SVS2" s="91"/>
      <c r="SVT2" s="91"/>
      <c r="SVU2" s="91"/>
      <c r="SVV2" s="91"/>
      <c r="SVW2" s="91"/>
      <c r="SVX2" s="91"/>
      <c r="SVY2" s="91"/>
      <c r="SVZ2" s="91"/>
      <c r="SWA2" s="91"/>
      <c r="SWB2" s="91"/>
      <c r="SWC2" s="91"/>
      <c r="SWD2" s="91"/>
      <c r="SWE2" s="91"/>
      <c r="SWF2" s="91"/>
      <c r="SWG2" s="91"/>
      <c r="SWH2" s="91"/>
      <c r="SWI2" s="91"/>
      <c r="SWJ2" s="91"/>
      <c r="SWK2" s="91"/>
      <c r="SWL2" s="91"/>
      <c r="SWM2" s="91"/>
      <c r="SWN2" s="91"/>
      <c r="SWO2" s="91"/>
      <c r="SWP2" s="91"/>
      <c r="SWQ2" s="91"/>
      <c r="SWR2" s="91"/>
      <c r="SWS2" s="91"/>
      <c r="SWT2" s="91"/>
      <c r="SWU2" s="91"/>
      <c r="SWV2" s="91"/>
      <c r="SWW2" s="91"/>
      <c r="SWX2" s="91"/>
      <c r="SWY2" s="91"/>
      <c r="SWZ2" s="91"/>
      <c r="SXA2" s="91"/>
      <c r="SXB2" s="91"/>
      <c r="SXC2" s="91"/>
      <c r="SXD2" s="91"/>
      <c r="SXE2" s="91"/>
      <c r="SXF2" s="91"/>
      <c r="SXG2" s="91"/>
      <c r="SXH2" s="91"/>
      <c r="SXI2" s="91"/>
      <c r="SXJ2" s="91"/>
      <c r="SXK2" s="91"/>
      <c r="SXL2" s="91"/>
      <c r="SXM2" s="91"/>
      <c r="SXN2" s="91"/>
      <c r="SXO2" s="91"/>
      <c r="SXP2" s="91"/>
      <c r="SXQ2" s="91"/>
      <c r="SXR2" s="91"/>
      <c r="SXS2" s="91"/>
      <c r="SXT2" s="91"/>
      <c r="SXU2" s="91"/>
      <c r="SXV2" s="91"/>
      <c r="SXW2" s="91"/>
      <c r="SXX2" s="91"/>
      <c r="SXY2" s="91"/>
      <c r="SXZ2" s="91"/>
      <c r="SYA2" s="91"/>
      <c r="SYB2" s="91"/>
      <c r="SYC2" s="91"/>
      <c r="SYD2" s="91"/>
      <c r="SYE2" s="91"/>
      <c r="SYF2" s="91"/>
      <c r="SYG2" s="91"/>
      <c r="SYH2" s="91"/>
      <c r="SYI2" s="91"/>
      <c r="SYJ2" s="91"/>
      <c r="SYK2" s="91"/>
      <c r="SYL2" s="91"/>
      <c r="SYM2" s="91"/>
      <c r="SYN2" s="91"/>
      <c r="SYO2" s="91"/>
      <c r="SYP2" s="91"/>
      <c r="SYQ2" s="91"/>
      <c r="SYR2" s="91"/>
      <c r="SYS2" s="91"/>
      <c r="SYT2" s="91"/>
      <c r="SYU2" s="91"/>
      <c r="SYV2" s="91"/>
      <c r="SYW2" s="91"/>
      <c r="SYX2" s="91"/>
      <c r="SYY2" s="91"/>
      <c r="SYZ2" s="91"/>
      <c r="SZA2" s="91"/>
      <c r="SZB2" s="91"/>
      <c r="SZC2" s="91"/>
      <c r="SZD2" s="91"/>
      <c r="SZE2" s="91"/>
      <c r="SZF2" s="91"/>
      <c r="SZG2" s="91"/>
      <c r="SZH2" s="91"/>
      <c r="SZI2" s="91"/>
      <c r="SZJ2" s="91"/>
      <c r="SZK2" s="91"/>
      <c r="SZL2" s="91"/>
      <c r="SZM2" s="91"/>
      <c r="SZN2" s="91"/>
      <c r="SZO2" s="91"/>
      <c r="SZP2" s="91"/>
      <c r="SZQ2" s="91"/>
      <c r="SZR2" s="91"/>
      <c r="SZS2" s="91"/>
      <c r="SZT2" s="91"/>
      <c r="SZU2" s="91"/>
      <c r="SZV2" s="91"/>
      <c r="SZW2" s="91"/>
      <c r="SZX2" s="91"/>
      <c r="SZY2" s="91"/>
      <c r="SZZ2" s="91"/>
      <c r="TAA2" s="91"/>
      <c r="TAB2" s="91"/>
      <c r="TAC2" s="91"/>
      <c r="TAD2" s="91"/>
      <c r="TAE2" s="91"/>
      <c r="TAF2" s="91"/>
      <c r="TAG2" s="91"/>
      <c r="TAH2" s="91"/>
      <c r="TAI2" s="91"/>
      <c r="TAJ2" s="91"/>
      <c r="TAK2" s="91"/>
      <c r="TAL2" s="91"/>
      <c r="TAM2" s="91"/>
      <c r="TAN2" s="91"/>
      <c r="TAO2" s="91"/>
      <c r="TAP2" s="91"/>
      <c r="TAQ2" s="91"/>
      <c r="TAR2" s="91"/>
      <c r="TAS2" s="91"/>
      <c r="TAT2" s="91"/>
      <c r="TAU2" s="91"/>
      <c r="TAV2" s="91"/>
      <c r="TAW2" s="91"/>
      <c r="TAX2" s="91"/>
      <c r="TAY2" s="91"/>
      <c r="TAZ2" s="91"/>
      <c r="TBA2" s="91"/>
      <c r="TBB2" s="91"/>
      <c r="TBC2" s="91"/>
      <c r="TBD2" s="91"/>
      <c r="TBE2" s="91"/>
      <c r="TBF2" s="91"/>
      <c r="TBG2" s="91"/>
      <c r="TBH2" s="91"/>
      <c r="TBI2" s="91"/>
      <c r="TBJ2" s="91"/>
      <c r="TBK2" s="91"/>
      <c r="TBL2" s="91"/>
      <c r="TBM2" s="91"/>
      <c r="TBN2" s="91"/>
      <c r="TBO2" s="91"/>
      <c r="TBP2" s="91"/>
      <c r="TBQ2" s="91"/>
      <c r="TBR2" s="91"/>
      <c r="TBS2" s="91"/>
      <c r="TBT2" s="91"/>
      <c r="TBU2" s="91"/>
      <c r="TBV2" s="91"/>
      <c r="TBW2" s="91"/>
      <c r="TBX2" s="91"/>
      <c r="TBY2" s="91"/>
      <c r="TBZ2" s="91"/>
      <c r="TCA2" s="91"/>
      <c r="TCB2" s="91"/>
      <c r="TCC2" s="91"/>
      <c r="TCD2" s="91"/>
      <c r="TCE2" s="91"/>
      <c r="TCF2" s="91"/>
      <c r="TCG2" s="91"/>
      <c r="TCH2" s="91"/>
      <c r="TCI2" s="91"/>
      <c r="TCJ2" s="91"/>
      <c r="TCK2" s="91"/>
      <c r="TCL2" s="91"/>
      <c r="TCM2" s="91"/>
      <c r="TCN2" s="91"/>
      <c r="TCO2" s="91"/>
      <c r="TCP2" s="91"/>
      <c r="TCQ2" s="91"/>
      <c r="TCR2" s="91"/>
      <c r="TCS2" s="91"/>
      <c r="TCT2" s="91"/>
      <c r="TCU2" s="91"/>
      <c r="TCV2" s="91"/>
      <c r="TCW2" s="91"/>
      <c r="TCX2" s="91"/>
      <c r="TCY2" s="91"/>
      <c r="TCZ2" s="91"/>
      <c r="TDA2" s="91"/>
      <c r="TDB2" s="91"/>
      <c r="TDC2" s="91"/>
      <c r="TDD2" s="91"/>
      <c r="TDE2" s="91"/>
      <c r="TDF2" s="91"/>
      <c r="TDG2" s="91"/>
      <c r="TDH2" s="91"/>
      <c r="TDI2" s="91"/>
      <c r="TDJ2" s="91"/>
      <c r="TDK2" s="91"/>
      <c r="TDL2" s="91"/>
      <c r="TDM2" s="91"/>
      <c r="TDN2" s="91"/>
      <c r="TDO2" s="91"/>
      <c r="TDP2" s="91"/>
      <c r="TDQ2" s="91"/>
      <c r="TDR2" s="91"/>
      <c r="TDS2" s="91"/>
      <c r="TDT2" s="91"/>
      <c r="TDU2" s="91"/>
      <c r="TDV2" s="91"/>
      <c r="TDW2" s="91"/>
      <c r="TDX2" s="91"/>
      <c r="TDY2" s="91"/>
      <c r="TDZ2" s="91"/>
      <c r="TEA2" s="91"/>
      <c r="TEB2" s="91"/>
      <c r="TEC2" s="91"/>
      <c r="TED2" s="91"/>
      <c r="TEE2" s="91"/>
      <c r="TEF2" s="91"/>
      <c r="TEG2" s="91"/>
      <c r="TEH2" s="91"/>
      <c r="TEI2" s="91"/>
      <c r="TEJ2" s="91"/>
      <c r="TEK2" s="91"/>
      <c r="TEL2" s="91"/>
      <c r="TEM2" s="91"/>
      <c r="TEN2" s="91"/>
      <c r="TEO2" s="91"/>
      <c r="TEP2" s="91"/>
      <c r="TEQ2" s="91"/>
      <c r="TER2" s="91"/>
      <c r="TES2" s="91"/>
      <c r="TET2" s="91"/>
      <c r="TEU2" s="91"/>
      <c r="TEV2" s="91"/>
      <c r="TEW2" s="91"/>
      <c r="TEX2" s="91"/>
      <c r="TEY2" s="91"/>
      <c r="TEZ2" s="91"/>
      <c r="TFA2" s="91"/>
      <c r="TFB2" s="91"/>
      <c r="TFC2" s="91"/>
      <c r="TFD2" s="91"/>
      <c r="TFE2" s="91"/>
      <c r="TFF2" s="91"/>
      <c r="TFG2" s="91"/>
      <c r="TFH2" s="91"/>
      <c r="TFI2" s="91"/>
      <c r="TFJ2" s="91"/>
      <c r="TFK2" s="91"/>
      <c r="TFL2" s="91"/>
      <c r="TFM2" s="91"/>
      <c r="TFN2" s="91"/>
      <c r="TFO2" s="91"/>
      <c r="TFP2" s="91"/>
      <c r="TFQ2" s="91"/>
      <c r="TFR2" s="91"/>
      <c r="TFS2" s="91"/>
      <c r="TFT2" s="91"/>
      <c r="TFU2" s="91"/>
      <c r="TFV2" s="91"/>
      <c r="TFW2" s="91"/>
      <c r="TFX2" s="91"/>
      <c r="TFY2" s="91"/>
      <c r="TFZ2" s="91"/>
      <c r="TGA2" s="91"/>
      <c r="TGB2" s="91"/>
      <c r="TGC2" s="91"/>
      <c r="TGD2" s="91"/>
      <c r="TGE2" s="91"/>
      <c r="TGF2" s="91"/>
      <c r="TGG2" s="91"/>
      <c r="TGH2" s="91"/>
      <c r="TGI2" s="91"/>
      <c r="TGJ2" s="91"/>
      <c r="TGK2" s="91"/>
      <c r="TGL2" s="91"/>
      <c r="TGM2" s="91"/>
      <c r="TGN2" s="91"/>
      <c r="TGO2" s="91"/>
      <c r="TGP2" s="91"/>
      <c r="TGQ2" s="91"/>
      <c r="TGR2" s="91"/>
      <c r="TGS2" s="91"/>
      <c r="TGT2" s="91"/>
      <c r="TGU2" s="91"/>
      <c r="TGV2" s="91"/>
      <c r="TGW2" s="91"/>
      <c r="TGX2" s="91"/>
      <c r="TGY2" s="91"/>
      <c r="TGZ2" s="91"/>
      <c r="THA2" s="91"/>
      <c r="THB2" s="91"/>
      <c r="THC2" s="91"/>
      <c r="THD2" s="91"/>
      <c r="THE2" s="91"/>
      <c r="THF2" s="91"/>
      <c r="THG2" s="91"/>
      <c r="THH2" s="91"/>
      <c r="THI2" s="91"/>
      <c r="THJ2" s="91"/>
      <c r="THK2" s="91"/>
      <c r="THL2" s="91"/>
      <c r="THM2" s="91"/>
      <c r="THN2" s="91"/>
      <c r="THO2" s="91"/>
      <c r="THP2" s="91"/>
      <c r="THQ2" s="91"/>
      <c r="THR2" s="91"/>
      <c r="THS2" s="91"/>
      <c r="THT2" s="91"/>
      <c r="THU2" s="91"/>
      <c r="THV2" s="91"/>
      <c r="THW2" s="91"/>
      <c r="THX2" s="91"/>
      <c r="THY2" s="91"/>
      <c r="THZ2" s="91"/>
      <c r="TIA2" s="91"/>
      <c r="TIB2" s="91"/>
      <c r="TIC2" s="91"/>
      <c r="TID2" s="91"/>
      <c r="TIE2" s="91"/>
      <c r="TIF2" s="91"/>
      <c r="TIG2" s="91"/>
      <c r="TIH2" s="91"/>
      <c r="TII2" s="91"/>
      <c r="TIJ2" s="91"/>
      <c r="TIK2" s="91"/>
      <c r="TIL2" s="91"/>
      <c r="TIM2" s="91"/>
      <c r="TIN2" s="91"/>
      <c r="TIO2" s="91"/>
      <c r="TIP2" s="91"/>
      <c r="TIQ2" s="91"/>
      <c r="TIR2" s="91"/>
      <c r="TIS2" s="91"/>
      <c r="TIT2" s="91"/>
      <c r="TIU2" s="91"/>
      <c r="TIV2" s="91"/>
      <c r="TIW2" s="91"/>
      <c r="TIX2" s="91"/>
      <c r="TIY2" s="91"/>
      <c r="TIZ2" s="91"/>
      <c r="TJA2" s="91"/>
      <c r="TJB2" s="91"/>
      <c r="TJC2" s="91"/>
      <c r="TJD2" s="91"/>
      <c r="TJE2" s="91"/>
      <c r="TJF2" s="91"/>
      <c r="TJG2" s="91"/>
      <c r="TJH2" s="91"/>
      <c r="TJI2" s="91"/>
      <c r="TJJ2" s="91"/>
      <c r="TJK2" s="91"/>
      <c r="TJL2" s="91"/>
      <c r="TJM2" s="91"/>
      <c r="TJN2" s="91"/>
      <c r="TJO2" s="91"/>
      <c r="TJP2" s="91"/>
      <c r="TJQ2" s="91"/>
      <c r="TJR2" s="91"/>
      <c r="TJS2" s="91"/>
      <c r="TJT2" s="91"/>
      <c r="TJU2" s="91"/>
      <c r="TJV2" s="91"/>
      <c r="TJW2" s="91"/>
      <c r="TJX2" s="91"/>
      <c r="TJY2" s="91"/>
      <c r="TJZ2" s="91"/>
      <c r="TKA2" s="91"/>
      <c r="TKB2" s="91"/>
      <c r="TKC2" s="91"/>
      <c r="TKD2" s="91"/>
      <c r="TKE2" s="91"/>
      <c r="TKF2" s="91"/>
      <c r="TKG2" s="91"/>
      <c r="TKH2" s="91"/>
      <c r="TKI2" s="91"/>
      <c r="TKJ2" s="91"/>
      <c r="TKK2" s="91"/>
      <c r="TKL2" s="91"/>
      <c r="TKM2" s="91"/>
      <c r="TKN2" s="91"/>
      <c r="TKO2" s="91"/>
      <c r="TKP2" s="91"/>
      <c r="TKQ2" s="91"/>
      <c r="TKR2" s="91"/>
      <c r="TKS2" s="91"/>
      <c r="TKT2" s="91"/>
      <c r="TKU2" s="91"/>
      <c r="TKV2" s="91"/>
      <c r="TKW2" s="91"/>
      <c r="TKX2" s="91"/>
      <c r="TKY2" s="91"/>
      <c r="TKZ2" s="91"/>
      <c r="TLA2" s="91"/>
      <c r="TLB2" s="91"/>
      <c r="TLC2" s="91"/>
      <c r="TLD2" s="91"/>
      <c r="TLE2" s="91"/>
      <c r="TLF2" s="91"/>
      <c r="TLG2" s="91"/>
      <c r="TLH2" s="91"/>
      <c r="TLI2" s="91"/>
      <c r="TLJ2" s="91"/>
      <c r="TLK2" s="91"/>
      <c r="TLL2" s="91"/>
      <c r="TLM2" s="91"/>
      <c r="TLN2" s="91"/>
      <c r="TLO2" s="91"/>
      <c r="TLP2" s="91"/>
      <c r="TLQ2" s="91"/>
      <c r="TLR2" s="91"/>
      <c r="TLS2" s="91"/>
      <c r="TLT2" s="91"/>
      <c r="TLU2" s="91"/>
      <c r="TLV2" s="91"/>
      <c r="TLW2" s="91"/>
      <c r="TLX2" s="91"/>
      <c r="TLY2" s="91"/>
      <c r="TLZ2" s="91"/>
      <c r="TMA2" s="91"/>
      <c r="TMB2" s="91"/>
      <c r="TMC2" s="91"/>
      <c r="TMD2" s="91"/>
      <c r="TME2" s="91"/>
      <c r="TMF2" s="91"/>
      <c r="TMG2" s="91"/>
      <c r="TMH2" s="91"/>
      <c r="TMI2" s="91"/>
      <c r="TMJ2" s="91"/>
      <c r="TMK2" s="91"/>
      <c r="TML2" s="91"/>
      <c r="TMM2" s="91"/>
      <c r="TMN2" s="91"/>
      <c r="TMO2" s="91"/>
      <c r="TMP2" s="91"/>
      <c r="TMQ2" s="91"/>
      <c r="TMR2" s="91"/>
      <c r="TMS2" s="91"/>
      <c r="TMT2" s="91"/>
      <c r="TMU2" s="91"/>
      <c r="TMV2" s="91"/>
      <c r="TMW2" s="91"/>
      <c r="TMX2" s="91"/>
      <c r="TMY2" s="91"/>
      <c r="TMZ2" s="91"/>
      <c r="TNA2" s="91"/>
      <c r="TNB2" s="91"/>
      <c r="TNC2" s="91"/>
      <c r="TND2" s="91"/>
      <c r="TNE2" s="91"/>
      <c r="TNF2" s="91"/>
      <c r="TNG2" s="91"/>
      <c r="TNH2" s="91"/>
      <c r="TNI2" s="91"/>
      <c r="TNJ2" s="91"/>
      <c r="TNK2" s="91"/>
      <c r="TNL2" s="91"/>
      <c r="TNM2" s="91"/>
      <c r="TNN2" s="91"/>
      <c r="TNO2" s="91"/>
      <c r="TNP2" s="91"/>
      <c r="TNQ2" s="91"/>
      <c r="TNR2" s="91"/>
      <c r="TNS2" s="91"/>
      <c r="TNT2" s="91"/>
      <c r="TNU2" s="91"/>
      <c r="TNV2" s="91"/>
      <c r="TNW2" s="91"/>
      <c r="TNX2" s="91"/>
      <c r="TNY2" s="91"/>
      <c r="TNZ2" s="91"/>
      <c r="TOA2" s="91"/>
      <c r="TOB2" s="91"/>
      <c r="TOC2" s="91"/>
      <c r="TOD2" s="91"/>
      <c r="TOE2" s="91"/>
      <c r="TOF2" s="91"/>
      <c r="TOG2" s="91"/>
      <c r="TOH2" s="91"/>
      <c r="TOI2" s="91"/>
      <c r="TOJ2" s="91"/>
      <c r="TOK2" s="91"/>
      <c r="TOL2" s="91"/>
      <c r="TOM2" s="91"/>
      <c r="TON2" s="91"/>
      <c r="TOO2" s="91"/>
      <c r="TOP2" s="91"/>
      <c r="TOQ2" s="91"/>
      <c r="TOR2" s="91"/>
      <c r="TOS2" s="91"/>
      <c r="TOT2" s="91"/>
      <c r="TOU2" s="91"/>
      <c r="TOV2" s="91"/>
      <c r="TOW2" s="91"/>
      <c r="TOX2" s="91"/>
      <c r="TOY2" s="91"/>
      <c r="TOZ2" s="91"/>
      <c r="TPA2" s="91"/>
      <c r="TPB2" s="91"/>
      <c r="TPC2" s="91"/>
      <c r="TPD2" s="91"/>
      <c r="TPE2" s="91"/>
      <c r="TPF2" s="91"/>
      <c r="TPG2" s="91"/>
      <c r="TPH2" s="91"/>
      <c r="TPI2" s="91"/>
      <c r="TPJ2" s="91"/>
      <c r="TPK2" s="91"/>
      <c r="TPL2" s="91"/>
      <c r="TPM2" s="91"/>
      <c r="TPN2" s="91"/>
      <c r="TPO2" s="91"/>
      <c r="TPP2" s="91"/>
      <c r="TPQ2" s="91"/>
      <c r="TPR2" s="91"/>
      <c r="TPS2" s="91"/>
      <c r="TPT2" s="91"/>
      <c r="TPU2" s="91"/>
      <c r="TPV2" s="91"/>
      <c r="TPW2" s="91"/>
      <c r="TPX2" s="91"/>
      <c r="TPY2" s="91"/>
      <c r="TPZ2" s="91"/>
      <c r="TQA2" s="91"/>
      <c r="TQB2" s="91"/>
      <c r="TQC2" s="91"/>
      <c r="TQD2" s="91"/>
      <c r="TQE2" s="91"/>
      <c r="TQF2" s="91"/>
      <c r="TQG2" s="91"/>
      <c r="TQH2" s="91"/>
      <c r="TQI2" s="91"/>
      <c r="TQJ2" s="91"/>
      <c r="TQK2" s="91"/>
      <c r="TQL2" s="91"/>
      <c r="TQM2" s="91"/>
      <c r="TQN2" s="91"/>
      <c r="TQO2" s="91"/>
      <c r="TQP2" s="91"/>
      <c r="TQQ2" s="91"/>
      <c r="TQR2" s="91"/>
      <c r="TQS2" s="91"/>
      <c r="TQT2" s="91"/>
      <c r="TQU2" s="91"/>
      <c r="TQV2" s="91"/>
      <c r="TQW2" s="91"/>
      <c r="TQX2" s="91"/>
      <c r="TQY2" s="91"/>
      <c r="TQZ2" s="91"/>
      <c r="TRA2" s="91"/>
      <c r="TRB2" s="91"/>
      <c r="TRC2" s="91"/>
      <c r="TRD2" s="91"/>
      <c r="TRE2" s="91"/>
      <c r="TRF2" s="91"/>
      <c r="TRG2" s="91"/>
      <c r="TRH2" s="91"/>
      <c r="TRI2" s="91"/>
      <c r="TRJ2" s="91"/>
      <c r="TRK2" s="91"/>
      <c r="TRL2" s="91"/>
      <c r="TRM2" s="91"/>
      <c r="TRN2" s="91"/>
      <c r="TRO2" s="91"/>
      <c r="TRP2" s="91"/>
      <c r="TRQ2" s="91"/>
      <c r="TRR2" s="91"/>
      <c r="TRS2" s="91"/>
      <c r="TRT2" s="91"/>
      <c r="TRU2" s="91"/>
      <c r="TRV2" s="91"/>
      <c r="TRW2" s="91"/>
      <c r="TRX2" s="91"/>
      <c r="TRY2" s="91"/>
      <c r="TRZ2" s="91"/>
      <c r="TSA2" s="91"/>
      <c r="TSB2" s="91"/>
      <c r="TSC2" s="91"/>
      <c r="TSD2" s="91"/>
      <c r="TSE2" s="91"/>
      <c r="TSF2" s="91"/>
      <c r="TSG2" s="91"/>
      <c r="TSH2" s="91"/>
      <c r="TSI2" s="91"/>
      <c r="TSJ2" s="91"/>
      <c r="TSK2" s="91"/>
      <c r="TSL2" s="91"/>
      <c r="TSM2" s="91"/>
      <c r="TSN2" s="91"/>
      <c r="TSO2" s="91"/>
      <c r="TSP2" s="91"/>
      <c r="TSQ2" s="91"/>
      <c r="TSR2" s="91"/>
      <c r="TSS2" s="91"/>
      <c r="TST2" s="91"/>
      <c r="TSU2" s="91"/>
      <c r="TSV2" s="91"/>
      <c r="TSW2" s="91"/>
      <c r="TSX2" s="91"/>
      <c r="TSY2" s="91"/>
      <c r="TSZ2" s="91"/>
      <c r="TTA2" s="91"/>
      <c r="TTB2" s="91"/>
      <c r="TTC2" s="91"/>
      <c r="TTD2" s="91"/>
      <c r="TTE2" s="91"/>
      <c r="TTF2" s="91"/>
      <c r="TTG2" s="91"/>
      <c r="TTH2" s="91"/>
      <c r="TTI2" s="91"/>
      <c r="TTJ2" s="91"/>
      <c r="TTK2" s="91"/>
      <c r="TTL2" s="91"/>
      <c r="TTM2" s="91"/>
      <c r="TTN2" s="91"/>
      <c r="TTO2" s="91"/>
      <c r="TTP2" s="91"/>
      <c r="TTQ2" s="91"/>
      <c r="TTR2" s="91"/>
      <c r="TTS2" s="91"/>
      <c r="TTT2" s="91"/>
      <c r="TTU2" s="91"/>
      <c r="TTV2" s="91"/>
      <c r="TTW2" s="91"/>
      <c r="TTX2" s="91"/>
      <c r="TTY2" s="91"/>
      <c r="TTZ2" s="91"/>
      <c r="TUA2" s="91"/>
      <c r="TUB2" s="91"/>
      <c r="TUC2" s="91"/>
      <c r="TUD2" s="91"/>
      <c r="TUE2" s="91"/>
      <c r="TUF2" s="91"/>
      <c r="TUG2" s="91"/>
      <c r="TUH2" s="91"/>
      <c r="TUI2" s="91"/>
      <c r="TUJ2" s="91"/>
      <c r="TUK2" s="91"/>
      <c r="TUL2" s="91"/>
      <c r="TUM2" s="91"/>
      <c r="TUN2" s="91"/>
      <c r="TUO2" s="91"/>
      <c r="TUP2" s="91"/>
      <c r="TUQ2" s="91"/>
      <c r="TUR2" s="91"/>
      <c r="TUS2" s="91"/>
      <c r="TUT2" s="91"/>
      <c r="TUU2" s="91"/>
      <c r="TUV2" s="91"/>
      <c r="TUW2" s="91"/>
      <c r="TUX2" s="91"/>
      <c r="TUY2" s="91"/>
      <c r="TUZ2" s="91"/>
      <c r="TVA2" s="91"/>
      <c r="TVB2" s="91"/>
      <c r="TVC2" s="91"/>
      <c r="TVD2" s="91"/>
      <c r="TVE2" s="91"/>
      <c r="TVF2" s="91"/>
      <c r="TVG2" s="91"/>
      <c r="TVH2" s="91"/>
      <c r="TVI2" s="91"/>
      <c r="TVJ2" s="91"/>
      <c r="TVK2" s="91"/>
      <c r="TVL2" s="91"/>
      <c r="TVM2" s="91"/>
      <c r="TVN2" s="91"/>
      <c r="TVO2" s="91"/>
      <c r="TVP2" s="91"/>
      <c r="TVQ2" s="91"/>
      <c r="TVR2" s="91"/>
      <c r="TVS2" s="91"/>
      <c r="TVT2" s="91"/>
      <c r="TVU2" s="91"/>
      <c r="TVV2" s="91"/>
      <c r="TVW2" s="91"/>
      <c r="TVX2" s="91"/>
      <c r="TVY2" s="91"/>
      <c r="TVZ2" s="91"/>
      <c r="TWA2" s="91"/>
      <c r="TWB2" s="91"/>
      <c r="TWC2" s="91"/>
      <c r="TWD2" s="91"/>
      <c r="TWE2" s="91"/>
      <c r="TWF2" s="91"/>
      <c r="TWG2" s="91"/>
      <c r="TWH2" s="91"/>
      <c r="TWI2" s="91"/>
      <c r="TWJ2" s="91"/>
      <c r="TWK2" s="91"/>
      <c r="TWL2" s="91"/>
      <c r="TWM2" s="91"/>
      <c r="TWN2" s="91"/>
      <c r="TWO2" s="91"/>
      <c r="TWP2" s="91"/>
      <c r="TWQ2" s="91"/>
      <c r="TWR2" s="91"/>
      <c r="TWS2" s="91"/>
      <c r="TWT2" s="91"/>
      <c r="TWU2" s="91"/>
      <c r="TWV2" s="91"/>
      <c r="TWW2" s="91"/>
      <c r="TWX2" s="91"/>
      <c r="TWY2" s="91"/>
      <c r="TWZ2" s="91"/>
      <c r="TXA2" s="91"/>
      <c r="TXB2" s="91"/>
      <c r="TXC2" s="91"/>
      <c r="TXD2" s="91"/>
      <c r="TXE2" s="91"/>
      <c r="TXF2" s="91"/>
      <c r="TXG2" s="91"/>
      <c r="TXH2" s="91"/>
      <c r="TXI2" s="91"/>
      <c r="TXJ2" s="91"/>
      <c r="TXK2" s="91"/>
      <c r="TXL2" s="91"/>
      <c r="TXM2" s="91"/>
      <c r="TXN2" s="91"/>
      <c r="TXO2" s="91"/>
      <c r="TXP2" s="91"/>
      <c r="TXQ2" s="91"/>
      <c r="TXR2" s="91"/>
      <c r="TXS2" s="91"/>
      <c r="TXT2" s="91"/>
      <c r="TXU2" s="91"/>
      <c r="TXV2" s="91"/>
      <c r="TXW2" s="91"/>
      <c r="TXX2" s="91"/>
      <c r="TXY2" s="91"/>
      <c r="TXZ2" s="91"/>
      <c r="TYA2" s="91"/>
      <c r="TYB2" s="91"/>
      <c r="TYC2" s="91"/>
      <c r="TYD2" s="91"/>
      <c r="TYE2" s="91"/>
      <c r="TYF2" s="91"/>
      <c r="TYG2" s="91"/>
      <c r="TYH2" s="91"/>
      <c r="TYI2" s="91"/>
      <c r="TYJ2" s="91"/>
      <c r="TYK2" s="91"/>
      <c r="TYL2" s="91"/>
      <c r="TYM2" s="91"/>
      <c r="TYN2" s="91"/>
      <c r="TYO2" s="91"/>
      <c r="TYP2" s="91"/>
      <c r="TYQ2" s="91"/>
      <c r="TYR2" s="91"/>
      <c r="TYS2" s="91"/>
      <c r="TYT2" s="91"/>
      <c r="TYU2" s="91"/>
      <c r="TYV2" s="91"/>
      <c r="TYW2" s="91"/>
      <c r="TYX2" s="91"/>
      <c r="TYY2" s="91"/>
      <c r="TYZ2" s="91"/>
      <c r="TZA2" s="91"/>
      <c r="TZB2" s="91"/>
      <c r="TZC2" s="91"/>
      <c r="TZD2" s="91"/>
      <c r="TZE2" s="91"/>
      <c r="TZF2" s="91"/>
      <c r="TZG2" s="91"/>
      <c r="TZH2" s="91"/>
      <c r="TZI2" s="91"/>
      <c r="TZJ2" s="91"/>
      <c r="TZK2" s="91"/>
      <c r="TZL2" s="91"/>
      <c r="TZM2" s="91"/>
      <c r="TZN2" s="91"/>
      <c r="TZO2" s="91"/>
      <c r="TZP2" s="91"/>
      <c r="TZQ2" s="91"/>
      <c r="TZR2" s="91"/>
      <c r="TZS2" s="91"/>
      <c r="TZT2" s="91"/>
      <c r="TZU2" s="91"/>
      <c r="TZV2" s="91"/>
      <c r="TZW2" s="91"/>
      <c r="TZX2" s="91"/>
      <c r="TZY2" s="91"/>
      <c r="TZZ2" s="91"/>
      <c r="UAA2" s="91"/>
      <c r="UAB2" s="91"/>
      <c r="UAC2" s="91"/>
      <c r="UAD2" s="91"/>
      <c r="UAE2" s="91"/>
      <c r="UAF2" s="91"/>
      <c r="UAG2" s="91"/>
      <c r="UAH2" s="91"/>
      <c r="UAI2" s="91"/>
      <c r="UAJ2" s="91"/>
      <c r="UAK2" s="91"/>
      <c r="UAL2" s="91"/>
      <c r="UAM2" s="91"/>
      <c r="UAN2" s="91"/>
      <c r="UAO2" s="91"/>
      <c r="UAP2" s="91"/>
      <c r="UAQ2" s="91"/>
      <c r="UAR2" s="91"/>
      <c r="UAS2" s="91"/>
      <c r="UAT2" s="91"/>
      <c r="UAU2" s="91"/>
      <c r="UAV2" s="91"/>
      <c r="UAW2" s="91"/>
      <c r="UAX2" s="91"/>
      <c r="UAY2" s="91"/>
      <c r="UAZ2" s="91"/>
      <c r="UBA2" s="91"/>
      <c r="UBB2" s="91"/>
      <c r="UBC2" s="91"/>
      <c r="UBD2" s="91"/>
      <c r="UBE2" s="91"/>
      <c r="UBF2" s="91"/>
      <c r="UBG2" s="91"/>
      <c r="UBH2" s="91"/>
      <c r="UBI2" s="91"/>
      <c r="UBJ2" s="91"/>
      <c r="UBK2" s="91"/>
      <c r="UBL2" s="91"/>
      <c r="UBM2" s="91"/>
      <c r="UBN2" s="91"/>
      <c r="UBO2" s="91"/>
      <c r="UBP2" s="91"/>
      <c r="UBQ2" s="91"/>
      <c r="UBR2" s="91"/>
      <c r="UBS2" s="91"/>
      <c r="UBT2" s="91"/>
      <c r="UBU2" s="91"/>
      <c r="UBV2" s="91"/>
      <c r="UBW2" s="91"/>
      <c r="UBX2" s="91"/>
      <c r="UBY2" s="91"/>
      <c r="UBZ2" s="91"/>
      <c r="UCA2" s="91"/>
      <c r="UCB2" s="91"/>
      <c r="UCC2" s="91"/>
      <c r="UCD2" s="91"/>
      <c r="UCE2" s="91"/>
      <c r="UCF2" s="91"/>
      <c r="UCG2" s="91"/>
      <c r="UCH2" s="91"/>
      <c r="UCI2" s="91"/>
      <c r="UCJ2" s="91"/>
      <c r="UCK2" s="91"/>
      <c r="UCL2" s="91"/>
      <c r="UCM2" s="91"/>
      <c r="UCN2" s="91"/>
      <c r="UCO2" s="91"/>
      <c r="UCP2" s="91"/>
      <c r="UCQ2" s="91"/>
      <c r="UCR2" s="91"/>
      <c r="UCS2" s="91"/>
      <c r="UCT2" s="91"/>
      <c r="UCU2" s="91"/>
      <c r="UCV2" s="91"/>
      <c r="UCW2" s="91"/>
      <c r="UCX2" s="91"/>
      <c r="UCY2" s="91"/>
      <c r="UCZ2" s="91"/>
      <c r="UDA2" s="91"/>
      <c r="UDB2" s="91"/>
      <c r="UDC2" s="91"/>
      <c r="UDD2" s="91"/>
      <c r="UDE2" s="91"/>
      <c r="UDF2" s="91"/>
      <c r="UDG2" s="91"/>
      <c r="UDH2" s="91"/>
      <c r="UDI2" s="91"/>
      <c r="UDJ2" s="91"/>
      <c r="UDK2" s="91"/>
      <c r="UDL2" s="91"/>
      <c r="UDM2" s="91"/>
      <c r="UDN2" s="91"/>
      <c r="UDO2" s="91"/>
      <c r="UDP2" s="91"/>
      <c r="UDQ2" s="91"/>
      <c r="UDR2" s="91"/>
      <c r="UDS2" s="91"/>
      <c r="UDT2" s="91"/>
      <c r="UDU2" s="91"/>
      <c r="UDV2" s="91"/>
      <c r="UDW2" s="91"/>
      <c r="UDX2" s="91"/>
      <c r="UDY2" s="91"/>
      <c r="UDZ2" s="91"/>
      <c r="UEA2" s="91"/>
      <c r="UEB2" s="91"/>
      <c r="UEC2" s="91"/>
      <c r="UED2" s="91"/>
      <c r="UEE2" s="91"/>
      <c r="UEF2" s="91"/>
      <c r="UEG2" s="91"/>
      <c r="UEH2" s="91"/>
      <c r="UEI2" s="91"/>
      <c r="UEJ2" s="91"/>
      <c r="UEK2" s="91"/>
      <c r="UEL2" s="91"/>
      <c r="UEM2" s="91"/>
      <c r="UEN2" s="91"/>
      <c r="UEO2" s="91"/>
      <c r="UEP2" s="91"/>
      <c r="UEQ2" s="91"/>
      <c r="UER2" s="91"/>
      <c r="UES2" s="91"/>
      <c r="UET2" s="91"/>
      <c r="UEU2" s="91"/>
      <c r="UEV2" s="91"/>
      <c r="UEW2" s="91"/>
      <c r="UEX2" s="91"/>
      <c r="UEY2" s="91"/>
      <c r="UEZ2" s="91"/>
      <c r="UFA2" s="91"/>
      <c r="UFB2" s="91"/>
      <c r="UFC2" s="91"/>
      <c r="UFD2" s="91"/>
      <c r="UFE2" s="91"/>
      <c r="UFF2" s="91"/>
      <c r="UFG2" s="91"/>
      <c r="UFH2" s="91"/>
      <c r="UFI2" s="91"/>
      <c r="UFJ2" s="91"/>
      <c r="UFK2" s="91"/>
      <c r="UFL2" s="91"/>
      <c r="UFM2" s="91"/>
      <c r="UFN2" s="91"/>
      <c r="UFO2" s="91"/>
      <c r="UFP2" s="91"/>
      <c r="UFQ2" s="91"/>
      <c r="UFR2" s="91"/>
      <c r="UFS2" s="91"/>
      <c r="UFT2" s="91"/>
      <c r="UFU2" s="91"/>
      <c r="UFV2" s="91"/>
      <c r="UFW2" s="91"/>
      <c r="UFX2" s="91"/>
      <c r="UFY2" s="91"/>
      <c r="UFZ2" s="91"/>
      <c r="UGA2" s="91"/>
      <c r="UGB2" s="91"/>
      <c r="UGC2" s="91"/>
      <c r="UGD2" s="91"/>
      <c r="UGE2" s="91"/>
      <c r="UGF2" s="91"/>
      <c r="UGG2" s="91"/>
      <c r="UGH2" s="91"/>
      <c r="UGI2" s="91"/>
      <c r="UGJ2" s="91"/>
      <c r="UGK2" s="91"/>
      <c r="UGL2" s="91"/>
      <c r="UGM2" s="91"/>
      <c r="UGN2" s="91"/>
      <c r="UGO2" s="91"/>
      <c r="UGP2" s="91"/>
      <c r="UGQ2" s="91"/>
      <c r="UGR2" s="91"/>
      <c r="UGS2" s="91"/>
      <c r="UGT2" s="91"/>
      <c r="UGU2" s="91"/>
      <c r="UGV2" s="91"/>
      <c r="UGW2" s="91"/>
      <c r="UGX2" s="91"/>
      <c r="UGY2" s="91"/>
      <c r="UGZ2" s="91"/>
      <c r="UHA2" s="91"/>
      <c r="UHB2" s="91"/>
      <c r="UHC2" s="91"/>
      <c r="UHD2" s="91"/>
      <c r="UHE2" s="91"/>
      <c r="UHF2" s="91"/>
      <c r="UHG2" s="91"/>
      <c r="UHH2" s="91"/>
      <c r="UHI2" s="91"/>
      <c r="UHJ2" s="91"/>
      <c r="UHK2" s="91"/>
      <c r="UHL2" s="91"/>
      <c r="UHM2" s="91"/>
      <c r="UHN2" s="91"/>
      <c r="UHO2" s="91"/>
      <c r="UHP2" s="91"/>
      <c r="UHQ2" s="91"/>
      <c r="UHR2" s="91"/>
      <c r="UHS2" s="91"/>
      <c r="UHT2" s="91"/>
      <c r="UHU2" s="91"/>
      <c r="UHV2" s="91"/>
      <c r="UHW2" s="91"/>
      <c r="UHX2" s="91"/>
      <c r="UHY2" s="91"/>
      <c r="UHZ2" s="91"/>
      <c r="UIA2" s="91"/>
      <c r="UIB2" s="91"/>
      <c r="UIC2" s="91"/>
      <c r="UID2" s="91"/>
      <c r="UIE2" s="91"/>
      <c r="UIF2" s="91"/>
      <c r="UIG2" s="91"/>
      <c r="UIH2" s="91"/>
      <c r="UII2" s="91"/>
      <c r="UIJ2" s="91"/>
      <c r="UIK2" s="91"/>
      <c r="UIL2" s="91"/>
      <c r="UIM2" s="91"/>
      <c r="UIN2" s="91"/>
      <c r="UIO2" s="91"/>
      <c r="UIP2" s="91"/>
      <c r="UIQ2" s="91"/>
      <c r="UIR2" s="91"/>
      <c r="UIS2" s="91"/>
      <c r="UIT2" s="91"/>
      <c r="UIU2" s="91"/>
      <c r="UIV2" s="91"/>
      <c r="UIW2" s="91"/>
      <c r="UIX2" s="91"/>
      <c r="UIY2" s="91"/>
      <c r="UIZ2" s="91"/>
      <c r="UJA2" s="91"/>
      <c r="UJB2" s="91"/>
      <c r="UJC2" s="91"/>
      <c r="UJD2" s="91"/>
      <c r="UJE2" s="91"/>
      <c r="UJF2" s="91"/>
      <c r="UJG2" s="91"/>
      <c r="UJH2" s="91"/>
      <c r="UJI2" s="91"/>
      <c r="UJJ2" s="91"/>
      <c r="UJK2" s="91"/>
      <c r="UJL2" s="91"/>
      <c r="UJM2" s="91"/>
      <c r="UJN2" s="91"/>
      <c r="UJO2" s="91"/>
      <c r="UJP2" s="91"/>
      <c r="UJQ2" s="91"/>
      <c r="UJR2" s="91"/>
      <c r="UJS2" s="91"/>
      <c r="UJT2" s="91"/>
      <c r="UJU2" s="91"/>
      <c r="UJV2" s="91"/>
      <c r="UJW2" s="91"/>
      <c r="UJX2" s="91"/>
      <c r="UJY2" s="91"/>
      <c r="UJZ2" s="91"/>
      <c r="UKA2" s="91"/>
      <c r="UKB2" s="91"/>
      <c r="UKC2" s="91"/>
      <c r="UKD2" s="91"/>
      <c r="UKE2" s="91"/>
      <c r="UKF2" s="91"/>
      <c r="UKG2" s="91"/>
      <c r="UKH2" s="91"/>
      <c r="UKI2" s="91"/>
      <c r="UKJ2" s="91"/>
      <c r="UKK2" s="91"/>
      <c r="UKL2" s="91"/>
      <c r="UKM2" s="91"/>
      <c r="UKN2" s="91"/>
      <c r="UKO2" s="91"/>
      <c r="UKP2" s="91"/>
      <c r="UKQ2" s="91"/>
      <c r="UKR2" s="91"/>
      <c r="UKS2" s="91"/>
      <c r="UKT2" s="91"/>
      <c r="UKU2" s="91"/>
      <c r="UKV2" s="91"/>
      <c r="UKW2" s="91"/>
      <c r="UKX2" s="91"/>
      <c r="UKY2" s="91"/>
      <c r="UKZ2" s="91"/>
      <c r="ULA2" s="91"/>
      <c r="ULB2" s="91"/>
      <c r="ULC2" s="91"/>
      <c r="ULD2" s="91"/>
      <c r="ULE2" s="91"/>
      <c r="ULF2" s="91"/>
      <c r="ULG2" s="91"/>
      <c r="ULH2" s="91"/>
      <c r="ULI2" s="91"/>
      <c r="ULJ2" s="91"/>
      <c r="ULK2" s="91"/>
      <c r="ULL2" s="91"/>
      <c r="ULM2" s="91"/>
      <c r="ULN2" s="91"/>
      <c r="ULO2" s="91"/>
      <c r="ULP2" s="91"/>
      <c r="ULQ2" s="91"/>
      <c r="ULR2" s="91"/>
      <c r="ULS2" s="91"/>
      <c r="ULT2" s="91"/>
      <c r="ULU2" s="91"/>
      <c r="ULV2" s="91"/>
      <c r="ULW2" s="91"/>
      <c r="ULX2" s="91"/>
      <c r="ULY2" s="91"/>
      <c r="ULZ2" s="91"/>
      <c r="UMA2" s="91"/>
      <c r="UMB2" s="91"/>
      <c r="UMC2" s="91"/>
      <c r="UMD2" s="91"/>
      <c r="UME2" s="91"/>
      <c r="UMF2" s="91"/>
      <c r="UMG2" s="91"/>
      <c r="UMH2" s="91"/>
      <c r="UMI2" s="91"/>
      <c r="UMJ2" s="91"/>
      <c r="UMK2" s="91"/>
      <c r="UML2" s="91"/>
      <c r="UMM2" s="91"/>
      <c r="UMN2" s="91"/>
      <c r="UMO2" s="91"/>
      <c r="UMP2" s="91"/>
      <c r="UMQ2" s="91"/>
      <c r="UMR2" s="91"/>
      <c r="UMS2" s="91"/>
      <c r="UMT2" s="91"/>
      <c r="UMU2" s="91"/>
      <c r="UMV2" s="91"/>
      <c r="UMW2" s="91"/>
      <c r="UMX2" s="91"/>
      <c r="UMY2" s="91"/>
      <c r="UMZ2" s="91"/>
      <c r="UNA2" s="91"/>
      <c r="UNB2" s="91"/>
      <c r="UNC2" s="91"/>
      <c r="UND2" s="91"/>
      <c r="UNE2" s="91"/>
      <c r="UNF2" s="91"/>
      <c r="UNG2" s="91"/>
      <c r="UNH2" s="91"/>
      <c r="UNI2" s="91"/>
      <c r="UNJ2" s="91"/>
      <c r="UNK2" s="91"/>
      <c r="UNL2" s="91"/>
      <c r="UNM2" s="91"/>
      <c r="UNN2" s="91"/>
      <c r="UNO2" s="91"/>
      <c r="UNP2" s="91"/>
      <c r="UNQ2" s="91"/>
      <c r="UNR2" s="91"/>
      <c r="UNS2" s="91"/>
      <c r="UNT2" s="91"/>
      <c r="UNU2" s="91"/>
      <c r="UNV2" s="91"/>
      <c r="UNW2" s="91"/>
      <c r="UNX2" s="91"/>
      <c r="UNY2" s="91"/>
      <c r="UNZ2" s="91"/>
      <c r="UOA2" s="91"/>
      <c r="UOB2" s="91"/>
      <c r="UOC2" s="91"/>
      <c r="UOD2" s="91"/>
      <c r="UOE2" s="91"/>
      <c r="UOF2" s="91"/>
      <c r="UOG2" s="91"/>
      <c r="UOH2" s="91"/>
      <c r="UOI2" s="91"/>
      <c r="UOJ2" s="91"/>
      <c r="UOK2" s="91"/>
      <c r="UOL2" s="91"/>
      <c r="UOM2" s="91"/>
      <c r="UON2" s="91"/>
      <c r="UOO2" s="91"/>
      <c r="UOP2" s="91"/>
      <c r="UOQ2" s="91"/>
      <c r="UOR2" s="91"/>
      <c r="UOS2" s="91"/>
      <c r="UOT2" s="91"/>
      <c r="UOU2" s="91"/>
      <c r="UOV2" s="91"/>
      <c r="UOW2" s="91"/>
      <c r="UOX2" s="91"/>
      <c r="UOY2" s="91"/>
      <c r="UOZ2" s="91"/>
      <c r="UPA2" s="91"/>
      <c r="UPB2" s="91"/>
      <c r="UPC2" s="91"/>
      <c r="UPD2" s="91"/>
      <c r="UPE2" s="91"/>
      <c r="UPF2" s="91"/>
      <c r="UPG2" s="91"/>
      <c r="UPH2" s="91"/>
      <c r="UPI2" s="91"/>
      <c r="UPJ2" s="91"/>
      <c r="UPK2" s="91"/>
      <c r="UPL2" s="91"/>
      <c r="UPM2" s="91"/>
      <c r="UPN2" s="91"/>
      <c r="UPO2" s="91"/>
      <c r="UPP2" s="91"/>
      <c r="UPQ2" s="91"/>
      <c r="UPR2" s="91"/>
      <c r="UPS2" s="91"/>
      <c r="UPT2" s="91"/>
      <c r="UPU2" s="91"/>
      <c r="UPV2" s="91"/>
      <c r="UPW2" s="91"/>
      <c r="UPX2" s="91"/>
      <c r="UPY2" s="91"/>
      <c r="UPZ2" s="91"/>
      <c r="UQA2" s="91"/>
      <c r="UQB2" s="91"/>
      <c r="UQC2" s="91"/>
      <c r="UQD2" s="91"/>
      <c r="UQE2" s="91"/>
      <c r="UQF2" s="91"/>
      <c r="UQG2" s="91"/>
      <c r="UQH2" s="91"/>
      <c r="UQI2" s="91"/>
      <c r="UQJ2" s="91"/>
      <c r="UQK2" s="91"/>
      <c r="UQL2" s="91"/>
      <c r="UQM2" s="91"/>
      <c r="UQN2" s="91"/>
      <c r="UQO2" s="91"/>
      <c r="UQP2" s="91"/>
      <c r="UQQ2" s="91"/>
      <c r="UQR2" s="91"/>
      <c r="UQS2" s="91"/>
      <c r="UQT2" s="91"/>
      <c r="UQU2" s="91"/>
      <c r="UQV2" s="91"/>
      <c r="UQW2" s="91"/>
      <c r="UQX2" s="91"/>
      <c r="UQY2" s="91"/>
      <c r="UQZ2" s="91"/>
      <c r="URA2" s="91"/>
      <c r="URB2" s="91"/>
      <c r="URC2" s="91"/>
      <c r="URD2" s="91"/>
      <c r="URE2" s="91"/>
      <c r="URF2" s="91"/>
      <c r="URG2" s="91"/>
      <c r="URH2" s="91"/>
      <c r="URI2" s="91"/>
      <c r="URJ2" s="91"/>
      <c r="URK2" s="91"/>
      <c r="URL2" s="91"/>
      <c r="URM2" s="91"/>
      <c r="URN2" s="91"/>
      <c r="URO2" s="91"/>
      <c r="URP2" s="91"/>
      <c r="URQ2" s="91"/>
      <c r="URR2" s="91"/>
      <c r="URS2" s="91"/>
      <c r="URT2" s="91"/>
      <c r="URU2" s="91"/>
      <c r="URV2" s="91"/>
      <c r="URW2" s="91"/>
      <c r="URX2" s="91"/>
      <c r="URY2" s="91"/>
      <c r="URZ2" s="91"/>
      <c r="USA2" s="91"/>
      <c r="USB2" s="91"/>
      <c r="USC2" s="91"/>
      <c r="USD2" s="91"/>
      <c r="USE2" s="91"/>
      <c r="USF2" s="91"/>
      <c r="USG2" s="91"/>
      <c r="USH2" s="91"/>
      <c r="USI2" s="91"/>
      <c r="USJ2" s="91"/>
      <c r="USK2" s="91"/>
      <c r="USL2" s="91"/>
      <c r="USM2" s="91"/>
      <c r="USN2" s="91"/>
      <c r="USO2" s="91"/>
      <c r="USP2" s="91"/>
      <c r="USQ2" s="91"/>
      <c r="USR2" s="91"/>
      <c r="USS2" s="91"/>
      <c r="UST2" s="91"/>
      <c r="USU2" s="91"/>
      <c r="USV2" s="91"/>
      <c r="USW2" s="91"/>
      <c r="USX2" s="91"/>
      <c r="USY2" s="91"/>
      <c r="USZ2" s="91"/>
      <c r="UTA2" s="91"/>
      <c r="UTB2" s="91"/>
      <c r="UTC2" s="91"/>
      <c r="UTD2" s="91"/>
      <c r="UTE2" s="91"/>
      <c r="UTF2" s="91"/>
      <c r="UTG2" s="91"/>
      <c r="UTH2" s="91"/>
      <c r="UTI2" s="91"/>
      <c r="UTJ2" s="91"/>
      <c r="UTK2" s="91"/>
      <c r="UTL2" s="91"/>
      <c r="UTM2" s="91"/>
      <c r="UTN2" s="91"/>
      <c r="UTO2" s="91"/>
      <c r="UTP2" s="91"/>
      <c r="UTQ2" s="91"/>
      <c r="UTR2" s="91"/>
      <c r="UTS2" s="91"/>
      <c r="UTT2" s="91"/>
      <c r="UTU2" s="91"/>
      <c r="UTV2" s="91"/>
      <c r="UTW2" s="91"/>
      <c r="UTX2" s="91"/>
      <c r="UTY2" s="91"/>
      <c r="UTZ2" s="91"/>
      <c r="UUA2" s="91"/>
      <c r="UUB2" s="91"/>
      <c r="UUC2" s="91"/>
      <c r="UUD2" s="91"/>
      <c r="UUE2" s="91"/>
      <c r="UUF2" s="91"/>
      <c r="UUG2" s="91"/>
      <c r="UUH2" s="91"/>
      <c r="UUI2" s="91"/>
      <c r="UUJ2" s="91"/>
      <c r="UUK2" s="91"/>
      <c r="UUL2" s="91"/>
      <c r="UUM2" s="91"/>
      <c r="UUN2" s="91"/>
      <c r="UUO2" s="91"/>
      <c r="UUP2" s="91"/>
      <c r="UUQ2" s="91"/>
      <c r="UUR2" s="91"/>
      <c r="UUS2" s="91"/>
      <c r="UUT2" s="91"/>
      <c r="UUU2" s="91"/>
      <c r="UUV2" s="91"/>
      <c r="UUW2" s="91"/>
      <c r="UUX2" s="91"/>
      <c r="UUY2" s="91"/>
      <c r="UUZ2" s="91"/>
      <c r="UVA2" s="91"/>
      <c r="UVB2" s="91"/>
      <c r="UVC2" s="91"/>
      <c r="UVD2" s="91"/>
      <c r="UVE2" s="91"/>
      <c r="UVF2" s="91"/>
      <c r="UVG2" s="91"/>
      <c r="UVH2" s="91"/>
      <c r="UVI2" s="91"/>
      <c r="UVJ2" s="91"/>
      <c r="UVK2" s="91"/>
      <c r="UVL2" s="91"/>
      <c r="UVM2" s="91"/>
      <c r="UVN2" s="91"/>
      <c r="UVO2" s="91"/>
      <c r="UVP2" s="91"/>
      <c r="UVQ2" s="91"/>
      <c r="UVR2" s="91"/>
      <c r="UVS2" s="91"/>
      <c r="UVT2" s="91"/>
      <c r="UVU2" s="91"/>
      <c r="UVV2" s="91"/>
      <c r="UVW2" s="91"/>
      <c r="UVX2" s="91"/>
      <c r="UVY2" s="91"/>
      <c r="UVZ2" s="91"/>
      <c r="UWA2" s="91"/>
      <c r="UWB2" s="91"/>
      <c r="UWC2" s="91"/>
      <c r="UWD2" s="91"/>
      <c r="UWE2" s="91"/>
      <c r="UWF2" s="91"/>
      <c r="UWG2" s="91"/>
      <c r="UWH2" s="91"/>
      <c r="UWI2" s="91"/>
      <c r="UWJ2" s="91"/>
      <c r="UWK2" s="91"/>
      <c r="UWL2" s="91"/>
      <c r="UWM2" s="91"/>
      <c r="UWN2" s="91"/>
      <c r="UWO2" s="91"/>
      <c r="UWP2" s="91"/>
      <c r="UWQ2" s="91"/>
      <c r="UWR2" s="91"/>
      <c r="UWS2" s="91"/>
      <c r="UWT2" s="91"/>
      <c r="UWU2" s="91"/>
      <c r="UWV2" s="91"/>
      <c r="UWW2" s="91"/>
      <c r="UWX2" s="91"/>
      <c r="UWY2" s="91"/>
      <c r="UWZ2" s="91"/>
      <c r="UXA2" s="91"/>
      <c r="UXB2" s="91"/>
      <c r="UXC2" s="91"/>
      <c r="UXD2" s="91"/>
      <c r="UXE2" s="91"/>
      <c r="UXF2" s="91"/>
      <c r="UXG2" s="91"/>
      <c r="UXH2" s="91"/>
      <c r="UXI2" s="91"/>
      <c r="UXJ2" s="91"/>
      <c r="UXK2" s="91"/>
      <c r="UXL2" s="91"/>
      <c r="UXM2" s="91"/>
      <c r="UXN2" s="91"/>
      <c r="UXO2" s="91"/>
      <c r="UXP2" s="91"/>
      <c r="UXQ2" s="91"/>
      <c r="UXR2" s="91"/>
      <c r="UXS2" s="91"/>
      <c r="UXT2" s="91"/>
      <c r="UXU2" s="91"/>
      <c r="UXV2" s="91"/>
      <c r="UXW2" s="91"/>
      <c r="UXX2" s="91"/>
      <c r="UXY2" s="91"/>
      <c r="UXZ2" s="91"/>
      <c r="UYA2" s="91"/>
      <c r="UYB2" s="91"/>
      <c r="UYC2" s="91"/>
      <c r="UYD2" s="91"/>
      <c r="UYE2" s="91"/>
      <c r="UYF2" s="91"/>
      <c r="UYG2" s="91"/>
      <c r="UYH2" s="91"/>
      <c r="UYI2" s="91"/>
      <c r="UYJ2" s="91"/>
      <c r="UYK2" s="91"/>
      <c r="UYL2" s="91"/>
      <c r="UYM2" s="91"/>
      <c r="UYN2" s="91"/>
      <c r="UYO2" s="91"/>
      <c r="UYP2" s="91"/>
      <c r="UYQ2" s="91"/>
      <c r="UYR2" s="91"/>
      <c r="UYS2" s="91"/>
      <c r="UYT2" s="91"/>
      <c r="UYU2" s="91"/>
      <c r="UYV2" s="91"/>
      <c r="UYW2" s="91"/>
      <c r="UYX2" s="91"/>
      <c r="UYY2" s="91"/>
      <c r="UYZ2" s="91"/>
      <c r="UZA2" s="91"/>
      <c r="UZB2" s="91"/>
      <c r="UZC2" s="91"/>
      <c r="UZD2" s="91"/>
      <c r="UZE2" s="91"/>
      <c r="UZF2" s="91"/>
      <c r="UZG2" s="91"/>
      <c r="UZH2" s="91"/>
      <c r="UZI2" s="91"/>
      <c r="UZJ2" s="91"/>
      <c r="UZK2" s="91"/>
      <c r="UZL2" s="91"/>
      <c r="UZM2" s="91"/>
      <c r="UZN2" s="91"/>
      <c r="UZO2" s="91"/>
      <c r="UZP2" s="91"/>
      <c r="UZQ2" s="91"/>
      <c r="UZR2" s="91"/>
      <c r="UZS2" s="91"/>
      <c r="UZT2" s="91"/>
      <c r="UZU2" s="91"/>
      <c r="UZV2" s="91"/>
      <c r="UZW2" s="91"/>
      <c r="UZX2" s="91"/>
      <c r="UZY2" s="91"/>
      <c r="UZZ2" s="91"/>
      <c r="VAA2" s="91"/>
      <c r="VAB2" s="91"/>
      <c r="VAC2" s="91"/>
      <c r="VAD2" s="91"/>
      <c r="VAE2" s="91"/>
      <c r="VAF2" s="91"/>
      <c r="VAG2" s="91"/>
      <c r="VAH2" s="91"/>
      <c r="VAI2" s="91"/>
      <c r="VAJ2" s="91"/>
      <c r="VAK2" s="91"/>
      <c r="VAL2" s="91"/>
      <c r="VAM2" s="91"/>
      <c r="VAN2" s="91"/>
      <c r="VAO2" s="91"/>
      <c r="VAP2" s="91"/>
      <c r="VAQ2" s="91"/>
      <c r="VAR2" s="91"/>
      <c r="VAS2" s="91"/>
      <c r="VAT2" s="91"/>
      <c r="VAU2" s="91"/>
      <c r="VAV2" s="91"/>
      <c r="VAW2" s="91"/>
      <c r="VAX2" s="91"/>
      <c r="VAY2" s="91"/>
      <c r="VAZ2" s="91"/>
      <c r="VBA2" s="91"/>
      <c r="VBB2" s="91"/>
      <c r="VBC2" s="91"/>
      <c r="VBD2" s="91"/>
      <c r="VBE2" s="91"/>
      <c r="VBF2" s="91"/>
      <c r="VBG2" s="91"/>
      <c r="VBH2" s="91"/>
      <c r="VBI2" s="91"/>
      <c r="VBJ2" s="91"/>
      <c r="VBK2" s="91"/>
      <c r="VBL2" s="91"/>
      <c r="VBM2" s="91"/>
      <c r="VBN2" s="91"/>
      <c r="VBO2" s="91"/>
      <c r="VBP2" s="91"/>
      <c r="VBQ2" s="91"/>
      <c r="VBR2" s="91"/>
      <c r="VBS2" s="91"/>
      <c r="VBT2" s="91"/>
      <c r="VBU2" s="91"/>
      <c r="VBV2" s="91"/>
      <c r="VBW2" s="91"/>
      <c r="VBX2" s="91"/>
      <c r="VBY2" s="91"/>
      <c r="VBZ2" s="91"/>
      <c r="VCA2" s="91"/>
      <c r="VCB2" s="91"/>
      <c r="VCC2" s="91"/>
      <c r="VCD2" s="91"/>
      <c r="VCE2" s="91"/>
      <c r="VCF2" s="91"/>
      <c r="VCG2" s="91"/>
      <c r="VCH2" s="91"/>
      <c r="VCI2" s="91"/>
      <c r="VCJ2" s="91"/>
      <c r="VCK2" s="91"/>
      <c r="VCL2" s="91"/>
      <c r="VCM2" s="91"/>
      <c r="VCN2" s="91"/>
      <c r="VCO2" s="91"/>
      <c r="VCP2" s="91"/>
      <c r="VCQ2" s="91"/>
      <c r="VCR2" s="91"/>
      <c r="VCS2" s="91"/>
      <c r="VCT2" s="91"/>
      <c r="VCU2" s="91"/>
      <c r="VCV2" s="91"/>
      <c r="VCW2" s="91"/>
      <c r="VCX2" s="91"/>
      <c r="VCY2" s="91"/>
      <c r="VCZ2" s="91"/>
      <c r="VDA2" s="91"/>
      <c r="VDB2" s="91"/>
      <c r="VDC2" s="91"/>
      <c r="VDD2" s="91"/>
      <c r="VDE2" s="91"/>
      <c r="VDF2" s="91"/>
      <c r="VDG2" s="91"/>
      <c r="VDH2" s="91"/>
      <c r="VDI2" s="91"/>
      <c r="VDJ2" s="91"/>
      <c r="VDK2" s="91"/>
      <c r="VDL2" s="91"/>
      <c r="VDM2" s="91"/>
      <c r="VDN2" s="91"/>
      <c r="VDO2" s="91"/>
      <c r="VDP2" s="91"/>
      <c r="VDQ2" s="91"/>
      <c r="VDR2" s="91"/>
      <c r="VDS2" s="91"/>
      <c r="VDT2" s="91"/>
      <c r="VDU2" s="91"/>
      <c r="VDV2" s="91"/>
      <c r="VDW2" s="91"/>
      <c r="VDX2" s="91"/>
      <c r="VDY2" s="91"/>
      <c r="VDZ2" s="91"/>
      <c r="VEA2" s="91"/>
      <c r="VEB2" s="91"/>
      <c r="VEC2" s="91"/>
      <c r="VED2" s="91"/>
      <c r="VEE2" s="91"/>
      <c r="VEF2" s="91"/>
      <c r="VEG2" s="91"/>
      <c r="VEH2" s="91"/>
      <c r="VEI2" s="91"/>
      <c r="VEJ2" s="91"/>
      <c r="VEK2" s="91"/>
      <c r="VEL2" s="91"/>
      <c r="VEM2" s="91"/>
      <c r="VEN2" s="91"/>
      <c r="VEO2" s="91"/>
      <c r="VEP2" s="91"/>
      <c r="VEQ2" s="91"/>
      <c r="VER2" s="91"/>
      <c r="VES2" s="91"/>
      <c r="VET2" s="91"/>
      <c r="VEU2" s="91"/>
      <c r="VEV2" s="91"/>
      <c r="VEW2" s="91"/>
      <c r="VEX2" s="91"/>
      <c r="VEY2" s="91"/>
      <c r="VEZ2" s="91"/>
      <c r="VFA2" s="91"/>
      <c r="VFB2" s="91"/>
      <c r="VFC2" s="91"/>
      <c r="VFD2" s="91"/>
      <c r="VFE2" s="91"/>
      <c r="VFF2" s="91"/>
      <c r="VFG2" s="91"/>
      <c r="VFH2" s="91"/>
      <c r="VFI2" s="91"/>
      <c r="VFJ2" s="91"/>
      <c r="VFK2" s="91"/>
      <c r="VFL2" s="91"/>
      <c r="VFM2" s="91"/>
      <c r="VFN2" s="91"/>
      <c r="VFO2" s="91"/>
      <c r="VFP2" s="91"/>
      <c r="VFQ2" s="91"/>
      <c r="VFR2" s="91"/>
      <c r="VFS2" s="91"/>
      <c r="VFT2" s="91"/>
      <c r="VFU2" s="91"/>
      <c r="VFV2" s="91"/>
      <c r="VFW2" s="91"/>
      <c r="VFX2" s="91"/>
      <c r="VFY2" s="91"/>
      <c r="VFZ2" s="91"/>
      <c r="VGA2" s="91"/>
      <c r="VGB2" s="91"/>
      <c r="VGC2" s="91"/>
      <c r="VGD2" s="91"/>
      <c r="VGE2" s="91"/>
      <c r="VGF2" s="91"/>
      <c r="VGG2" s="91"/>
      <c r="VGH2" s="91"/>
      <c r="VGI2" s="91"/>
      <c r="VGJ2" s="91"/>
      <c r="VGK2" s="91"/>
      <c r="VGL2" s="91"/>
      <c r="VGM2" s="91"/>
      <c r="VGN2" s="91"/>
      <c r="VGO2" s="91"/>
      <c r="VGP2" s="91"/>
      <c r="VGQ2" s="91"/>
      <c r="VGR2" s="91"/>
      <c r="VGS2" s="91"/>
      <c r="VGT2" s="91"/>
      <c r="VGU2" s="91"/>
      <c r="VGV2" s="91"/>
      <c r="VGW2" s="91"/>
      <c r="VGX2" s="91"/>
      <c r="VGY2" s="91"/>
      <c r="VGZ2" s="91"/>
      <c r="VHA2" s="91"/>
      <c r="VHB2" s="91"/>
      <c r="VHC2" s="91"/>
      <c r="VHD2" s="91"/>
      <c r="VHE2" s="91"/>
      <c r="VHF2" s="91"/>
      <c r="VHG2" s="91"/>
      <c r="VHH2" s="91"/>
      <c r="VHI2" s="91"/>
      <c r="VHJ2" s="91"/>
      <c r="VHK2" s="91"/>
      <c r="VHL2" s="91"/>
      <c r="VHM2" s="91"/>
      <c r="VHN2" s="91"/>
      <c r="VHO2" s="91"/>
      <c r="VHP2" s="91"/>
      <c r="VHQ2" s="91"/>
      <c r="VHR2" s="91"/>
      <c r="VHS2" s="91"/>
      <c r="VHT2" s="91"/>
      <c r="VHU2" s="91"/>
      <c r="VHV2" s="91"/>
      <c r="VHW2" s="91"/>
      <c r="VHX2" s="91"/>
      <c r="VHY2" s="91"/>
      <c r="VHZ2" s="91"/>
      <c r="VIA2" s="91"/>
      <c r="VIB2" s="91"/>
      <c r="VIC2" s="91"/>
      <c r="VID2" s="91"/>
      <c r="VIE2" s="91"/>
      <c r="VIF2" s="91"/>
      <c r="VIG2" s="91"/>
      <c r="VIH2" s="91"/>
      <c r="VII2" s="91"/>
      <c r="VIJ2" s="91"/>
      <c r="VIK2" s="91"/>
      <c r="VIL2" s="91"/>
      <c r="VIM2" s="91"/>
      <c r="VIN2" s="91"/>
      <c r="VIO2" s="91"/>
      <c r="VIP2" s="91"/>
      <c r="VIQ2" s="91"/>
      <c r="VIR2" s="91"/>
      <c r="VIS2" s="91"/>
      <c r="VIT2" s="91"/>
      <c r="VIU2" s="91"/>
      <c r="VIV2" s="91"/>
      <c r="VIW2" s="91"/>
      <c r="VIX2" s="91"/>
      <c r="VIY2" s="91"/>
      <c r="VIZ2" s="91"/>
      <c r="VJA2" s="91"/>
      <c r="VJB2" s="91"/>
      <c r="VJC2" s="91"/>
      <c r="VJD2" s="91"/>
      <c r="VJE2" s="91"/>
      <c r="VJF2" s="91"/>
      <c r="VJG2" s="91"/>
      <c r="VJH2" s="91"/>
      <c r="VJI2" s="91"/>
      <c r="VJJ2" s="91"/>
      <c r="VJK2" s="91"/>
      <c r="VJL2" s="91"/>
      <c r="VJM2" s="91"/>
      <c r="VJN2" s="91"/>
      <c r="VJO2" s="91"/>
      <c r="VJP2" s="91"/>
      <c r="VJQ2" s="91"/>
      <c r="VJR2" s="91"/>
      <c r="VJS2" s="91"/>
      <c r="VJT2" s="91"/>
      <c r="VJU2" s="91"/>
      <c r="VJV2" s="91"/>
      <c r="VJW2" s="91"/>
      <c r="VJX2" s="91"/>
      <c r="VJY2" s="91"/>
      <c r="VJZ2" s="91"/>
      <c r="VKA2" s="91"/>
      <c r="VKB2" s="91"/>
      <c r="VKC2" s="91"/>
      <c r="VKD2" s="91"/>
      <c r="VKE2" s="91"/>
      <c r="VKF2" s="91"/>
      <c r="VKG2" s="91"/>
      <c r="VKH2" s="91"/>
      <c r="VKI2" s="91"/>
      <c r="VKJ2" s="91"/>
      <c r="VKK2" s="91"/>
      <c r="VKL2" s="91"/>
      <c r="VKM2" s="91"/>
      <c r="VKN2" s="91"/>
      <c r="VKO2" s="91"/>
      <c r="VKP2" s="91"/>
      <c r="VKQ2" s="91"/>
      <c r="VKR2" s="91"/>
      <c r="VKS2" s="91"/>
      <c r="VKT2" s="91"/>
      <c r="VKU2" s="91"/>
      <c r="VKV2" s="91"/>
      <c r="VKW2" s="91"/>
      <c r="VKX2" s="91"/>
      <c r="VKY2" s="91"/>
      <c r="VKZ2" s="91"/>
      <c r="VLA2" s="91"/>
      <c r="VLB2" s="91"/>
      <c r="VLC2" s="91"/>
      <c r="VLD2" s="91"/>
      <c r="VLE2" s="91"/>
      <c r="VLF2" s="91"/>
      <c r="VLG2" s="91"/>
      <c r="VLH2" s="91"/>
      <c r="VLI2" s="91"/>
      <c r="VLJ2" s="91"/>
      <c r="VLK2" s="91"/>
      <c r="VLL2" s="91"/>
      <c r="VLM2" s="91"/>
      <c r="VLN2" s="91"/>
      <c r="VLO2" s="91"/>
      <c r="VLP2" s="91"/>
      <c r="VLQ2" s="91"/>
      <c r="VLR2" s="91"/>
      <c r="VLS2" s="91"/>
      <c r="VLT2" s="91"/>
      <c r="VLU2" s="91"/>
      <c r="VLV2" s="91"/>
      <c r="VLW2" s="91"/>
      <c r="VLX2" s="91"/>
      <c r="VLY2" s="91"/>
      <c r="VLZ2" s="91"/>
      <c r="VMA2" s="91"/>
      <c r="VMB2" s="91"/>
      <c r="VMC2" s="91"/>
      <c r="VMD2" s="91"/>
      <c r="VME2" s="91"/>
      <c r="VMF2" s="91"/>
      <c r="VMG2" s="91"/>
      <c r="VMH2" s="91"/>
      <c r="VMI2" s="91"/>
      <c r="VMJ2" s="91"/>
      <c r="VMK2" s="91"/>
      <c r="VML2" s="91"/>
      <c r="VMM2" s="91"/>
      <c r="VMN2" s="91"/>
      <c r="VMO2" s="91"/>
      <c r="VMP2" s="91"/>
      <c r="VMQ2" s="91"/>
      <c r="VMR2" s="91"/>
      <c r="VMS2" s="91"/>
      <c r="VMT2" s="91"/>
      <c r="VMU2" s="91"/>
      <c r="VMV2" s="91"/>
      <c r="VMW2" s="91"/>
      <c r="VMX2" s="91"/>
      <c r="VMY2" s="91"/>
      <c r="VMZ2" s="91"/>
      <c r="VNA2" s="91"/>
      <c r="VNB2" s="91"/>
      <c r="VNC2" s="91"/>
      <c r="VND2" s="91"/>
      <c r="VNE2" s="91"/>
      <c r="VNF2" s="91"/>
      <c r="VNG2" s="91"/>
      <c r="VNH2" s="91"/>
      <c r="VNI2" s="91"/>
      <c r="VNJ2" s="91"/>
      <c r="VNK2" s="91"/>
      <c r="VNL2" s="91"/>
      <c r="VNM2" s="91"/>
      <c r="VNN2" s="91"/>
      <c r="VNO2" s="91"/>
      <c r="VNP2" s="91"/>
      <c r="VNQ2" s="91"/>
      <c r="VNR2" s="91"/>
      <c r="VNS2" s="91"/>
      <c r="VNT2" s="91"/>
      <c r="VNU2" s="91"/>
      <c r="VNV2" s="91"/>
      <c r="VNW2" s="91"/>
      <c r="VNX2" s="91"/>
      <c r="VNY2" s="91"/>
      <c r="VNZ2" s="91"/>
      <c r="VOA2" s="91"/>
      <c r="VOB2" s="91"/>
      <c r="VOC2" s="91"/>
      <c r="VOD2" s="91"/>
      <c r="VOE2" s="91"/>
      <c r="VOF2" s="91"/>
      <c r="VOG2" s="91"/>
      <c r="VOH2" s="91"/>
      <c r="VOI2" s="91"/>
      <c r="VOJ2" s="91"/>
      <c r="VOK2" s="91"/>
      <c r="VOL2" s="91"/>
      <c r="VOM2" s="91"/>
      <c r="VON2" s="91"/>
      <c r="VOO2" s="91"/>
      <c r="VOP2" s="91"/>
      <c r="VOQ2" s="91"/>
      <c r="VOR2" s="91"/>
      <c r="VOS2" s="91"/>
      <c r="VOT2" s="91"/>
      <c r="VOU2" s="91"/>
      <c r="VOV2" s="91"/>
      <c r="VOW2" s="91"/>
      <c r="VOX2" s="91"/>
      <c r="VOY2" s="91"/>
      <c r="VOZ2" s="91"/>
      <c r="VPA2" s="91"/>
      <c r="VPB2" s="91"/>
      <c r="VPC2" s="91"/>
      <c r="VPD2" s="91"/>
      <c r="VPE2" s="91"/>
      <c r="VPF2" s="91"/>
      <c r="VPG2" s="91"/>
      <c r="VPH2" s="91"/>
      <c r="VPI2" s="91"/>
      <c r="VPJ2" s="91"/>
      <c r="VPK2" s="91"/>
      <c r="VPL2" s="91"/>
      <c r="VPM2" s="91"/>
      <c r="VPN2" s="91"/>
      <c r="VPO2" s="91"/>
      <c r="VPP2" s="91"/>
      <c r="VPQ2" s="91"/>
      <c r="VPR2" s="91"/>
      <c r="VPS2" s="91"/>
      <c r="VPT2" s="91"/>
      <c r="VPU2" s="91"/>
      <c r="VPV2" s="91"/>
      <c r="VPW2" s="91"/>
      <c r="VPX2" s="91"/>
      <c r="VPY2" s="91"/>
      <c r="VPZ2" s="91"/>
      <c r="VQA2" s="91"/>
      <c r="VQB2" s="91"/>
      <c r="VQC2" s="91"/>
      <c r="VQD2" s="91"/>
      <c r="VQE2" s="91"/>
      <c r="VQF2" s="91"/>
      <c r="VQG2" s="91"/>
      <c r="VQH2" s="91"/>
      <c r="VQI2" s="91"/>
      <c r="VQJ2" s="91"/>
      <c r="VQK2" s="91"/>
      <c r="VQL2" s="91"/>
      <c r="VQM2" s="91"/>
      <c r="VQN2" s="91"/>
      <c r="VQO2" s="91"/>
      <c r="VQP2" s="91"/>
      <c r="VQQ2" s="91"/>
      <c r="VQR2" s="91"/>
      <c r="VQS2" s="91"/>
      <c r="VQT2" s="91"/>
      <c r="VQU2" s="91"/>
      <c r="VQV2" s="91"/>
      <c r="VQW2" s="91"/>
      <c r="VQX2" s="91"/>
      <c r="VQY2" s="91"/>
      <c r="VQZ2" s="91"/>
      <c r="VRA2" s="91"/>
      <c r="VRB2" s="91"/>
      <c r="VRC2" s="91"/>
      <c r="VRD2" s="91"/>
      <c r="VRE2" s="91"/>
      <c r="VRF2" s="91"/>
      <c r="VRG2" s="91"/>
      <c r="VRH2" s="91"/>
      <c r="VRI2" s="91"/>
      <c r="VRJ2" s="91"/>
      <c r="VRK2" s="91"/>
      <c r="VRL2" s="91"/>
      <c r="VRM2" s="91"/>
      <c r="VRN2" s="91"/>
      <c r="VRO2" s="91"/>
      <c r="VRP2" s="91"/>
      <c r="VRQ2" s="91"/>
      <c r="VRR2" s="91"/>
      <c r="VRS2" s="91"/>
      <c r="VRT2" s="91"/>
      <c r="VRU2" s="91"/>
      <c r="VRV2" s="91"/>
      <c r="VRW2" s="91"/>
      <c r="VRX2" s="91"/>
      <c r="VRY2" s="91"/>
      <c r="VRZ2" s="91"/>
      <c r="VSA2" s="91"/>
      <c r="VSB2" s="91"/>
      <c r="VSC2" s="91"/>
      <c r="VSD2" s="91"/>
      <c r="VSE2" s="91"/>
      <c r="VSF2" s="91"/>
      <c r="VSG2" s="91"/>
      <c r="VSH2" s="91"/>
      <c r="VSI2" s="91"/>
      <c r="VSJ2" s="91"/>
      <c r="VSK2" s="91"/>
      <c r="VSL2" s="91"/>
      <c r="VSM2" s="91"/>
      <c r="VSN2" s="91"/>
      <c r="VSO2" s="91"/>
      <c r="VSP2" s="91"/>
      <c r="VSQ2" s="91"/>
      <c r="VSR2" s="91"/>
      <c r="VSS2" s="91"/>
      <c r="VST2" s="91"/>
      <c r="VSU2" s="91"/>
      <c r="VSV2" s="91"/>
      <c r="VSW2" s="91"/>
      <c r="VSX2" s="91"/>
      <c r="VSY2" s="91"/>
      <c r="VSZ2" s="91"/>
      <c r="VTA2" s="91"/>
      <c r="VTB2" s="91"/>
      <c r="VTC2" s="91"/>
      <c r="VTD2" s="91"/>
      <c r="VTE2" s="91"/>
      <c r="VTF2" s="91"/>
      <c r="VTG2" s="91"/>
      <c r="VTH2" s="91"/>
      <c r="VTI2" s="91"/>
      <c r="VTJ2" s="91"/>
      <c r="VTK2" s="91"/>
      <c r="VTL2" s="91"/>
      <c r="VTM2" s="91"/>
      <c r="VTN2" s="91"/>
      <c r="VTO2" s="91"/>
      <c r="VTP2" s="91"/>
      <c r="VTQ2" s="91"/>
      <c r="VTR2" s="91"/>
      <c r="VTS2" s="91"/>
      <c r="VTT2" s="91"/>
      <c r="VTU2" s="91"/>
      <c r="VTV2" s="91"/>
      <c r="VTW2" s="91"/>
      <c r="VTX2" s="91"/>
      <c r="VTY2" s="91"/>
      <c r="VTZ2" s="91"/>
      <c r="VUA2" s="91"/>
      <c r="VUB2" s="91"/>
      <c r="VUC2" s="91"/>
      <c r="VUD2" s="91"/>
      <c r="VUE2" s="91"/>
      <c r="VUF2" s="91"/>
      <c r="VUG2" s="91"/>
      <c r="VUH2" s="91"/>
      <c r="VUI2" s="91"/>
      <c r="VUJ2" s="91"/>
      <c r="VUK2" s="91"/>
      <c r="VUL2" s="91"/>
      <c r="VUM2" s="91"/>
      <c r="VUN2" s="91"/>
      <c r="VUO2" s="91"/>
      <c r="VUP2" s="91"/>
      <c r="VUQ2" s="91"/>
      <c r="VUR2" s="91"/>
      <c r="VUS2" s="91"/>
      <c r="VUT2" s="91"/>
      <c r="VUU2" s="91"/>
      <c r="VUV2" s="91"/>
      <c r="VUW2" s="91"/>
      <c r="VUX2" s="91"/>
      <c r="VUY2" s="91"/>
      <c r="VUZ2" s="91"/>
      <c r="VVA2" s="91"/>
      <c r="VVB2" s="91"/>
      <c r="VVC2" s="91"/>
      <c r="VVD2" s="91"/>
      <c r="VVE2" s="91"/>
      <c r="VVF2" s="91"/>
      <c r="VVG2" s="91"/>
      <c r="VVH2" s="91"/>
      <c r="VVI2" s="91"/>
      <c r="VVJ2" s="91"/>
      <c r="VVK2" s="91"/>
      <c r="VVL2" s="91"/>
      <c r="VVM2" s="91"/>
      <c r="VVN2" s="91"/>
      <c r="VVO2" s="91"/>
      <c r="VVP2" s="91"/>
      <c r="VVQ2" s="91"/>
      <c r="VVR2" s="91"/>
      <c r="VVS2" s="91"/>
      <c r="VVT2" s="91"/>
      <c r="VVU2" s="91"/>
      <c r="VVV2" s="91"/>
      <c r="VVW2" s="91"/>
      <c r="VVX2" s="91"/>
      <c r="VVY2" s="91"/>
      <c r="VVZ2" s="91"/>
      <c r="VWA2" s="91"/>
      <c r="VWB2" s="91"/>
      <c r="VWC2" s="91"/>
      <c r="VWD2" s="91"/>
      <c r="VWE2" s="91"/>
      <c r="VWF2" s="91"/>
      <c r="VWG2" s="91"/>
      <c r="VWH2" s="91"/>
      <c r="VWI2" s="91"/>
      <c r="VWJ2" s="91"/>
      <c r="VWK2" s="91"/>
      <c r="VWL2" s="91"/>
      <c r="VWM2" s="91"/>
      <c r="VWN2" s="91"/>
      <c r="VWO2" s="91"/>
      <c r="VWP2" s="91"/>
      <c r="VWQ2" s="91"/>
      <c r="VWR2" s="91"/>
      <c r="VWS2" s="91"/>
      <c r="VWT2" s="91"/>
      <c r="VWU2" s="91"/>
      <c r="VWV2" s="91"/>
      <c r="VWW2" s="91"/>
      <c r="VWX2" s="91"/>
      <c r="VWY2" s="91"/>
      <c r="VWZ2" s="91"/>
      <c r="VXA2" s="91"/>
      <c r="VXB2" s="91"/>
      <c r="VXC2" s="91"/>
      <c r="VXD2" s="91"/>
      <c r="VXE2" s="91"/>
      <c r="VXF2" s="91"/>
      <c r="VXG2" s="91"/>
      <c r="VXH2" s="91"/>
      <c r="VXI2" s="91"/>
      <c r="VXJ2" s="91"/>
      <c r="VXK2" s="91"/>
      <c r="VXL2" s="91"/>
      <c r="VXM2" s="91"/>
      <c r="VXN2" s="91"/>
      <c r="VXO2" s="91"/>
      <c r="VXP2" s="91"/>
      <c r="VXQ2" s="91"/>
      <c r="VXR2" s="91"/>
      <c r="VXS2" s="91"/>
      <c r="VXT2" s="91"/>
      <c r="VXU2" s="91"/>
      <c r="VXV2" s="91"/>
      <c r="VXW2" s="91"/>
      <c r="VXX2" s="91"/>
      <c r="VXY2" s="91"/>
      <c r="VXZ2" s="91"/>
      <c r="VYA2" s="91"/>
      <c r="VYB2" s="91"/>
      <c r="VYC2" s="91"/>
      <c r="VYD2" s="91"/>
      <c r="VYE2" s="91"/>
      <c r="VYF2" s="91"/>
      <c r="VYG2" s="91"/>
      <c r="VYH2" s="91"/>
      <c r="VYI2" s="91"/>
      <c r="VYJ2" s="91"/>
      <c r="VYK2" s="91"/>
      <c r="VYL2" s="91"/>
      <c r="VYM2" s="91"/>
      <c r="VYN2" s="91"/>
      <c r="VYO2" s="91"/>
      <c r="VYP2" s="91"/>
      <c r="VYQ2" s="91"/>
      <c r="VYR2" s="91"/>
      <c r="VYS2" s="91"/>
      <c r="VYT2" s="91"/>
      <c r="VYU2" s="91"/>
      <c r="VYV2" s="91"/>
      <c r="VYW2" s="91"/>
      <c r="VYX2" s="91"/>
      <c r="VYY2" s="91"/>
      <c r="VYZ2" s="91"/>
      <c r="VZA2" s="91"/>
      <c r="VZB2" s="91"/>
      <c r="VZC2" s="91"/>
      <c r="VZD2" s="91"/>
      <c r="VZE2" s="91"/>
      <c r="VZF2" s="91"/>
      <c r="VZG2" s="91"/>
      <c r="VZH2" s="91"/>
      <c r="VZI2" s="91"/>
      <c r="VZJ2" s="91"/>
      <c r="VZK2" s="91"/>
      <c r="VZL2" s="91"/>
      <c r="VZM2" s="91"/>
      <c r="VZN2" s="91"/>
      <c r="VZO2" s="91"/>
      <c r="VZP2" s="91"/>
      <c r="VZQ2" s="91"/>
      <c r="VZR2" s="91"/>
      <c r="VZS2" s="91"/>
      <c r="VZT2" s="91"/>
      <c r="VZU2" s="91"/>
      <c r="VZV2" s="91"/>
      <c r="VZW2" s="91"/>
      <c r="VZX2" s="91"/>
      <c r="VZY2" s="91"/>
      <c r="VZZ2" s="91"/>
      <c r="WAA2" s="91"/>
      <c r="WAB2" s="91"/>
      <c r="WAC2" s="91"/>
      <c r="WAD2" s="91"/>
      <c r="WAE2" s="91"/>
      <c r="WAF2" s="91"/>
      <c r="WAG2" s="91"/>
      <c r="WAH2" s="91"/>
      <c r="WAI2" s="91"/>
      <c r="WAJ2" s="91"/>
      <c r="WAK2" s="91"/>
      <c r="WAL2" s="91"/>
      <c r="WAM2" s="91"/>
      <c r="WAN2" s="91"/>
      <c r="WAO2" s="91"/>
      <c r="WAP2" s="91"/>
      <c r="WAQ2" s="91"/>
      <c r="WAR2" s="91"/>
      <c r="WAS2" s="91"/>
      <c r="WAT2" s="91"/>
      <c r="WAU2" s="91"/>
      <c r="WAV2" s="91"/>
      <c r="WAW2" s="91"/>
      <c r="WAX2" s="91"/>
      <c r="WAY2" s="91"/>
      <c r="WAZ2" s="91"/>
      <c r="WBA2" s="91"/>
      <c r="WBB2" s="91"/>
      <c r="WBC2" s="91"/>
      <c r="WBD2" s="91"/>
      <c r="WBE2" s="91"/>
      <c r="WBF2" s="91"/>
      <c r="WBG2" s="91"/>
      <c r="WBH2" s="91"/>
      <c r="WBI2" s="91"/>
      <c r="WBJ2" s="91"/>
      <c r="WBK2" s="91"/>
      <c r="WBL2" s="91"/>
      <c r="WBM2" s="91"/>
      <c r="WBN2" s="91"/>
      <c r="WBO2" s="91"/>
      <c r="WBP2" s="91"/>
      <c r="WBQ2" s="91"/>
      <c r="WBR2" s="91"/>
      <c r="WBS2" s="91"/>
      <c r="WBT2" s="91"/>
      <c r="WBU2" s="91"/>
      <c r="WBV2" s="91"/>
      <c r="WBW2" s="91"/>
      <c r="WBX2" s="91"/>
      <c r="WBY2" s="91"/>
      <c r="WBZ2" s="91"/>
      <c r="WCA2" s="91"/>
      <c r="WCB2" s="91"/>
      <c r="WCC2" s="91"/>
      <c r="WCD2" s="91"/>
      <c r="WCE2" s="91"/>
      <c r="WCF2" s="91"/>
      <c r="WCG2" s="91"/>
      <c r="WCH2" s="91"/>
      <c r="WCI2" s="91"/>
      <c r="WCJ2" s="91"/>
      <c r="WCK2" s="91"/>
      <c r="WCL2" s="91"/>
      <c r="WCM2" s="91"/>
      <c r="WCN2" s="91"/>
      <c r="WCO2" s="91"/>
      <c r="WCP2" s="91"/>
      <c r="WCQ2" s="91"/>
      <c r="WCR2" s="91"/>
      <c r="WCS2" s="91"/>
      <c r="WCT2" s="91"/>
      <c r="WCU2" s="91"/>
      <c r="WCV2" s="91"/>
      <c r="WCW2" s="91"/>
      <c r="WCX2" s="91"/>
      <c r="WCY2" s="91"/>
      <c r="WCZ2" s="91"/>
      <c r="WDA2" s="91"/>
      <c r="WDB2" s="91"/>
      <c r="WDC2" s="91"/>
      <c r="WDD2" s="91"/>
      <c r="WDE2" s="91"/>
      <c r="WDF2" s="91"/>
      <c r="WDG2" s="91"/>
      <c r="WDH2" s="91"/>
      <c r="WDI2" s="91"/>
      <c r="WDJ2" s="91"/>
      <c r="WDK2" s="91"/>
      <c r="WDL2" s="91"/>
      <c r="WDM2" s="91"/>
      <c r="WDN2" s="91"/>
      <c r="WDO2" s="91"/>
      <c r="WDP2" s="91"/>
      <c r="WDQ2" s="91"/>
      <c r="WDR2" s="91"/>
      <c r="WDS2" s="91"/>
      <c r="WDT2" s="91"/>
      <c r="WDU2" s="91"/>
      <c r="WDV2" s="91"/>
      <c r="WDW2" s="91"/>
      <c r="WDX2" s="91"/>
      <c r="WDY2" s="91"/>
      <c r="WDZ2" s="91"/>
      <c r="WEA2" s="91"/>
      <c r="WEB2" s="91"/>
      <c r="WEC2" s="91"/>
      <c r="WED2" s="91"/>
      <c r="WEE2" s="91"/>
      <c r="WEF2" s="91"/>
      <c r="WEG2" s="91"/>
      <c r="WEH2" s="91"/>
      <c r="WEI2" s="91"/>
      <c r="WEJ2" s="91"/>
      <c r="WEK2" s="91"/>
      <c r="WEL2" s="91"/>
      <c r="WEM2" s="91"/>
      <c r="WEN2" s="91"/>
      <c r="WEO2" s="91"/>
      <c r="WEP2" s="91"/>
      <c r="WEQ2" s="91"/>
      <c r="WER2" s="91"/>
      <c r="WES2" s="91"/>
      <c r="WET2" s="91"/>
      <c r="WEU2" s="91"/>
      <c r="WEV2" s="91"/>
      <c r="WEW2" s="91"/>
      <c r="WEX2" s="91"/>
      <c r="WEY2" s="91"/>
      <c r="WEZ2" s="91"/>
      <c r="WFA2" s="91"/>
      <c r="WFB2" s="91"/>
      <c r="WFC2" s="91"/>
      <c r="WFD2" s="91"/>
      <c r="WFE2" s="91"/>
      <c r="WFF2" s="91"/>
      <c r="WFG2" s="91"/>
      <c r="WFH2" s="91"/>
      <c r="WFI2" s="91"/>
      <c r="WFJ2" s="91"/>
      <c r="WFK2" s="91"/>
      <c r="WFL2" s="91"/>
      <c r="WFM2" s="91"/>
      <c r="WFN2" s="91"/>
      <c r="WFO2" s="91"/>
      <c r="WFP2" s="91"/>
      <c r="WFQ2" s="91"/>
      <c r="WFR2" s="91"/>
      <c r="WFS2" s="91"/>
      <c r="WFT2" s="91"/>
      <c r="WFU2" s="91"/>
      <c r="WFV2" s="91"/>
      <c r="WFW2" s="91"/>
      <c r="WFX2" s="91"/>
      <c r="WFY2" s="91"/>
      <c r="WFZ2" s="91"/>
      <c r="WGA2" s="91"/>
      <c r="WGB2" s="91"/>
      <c r="WGC2" s="91"/>
      <c r="WGD2" s="91"/>
      <c r="WGE2" s="91"/>
      <c r="WGF2" s="91"/>
      <c r="WGG2" s="91"/>
      <c r="WGH2" s="91"/>
      <c r="WGI2" s="91"/>
      <c r="WGJ2" s="91"/>
      <c r="WGK2" s="91"/>
      <c r="WGL2" s="91"/>
      <c r="WGM2" s="91"/>
      <c r="WGN2" s="91"/>
      <c r="WGO2" s="91"/>
      <c r="WGP2" s="91"/>
      <c r="WGQ2" s="91"/>
      <c r="WGR2" s="91"/>
      <c r="WGS2" s="91"/>
      <c r="WGT2" s="91"/>
      <c r="WGU2" s="91"/>
      <c r="WGV2" s="91"/>
      <c r="WGW2" s="91"/>
      <c r="WGX2" s="91"/>
      <c r="WGY2" s="91"/>
      <c r="WGZ2" s="91"/>
      <c r="WHA2" s="91"/>
      <c r="WHB2" s="91"/>
      <c r="WHC2" s="91"/>
      <c r="WHD2" s="91"/>
      <c r="WHE2" s="91"/>
      <c r="WHF2" s="91"/>
      <c r="WHG2" s="91"/>
      <c r="WHH2" s="91"/>
      <c r="WHI2" s="91"/>
      <c r="WHJ2" s="91"/>
      <c r="WHK2" s="91"/>
      <c r="WHL2" s="91"/>
      <c r="WHM2" s="91"/>
      <c r="WHN2" s="91"/>
      <c r="WHO2" s="91"/>
      <c r="WHP2" s="91"/>
      <c r="WHQ2" s="91"/>
      <c r="WHR2" s="91"/>
      <c r="WHS2" s="91"/>
      <c r="WHT2" s="91"/>
      <c r="WHU2" s="91"/>
      <c r="WHV2" s="91"/>
      <c r="WHW2" s="91"/>
      <c r="WHX2" s="91"/>
      <c r="WHY2" s="91"/>
      <c r="WHZ2" s="91"/>
      <c r="WIA2" s="91"/>
      <c r="WIB2" s="91"/>
      <c r="WIC2" s="91"/>
      <c r="WID2" s="91"/>
      <c r="WIE2" s="91"/>
      <c r="WIF2" s="91"/>
      <c r="WIG2" s="91"/>
      <c r="WIH2" s="91"/>
      <c r="WII2" s="91"/>
      <c r="WIJ2" s="91"/>
      <c r="WIK2" s="91"/>
      <c r="WIL2" s="91"/>
      <c r="WIM2" s="91"/>
      <c r="WIN2" s="91"/>
      <c r="WIO2" s="91"/>
      <c r="WIP2" s="91"/>
      <c r="WIQ2" s="91"/>
      <c r="WIR2" s="91"/>
      <c r="WIS2" s="91"/>
      <c r="WIT2" s="91"/>
      <c r="WIU2" s="91"/>
      <c r="WIV2" s="91"/>
      <c r="WIW2" s="91"/>
      <c r="WIX2" s="91"/>
      <c r="WIY2" s="91"/>
      <c r="WIZ2" s="91"/>
      <c r="WJA2" s="91"/>
      <c r="WJB2" s="91"/>
      <c r="WJC2" s="91"/>
      <c r="WJD2" s="91"/>
      <c r="WJE2" s="91"/>
      <c r="WJF2" s="91"/>
      <c r="WJG2" s="91"/>
      <c r="WJH2" s="91"/>
      <c r="WJI2" s="91"/>
      <c r="WJJ2" s="91"/>
      <c r="WJK2" s="91"/>
      <c r="WJL2" s="91"/>
      <c r="WJM2" s="91"/>
      <c r="WJN2" s="91"/>
      <c r="WJO2" s="91"/>
      <c r="WJP2" s="91"/>
      <c r="WJQ2" s="91"/>
      <c r="WJR2" s="91"/>
      <c r="WJS2" s="91"/>
      <c r="WJT2" s="91"/>
      <c r="WJU2" s="91"/>
      <c r="WJV2" s="91"/>
      <c r="WJW2" s="91"/>
      <c r="WJX2" s="91"/>
      <c r="WJY2" s="91"/>
      <c r="WJZ2" s="91"/>
      <c r="WKA2" s="91"/>
      <c r="WKB2" s="91"/>
      <c r="WKC2" s="91"/>
      <c r="WKD2" s="91"/>
      <c r="WKE2" s="91"/>
      <c r="WKF2" s="91"/>
      <c r="WKG2" s="91"/>
      <c r="WKH2" s="91"/>
      <c r="WKI2" s="91"/>
      <c r="WKJ2" s="91"/>
      <c r="WKK2" s="91"/>
      <c r="WKL2" s="91"/>
      <c r="WKM2" s="91"/>
      <c r="WKN2" s="91"/>
      <c r="WKO2" s="91"/>
      <c r="WKP2" s="91"/>
      <c r="WKQ2" s="91"/>
      <c r="WKR2" s="91"/>
      <c r="WKS2" s="91"/>
      <c r="WKT2" s="91"/>
      <c r="WKU2" s="91"/>
      <c r="WKV2" s="91"/>
      <c r="WKW2" s="91"/>
      <c r="WKX2" s="91"/>
      <c r="WKY2" s="91"/>
      <c r="WKZ2" s="91"/>
      <c r="WLA2" s="91"/>
      <c r="WLB2" s="91"/>
      <c r="WLC2" s="91"/>
      <c r="WLD2" s="91"/>
      <c r="WLE2" s="91"/>
      <c r="WLF2" s="91"/>
      <c r="WLG2" s="91"/>
      <c r="WLH2" s="91"/>
      <c r="WLI2" s="91"/>
      <c r="WLJ2" s="91"/>
      <c r="WLK2" s="91"/>
      <c r="WLL2" s="91"/>
      <c r="WLM2" s="91"/>
      <c r="WLN2" s="91"/>
      <c r="WLO2" s="91"/>
      <c r="WLP2" s="91"/>
      <c r="WLQ2" s="91"/>
      <c r="WLR2" s="91"/>
      <c r="WLS2" s="91"/>
      <c r="WLT2" s="91"/>
      <c r="WLU2" s="91"/>
      <c r="WLV2" s="91"/>
      <c r="WLW2" s="91"/>
      <c r="WLX2" s="91"/>
      <c r="WLY2" s="91"/>
      <c r="WLZ2" s="91"/>
      <c r="WMA2" s="91"/>
      <c r="WMB2" s="91"/>
      <c r="WMC2" s="91"/>
      <c r="WMD2" s="91"/>
      <c r="WME2" s="91"/>
      <c r="WMF2" s="91"/>
      <c r="WMG2" s="91"/>
      <c r="WMH2" s="91"/>
      <c r="WMI2" s="91"/>
      <c r="WMJ2" s="91"/>
      <c r="WMK2" s="91"/>
      <c r="WML2" s="91"/>
      <c r="WMM2" s="91"/>
      <c r="WMN2" s="91"/>
      <c r="WMO2" s="91"/>
      <c r="WMP2" s="91"/>
      <c r="WMQ2" s="91"/>
      <c r="WMR2" s="91"/>
      <c r="WMS2" s="91"/>
      <c r="WMT2" s="91"/>
      <c r="WMU2" s="91"/>
      <c r="WMV2" s="91"/>
      <c r="WMW2" s="91"/>
      <c r="WMX2" s="91"/>
      <c r="WMY2" s="91"/>
      <c r="WMZ2" s="91"/>
      <c r="WNA2" s="91"/>
      <c r="WNB2" s="91"/>
      <c r="WNC2" s="91"/>
      <c r="WND2" s="91"/>
      <c r="WNE2" s="91"/>
      <c r="WNF2" s="91"/>
      <c r="WNG2" s="91"/>
      <c r="WNH2" s="91"/>
      <c r="WNI2" s="91"/>
      <c r="WNJ2" s="91"/>
      <c r="WNK2" s="91"/>
      <c r="WNL2" s="91"/>
      <c r="WNM2" s="91"/>
      <c r="WNN2" s="91"/>
      <c r="WNO2" s="91"/>
      <c r="WNP2" s="91"/>
      <c r="WNQ2" s="91"/>
      <c r="WNR2" s="91"/>
      <c r="WNS2" s="91"/>
      <c r="WNT2" s="91"/>
      <c r="WNU2" s="91"/>
      <c r="WNV2" s="91"/>
      <c r="WNW2" s="91"/>
      <c r="WNX2" s="91"/>
      <c r="WNY2" s="91"/>
      <c r="WNZ2" s="91"/>
      <c r="WOA2" s="91"/>
      <c r="WOB2" s="91"/>
      <c r="WOC2" s="91"/>
      <c r="WOD2" s="91"/>
      <c r="WOE2" s="91"/>
      <c r="WOF2" s="91"/>
      <c r="WOG2" s="91"/>
      <c r="WOH2" s="91"/>
      <c r="WOI2" s="91"/>
      <c r="WOJ2" s="91"/>
      <c r="WOK2" s="91"/>
      <c r="WOL2" s="91"/>
      <c r="WOM2" s="91"/>
      <c r="WON2" s="91"/>
      <c r="WOO2" s="91"/>
      <c r="WOP2" s="91"/>
      <c r="WOQ2" s="91"/>
      <c r="WOR2" s="91"/>
      <c r="WOS2" s="91"/>
      <c r="WOT2" s="91"/>
      <c r="WOU2" s="91"/>
      <c r="WOV2" s="91"/>
      <c r="WOW2" s="91"/>
      <c r="WOX2" s="91"/>
      <c r="WOY2" s="91"/>
      <c r="WOZ2" s="91"/>
      <c r="WPA2" s="91"/>
      <c r="WPB2" s="91"/>
      <c r="WPC2" s="91"/>
      <c r="WPD2" s="91"/>
      <c r="WPE2" s="91"/>
      <c r="WPF2" s="91"/>
      <c r="WPG2" s="91"/>
      <c r="WPH2" s="91"/>
      <c r="WPI2" s="91"/>
      <c r="WPJ2" s="91"/>
      <c r="WPK2" s="91"/>
      <c r="WPL2" s="91"/>
      <c r="WPM2" s="91"/>
      <c r="WPN2" s="91"/>
      <c r="WPO2" s="91"/>
      <c r="WPP2" s="91"/>
      <c r="WPQ2" s="91"/>
      <c r="WPR2" s="91"/>
      <c r="WPS2" s="91"/>
      <c r="WPT2" s="91"/>
      <c r="WPU2" s="91"/>
      <c r="WPV2" s="91"/>
      <c r="WPW2" s="91"/>
      <c r="WPX2" s="91"/>
      <c r="WPY2" s="91"/>
      <c r="WPZ2" s="91"/>
      <c r="WQA2" s="91"/>
      <c r="WQB2" s="91"/>
      <c r="WQC2" s="91"/>
      <c r="WQD2" s="91"/>
      <c r="WQE2" s="91"/>
      <c r="WQF2" s="91"/>
      <c r="WQG2" s="91"/>
      <c r="WQH2" s="91"/>
      <c r="WQI2" s="91"/>
      <c r="WQJ2" s="91"/>
      <c r="WQK2" s="91"/>
      <c r="WQL2" s="91"/>
      <c r="WQM2" s="91"/>
      <c r="WQN2" s="91"/>
      <c r="WQO2" s="91"/>
      <c r="WQP2" s="91"/>
      <c r="WQQ2" s="91"/>
      <c r="WQR2" s="91"/>
      <c r="WQS2" s="91"/>
      <c r="WQT2" s="91"/>
      <c r="WQU2" s="91"/>
      <c r="WQV2" s="91"/>
      <c r="WQW2" s="91"/>
      <c r="WQX2" s="91"/>
      <c r="WQY2" s="91"/>
      <c r="WQZ2" s="91"/>
      <c r="WRA2" s="91"/>
      <c r="WRB2" s="91"/>
      <c r="WRC2" s="91"/>
      <c r="WRD2" s="91"/>
      <c r="WRE2" s="91"/>
      <c r="WRF2" s="91"/>
      <c r="WRG2" s="91"/>
      <c r="WRH2" s="91"/>
      <c r="WRI2" s="91"/>
      <c r="WRJ2" s="91"/>
      <c r="WRK2" s="91"/>
      <c r="WRL2" s="91"/>
      <c r="WRM2" s="91"/>
      <c r="WRN2" s="91"/>
      <c r="WRO2" s="91"/>
      <c r="WRP2" s="91"/>
      <c r="WRQ2" s="91"/>
      <c r="WRR2" s="91"/>
      <c r="WRS2" s="91"/>
      <c r="WRT2" s="91"/>
      <c r="WRU2" s="91"/>
      <c r="WRV2" s="91"/>
      <c r="WRW2" s="91"/>
      <c r="WRX2" s="91"/>
      <c r="WRY2" s="91"/>
      <c r="WRZ2" s="91"/>
      <c r="WSA2" s="91"/>
      <c r="WSB2" s="91"/>
      <c r="WSC2" s="91"/>
      <c r="WSD2" s="91"/>
      <c r="WSE2" s="91"/>
      <c r="WSF2" s="91"/>
      <c r="WSG2" s="91"/>
      <c r="WSH2" s="91"/>
      <c r="WSI2" s="91"/>
      <c r="WSJ2" s="91"/>
      <c r="WSK2" s="91"/>
      <c r="WSL2" s="91"/>
      <c r="WSM2" s="91"/>
      <c r="WSN2" s="91"/>
      <c r="WSO2" s="91"/>
      <c r="WSP2" s="91"/>
      <c r="WSQ2" s="91"/>
      <c r="WSR2" s="91"/>
      <c r="WSS2" s="91"/>
      <c r="WST2" s="91"/>
      <c r="WSU2" s="91"/>
      <c r="WSV2" s="91"/>
      <c r="WSW2" s="91"/>
      <c r="WSX2" s="91"/>
      <c r="WSY2" s="91"/>
      <c r="WSZ2" s="91"/>
      <c r="WTA2" s="91"/>
      <c r="WTB2" s="91"/>
      <c r="WTC2" s="91"/>
      <c r="WTD2" s="91"/>
      <c r="WTE2" s="91"/>
      <c r="WTF2" s="91"/>
      <c r="WTG2" s="91"/>
      <c r="WTH2" s="91"/>
      <c r="WTI2" s="91"/>
      <c r="WTJ2" s="91"/>
      <c r="WTK2" s="91"/>
      <c r="WTL2" s="91"/>
      <c r="WTM2" s="91"/>
      <c r="WTN2" s="91"/>
      <c r="WTO2" s="91"/>
      <c r="WTP2" s="91"/>
      <c r="WTQ2" s="91"/>
      <c r="WTR2" s="91"/>
      <c r="WTS2" s="91"/>
      <c r="WTT2" s="91"/>
      <c r="WTU2" s="91"/>
      <c r="WTV2" s="91"/>
      <c r="WTW2" s="91"/>
      <c r="WTX2" s="91"/>
      <c r="WTY2" s="91"/>
      <c r="WTZ2" s="91"/>
      <c r="WUA2" s="91"/>
      <c r="WUB2" s="91"/>
      <c r="WUC2" s="91"/>
      <c r="WUD2" s="91"/>
      <c r="WUE2" s="91"/>
      <c r="WUF2" s="91"/>
      <c r="WUG2" s="91"/>
      <c r="WUH2" s="91"/>
      <c r="WUI2" s="91"/>
      <c r="WUJ2" s="91"/>
      <c r="WUK2" s="91"/>
      <c r="WUL2" s="91"/>
      <c r="WUM2" s="91"/>
      <c r="WUN2" s="91"/>
      <c r="WUO2" s="91"/>
      <c r="WUP2" s="91"/>
      <c r="WUQ2" s="91"/>
      <c r="WUR2" s="91"/>
      <c r="WUS2" s="91"/>
      <c r="WUT2" s="91"/>
      <c r="WUU2" s="91"/>
      <c r="WUV2" s="91"/>
      <c r="WUW2" s="91"/>
      <c r="WUX2" s="91"/>
      <c r="WUY2" s="91"/>
      <c r="WUZ2" s="91"/>
      <c r="WVA2" s="91"/>
      <c r="WVB2" s="91"/>
      <c r="WVC2" s="91"/>
      <c r="WVD2" s="91"/>
      <c r="WVE2" s="91"/>
      <c r="WVF2" s="91"/>
      <c r="WVG2" s="91"/>
      <c r="WVH2" s="91"/>
      <c r="WVI2" s="91"/>
      <c r="WVJ2" s="91"/>
      <c r="WVK2" s="91"/>
      <c r="WVL2" s="91"/>
      <c r="WVM2" s="91"/>
      <c r="WVN2" s="91"/>
      <c r="WVO2" s="91"/>
      <c r="WVP2" s="91"/>
      <c r="WVQ2" s="91"/>
      <c r="WVR2" s="91"/>
      <c r="WVS2" s="91"/>
      <c r="WVT2" s="91"/>
      <c r="WVU2" s="91"/>
      <c r="WVV2" s="91"/>
      <c r="WVW2" s="91"/>
      <c r="WVX2" s="91"/>
      <c r="WVY2" s="91"/>
      <c r="WVZ2" s="91"/>
      <c r="WWA2" s="91"/>
      <c r="WWB2" s="91"/>
      <c r="WWC2" s="91"/>
      <c r="WWD2" s="91"/>
      <c r="WWE2" s="91"/>
      <c r="WWF2" s="91"/>
      <c r="WWG2" s="91"/>
      <c r="WWH2" s="91"/>
      <c r="WWI2" s="91"/>
      <c r="WWJ2" s="91"/>
      <c r="WWK2" s="91"/>
      <c r="WWL2" s="91"/>
      <c r="WWM2" s="91"/>
      <c r="WWN2" s="91"/>
      <c r="WWO2" s="91"/>
      <c r="WWP2" s="91"/>
      <c r="WWQ2" s="91"/>
      <c r="WWR2" s="91"/>
      <c r="WWS2" s="91"/>
      <c r="WWT2" s="91"/>
      <c r="WWU2" s="91"/>
      <c r="WWV2" s="91"/>
      <c r="WWW2" s="91"/>
      <c r="WWX2" s="91"/>
      <c r="WWY2" s="91"/>
      <c r="WWZ2" s="91"/>
      <c r="WXA2" s="91"/>
      <c r="WXB2" s="91"/>
      <c r="WXC2" s="91"/>
      <c r="WXD2" s="91"/>
      <c r="WXE2" s="91"/>
      <c r="WXF2" s="91"/>
      <c r="WXG2" s="91"/>
      <c r="WXH2" s="91"/>
      <c r="WXI2" s="91"/>
      <c r="WXJ2" s="91"/>
      <c r="WXK2" s="91"/>
      <c r="WXL2" s="91"/>
      <c r="WXM2" s="91"/>
      <c r="WXN2" s="91"/>
      <c r="WXO2" s="91"/>
      <c r="WXP2" s="91"/>
      <c r="WXQ2" s="91"/>
      <c r="WXR2" s="91"/>
      <c r="WXS2" s="91"/>
      <c r="WXT2" s="91"/>
      <c r="WXU2" s="91"/>
      <c r="WXV2" s="91"/>
      <c r="WXW2" s="91"/>
      <c r="WXX2" s="91"/>
      <c r="WXY2" s="91"/>
      <c r="WXZ2" s="91"/>
      <c r="WYA2" s="91"/>
      <c r="WYB2" s="91"/>
      <c r="WYC2" s="91"/>
      <c r="WYD2" s="91"/>
      <c r="WYE2" s="91"/>
      <c r="WYF2" s="91"/>
      <c r="WYG2" s="91"/>
      <c r="WYH2" s="91"/>
      <c r="WYI2" s="91"/>
      <c r="WYJ2" s="91"/>
      <c r="WYK2" s="91"/>
      <c r="WYL2" s="91"/>
      <c r="WYM2" s="91"/>
      <c r="WYN2" s="91"/>
      <c r="WYO2" s="91"/>
      <c r="WYP2" s="91"/>
      <c r="WYQ2" s="91"/>
      <c r="WYR2" s="91"/>
      <c r="WYS2" s="91"/>
      <c r="WYT2" s="91"/>
      <c r="WYU2" s="91"/>
      <c r="WYV2" s="91"/>
      <c r="WYW2" s="91"/>
      <c r="WYX2" s="91"/>
      <c r="WYY2" s="91"/>
      <c r="WYZ2" s="91"/>
      <c r="WZA2" s="91"/>
      <c r="WZB2" s="91"/>
      <c r="WZC2" s="91"/>
      <c r="WZD2" s="91"/>
      <c r="WZE2" s="91"/>
      <c r="WZF2" s="91"/>
      <c r="WZG2" s="91"/>
      <c r="WZH2" s="91"/>
      <c r="WZI2" s="91"/>
      <c r="WZJ2" s="91"/>
      <c r="WZK2" s="91"/>
      <c r="WZL2" s="91"/>
      <c r="WZM2" s="91"/>
      <c r="WZN2" s="91"/>
      <c r="WZO2" s="91"/>
      <c r="WZP2" s="91"/>
      <c r="WZQ2" s="91"/>
      <c r="WZR2" s="91"/>
      <c r="WZS2" s="91"/>
      <c r="WZT2" s="91"/>
      <c r="WZU2" s="91"/>
      <c r="WZV2" s="91"/>
      <c r="WZW2" s="91"/>
      <c r="WZX2" s="91"/>
      <c r="WZY2" s="91"/>
      <c r="WZZ2" s="91"/>
      <c r="XAA2" s="91"/>
      <c r="XAB2" s="91"/>
      <c r="XAC2" s="91"/>
      <c r="XAD2" s="91"/>
      <c r="XAE2" s="91"/>
      <c r="XAF2" s="91"/>
      <c r="XAG2" s="91"/>
      <c r="XAH2" s="91"/>
      <c r="XAI2" s="91"/>
      <c r="XAJ2" s="91"/>
      <c r="XAK2" s="91"/>
      <c r="XAL2" s="91"/>
      <c r="XAM2" s="91"/>
      <c r="XAN2" s="91"/>
      <c r="XAO2" s="91"/>
      <c r="XAP2" s="91"/>
      <c r="XAQ2" s="91"/>
      <c r="XAR2" s="91"/>
      <c r="XAS2" s="91"/>
      <c r="XAT2" s="91"/>
      <c r="XAU2" s="91"/>
      <c r="XAV2" s="91"/>
      <c r="XAW2" s="91"/>
      <c r="XAX2" s="91"/>
      <c r="XAY2" s="91"/>
      <c r="XAZ2" s="91"/>
      <c r="XBA2" s="91"/>
      <c r="XBB2" s="91"/>
      <c r="XBC2" s="91"/>
      <c r="XBD2" s="91"/>
      <c r="XBE2" s="91"/>
      <c r="XBF2" s="91"/>
      <c r="XBG2" s="91"/>
      <c r="XBH2" s="91"/>
      <c r="XBI2" s="91"/>
      <c r="XBJ2" s="91"/>
      <c r="XBK2" s="91"/>
      <c r="XBL2" s="91"/>
      <c r="XBM2" s="91"/>
      <c r="XBN2" s="91"/>
      <c r="XBO2" s="91"/>
      <c r="XBP2" s="91"/>
      <c r="XBQ2" s="91"/>
      <c r="XBR2" s="91"/>
      <c r="XBS2" s="91"/>
      <c r="XBT2" s="91"/>
      <c r="XBU2" s="91"/>
      <c r="XBV2" s="91"/>
      <c r="XBW2" s="91"/>
      <c r="XBX2" s="91"/>
      <c r="XBY2" s="91"/>
      <c r="XBZ2" s="91"/>
      <c r="XCA2" s="91"/>
      <c r="XCB2" s="91"/>
      <c r="XCC2" s="91"/>
      <c r="XCD2" s="91"/>
      <c r="XCE2" s="91"/>
      <c r="XCF2" s="91"/>
      <c r="XCG2" s="91"/>
      <c r="XCH2" s="91"/>
      <c r="XCI2" s="91"/>
      <c r="XCJ2" s="91"/>
      <c r="XCK2" s="91"/>
      <c r="XCL2" s="91"/>
      <c r="XCM2" s="91"/>
      <c r="XCN2" s="91"/>
      <c r="XCO2" s="91"/>
      <c r="XCP2" s="91"/>
      <c r="XCQ2" s="91"/>
      <c r="XCR2" s="91"/>
      <c r="XCS2" s="91"/>
      <c r="XCT2" s="91"/>
      <c r="XCU2" s="91"/>
      <c r="XCV2" s="91"/>
      <c r="XCW2" s="91"/>
      <c r="XCX2" s="91"/>
      <c r="XCY2" s="91"/>
      <c r="XCZ2" s="91"/>
      <c r="XDA2" s="91"/>
      <c r="XDB2" s="91"/>
      <c r="XDC2" s="91"/>
      <c r="XDD2" s="91"/>
      <c r="XDE2" s="91"/>
      <c r="XDF2" s="91"/>
      <c r="XDG2" s="91"/>
      <c r="XDH2" s="91"/>
      <c r="XDI2" s="91"/>
      <c r="XDJ2" s="91"/>
      <c r="XDK2" s="91"/>
      <c r="XDL2" s="91"/>
      <c r="XDM2" s="91"/>
      <c r="XDN2" s="91"/>
      <c r="XDO2" s="91"/>
      <c r="XDP2" s="91"/>
      <c r="XDQ2" s="91"/>
      <c r="XDR2" s="91"/>
      <c r="XDS2" s="91"/>
      <c r="XDT2" s="91"/>
      <c r="XDU2" s="91"/>
      <c r="XDV2" s="91"/>
      <c r="XDW2" s="91"/>
      <c r="XDX2" s="91"/>
      <c r="XDY2" s="91"/>
      <c r="XDZ2" s="91"/>
      <c r="XEA2" s="91"/>
      <c r="XEB2" s="91"/>
      <c r="XEC2" s="91"/>
      <c r="XED2" s="91"/>
      <c r="XEE2" s="91"/>
      <c r="XEF2" s="91"/>
      <c r="XEG2" s="91"/>
      <c r="XEH2" s="91"/>
      <c r="XEI2" s="91"/>
      <c r="XEJ2" s="91"/>
      <c r="XEK2" s="91"/>
      <c r="XEL2" s="91"/>
      <c r="XEM2" s="91"/>
      <c r="XEN2" s="91"/>
      <c r="XEO2" s="91"/>
      <c r="XEP2" s="91"/>
      <c r="XEQ2" s="91"/>
      <c r="XER2" s="91"/>
      <c r="XES2" s="91"/>
      <c r="XET2" s="91"/>
      <c r="XEU2" s="91"/>
      <c r="XEV2" s="91"/>
      <c r="XEW2" s="91"/>
      <c r="XEX2" s="91"/>
      <c r="XEY2" s="91"/>
      <c r="XEZ2" s="91"/>
      <c r="XFA2" s="91"/>
      <c r="XFB2" s="91"/>
    </row>
    <row r="3" spans="1:16382" customFormat="1" ht="16" customHeight="1" x14ac:dyDescent="0.2">
      <c r="A3" s="128"/>
      <c r="B3" s="9" t="s">
        <v>201</v>
      </c>
      <c r="C3" s="129"/>
      <c r="D3" s="629"/>
      <c r="E3" s="631"/>
      <c r="F3" s="631"/>
      <c r="G3" s="631"/>
      <c r="H3" s="631"/>
      <c r="I3" s="631"/>
      <c r="J3" s="631"/>
      <c r="K3" s="631"/>
      <c r="L3" s="631"/>
      <c r="M3" s="631"/>
      <c r="N3" s="631"/>
      <c r="O3" s="631"/>
      <c r="P3" s="6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  <c r="GE3" s="129"/>
      <c r="GF3" s="129"/>
      <c r="GG3" s="129"/>
      <c r="GH3" s="129"/>
      <c r="GI3" s="129"/>
      <c r="GJ3" s="129"/>
      <c r="GK3" s="129"/>
      <c r="GL3" s="129"/>
      <c r="GM3" s="129"/>
      <c r="GN3" s="129"/>
      <c r="GO3" s="129"/>
      <c r="GP3" s="129"/>
      <c r="GQ3" s="129"/>
      <c r="GR3" s="129"/>
      <c r="GS3" s="129"/>
      <c r="GT3" s="129"/>
      <c r="GU3" s="129"/>
      <c r="GV3" s="129"/>
      <c r="GW3" s="129"/>
      <c r="GX3" s="129"/>
      <c r="GY3" s="129"/>
      <c r="GZ3" s="129"/>
      <c r="HA3" s="129"/>
      <c r="HB3" s="129"/>
      <c r="HC3" s="129"/>
      <c r="HD3" s="129"/>
      <c r="HE3" s="129"/>
      <c r="HF3" s="129"/>
      <c r="HG3" s="129"/>
      <c r="HH3" s="129"/>
      <c r="HI3" s="129"/>
      <c r="HJ3" s="129"/>
      <c r="HK3" s="129"/>
      <c r="HL3" s="129"/>
      <c r="HM3" s="129"/>
      <c r="HN3" s="129"/>
      <c r="HO3" s="129"/>
      <c r="HP3" s="129"/>
      <c r="HQ3" s="129"/>
      <c r="HR3" s="129"/>
      <c r="HS3" s="129"/>
      <c r="HT3" s="129"/>
      <c r="HU3" s="129"/>
      <c r="HV3" s="129"/>
      <c r="HW3" s="129"/>
      <c r="HX3" s="129"/>
      <c r="HY3" s="129"/>
      <c r="HZ3" s="129"/>
      <c r="IA3" s="129"/>
      <c r="IB3" s="129"/>
      <c r="IC3" s="129"/>
      <c r="ID3" s="129"/>
      <c r="IE3" s="129"/>
      <c r="IF3" s="129"/>
      <c r="IG3" s="129"/>
      <c r="IH3" s="129"/>
      <c r="II3" s="129"/>
      <c r="IJ3" s="129"/>
      <c r="IK3" s="129"/>
      <c r="IL3" s="129"/>
      <c r="IM3" s="129"/>
      <c r="IN3" s="129"/>
      <c r="IO3" s="129"/>
      <c r="IP3" s="129"/>
      <c r="IQ3" s="129"/>
      <c r="IR3" s="129"/>
      <c r="IS3" s="129"/>
      <c r="IT3" s="129"/>
      <c r="IU3" s="129"/>
      <c r="IV3" s="129"/>
      <c r="IW3" s="129"/>
      <c r="IX3" s="129"/>
      <c r="IY3" s="129"/>
      <c r="IZ3" s="129"/>
      <c r="JA3" s="129"/>
      <c r="JB3" s="129"/>
      <c r="JC3" s="129"/>
      <c r="JD3" s="129"/>
      <c r="JE3" s="129"/>
      <c r="JF3" s="129"/>
      <c r="JG3" s="129"/>
      <c r="JH3" s="129"/>
      <c r="JI3" s="129"/>
      <c r="JJ3" s="129"/>
      <c r="JK3" s="129"/>
      <c r="JL3" s="129"/>
      <c r="JM3" s="129"/>
      <c r="JN3" s="129"/>
      <c r="JO3" s="129"/>
      <c r="JP3" s="129"/>
      <c r="JQ3" s="129"/>
      <c r="JR3" s="129"/>
      <c r="JS3" s="129"/>
      <c r="JT3" s="129"/>
      <c r="JU3" s="129"/>
      <c r="JV3" s="129"/>
      <c r="JW3" s="129"/>
      <c r="JX3" s="129"/>
      <c r="JY3" s="129"/>
      <c r="JZ3" s="129"/>
      <c r="KA3" s="129"/>
      <c r="KB3" s="129"/>
      <c r="KC3" s="129"/>
      <c r="KD3" s="129"/>
      <c r="KE3" s="129"/>
      <c r="KF3" s="129"/>
      <c r="KG3" s="129"/>
      <c r="KH3" s="129"/>
      <c r="KI3" s="129"/>
      <c r="KJ3" s="129"/>
      <c r="KK3" s="129"/>
      <c r="KL3" s="129"/>
      <c r="KM3" s="129"/>
      <c r="KN3" s="129"/>
      <c r="KO3" s="129"/>
      <c r="KP3" s="129"/>
      <c r="KQ3" s="129"/>
      <c r="KR3" s="129"/>
      <c r="KS3" s="129"/>
      <c r="KT3" s="129"/>
      <c r="KU3" s="129"/>
      <c r="KV3" s="129"/>
      <c r="KW3" s="129"/>
      <c r="KX3" s="129"/>
      <c r="KY3" s="129"/>
      <c r="KZ3" s="129"/>
      <c r="LA3" s="129"/>
      <c r="LB3" s="129"/>
      <c r="LC3" s="129"/>
      <c r="LD3" s="129"/>
      <c r="LE3" s="129"/>
      <c r="LF3" s="129"/>
      <c r="LG3" s="129"/>
      <c r="LH3" s="129"/>
      <c r="LI3" s="129"/>
      <c r="LJ3" s="129"/>
      <c r="LK3" s="129"/>
      <c r="LL3" s="129"/>
      <c r="LM3" s="129"/>
      <c r="LN3" s="129"/>
      <c r="LO3" s="129"/>
      <c r="LP3" s="129"/>
      <c r="LQ3" s="129"/>
      <c r="LR3" s="129"/>
      <c r="LS3" s="129"/>
      <c r="LT3" s="129"/>
      <c r="LU3" s="129"/>
      <c r="LV3" s="129"/>
      <c r="LW3" s="129"/>
      <c r="LX3" s="129"/>
      <c r="LY3" s="129"/>
      <c r="LZ3" s="129"/>
      <c r="MA3" s="129"/>
      <c r="MB3" s="129"/>
      <c r="MC3" s="129"/>
      <c r="MD3" s="129"/>
      <c r="ME3" s="129"/>
      <c r="MF3" s="129"/>
      <c r="MG3" s="129"/>
      <c r="MH3" s="129"/>
      <c r="MI3" s="129"/>
      <c r="MJ3" s="129"/>
      <c r="MK3" s="129"/>
      <c r="ML3" s="129"/>
      <c r="MM3" s="129"/>
      <c r="MN3" s="129"/>
      <c r="MO3" s="129"/>
      <c r="MP3" s="129"/>
      <c r="MQ3" s="129"/>
      <c r="MR3" s="129"/>
      <c r="MS3" s="129"/>
      <c r="MT3" s="129"/>
      <c r="MU3" s="129"/>
      <c r="MV3" s="129"/>
      <c r="MW3" s="129"/>
      <c r="MX3" s="129"/>
      <c r="MY3" s="129"/>
      <c r="MZ3" s="129"/>
      <c r="NA3" s="129"/>
      <c r="NB3" s="129"/>
      <c r="NC3" s="129"/>
      <c r="ND3" s="129"/>
      <c r="NE3" s="129"/>
      <c r="NF3" s="129"/>
      <c r="NG3" s="129"/>
      <c r="NH3" s="129"/>
      <c r="NI3" s="129"/>
      <c r="NJ3" s="129"/>
      <c r="NK3" s="129"/>
      <c r="NL3" s="129"/>
      <c r="NM3" s="129"/>
      <c r="NN3" s="129"/>
      <c r="NO3" s="129"/>
      <c r="NP3" s="129"/>
      <c r="NQ3" s="129"/>
      <c r="NR3" s="129"/>
      <c r="NS3" s="129"/>
      <c r="NT3" s="129"/>
      <c r="NU3" s="129"/>
      <c r="NV3" s="129"/>
      <c r="NW3" s="129"/>
      <c r="NX3" s="129"/>
      <c r="NY3" s="129"/>
      <c r="NZ3" s="129"/>
      <c r="OA3" s="129"/>
      <c r="OB3" s="129"/>
      <c r="OC3" s="129"/>
      <c r="OD3" s="129"/>
      <c r="OE3" s="129"/>
      <c r="OF3" s="129"/>
      <c r="OG3" s="129"/>
      <c r="OH3" s="129"/>
      <c r="OI3" s="129"/>
      <c r="OJ3" s="129"/>
      <c r="OK3" s="129"/>
      <c r="OL3" s="129"/>
      <c r="OM3" s="129"/>
      <c r="ON3" s="129"/>
      <c r="OO3" s="129"/>
      <c r="OP3" s="129"/>
      <c r="OQ3" s="129"/>
      <c r="OR3" s="129"/>
      <c r="OS3" s="129"/>
      <c r="OT3" s="129"/>
      <c r="OU3" s="129"/>
      <c r="OV3" s="129"/>
      <c r="OW3" s="129"/>
      <c r="OX3" s="129"/>
      <c r="OY3" s="129"/>
      <c r="OZ3" s="129"/>
      <c r="PA3" s="129"/>
      <c r="PB3" s="129"/>
      <c r="PC3" s="129"/>
      <c r="PD3" s="129"/>
      <c r="PE3" s="129"/>
      <c r="PF3" s="129"/>
      <c r="PG3" s="129"/>
      <c r="PH3" s="129"/>
      <c r="PI3" s="129"/>
      <c r="PJ3" s="129"/>
      <c r="PK3" s="129"/>
      <c r="PL3" s="129"/>
      <c r="PM3" s="129"/>
      <c r="PN3" s="129"/>
      <c r="PO3" s="129"/>
      <c r="PP3" s="129"/>
      <c r="PQ3" s="129"/>
      <c r="PR3" s="129"/>
      <c r="PS3" s="129"/>
      <c r="PT3" s="129"/>
      <c r="PU3" s="129"/>
      <c r="PV3" s="129"/>
      <c r="PW3" s="129"/>
      <c r="PX3" s="129"/>
      <c r="PY3" s="129"/>
      <c r="PZ3" s="129"/>
      <c r="QA3" s="129"/>
      <c r="QB3" s="129"/>
      <c r="QC3" s="129"/>
      <c r="QD3" s="129"/>
      <c r="QE3" s="129"/>
      <c r="QF3" s="129"/>
      <c r="QG3" s="129"/>
      <c r="QH3" s="129"/>
      <c r="QI3" s="129"/>
      <c r="QJ3" s="129"/>
      <c r="QK3" s="129"/>
      <c r="QL3" s="129"/>
      <c r="QM3" s="129"/>
      <c r="QN3" s="129"/>
      <c r="QO3" s="129"/>
      <c r="QP3" s="129"/>
      <c r="QQ3" s="129"/>
      <c r="QR3" s="129"/>
      <c r="QS3" s="129"/>
      <c r="QT3" s="129"/>
      <c r="QU3" s="129"/>
      <c r="QV3" s="129"/>
      <c r="QW3" s="129"/>
      <c r="QX3" s="129"/>
      <c r="QY3" s="129"/>
      <c r="QZ3" s="129"/>
      <c r="RA3" s="129"/>
      <c r="RB3" s="129"/>
      <c r="RC3" s="129"/>
      <c r="RD3" s="129"/>
      <c r="RE3" s="129"/>
      <c r="RF3" s="129"/>
      <c r="RG3" s="129"/>
      <c r="RH3" s="129"/>
      <c r="RI3" s="129"/>
      <c r="RJ3" s="129"/>
      <c r="RK3" s="129"/>
      <c r="RL3" s="129"/>
      <c r="RM3" s="129"/>
      <c r="RN3" s="129"/>
      <c r="RO3" s="129"/>
      <c r="RP3" s="129"/>
      <c r="RQ3" s="129"/>
      <c r="RR3" s="129"/>
      <c r="RS3" s="129"/>
      <c r="RT3" s="129"/>
      <c r="RU3" s="129"/>
      <c r="RV3" s="129"/>
      <c r="RW3" s="129"/>
      <c r="RX3" s="129"/>
      <c r="RY3" s="129"/>
      <c r="RZ3" s="129"/>
      <c r="SA3" s="129"/>
      <c r="SB3" s="129"/>
      <c r="SC3" s="129"/>
      <c r="SD3" s="129"/>
      <c r="SE3" s="129"/>
      <c r="SF3" s="129"/>
      <c r="SG3" s="129"/>
      <c r="SH3" s="129"/>
      <c r="SI3" s="129"/>
      <c r="SJ3" s="129"/>
      <c r="SK3" s="129"/>
      <c r="SL3" s="129"/>
      <c r="SM3" s="129"/>
      <c r="SN3" s="129"/>
      <c r="SO3" s="129"/>
      <c r="SP3" s="129"/>
      <c r="SQ3" s="129"/>
      <c r="SR3" s="129"/>
      <c r="SS3" s="129"/>
      <c r="ST3" s="129"/>
      <c r="SU3" s="129"/>
      <c r="SV3" s="129"/>
      <c r="SW3" s="129"/>
      <c r="SX3" s="129"/>
      <c r="SY3" s="129"/>
      <c r="SZ3" s="129"/>
      <c r="TA3" s="129"/>
      <c r="TB3" s="129"/>
      <c r="TC3" s="129"/>
      <c r="TD3" s="129"/>
      <c r="TE3" s="129"/>
      <c r="TF3" s="129"/>
      <c r="TG3" s="129"/>
      <c r="TH3" s="129"/>
      <c r="TI3" s="129"/>
      <c r="TJ3" s="129"/>
      <c r="TK3" s="129"/>
      <c r="TL3" s="129"/>
      <c r="TM3" s="129"/>
      <c r="TN3" s="129"/>
      <c r="TO3" s="129"/>
      <c r="TP3" s="129"/>
      <c r="TQ3" s="129"/>
      <c r="TR3" s="129"/>
      <c r="TS3" s="129"/>
      <c r="TT3" s="129"/>
      <c r="TU3" s="129"/>
      <c r="TV3" s="129"/>
      <c r="TW3" s="129"/>
      <c r="TX3" s="129"/>
      <c r="TY3" s="129"/>
      <c r="TZ3" s="129"/>
      <c r="UA3" s="129"/>
      <c r="UB3" s="129"/>
      <c r="UC3" s="129"/>
      <c r="UD3" s="129"/>
      <c r="UE3" s="129"/>
      <c r="UF3" s="129"/>
      <c r="UG3" s="129"/>
      <c r="UH3" s="129"/>
      <c r="UI3" s="129"/>
      <c r="UJ3" s="129"/>
      <c r="UK3" s="129"/>
      <c r="UL3" s="129"/>
      <c r="UM3" s="129"/>
      <c r="UN3" s="129"/>
      <c r="UO3" s="129"/>
      <c r="UP3" s="129"/>
      <c r="UQ3" s="129"/>
      <c r="UR3" s="129"/>
      <c r="US3" s="129"/>
      <c r="UT3" s="129"/>
      <c r="UU3" s="129"/>
      <c r="UV3" s="129"/>
      <c r="UW3" s="129"/>
      <c r="UX3" s="129"/>
      <c r="UY3" s="129"/>
      <c r="UZ3" s="129"/>
      <c r="VA3" s="129"/>
      <c r="VB3" s="129"/>
      <c r="VC3" s="129"/>
      <c r="VD3" s="129"/>
      <c r="VE3" s="129"/>
      <c r="VF3" s="129"/>
      <c r="VG3" s="129"/>
      <c r="VH3" s="129"/>
      <c r="VI3" s="129"/>
      <c r="VJ3" s="129"/>
      <c r="VK3" s="129"/>
      <c r="VL3" s="129"/>
      <c r="VM3" s="129"/>
      <c r="VN3" s="129"/>
      <c r="VO3" s="129"/>
      <c r="VP3" s="129"/>
      <c r="VQ3" s="129"/>
      <c r="VR3" s="129"/>
      <c r="VS3" s="129"/>
      <c r="VT3" s="129"/>
      <c r="VU3" s="129"/>
      <c r="VV3" s="129"/>
      <c r="VW3" s="129"/>
      <c r="VX3" s="129"/>
      <c r="VY3" s="129"/>
      <c r="VZ3" s="129"/>
      <c r="WA3" s="129"/>
      <c r="WB3" s="129"/>
      <c r="WC3" s="129"/>
      <c r="WD3" s="129"/>
      <c r="WE3" s="129"/>
      <c r="WF3" s="129"/>
      <c r="WG3" s="129"/>
      <c r="WH3" s="129"/>
      <c r="WI3" s="129"/>
      <c r="WJ3" s="129"/>
      <c r="WK3" s="129"/>
      <c r="WL3" s="129"/>
      <c r="WM3" s="129"/>
      <c r="WN3" s="129"/>
      <c r="WO3" s="129"/>
      <c r="WP3" s="129"/>
      <c r="WQ3" s="129"/>
      <c r="WR3" s="129"/>
      <c r="WS3" s="129"/>
      <c r="WT3" s="129"/>
      <c r="WU3" s="129"/>
      <c r="WV3" s="129"/>
      <c r="WW3" s="129"/>
      <c r="WX3" s="129"/>
      <c r="WY3" s="129"/>
      <c r="WZ3" s="129"/>
      <c r="XA3" s="129"/>
      <c r="XB3" s="129"/>
      <c r="XC3" s="129"/>
      <c r="XD3" s="129"/>
      <c r="XE3" s="129"/>
      <c r="XF3" s="129"/>
      <c r="XG3" s="129"/>
      <c r="XH3" s="129"/>
      <c r="XI3" s="129"/>
      <c r="XJ3" s="129"/>
      <c r="XK3" s="129"/>
      <c r="XL3" s="129"/>
      <c r="XM3" s="129"/>
      <c r="XN3" s="129"/>
      <c r="XO3" s="129"/>
      <c r="XP3" s="129"/>
      <c r="XQ3" s="129"/>
      <c r="XR3" s="129"/>
      <c r="XS3" s="129"/>
      <c r="XT3" s="129"/>
      <c r="XU3" s="129"/>
      <c r="XV3" s="129"/>
      <c r="XW3" s="129"/>
      <c r="XX3" s="129"/>
      <c r="XY3" s="129"/>
      <c r="XZ3" s="129"/>
      <c r="YA3" s="129"/>
      <c r="YB3" s="129"/>
      <c r="YC3" s="129"/>
      <c r="YD3" s="129"/>
      <c r="YE3" s="129"/>
      <c r="YF3" s="129"/>
      <c r="YG3" s="129"/>
      <c r="YH3" s="129"/>
      <c r="YI3" s="129"/>
      <c r="YJ3" s="129"/>
      <c r="YK3" s="129"/>
      <c r="YL3" s="129"/>
      <c r="YM3" s="129"/>
      <c r="YN3" s="129"/>
      <c r="YO3" s="129"/>
      <c r="YP3" s="129"/>
      <c r="YQ3" s="129"/>
      <c r="YR3" s="129"/>
      <c r="YS3" s="129"/>
      <c r="YT3" s="129"/>
      <c r="YU3" s="129"/>
      <c r="YV3" s="129"/>
      <c r="YW3" s="129"/>
      <c r="YX3" s="129"/>
      <c r="YY3" s="129"/>
      <c r="YZ3" s="129"/>
      <c r="ZA3" s="129"/>
      <c r="ZB3" s="129"/>
      <c r="ZC3" s="129"/>
      <c r="ZD3" s="129"/>
      <c r="ZE3" s="129"/>
      <c r="ZF3" s="129"/>
      <c r="ZG3" s="129"/>
      <c r="ZH3" s="129"/>
      <c r="ZI3" s="129"/>
      <c r="ZJ3" s="129"/>
      <c r="ZK3" s="129"/>
      <c r="ZL3" s="129"/>
      <c r="ZM3" s="129"/>
      <c r="ZN3" s="129"/>
      <c r="ZO3" s="129"/>
      <c r="ZP3" s="129"/>
      <c r="ZQ3" s="129"/>
      <c r="ZR3" s="129"/>
      <c r="ZS3" s="129"/>
      <c r="ZT3" s="129"/>
      <c r="ZU3" s="129"/>
      <c r="ZV3" s="129"/>
      <c r="ZW3" s="129"/>
      <c r="ZX3" s="129"/>
      <c r="ZY3" s="129"/>
      <c r="ZZ3" s="129"/>
      <c r="AAA3" s="129"/>
      <c r="AAB3" s="129"/>
      <c r="AAC3" s="129"/>
      <c r="AAD3" s="129"/>
      <c r="AAE3" s="129"/>
      <c r="AAF3" s="129"/>
      <c r="AAG3" s="129"/>
      <c r="AAH3" s="129"/>
      <c r="AAI3" s="129"/>
      <c r="AAJ3" s="129"/>
      <c r="AAK3" s="129"/>
      <c r="AAL3" s="129"/>
      <c r="AAM3" s="129"/>
      <c r="AAN3" s="129"/>
      <c r="AAO3" s="129"/>
      <c r="AAP3" s="129"/>
      <c r="AAQ3" s="129"/>
      <c r="AAR3" s="129"/>
      <c r="AAS3" s="129"/>
      <c r="AAT3" s="129"/>
      <c r="AAU3" s="129"/>
      <c r="AAV3" s="129"/>
      <c r="AAW3" s="129"/>
      <c r="AAX3" s="129"/>
      <c r="AAY3" s="129"/>
      <c r="AAZ3" s="129"/>
      <c r="ABA3" s="129"/>
      <c r="ABB3" s="129"/>
      <c r="ABC3" s="129"/>
      <c r="ABD3" s="129"/>
      <c r="ABE3" s="129"/>
      <c r="ABF3" s="129"/>
      <c r="ABG3" s="129"/>
      <c r="ABH3" s="129"/>
      <c r="ABI3" s="129"/>
      <c r="ABJ3" s="129"/>
      <c r="ABK3" s="129"/>
      <c r="ABL3" s="129"/>
      <c r="ABM3" s="129"/>
      <c r="ABN3" s="129"/>
      <c r="ABO3" s="129"/>
      <c r="ABP3" s="129"/>
      <c r="ABQ3" s="129"/>
      <c r="ABR3" s="129"/>
      <c r="ABS3" s="129"/>
      <c r="ABT3" s="129"/>
      <c r="ABU3" s="129"/>
      <c r="ABV3" s="129"/>
      <c r="ABW3" s="129"/>
      <c r="ABX3" s="129"/>
      <c r="ABY3" s="129"/>
      <c r="ABZ3" s="129"/>
      <c r="ACA3" s="129"/>
      <c r="ACB3" s="129"/>
      <c r="ACC3" s="129"/>
      <c r="ACD3" s="129"/>
      <c r="ACE3" s="129"/>
      <c r="ACF3" s="129"/>
      <c r="ACG3" s="129"/>
      <c r="ACH3" s="129"/>
      <c r="ACI3" s="129"/>
      <c r="ACJ3" s="129"/>
      <c r="ACK3" s="129"/>
      <c r="ACL3" s="129"/>
      <c r="ACM3" s="129"/>
      <c r="ACN3" s="129"/>
      <c r="ACO3" s="129"/>
      <c r="ACP3" s="129"/>
      <c r="ACQ3" s="129"/>
      <c r="ACR3" s="129"/>
      <c r="ACS3" s="129"/>
      <c r="ACT3" s="129"/>
      <c r="ACU3" s="129"/>
      <c r="ACV3" s="129"/>
      <c r="ACW3" s="129"/>
      <c r="ACX3" s="129"/>
      <c r="ACY3" s="129"/>
      <c r="ACZ3" s="129"/>
      <c r="ADA3" s="129"/>
      <c r="ADB3" s="129"/>
      <c r="ADC3" s="129"/>
      <c r="ADD3" s="129"/>
      <c r="ADE3" s="129"/>
      <c r="ADF3" s="129"/>
      <c r="ADG3" s="129"/>
      <c r="ADH3" s="129"/>
      <c r="ADI3" s="129"/>
      <c r="ADJ3" s="129"/>
      <c r="ADK3" s="129"/>
      <c r="ADL3" s="129"/>
      <c r="ADM3" s="129"/>
      <c r="ADN3" s="129"/>
      <c r="ADO3" s="129"/>
      <c r="ADP3" s="129"/>
      <c r="ADQ3" s="129"/>
      <c r="ADR3" s="129"/>
      <c r="ADS3" s="129"/>
      <c r="ADT3" s="129"/>
      <c r="ADU3" s="129"/>
      <c r="ADV3" s="129"/>
      <c r="ADW3" s="129"/>
      <c r="ADX3" s="129"/>
      <c r="ADY3" s="129"/>
      <c r="ADZ3" s="129"/>
      <c r="AEA3" s="129"/>
      <c r="AEB3" s="129"/>
      <c r="AEC3" s="129"/>
      <c r="AED3" s="129"/>
      <c r="AEE3" s="129"/>
      <c r="AEF3" s="129"/>
      <c r="AEG3" s="129"/>
      <c r="AEH3" s="129"/>
      <c r="AEI3" s="129"/>
      <c r="AEJ3" s="129"/>
      <c r="AEK3" s="129"/>
      <c r="AEL3" s="129"/>
      <c r="AEM3" s="129"/>
      <c r="AEN3" s="129"/>
      <c r="AEO3" s="129"/>
      <c r="AEP3" s="129"/>
      <c r="AEQ3" s="129"/>
      <c r="AER3" s="129"/>
      <c r="AES3" s="129"/>
      <c r="AET3" s="129"/>
      <c r="AEU3" s="129"/>
      <c r="AEV3" s="129"/>
      <c r="AEW3" s="129"/>
      <c r="AEX3" s="129"/>
      <c r="AEY3" s="129"/>
      <c r="AEZ3" s="129"/>
      <c r="AFA3" s="129"/>
      <c r="AFB3" s="129"/>
      <c r="AFC3" s="129"/>
      <c r="AFD3" s="129"/>
      <c r="AFE3" s="129"/>
      <c r="AFF3" s="129"/>
      <c r="AFG3" s="129"/>
      <c r="AFH3" s="129"/>
      <c r="AFI3" s="129"/>
      <c r="AFJ3" s="129"/>
      <c r="AFK3" s="129"/>
      <c r="AFL3" s="129"/>
      <c r="AFM3" s="129"/>
      <c r="AFN3" s="129"/>
      <c r="AFO3" s="129"/>
      <c r="AFP3" s="129"/>
      <c r="AFQ3" s="129"/>
      <c r="AFR3" s="129"/>
      <c r="AFS3" s="129"/>
      <c r="AFT3" s="129"/>
      <c r="AFU3" s="129"/>
      <c r="AFV3" s="129"/>
      <c r="AFW3" s="129"/>
      <c r="AFX3" s="129"/>
      <c r="AFY3" s="129"/>
      <c r="AFZ3" s="129"/>
      <c r="AGA3" s="129"/>
      <c r="AGB3" s="129"/>
      <c r="AGC3" s="129"/>
      <c r="AGD3" s="129"/>
      <c r="AGE3" s="129"/>
      <c r="AGF3" s="129"/>
      <c r="AGG3" s="129"/>
      <c r="AGH3" s="129"/>
      <c r="AGI3" s="129"/>
      <c r="AGJ3" s="129"/>
      <c r="AGK3" s="129"/>
      <c r="AGL3" s="129"/>
      <c r="AGM3" s="129"/>
      <c r="AGN3" s="129"/>
      <c r="AGO3" s="129"/>
      <c r="AGP3" s="129"/>
      <c r="AGQ3" s="129"/>
      <c r="AGR3" s="129"/>
      <c r="AGS3" s="129"/>
      <c r="AGT3" s="129"/>
      <c r="AGU3" s="129"/>
      <c r="AGV3" s="129"/>
      <c r="AGW3" s="129"/>
      <c r="AGX3" s="129"/>
      <c r="AGY3" s="129"/>
      <c r="AGZ3" s="129"/>
      <c r="AHA3" s="129"/>
      <c r="AHB3" s="129"/>
      <c r="AHC3" s="129"/>
      <c r="AHD3" s="129"/>
      <c r="AHE3" s="129"/>
      <c r="AHF3" s="129"/>
      <c r="AHG3" s="129"/>
      <c r="AHH3" s="129"/>
      <c r="AHI3" s="129"/>
      <c r="AHJ3" s="129"/>
      <c r="AHK3" s="129"/>
      <c r="AHL3" s="129"/>
      <c r="AHM3" s="129"/>
      <c r="AHN3" s="129"/>
      <c r="AHO3" s="129"/>
      <c r="AHP3" s="129"/>
      <c r="AHQ3" s="129"/>
      <c r="AHR3" s="129"/>
      <c r="AHS3" s="129"/>
      <c r="AHT3" s="129"/>
      <c r="AHU3" s="129"/>
      <c r="AHV3" s="129"/>
      <c r="AHW3" s="129"/>
      <c r="AHX3" s="129"/>
      <c r="AHY3" s="129"/>
      <c r="AHZ3" s="129"/>
      <c r="AIA3" s="129"/>
      <c r="AIB3" s="129"/>
      <c r="AIC3" s="129"/>
      <c r="AID3" s="129"/>
      <c r="AIE3" s="129"/>
      <c r="AIF3" s="129"/>
      <c r="AIG3" s="129"/>
      <c r="AIH3" s="129"/>
      <c r="AII3" s="129"/>
      <c r="AIJ3" s="129"/>
      <c r="AIK3" s="129"/>
      <c r="AIL3" s="129"/>
      <c r="AIM3" s="129"/>
      <c r="AIN3" s="129"/>
      <c r="AIO3" s="129"/>
      <c r="AIP3" s="129"/>
      <c r="AIQ3" s="129"/>
      <c r="AIR3" s="129"/>
      <c r="AIS3" s="129"/>
      <c r="AIT3" s="129"/>
      <c r="AIU3" s="129"/>
      <c r="AIV3" s="129"/>
      <c r="AIW3" s="129"/>
      <c r="AIX3" s="129"/>
      <c r="AIY3" s="129"/>
      <c r="AIZ3" s="129"/>
      <c r="AJA3" s="129"/>
      <c r="AJB3" s="129"/>
      <c r="AJC3" s="129"/>
      <c r="AJD3" s="129"/>
      <c r="AJE3" s="129"/>
      <c r="AJF3" s="129"/>
      <c r="AJG3" s="129"/>
      <c r="AJH3" s="129"/>
      <c r="AJI3" s="129"/>
      <c r="AJJ3" s="129"/>
      <c r="AJK3" s="129"/>
      <c r="AJL3" s="129"/>
      <c r="AJM3" s="129"/>
      <c r="AJN3" s="129"/>
      <c r="AJO3" s="129"/>
      <c r="AJP3" s="129"/>
      <c r="AJQ3" s="129"/>
      <c r="AJR3" s="129"/>
      <c r="AJS3" s="129"/>
      <c r="AJT3" s="129"/>
      <c r="AJU3" s="129"/>
      <c r="AJV3" s="129"/>
      <c r="AJW3" s="129"/>
      <c r="AJX3" s="129"/>
      <c r="AJY3" s="129"/>
      <c r="AJZ3" s="129"/>
      <c r="AKA3" s="129"/>
      <c r="AKB3" s="129"/>
      <c r="AKC3" s="129"/>
      <c r="AKD3" s="129"/>
      <c r="AKE3" s="129"/>
      <c r="AKF3" s="129"/>
      <c r="AKG3" s="129"/>
      <c r="AKH3" s="129"/>
      <c r="AKI3" s="129"/>
      <c r="AKJ3" s="129"/>
      <c r="AKK3" s="129"/>
      <c r="AKL3" s="129"/>
      <c r="AKM3" s="129"/>
      <c r="AKN3" s="129"/>
      <c r="AKO3" s="129"/>
      <c r="AKP3" s="129"/>
      <c r="AKQ3" s="129"/>
      <c r="AKR3" s="129"/>
      <c r="AKS3" s="129"/>
      <c r="AKT3" s="129"/>
      <c r="AKU3" s="129"/>
      <c r="AKV3" s="129"/>
      <c r="AKW3" s="129"/>
      <c r="AKX3" s="129"/>
      <c r="AKY3" s="129"/>
      <c r="AKZ3" s="129"/>
      <c r="ALA3" s="129"/>
      <c r="ALB3" s="129"/>
      <c r="ALC3" s="129"/>
      <c r="ALD3" s="129"/>
      <c r="ALE3" s="129"/>
      <c r="ALF3" s="129"/>
      <c r="ALG3" s="129"/>
      <c r="ALH3" s="129"/>
      <c r="ALI3" s="129"/>
      <c r="ALJ3" s="129"/>
      <c r="ALK3" s="129"/>
      <c r="ALL3" s="129"/>
      <c r="ALM3" s="129"/>
      <c r="ALN3" s="129"/>
      <c r="ALO3" s="129"/>
      <c r="ALP3" s="129"/>
      <c r="ALQ3" s="129"/>
      <c r="ALR3" s="129"/>
      <c r="ALS3" s="129"/>
      <c r="ALT3" s="129"/>
      <c r="ALU3" s="129"/>
      <c r="ALV3" s="129"/>
      <c r="ALW3" s="129"/>
      <c r="ALX3" s="129"/>
      <c r="ALY3" s="129"/>
      <c r="ALZ3" s="129"/>
      <c r="AMA3" s="129"/>
      <c r="AMB3" s="129"/>
      <c r="AMC3" s="129"/>
      <c r="AMD3" s="129"/>
      <c r="AME3" s="129"/>
      <c r="AMF3" s="129"/>
      <c r="AMG3" s="129"/>
      <c r="AMH3" s="129"/>
      <c r="AMI3" s="129"/>
      <c r="AMJ3" s="129"/>
      <c r="AMK3" s="129"/>
      <c r="AML3" s="129"/>
      <c r="AMM3" s="129"/>
      <c r="AMN3" s="129"/>
      <c r="AMO3" s="129"/>
      <c r="AMP3" s="129"/>
      <c r="AMQ3" s="129"/>
      <c r="AMR3" s="129"/>
      <c r="AMS3" s="129"/>
      <c r="AMT3" s="129"/>
      <c r="AMU3" s="129"/>
      <c r="AMV3" s="129"/>
      <c r="AMW3" s="129"/>
      <c r="AMX3" s="129"/>
      <c r="AMY3" s="129"/>
      <c r="AMZ3" s="129"/>
      <c r="ANA3" s="129"/>
      <c r="ANB3" s="129"/>
      <c r="ANC3" s="129"/>
      <c r="AND3" s="129"/>
      <c r="ANE3" s="129"/>
      <c r="ANF3" s="129"/>
      <c r="ANG3" s="129"/>
      <c r="ANH3" s="129"/>
      <c r="ANI3" s="129"/>
      <c r="ANJ3" s="129"/>
      <c r="ANK3" s="129"/>
      <c r="ANL3" s="129"/>
      <c r="ANM3" s="129"/>
      <c r="ANN3" s="129"/>
      <c r="ANO3" s="129"/>
      <c r="ANP3" s="129"/>
      <c r="ANQ3" s="129"/>
      <c r="ANR3" s="129"/>
      <c r="ANS3" s="129"/>
      <c r="ANT3" s="129"/>
      <c r="ANU3" s="129"/>
      <c r="ANV3" s="129"/>
      <c r="ANW3" s="129"/>
      <c r="ANX3" s="129"/>
      <c r="ANY3" s="129"/>
      <c r="ANZ3" s="129"/>
      <c r="AOA3" s="129"/>
      <c r="AOB3" s="129"/>
      <c r="AOC3" s="129"/>
      <c r="AOD3" s="129"/>
      <c r="AOE3" s="129"/>
      <c r="AOF3" s="129"/>
      <c r="AOG3" s="129"/>
      <c r="AOH3" s="129"/>
      <c r="AOI3" s="129"/>
      <c r="AOJ3" s="129"/>
      <c r="AOK3" s="129"/>
      <c r="AOL3" s="129"/>
      <c r="AOM3" s="129"/>
      <c r="AON3" s="129"/>
      <c r="AOO3" s="129"/>
      <c r="AOP3" s="129"/>
      <c r="AOQ3" s="129"/>
      <c r="AOR3" s="129"/>
      <c r="AOS3" s="129"/>
      <c r="AOT3" s="129"/>
      <c r="AOU3" s="129"/>
      <c r="AOV3" s="129"/>
      <c r="AOW3" s="129"/>
      <c r="AOX3" s="129"/>
      <c r="AOY3" s="129"/>
      <c r="AOZ3" s="129"/>
      <c r="APA3" s="129"/>
      <c r="APB3" s="129"/>
      <c r="APC3" s="129"/>
      <c r="APD3" s="129"/>
      <c r="APE3" s="129"/>
      <c r="APF3" s="129"/>
      <c r="APG3" s="129"/>
      <c r="APH3" s="129"/>
      <c r="API3" s="129"/>
      <c r="APJ3" s="129"/>
      <c r="APK3" s="129"/>
      <c r="APL3" s="129"/>
      <c r="APM3" s="129"/>
      <c r="APN3" s="129"/>
      <c r="APO3" s="129"/>
      <c r="APP3" s="129"/>
      <c r="APQ3" s="129"/>
      <c r="APR3" s="129"/>
      <c r="APS3" s="129"/>
      <c r="APT3" s="129"/>
      <c r="APU3" s="129"/>
      <c r="APV3" s="129"/>
      <c r="APW3" s="129"/>
      <c r="APX3" s="129"/>
      <c r="APY3" s="129"/>
      <c r="APZ3" s="129"/>
      <c r="AQA3" s="129"/>
      <c r="AQB3" s="129"/>
      <c r="AQC3" s="129"/>
      <c r="AQD3" s="129"/>
      <c r="AQE3" s="129"/>
      <c r="AQF3" s="129"/>
      <c r="AQG3" s="129"/>
      <c r="AQH3" s="129"/>
      <c r="AQI3" s="129"/>
      <c r="AQJ3" s="129"/>
      <c r="AQK3" s="129"/>
      <c r="AQL3" s="129"/>
      <c r="AQM3" s="129"/>
      <c r="AQN3" s="129"/>
      <c r="AQO3" s="129"/>
      <c r="AQP3" s="129"/>
      <c r="AQQ3" s="129"/>
      <c r="AQR3" s="129"/>
      <c r="AQS3" s="129"/>
      <c r="AQT3" s="129"/>
      <c r="AQU3" s="129"/>
      <c r="AQV3" s="129"/>
      <c r="AQW3" s="129"/>
      <c r="AQX3" s="129"/>
      <c r="AQY3" s="129"/>
      <c r="AQZ3" s="129"/>
      <c r="ARA3" s="129"/>
      <c r="ARB3" s="129"/>
      <c r="ARC3" s="129"/>
      <c r="ARD3" s="129"/>
      <c r="ARE3" s="129"/>
      <c r="ARF3" s="129"/>
      <c r="ARG3" s="129"/>
      <c r="ARH3" s="129"/>
      <c r="ARI3" s="129"/>
      <c r="ARJ3" s="129"/>
      <c r="ARK3" s="129"/>
      <c r="ARL3" s="129"/>
      <c r="ARM3" s="129"/>
      <c r="ARN3" s="129"/>
      <c r="ARO3" s="129"/>
      <c r="ARP3" s="129"/>
      <c r="ARQ3" s="129"/>
      <c r="ARR3" s="129"/>
      <c r="ARS3" s="129"/>
      <c r="ART3" s="129"/>
      <c r="ARU3" s="129"/>
      <c r="ARV3" s="129"/>
      <c r="ARW3" s="129"/>
      <c r="ARX3" s="129"/>
      <c r="ARY3" s="129"/>
      <c r="ARZ3" s="129"/>
      <c r="ASA3" s="129"/>
      <c r="ASB3" s="129"/>
      <c r="ASC3" s="129"/>
      <c r="ASD3" s="129"/>
      <c r="ASE3" s="129"/>
      <c r="ASF3" s="129"/>
      <c r="ASG3" s="129"/>
      <c r="ASH3" s="129"/>
      <c r="ASI3" s="129"/>
      <c r="ASJ3" s="129"/>
      <c r="ASK3" s="129"/>
      <c r="ASL3" s="129"/>
      <c r="ASM3" s="129"/>
      <c r="ASN3" s="129"/>
      <c r="ASO3" s="129"/>
      <c r="ASP3" s="129"/>
      <c r="ASQ3" s="129"/>
      <c r="ASR3" s="129"/>
      <c r="ASS3" s="129"/>
      <c r="AST3" s="129"/>
      <c r="ASU3" s="129"/>
      <c r="ASV3" s="129"/>
      <c r="ASW3" s="129"/>
      <c r="ASX3" s="129"/>
      <c r="ASY3" s="129"/>
      <c r="ASZ3" s="129"/>
      <c r="ATA3" s="129"/>
      <c r="ATB3" s="129"/>
      <c r="ATC3" s="129"/>
      <c r="ATD3" s="129"/>
      <c r="ATE3" s="129"/>
      <c r="ATF3" s="129"/>
      <c r="ATG3" s="129"/>
      <c r="ATH3" s="129"/>
      <c r="ATI3" s="129"/>
      <c r="ATJ3" s="129"/>
      <c r="ATK3" s="129"/>
      <c r="ATL3" s="129"/>
      <c r="ATM3" s="129"/>
      <c r="ATN3" s="129"/>
      <c r="ATO3" s="129"/>
      <c r="ATP3" s="129"/>
      <c r="ATQ3" s="129"/>
      <c r="ATR3" s="129"/>
      <c r="ATS3" s="129"/>
      <c r="ATT3" s="129"/>
      <c r="ATU3" s="129"/>
      <c r="ATV3" s="129"/>
      <c r="ATW3" s="129"/>
      <c r="ATX3" s="129"/>
      <c r="ATY3" s="129"/>
      <c r="ATZ3" s="129"/>
      <c r="AUA3" s="129"/>
      <c r="AUB3" s="129"/>
      <c r="AUC3" s="129"/>
      <c r="AUD3" s="129"/>
      <c r="AUE3" s="129"/>
      <c r="AUF3" s="129"/>
      <c r="AUG3" s="129"/>
      <c r="AUH3" s="129"/>
      <c r="AUI3" s="129"/>
      <c r="AUJ3" s="129"/>
      <c r="AUK3" s="129"/>
      <c r="AUL3" s="129"/>
      <c r="AUM3" s="129"/>
      <c r="AUN3" s="129"/>
      <c r="AUO3" s="129"/>
      <c r="AUP3" s="129"/>
      <c r="AUQ3" s="129"/>
      <c r="AUR3" s="129"/>
      <c r="AUS3" s="129"/>
      <c r="AUT3" s="129"/>
      <c r="AUU3" s="129"/>
      <c r="AUV3" s="129"/>
      <c r="AUW3" s="129"/>
      <c r="AUX3" s="129"/>
      <c r="AUY3" s="129"/>
      <c r="AUZ3" s="129"/>
      <c r="AVA3" s="129"/>
      <c r="AVB3" s="129"/>
      <c r="AVC3" s="129"/>
      <c r="AVD3" s="129"/>
      <c r="AVE3" s="129"/>
      <c r="AVF3" s="129"/>
      <c r="AVG3" s="129"/>
      <c r="AVH3" s="129"/>
      <c r="AVI3" s="129"/>
      <c r="AVJ3" s="129"/>
      <c r="AVK3" s="129"/>
      <c r="AVL3" s="129"/>
      <c r="AVM3" s="129"/>
      <c r="AVN3" s="129"/>
      <c r="AVO3" s="129"/>
      <c r="AVP3" s="129"/>
      <c r="AVQ3" s="129"/>
      <c r="AVR3" s="129"/>
      <c r="AVS3" s="129"/>
      <c r="AVT3" s="129"/>
      <c r="AVU3" s="129"/>
      <c r="AVV3" s="129"/>
      <c r="AVW3" s="129"/>
      <c r="AVX3" s="129"/>
      <c r="AVY3" s="129"/>
      <c r="AVZ3" s="129"/>
      <c r="AWA3" s="129"/>
      <c r="AWB3" s="129"/>
      <c r="AWC3" s="129"/>
      <c r="AWD3" s="129"/>
      <c r="AWE3" s="129"/>
      <c r="AWF3" s="129"/>
      <c r="AWG3" s="129"/>
      <c r="AWH3" s="129"/>
      <c r="AWI3" s="129"/>
      <c r="AWJ3" s="129"/>
      <c r="AWK3" s="129"/>
      <c r="AWL3" s="129"/>
      <c r="AWM3" s="129"/>
      <c r="AWN3" s="129"/>
      <c r="AWO3" s="129"/>
      <c r="AWP3" s="129"/>
      <c r="AWQ3" s="129"/>
      <c r="AWR3" s="129"/>
      <c r="AWS3" s="129"/>
      <c r="AWT3" s="129"/>
      <c r="AWU3" s="129"/>
      <c r="AWV3" s="129"/>
      <c r="AWW3" s="129"/>
      <c r="AWX3" s="129"/>
      <c r="AWY3" s="129"/>
      <c r="AWZ3" s="129"/>
      <c r="AXA3" s="129"/>
      <c r="AXB3" s="129"/>
      <c r="AXC3" s="129"/>
      <c r="AXD3" s="129"/>
      <c r="AXE3" s="129"/>
      <c r="AXF3" s="129"/>
      <c r="AXG3" s="129"/>
      <c r="AXH3" s="129"/>
      <c r="AXI3" s="129"/>
      <c r="AXJ3" s="129"/>
      <c r="AXK3" s="129"/>
      <c r="AXL3" s="129"/>
      <c r="AXM3" s="129"/>
      <c r="AXN3" s="129"/>
      <c r="AXO3" s="129"/>
      <c r="AXP3" s="129"/>
      <c r="AXQ3" s="129"/>
      <c r="AXR3" s="129"/>
      <c r="AXS3" s="129"/>
      <c r="AXT3" s="129"/>
      <c r="AXU3" s="129"/>
      <c r="AXV3" s="129"/>
      <c r="AXW3" s="129"/>
      <c r="AXX3" s="129"/>
      <c r="AXY3" s="129"/>
      <c r="AXZ3" s="129"/>
      <c r="AYA3" s="129"/>
      <c r="AYB3" s="129"/>
      <c r="AYC3" s="129"/>
      <c r="AYD3" s="129"/>
      <c r="AYE3" s="129"/>
      <c r="AYF3" s="129"/>
      <c r="AYG3" s="129"/>
      <c r="AYH3" s="129"/>
      <c r="AYI3" s="129"/>
      <c r="AYJ3" s="129"/>
      <c r="AYK3" s="129"/>
      <c r="AYL3" s="129"/>
      <c r="AYM3" s="129"/>
      <c r="AYN3" s="129"/>
      <c r="AYO3" s="129"/>
      <c r="AYP3" s="129"/>
      <c r="AYQ3" s="129"/>
      <c r="AYR3" s="129"/>
      <c r="AYS3" s="129"/>
      <c r="AYT3" s="129"/>
      <c r="AYU3" s="129"/>
      <c r="AYV3" s="129"/>
      <c r="AYW3" s="129"/>
      <c r="AYX3" s="129"/>
      <c r="AYY3" s="129"/>
      <c r="AYZ3" s="129"/>
      <c r="AZA3" s="129"/>
      <c r="AZB3" s="129"/>
      <c r="AZC3" s="129"/>
      <c r="AZD3" s="129"/>
      <c r="AZE3" s="129"/>
      <c r="AZF3" s="129"/>
      <c r="AZG3" s="129"/>
      <c r="AZH3" s="129"/>
      <c r="AZI3" s="129"/>
      <c r="AZJ3" s="129"/>
      <c r="AZK3" s="129"/>
      <c r="AZL3" s="129"/>
      <c r="AZM3" s="129"/>
      <c r="AZN3" s="129"/>
      <c r="AZO3" s="129"/>
      <c r="AZP3" s="129"/>
      <c r="AZQ3" s="129"/>
      <c r="AZR3" s="129"/>
      <c r="AZS3" s="129"/>
      <c r="AZT3" s="129"/>
      <c r="AZU3" s="129"/>
      <c r="AZV3" s="129"/>
      <c r="AZW3" s="129"/>
      <c r="AZX3" s="129"/>
      <c r="AZY3" s="129"/>
      <c r="AZZ3" s="129"/>
      <c r="BAA3" s="129"/>
      <c r="BAB3" s="129"/>
      <c r="BAC3" s="129"/>
      <c r="BAD3" s="129"/>
      <c r="BAE3" s="129"/>
      <c r="BAF3" s="129"/>
      <c r="BAG3" s="129"/>
      <c r="BAH3" s="129"/>
      <c r="BAI3" s="129"/>
      <c r="BAJ3" s="129"/>
      <c r="BAK3" s="129"/>
      <c r="BAL3" s="129"/>
      <c r="BAM3" s="129"/>
      <c r="BAN3" s="129"/>
      <c r="BAO3" s="129"/>
      <c r="BAP3" s="129"/>
      <c r="BAQ3" s="129"/>
      <c r="BAR3" s="129"/>
      <c r="BAS3" s="129"/>
      <c r="BAT3" s="129"/>
      <c r="BAU3" s="129"/>
      <c r="BAV3" s="129"/>
      <c r="BAW3" s="129"/>
      <c r="BAX3" s="129"/>
      <c r="BAY3" s="129"/>
      <c r="BAZ3" s="129"/>
      <c r="BBA3" s="129"/>
      <c r="BBB3" s="129"/>
      <c r="BBC3" s="129"/>
      <c r="BBD3" s="129"/>
      <c r="BBE3" s="129"/>
      <c r="BBF3" s="129"/>
      <c r="BBG3" s="129"/>
      <c r="BBH3" s="129"/>
      <c r="BBI3" s="129"/>
      <c r="BBJ3" s="129"/>
      <c r="BBK3" s="129"/>
      <c r="BBL3" s="129"/>
      <c r="BBM3" s="129"/>
      <c r="BBN3" s="129"/>
      <c r="BBO3" s="129"/>
      <c r="BBP3" s="129"/>
      <c r="BBQ3" s="129"/>
      <c r="BBR3" s="129"/>
      <c r="BBS3" s="129"/>
      <c r="BBT3" s="129"/>
      <c r="BBU3" s="129"/>
      <c r="BBV3" s="129"/>
      <c r="BBW3" s="129"/>
      <c r="BBX3" s="129"/>
      <c r="BBY3" s="129"/>
      <c r="BBZ3" s="129"/>
      <c r="BCA3" s="129"/>
      <c r="BCB3" s="129"/>
      <c r="BCC3" s="129"/>
      <c r="BCD3" s="129"/>
      <c r="BCE3" s="129"/>
      <c r="BCF3" s="129"/>
      <c r="BCG3" s="129"/>
      <c r="BCH3" s="129"/>
      <c r="BCI3" s="129"/>
      <c r="BCJ3" s="129"/>
      <c r="BCK3" s="129"/>
      <c r="BCL3" s="129"/>
      <c r="BCM3" s="129"/>
      <c r="BCN3" s="129"/>
      <c r="BCO3" s="129"/>
      <c r="BCP3" s="129"/>
      <c r="BCQ3" s="129"/>
      <c r="BCR3" s="129"/>
      <c r="BCS3" s="129"/>
      <c r="BCT3" s="129"/>
      <c r="BCU3" s="129"/>
      <c r="BCV3" s="129"/>
      <c r="BCW3" s="129"/>
      <c r="BCX3" s="129"/>
      <c r="BCY3" s="129"/>
      <c r="BCZ3" s="129"/>
      <c r="BDA3" s="129"/>
      <c r="BDB3" s="129"/>
      <c r="BDC3" s="129"/>
      <c r="BDD3" s="129"/>
      <c r="BDE3" s="129"/>
      <c r="BDF3" s="129"/>
      <c r="BDG3" s="129"/>
      <c r="BDH3" s="129"/>
      <c r="BDI3" s="129"/>
      <c r="BDJ3" s="129"/>
      <c r="BDK3" s="129"/>
      <c r="BDL3" s="129"/>
      <c r="BDM3" s="129"/>
      <c r="BDN3" s="129"/>
      <c r="BDO3" s="129"/>
      <c r="BDP3" s="129"/>
      <c r="BDQ3" s="129"/>
      <c r="BDR3" s="129"/>
      <c r="BDS3" s="129"/>
      <c r="BDT3" s="129"/>
      <c r="BDU3" s="129"/>
      <c r="BDV3" s="129"/>
      <c r="BDW3" s="129"/>
      <c r="BDX3" s="129"/>
      <c r="BDY3" s="129"/>
      <c r="BDZ3" s="129"/>
      <c r="BEA3" s="129"/>
      <c r="BEB3" s="129"/>
      <c r="BEC3" s="129"/>
      <c r="BED3" s="129"/>
      <c r="BEE3" s="129"/>
      <c r="BEF3" s="129"/>
      <c r="BEG3" s="129"/>
      <c r="BEH3" s="129"/>
      <c r="BEI3" s="129"/>
      <c r="BEJ3" s="129"/>
      <c r="BEK3" s="129"/>
      <c r="BEL3" s="129"/>
      <c r="BEM3" s="129"/>
      <c r="BEN3" s="129"/>
      <c r="BEO3" s="129"/>
      <c r="BEP3" s="129"/>
      <c r="BEQ3" s="129"/>
      <c r="BER3" s="129"/>
      <c r="BES3" s="129"/>
      <c r="BET3" s="129"/>
      <c r="BEU3" s="129"/>
      <c r="BEV3" s="129"/>
      <c r="BEW3" s="129"/>
      <c r="BEX3" s="129"/>
      <c r="BEY3" s="129"/>
      <c r="BEZ3" s="129"/>
      <c r="BFA3" s="129"/>
      <c r="BFB3" s="129"/>
      <c r="BFC3" s="129"/>
      <c r="BFD3" s="129"/>
      <c r="BFE3" s="129"/>
      <c r="BFF3" s="129"/>
      <c r="BFG3" s="129"/>
      <c r="BFH3" s="129"/>
      <c r="BFI3" s="129"/>
      <c r="BFJ3" s="129"/>
      <c r="BFK3" s="129"/>
      <c r="BFL3" s="129"/>
      <c r="BFM3" s="129"/>
      <c r="BFN3" s="129"/>
      <c r="BFO3" s="129"/>
      <c r="BFP3" s="129"/>
      <c r="BFQ3" s="129"/>
      <c r="BFR3" s="129"/>
      <c r="BFS3" s="129"/>
      <c r="BFT3" s="129"/>
      <c r="BFU3" s="129"/>
      <c r="BFV3" s="129"/>
      <c r="BFW3" s="129"/>
      <c r="BFX3" s="129"/>
      <c r="BFY3" s="129"/>
      <c r="BFZ3" s="129"/>
      <c r="BGA3" s="129"/>
      <c r="BGB3" s="129"/>
      <c r="BGC3" s="129"/>
      <c r="BGD3" s="129"/>
      <c r="BGE3" s="129"/>
      <c r="BGF3" s="129"/>
      <c r="BGG3" s="129"/>
      <c r="BGH3" s="129"/>
      <c r="BGI3" s="129"/>
      <c r="BGJ3" s="129"/>
      <c r="BGK3" s="129"/>
      <c r="BGL3" s="129"/>
      <c r="BGM3" s="129"/>
      <c r="BGN3" s="129"/>
      <c r="BGO3" s="129"/>
      <c r="BGP3" s="129"/>
      <c r="BGQ3" s="129"/>
      <c r="BGR3" s="129"/>
      <c r="BGS3" s="129"/>
      <c r="BGT3" s="129"/>
      <c r="BGU3" s="129"/>
      <c r="BGV3" s="129"/>
      <c r="BGW3" s="129"/>
      <c r="BGX3" s="129"/>
      <c r="BGY3" s="129"/>
      <c r="BGZ3" s="129"/>
      <c r="BHA3" s="129"/>
      <c r="BHB3" s="129"/>
      <c r="BHC3" s="129"/>
      <c r="BHD3" s="129"/>
      <c r="BHE3" s="129"/>
      <c r="BHF3" s="129"/>
      <c r="BHG3" s="129"/>
      <c r="BHH3" s="129"/>
      <c r="BHI3" s="129"/>
      <c r="BHJ3" s="129"/>
      <c r="BHK3" s="129"/>
      <c r="BHL3" s="129"/>
      <c r="BHM3" s="129"/>
      <c r="BHN3" s="129"/>
      <c r="BHO3" s="129"/>
      <c r="BHP3" s="129"/>
      <c r="BHQ3" s="129"/>
      <c r="BHR3" s="129"/>
      <c r="BHS3" s="129"/>
      <c r="BHT3" s="129"/>
      <c r="BHU3" s="129"/>
      <c r="BHV3" s="129"/>
      <c r="BHW3" s="129"/>
      <c r="BHX3" s="129"/>
      <c r="BHY3" s="129"/>
      <c r="BHZ3" s="129"/>
      <c r="BIA3" s="129"/>
      <c r="BIB3" s="129"/>
      <c r="BIC3" s="129"/>
      <c r="BID3" s="129"/>
      <c r="BIE3" s="129"/>
      <c r="BIF3" s="129"/>
      <c r="BIG3" s="129"/>
      <c r="BIH3" s="129"/>
      <c r="BII3" s="129"/>
      <c r="BIJ3" s="129"/>
      <c r="BIK3" s="129"/>
      <c r="BIL3" s="129"/>
      <c r="BIM3" s="129"/>
      <c r="BIN3" s="129"/>
      <c r="BIO3" s="129"/>
      <c r="BIP3" s="129"/>
      <c r="BIQ3" s="129"/>
      <c r="BIR3" s="129"/>
      <c r="BIS3" s="129"/>
      <c r="BIT3" s="129"/>
      <c r="BIU3" s="129"/>
      <c r="BIV3" s="129"/>
      <c r="BIW3" s="129"/>
      <c r="BIX3" s="129"/>
      <c r="BIY3" s="129"/>
      <c r="BIZ3" s="129"/>
      <c r="BJA3" s="129"/>
      <c r="BJB3" s="129"/>
      <c r="BJC3" s="129"/>
      <c r="BJD3" s="129"/>
      <c r="BJE3" s="129"/>
      <c r="BJF3" s="129"/>
      <c r="BJG3" s="129"/>
      <c r="BJH3" s="129"/>
      <c r="BJI3" s="129"/>
      <c r="BJJ3" s="129"/>
      <c r="BJK3" s="129"/>
      <c r="BJL3" s="129"/>
      <c r="BJM3" s="129"/>
      <c r="BJN3" s="129"/>
      <c r="BJO3" s="129"/>
      <c r="BJP3" s="129"/>
      <c r="BJQ3" s="129"/>
      <c r="BJR3" s="129"/>
      <c r="BJS3" s="129"/>
      <c r="BJT3" s="129"/>
      <c r="BJU3" s="129"/>
      <c r="BJV3" s="129"/>
      <c r="BJW3" s="129"/>
      <c r="BJX3" s="129"/>
      <c r="BJY3" s="129"/>
      <c r="BJZ3" s="129"/>
      <c r="BKA3" s="129"/>
      <c r="BKB3" s="129"/>
      <c r="BKC3" s="129"/>
      <c r="BKD3" s="129"/>
      <c r="BKE3" s="129"/>
      <c r="BKF3" s="129"/>
      <c r="BKG3" s="129"/>
      <c r="BKH3" s="129"/>
      <c r="BKI3" s="129"/>
      <c r="BKJ3" s="129"/>
      <c r="BKK3" s="129"/>
      <c r="BKL3" s="129"/>
      <c r="BKM3" s="129"/>
      <c r="BKN3" s="129"/>
      <c r="BKO3" s="129"/>
      <c r="BKP3" s="129"/>
      <c r="BKQ3" s="129"/>
      <c r="BKR3" s="129"/>
      <c r="BKS3" s="129"/>
      <c r="BKT3" s="129"/>
      <c r="BKU3" s="129"/>
      <c r="BKV3" s="129"/>
      <c r="BKW3" s="129"/>
      <c r="BKX3" s="129"/>
      <c r="BKY3" s="129"/>
      <c r="BKZ3" s="129"/>
      <c r="BLA3" s="129"/>
      <c r="BLB3" s="129"/>
      <c r="BLC3" s="129"/>
      <c r="BLD3" s="129"/>
      <c r="BLE3" s="129"/>
      <c r="BLF3" s="129"/>
      <c r="BLG3" s="129"/>
      <c r="BLH3" s="129"/>
      <c r="BLI3" s="129"/>
      <c r="BLJ3" s="129"/>
      <c r="BLK3" s="129"/>
      <c r="BLL3" s="129"/>
      <c r="BLM3" s="129"/>
      <c r="BLN3" s="129"/>
      <c r="BLO3" s="129"/>
      <c r="BLP3" s="129"/>
      <c r="BLQ3" s="129"/>
      <c r="BLR3" s="129"/>
      <c r="BLS3" s="129"/>
      <c r="BLT3" s="129"/>
      <c r="BLU3" s="129"/>
      <c r="BLV3" s="129"/>
      <c r="BLW3" s="129"/>
      <c r="BLX3" s="129"/>
      <c r="BLY3" s="129"/>
      <c r="BLZ3" s="129"/>
      <c r="BMA3" s="129"/>
      <c r="BMB3" s="129"/>
      <c r="BMC3" s="129"/>
      <c r="BMD3" s="129"/>
      <c r="BME3" s="129"/>
      <c r="BMF3" s="129"/>
      <c r="BMG3" s="129"/>
      <c r="BMH3" s="129"/>
      <c r="BMI3" s="129"/>
      <c r="BMJ3" s="129"/>
      <c r="BMK3" s="129"/>
      <c r="BML3" s="129"/>
      <c r="BMM3" s="129"/>
      <c r="BMN3" s="129"/>
      <c r="BMO3" s="129"/>
      <c r="BMP3" s="129"/>
      <c r="BMQ3" s="129"/>
      <c r="BMR3" s="129"/>
      <c r="BMS3" s="129"/>
      <c r="BMT3" s="129"/>
      <c r="BMU3" s="129"/>
      <c r="BMV3" s="129"/>
      <c r="BMW3" s="129"/>
      <c r="BMX3" s="129"/>
      <c r="BMY3" s="129"/>
      <c r="BMZ3" s="129"/>
      <c r="BNA3" s="129"/>
      <c r="BNB3" s="129"/>
      <c r="BNC3" s="129"/>
      <c r="BND3" s="129"/>
      <c r="BNE3" s="129"/>
      <c r="BNF3" s="129"/>
      <c r="BNG3" s="129"/>
      <c r="BNH3" s="129"/>
      <c r="BNI3" s="129"/>
      <c r="BNJ3" s="129"/>
      <c r="BNK3" s="129"/>
      <c r="BNL3" s="129"/>
      <c r="BNM3" s="129"/>
      <c r="BNN3" s="129"/>
      <c r="BNO3" s="129"/>
      <c r="BNP3" s="129"/>
      <c r="BNQ3" s="129"/>
      <c r="BNR3" s="129"/>
      <c r="BNS3" s="129"/>
      <c r="BNT3" s="129"/>
      <c r="BNU3" s="129"/>
      <c r="BNV3" s="129"/>
      <c r="BNW3" s="129"/>
      <c r="BNX3" s="129"/>
      <c r="BNY3" s="129"/>
      <c r="BNZ3" s="129"/>
      <c r="BOA3" s="129"/>
      <c r="BOB3" s="129"/>
      <c r="BOC3" s="129"/>
      <c r="BOD3" s="129"/>
      <c r="BOE3" s="129"/>
      <c r="BOF3" s="129"/>
      <c r="BOG3" s="129"/>
      <c r="BOH3" s="129"/>
      <c r="BOI3" s="129"/>
      <c r="BOJ3" s="129"/>
      <c r="BOK3" s="129"/>
      <c r="BOL3" s="129"/>
      <c r="BOM3" s="129"/>
      <c r="BON3" s="129"/>
      <c r="BOO3" s="129"/>
      <c r="BOP3" s="129"/>
      <c r="BOQ3" s="129"/>
      <c r="BOR3" s="129"/>
      <c r="BOS3" s="129"/>
      <c r="BOT3" s="129"/>
      <c r="BOU3" s="129"/>
      <c r="BOV3" s="129"/>
      <c r="BOW3" s="129"/>
      <c r="BOX3" s="129"/>
      <c r="BOY3" s="129"/>
      <c r="BOZ3" s="129"/>
      <c r="BPA3" s="129"/>
      <c r="BPB3" s="129"/>
      <c r="BPC3" s="129"/>
      <c r="BPD3" s="129"/>
      <c r="BPE3" s="129"/>
      <c r="BPF3" s="129"/>
      <c r="BPG3" s="129"/>
      <c r="BPH3" s="129"/>
      <c r="BPI3" s="129"/>
      <c r="BPJ3" s="129"/>
      <c r="BPK3" s="129"/>
      <c r="BPL3" s="129"/>
      <c r="BPM3" s="129"/>
      <c r="BPN3" s="129"/>
      <c r="BPO3" s="129"/>
      <c r="BPP3" s="129"/>
      <c r="BPQ3" s="129"/>
      <c r="BPR3" s="129"/>
      <c r="BPS3" s="129"/>
      <c r="BPT3" s="129"/>
      <c r="BPU3" s="129"/>
      <c r="BPV3" s="129"/>
      <c r="BPW3" s="129"/>
      <c r="BPX3" s="129"/>
      <c r="BPY3" s="129"/>
      <c r="BPZ3" s="129"/>
      <c r="BQA3" s="129"/>
      <c r="BQB3" s="129"/>
      <c r="BQC3" s="129"/>
      <c r="BQD3" s="129"/>
      <c r="BQE3" s="129"/>
      <c r="BQF3" s="129"/>
      <c r="BQG3" s="129"/>
      <c r="BQH3" s="129"/>
      <c r="BQI3" s="129"/>
      <c r="BQJ3" s="129"/>
      <c r="BQK3" s="129"/>
      <c r="BQL3" s="129"/>
      <c r="BQM3" s="129"/>
      <c r="BQN3" s="129"/>
      <c r="BQO3" s="129"/>
      <c r="BQP3" s="129"/>
      <c r="BQQ3" s="129"/>
      <c r="BQR3" s="129"/>
      <c r="BQS3" s="129"/>
      <c r="BQT3" s="129"/>
      <c r="BQU3" s="129"/>
      <c r="BQV3" s="129"/>
      <c r="BQW3" s="129"/>
      <c r="BQX3" s="129"/>
      <c r="BQY3" s="129"/>
      <c r="BQZ3" s="129"/>
      <c r="BRA3" s="129"/>
      <c r="BRB3" s="129"/>
      <c r="BRC3" s="129"/>
      <c r="BRD3" s="129"/>
      <c r="BRE3" s="129"/>
      <c r="BRF3" s="129"/>
      <c r="BRG3" s="129"/>
      <c r="BRH3" s="129"/>
      <c r="BRI3" s="129"/>
      <c r="BRJ3" s="129"/>
      <c r="BRK3" s="129"/>
      <c r="BRL3" s="129"/>
      <c r="BRM3" s="129"/>
      <c r="BRN3" s="129"/>
      <c r="BRO3" s="129"/>
      <c r="BRP3" s="129"/>
      <c r="BRQ3" s="129"/>
      <c r="BRR3" s="129"/>
      <c r="BRS3" s="129"/>
      <c r="BRT3" s="129"/>
      <c r="BRU3" s="129"/>
      <c r="BRV3" s="129"/>
      <c r="BRW3" s="129"/>
      <c r="BRX3" s="129"/>
      <c r="BRY3" s="129"/>
      <c r="BRZ3" s="129"/>
      <c r="BSA3" s="129"/>
      <c r="BSB3" s="129"/>
      <c r="BSC3" s="129"/>
      <c r="BSD3" s="129"/>
      <c r="BSE3" s="129"/>
      <c r="BSF3" s="129"/>
      <c r="BSG3" s="129"/>
      <c r="BSH3" s="129"/>
      <c r="BSI3" s="129"/>
      <c r="BSJ3" s="129"/>
      <c r="BSK3" s="129"/>
      <c r="BSL3" s="129"/>
      <c r="BSM3" s="129"/>
      <c r="BSN3" s="129"/>
      <c r="BSO3" s="129"/>
      <c r="BSP3" s="129"/>
      <c r="BSQ3" s="129"/>
      <c r="BSR3" s="129"/>
      <c r="BSS3" s="129"/>
      <c r="BST3" s="129"/>
      <c r="BSU3" s="129"/>
      <c r="BSV3" s="129"/>
      <c r="BSW3" s="129"/>
      <c r="BSX3" s="129"/>
      <c r="BSY3" s="129"/>
      <c r="BSZ3" s="129"/>
      <c r="BTA3" s="129"/>
      <c r="BTB3" s="129"/>
      <c r="BTC3" s="129"/>
      <c r="BTD3" s="129"/>
      <c r="BTE3" s="129"/>
      <c r="BTF3" s="129"/>
      <c r="BTG3" s="129"/>
      <c r="BTH3" s="129"/>
      <c r="BTI3" s="129"/>
      <c r="BTJ3" s="129"/>
      <c r="BTK3" s="129"/>
      <c r="BTL3" s="129"/>
      <c r="BTM3" s="129"/>
      <c r="BTN3" s="129"/>
      <c r="BTO3" s="129"/>
      <c r="BTP3" s="129"/>
      <c r="BTQ3" s="129"/>
      <c r="BTR3" s="129"/>
      <c r="BTS3" s="129"/>
      <c r="BTT3" s="129"/>
      <c r="BTU3" s="129"/>
      <c r="BTV3" s="129"/>
      <c r="BTW3" s="129"/>
      <c r="BTX3" s="129"/>
      <c r="BTY3" s="129"/>
      <c r="BTZ3" s="129"/>
      <c r="BUA3" s="129"/>
      <c r="BUB3" s="129"/>
      <c r="BUC3" s="129"/>
      <c r="BUD3" s="129"/>
      <c r="BUE3" s="129"/>
      <c r="BUF3" s="129"/>
      <c r="BUG3" s="129"/>
      <c r="BUH3" s="129"/>
      <c r="BUI3" s="129"/>
      <c r="BUJ3" s="129"/>
      <c r="BUK3" s="129"/>
      <c r="BUL3" s="129"/>
      <c r="BUM3" s="129"/>
      <c r="BUN3" s="129"/>
      <c r="BUO3" s="129"/>
      <c r="BUP3" s="129"/>
      <c r="BUQ3" s="129"/>
      <c r="BUR3" s="129"/>
      <c r="BUS3" s="129"/>
      <c r="BUT3" s="129"/>
      <c r="BUU3" s="129"/>
      <c r="BUV3" s="129"/>
      <c r="BUW3" s="129"/>
      <c r="BUX3" s="129"/>
      <c r="BUY3" s="129"/>
      <c r="BUZ3" s="129"/>
      <c r="BVA3" s="129"/>
      <c r="BVB3" s="129"/>
      <c r="BVC3" s="129"/>
      <c r="BVD3" s="129"/>
      <c r="BVE3" s="129"/>
      <c r="BVF3" s="129"/>
      <c r="BVG3" s="129"/>
      <c r="BVH3" s="129"/>
      <c r="BVI3" s="129"/>
      <c r="BVJ3" s="129"/>
      <c r="BVK3" s="129"/>
      <c r="BVL3" s="129"/>
      <c r="BVM3" s="129"/>
      <c r="BVN3" s="129"/>
      <c r="BVO3" s="129"/>
      <c r="BVP3" s="129"/>
      <c r="BVQ3" s="129"/>
      <c r="BVR3" s="129"/>
      <c r="BVS3" s="129"/>
      <c r="BVT3" s="129"/>
      <c r="BVU3" s="129"/>
      <c r="BVV3" s="129"/>
      <c r="BVW3" s="129"/>
      <c r="BVX3" s="129"/>
      <c r="BVY3" s="129"/>
      <c r="BVZ3" s="129"/>
      <c r="BWA3" s="129"/>
      <c r="BWB3" s="129"/>
      <c r="BWC3" s="129"/>
      <c r="BWD3" s="129"/>
      <c r="BWE3" s="129"/>
      <c r="BWF3" s="129"/>
      <c r="BWG3" s="129"/>
      <c r="BWH3" s="129"/>
      <c r="BWI3" s="129"/>
      <c r="BWJ3" s="129"/>
      <c r="BWK3" s="129"/>
      <c r="BWL3" s="129"/>
      <c r="BWM3" s="129"/>
      <c r="BWN3" s="129"/>
      <c r="BWO3" s="129"/>
      <c r="BWP3" s="129"/>
      <c r="BWQ3" s="129"/>
      <c r="BWR3" s="129"/>
      <c r="BWS3" s="129"/>
      <c r="BWT3" s="129"/>
      <c r="BWU3" s="129"/>
      <c r="BWV3" s="129"/>
      <c r="BWW3" s="129"/>
      <c r="BWX3" s="129"/>
      <c r="BWY3" s="129"/>
      <c r="BWZ3" s="129"/>
      <c r="BXA3" s="129"/>
      <c r="BXB3" s="129"/>
      <c r="BXC3" s="129"/>
      <c r="BXD3" s="129"/>
      <c r="BXE3" s="129"/>
      <c r="BXF3" s="129"/>
      <c r="BXG3" s="129"/>
      <c r="BXH3" s="129"/>
      <c r="BXI3" s="129"/>
      <c r="BXJ3" s="129"/>
      <c r="BXK3" s="129"/>
      <c r="BXL3" s="129"/>
      <c r="BXM3" s="129"/>
      <c r="BXN3" s="129"/>
      <c r="BXO3" s="129"/>
      <c r="BXP3" s="129"/>
      <c r="BXQ3" s="129"/>
      <c r="BXR3" s="129"/>
      <c r="BXS3" s="129"/>
      <c r="BXT3" s="129"/>
      <c r="BXU3" s="129"/>
      <c r="BXV3" s="129"/>
      <c r="BXW3" s="129"/>
      <c r="BXX3" s="129"/>
      <c r="BXY3" s="129"/>
      <c r="BXZ3" s="129"/>
      <c r="BYA3" s="129"/>
      <c r="BYB3" s="129"/>
      <c r="BYC3" s="129"/>
      <c r="BYD3" s="129"/>
      <c r="BYE3" s="129"/>
      <c r="BYF3" s="129"/>
      <c r="BYG3" s="129"/>
      <c r="BYH3" s="129"/>
      <c r="BYI3" s="129"/>
      <c r="BYJ3" s="129"/>
      <c r="BYK3" s="129"/>
      <c r="BYL3" s="129"/>
      <c r="BYM3" s="129"/>
      <c r="BYN3" s="129"/>
      <c r="BYO3" s="129"/>
      <c r="BYP3" s="129"/>
      <c r="BYQ3" s="129"/>
      <c r="BYR3" s="129"/>
      <c r="BYS3" s="129"/>
      <c r="BYT3" s="129"/>
      <c r="BYU3" s="129"/>
      <c r="BYV3" s="129"/>
      <c r="BYW3" s="129"/>
      <c r="BYX3" s="129"/>
      <c r="BYY3" s="129"/>
      <c r="BYZ3" s="129"/>
      <c r="BZA3" s="129"/>
      <c r="BZB3" s="129"/>
      <c r="BZC3" s="129"/>
      <c r="BZD3" s="129"/>
      <c r="BZE3" s="129"/>
      <c r="BZF3" s="129"/>
      <c r="BZG3" s="129"/>
      <c r="BZH3" s="129"/>
      <c r="BZI3" s="129"/>
      <c r="BZJ3" s="129"/>
      <c r="BZK3" s="129"/>
      <c r="BZL3" s="129"/>
      <c r="BZM3" s="129"/>
      <c r="BZN3" s="129"/>
      <c r="BZO3" s="129"/>
      <c r="BZP3" s="129"/>
      <c r="BZQ3" s="129"/>
      <c r="BZR3" s="129"/>
      <c r="BZS3" s="129"/>
      <c r="BZT3" s="129"/>
      <c r="BZU3" s="129"/>
      <c r="BZV3" s="129"/>
      <c r="BZW3" s="129"/>
      <c r="BZX3" s="129"/>
      <c r="BZY3" s="129"/>
      <c r="BZZ3" s="129"/>
      <c r="CAA3" s="129"/>
      <c r="CAB3" s="129"/>
      <c r="CAC3" s="129"/>
      <c r="CAD3" s="129"/>
      <c r="CAE3" s="129"/>
      <c r="CAF3" s="129"/>
      <c r="CAG3" s="129"/>
      <c r="CAH3" s="129"/>
      <c r="CAI3" s="129"/>
      <c r="CAJ3" s="129"/>
      <c r="CAK3" s="129"/>
      <c r="CAL3" s="129"/>
      <c r="CAM3" s="129"/>
      <c r="CAN3" s="129"/>
      <c r="CAO3" s="129"/>
      <c r="CAP3" s="129"/>
      <c r="CAQ3" s="129"/>
      <c r="CAR3" s="129"/>
      <c r="CAS3" s="129"/>
      <c r="CAT3" s="129"/>
      <c r="CAU3" s="129"/>
      <c r="CAV3" s="129"/>
      <c r="CAW3" s="129"/>
      <c r="CAX3" s="129"/>
      <c r="CAY3" s="129"/>
      <c r="CAZ3" s="129"/>
      <c r="CBA3" s="129"/>
      <c r="CBB3" s="129"/>
      <c r="CBC3" s="129"/>
      <c r="CBD3" s="129"/>
      <c r="CBE3" s="129"/>
      <c r="CBF3" s="129"/>
      <c r="CBG3" s="129"/>
      <c r="CBH3" s="129"/>
      <c r="CBI3" s="129"/>
      <c r="CBJ3" s="129"/>
      <c r="CBK3" s="129"/>
      <c r="CBL3" s="129"/>
      <c r="CBM3" s="129"/>
      <c r="CBN3" s="129"/>
      <c r="CBO3" s="129"/>
      <c r="CBP3" s="129"/>
      <c r="CBQ3" s="129"/>
      <c r="CBR3" s="129"/>
      <c r="CBS3" s="129"/>
      <c r="CBT3" s="129"/>
      <c r="CBU3" s="129"/>
      <c r="CBV3" s="129"/>
      <c r="CBW3" s="129"/>
      <c r="CBX3" s="129"/>
      <c r="CBY3" s="129"/>
      <c r="CBZ3" s="129"/>
      <c r="CCA3" s="129"/>
      <c r="CCB3" s="129"/>
      <c r="CCC3" s="129"/>
      <c r="CCD3" s="129"/>
      <c r="CCE3" s="129"/>
      <c r="CCF3" s="129"/>
      <c r="CCG3" s="129"/>
      <c r="CCH3" s="129"/>
      <c r="CCI3" s="129"/>
      <c r="CCJ3" s="129"/>
      <c r="CCK3" s="129"/>
      <c r="CCL3" s="129"/>
      <c r="CCM3" s="129"/>
      <c r="CCN3" s="129"/>
      <c r="CCO3" s="129"/>
      <c r="CCP3" s="129"/>
      <c r="CCQ3" s="129"/>
      <c r="CCR3" s="129"/>
      <c r="CCS3" s="129"/>
      <c r="CCT3" s="129"/>
      <c r="CCU3" s="129"/>
      <c r="CCV3" s="129"/>
      <c r="CCW3" s="129"/>
      <c r="CCX3" s="129"/>
      <c r="CCY3" s="129"/>
      <c r="CCZ3" s="129"/>
      <c r="CDA3" s="129"/>
      <c r="CDB3" s="129"/>
      <c r="CDC3" s="129"/>
      <c r="CDD3" s="129"/>
      <c r="CDE3" s="129"/>
      <c r="CDF3" s="129"/>
      <c r="CDG3" s="129"/>
      <c r="CDH3" s="129"/>
      <c r="CDI3" s="129"/>
      <c r="CDJ3" s="129"/>
      <c r="CDK3" s="129"/>
      <c r="CDL3" s="129"/>
      <c r="CDM3" s="129"/>
      <c r="CDN3" s="129"/>
      <c r="CDO3" s="129"/>
      <c r="CDP3" s="129"/>
      <c r="CDQ3" s="129"/>
      <c r="CDR3" s="129"/>
      <c r="CDS3" s="129"/>
      <c r="CDT3" s="129"/>
      <c r="CDU3" s="129"/>
      <c r="CDV3" s="129"/>
      <c r="CDW3" s="129"/>
      <c r="CDX3" s="129"/>
      <c r="CDY3" s="129"/>
      <c r="CDZ3" s="129"/>
      <c r="CEA3" s="129"/>
      <c r="CEB3" s="129"/>
      <c r="CEC3" s="129"/>
      <c r="CED3" s="129"/>
      <c r="CEE3" s="129"/>
      <c r="CEF3" s="129"/>
      <c r="CEG3" s="129"/>
      <c r="CEH3" s="129"/>
      <c r="CEI3" s="129"/>
      <c r="CEJ3" s="129"/>
      <c r="CEK3" s="129"/>
      <c r="CEL3" s="129"/>
      <c r="CEM3" s="129"/>
      <c r="CEN3" s="129"/>
      <c r="CEO3" s="129"/>
      <c r="CEP3" s="129"/>
      <c r="CEQ3" s="129"/>
      <c r="CER3" s="129"/>
      <c r="CES3" s="129"/>
      <c r="CET3" s="129"/>
      <c r="CEU3" s="129"/>
      <c r="CEV3" s="129"/>
      <c r="CEW3" s="129"/>
      <c r="CEX3" s="129"/>
      <c r="CEY3" s="129"/>
      <c r="CEZ3" s="129"/>
      <c r="CFA3" s="129"/>
      <c r="CFB3" s="129"/>
      <c r="CFC3" s="129"/>
      <c r="CFD3" s="129"/>
      <c r="CFE3" s="129"/>
      <c r="CFF3" s="129"/>
      <c r="CFG3" s="129"/>
      <c r="CFH3" s="129"/>
      <c r="CFI3" s="129"/>
      <c r="CFJ3" s="129"/>
      <c r="CFK3" s="129"/>
      <c r="CFL3" s="129"/>
      <c r="CFM3" s="129"/>
      <c r="CFN3" s="129"/>
      <c r="CFO3" s="129"/>
      <c r="CFP3" s="129"/>
      <c r="CFQ3" s="129"/>
      <c r="CFR3" s="129"/>
      <c r="CFS3" s="129"/>
      <c r="CFT3" s="129"/>
      <c r="CFU3" s="129"/>
      <c r="CFV3" s="129"/>
      <c r="CFW3" s="129"/>
      <c r="CFX3" s="129"/>
      <c r="CFY3" s="129"/>
      <c r="CFZ3" s="129"/>
      <c r="CGA3" s="129"/>
      <c r="CGB3" s="129"/>
      <c r="CGC3" s="129"/>
      <c r="CGD3" s="129"/>
      <c r="CGE3" s="129"/>
      <c r="CGF3" s="129"/>
      <c r="CGG3" s="129"/>
      <c r="CGH3" s="129"/>
      <c r="CGI3" s="129"/>
      <c r="CGJ3" s="129"/>
      <c r="CGK3" s="129"/>
      <c r="CGL3" s="129"/>
      <c r="CGM3" s="129"/>
      <c r="CGN3" s="129"/>
      <c r="CGO3" s="129"/>
      <c r="CGP3" s="129"/>
      <c r="CGQ3" s="129"/>
      <c r="CGR3" s="129"/>
      <c r="CGS3" s="129"/>
      <c r="CGT3" s="129"/>
      <c r="CGU3" s="129"/>
      <c r="CGV3" s="129"/>
      <c r="CGW3" s="129"/>
      <c r="CGX3" s="129"/>
      <c r="CGY3" s="129"/>
      <c r="CGZ3" s="129"/>
      <c r="CHA3" s="129"/>
      <c r="CHB3" s="129"/>
      <c r="CHC3" s="129"/>
      <c r="CHD3" s="129"/>
      <c r="CHE3" s="129"/>
      <c r="CHF3" s="129"/>
      <c r="CHG3" s="129"/>
      <c r="CHH3" s="129"/>
      <c r="CHI3" s="129"/>
      <c r="CHJ3" s="129"/>
      <c r="CHK3" s="129"/>
      <c r="CHL3" s="129"/>
      <c r="CHM3" s="129"/>
      <c r="CHN3" s="129"/>
      <c r="CHO3" s="129"/>
      <c r="CHP3" s="129"/>
      <c r="CHQ3" s="129"/>
      <c r="CHR3" s="129"/>
      <c r="CHS3" s="129"/>
      <c r="CHT3" s="129"/>
      <c r="CHU3" s="129"/>
      <c r="CHV3" s="129"/>
      <c r="CHW3" s="129"/>
      <c r="CHX3" s="129"/>
      <c r="CHY3" s="129"/>
      <c r="CHZ3" s="129"/>
      <c r="CIA3" s="129"/>
      <c r="CIB3" s="129"/>
      <c r="CIC3" s="129"/>
      <c r="CID3" s="129"/>
      <c r="CIE3" s="129"/>
      <c r="CIF3" s="129"/>
      <c r="CIG3" s="129"/>
      <c r="CIH3" s="129"/>
      <c r="CII3" s="129"/>
      <c r="CIJ3" s="129"/>
      <c r="CIK3" s="129"/>
      <c r="CIL3" s="129"/>
      <c r="CIM3" s="129"/>
      <c r="CIN3" s="129"/>
      <c r="CIO3" s="129"/>
      <c r="CIP3" s="129"/>
      <c r="CIQ3" s="129"/>
      <c r="CIR3" s="129"/>
      <c r="CIS3" s="129"/>
      <c r="CIT3" s="129"/>
      <c r="CIU3" s="129"/>
      <c r="CIV3" s="129"/>
      <c r="CIW3" s="129"/>
      <c r="CIX3" s="129"/>
      <c r="CIY3" s="129"/>
      <c r="CIZ3" s="129"/>
      <c r="CJA3" s="129"/>
      <c r="CJB3" s="129"/>
      <c r="CJC3" s="129"/>
      <c r="CJD3" s="129"/>
      <c r="CJE3" s="129"/>
      <c r="CJF3" s="129"/>
      <c r="CJG3" s="129"/>
      <c r="CJH3" s="129"/>
      <c r="CJI3" s="129"/>
      <c r="CJJ3" s="129"/>
      <c r="CJK3" s="129"/>
      <c r="CJL3" s="129"/>
      <c r="CJM3" s="129"/>
      <c r="CJN3" s="129"/>
      <c r="CJO3" s="129"/>
      <c r="CJP3" s="129"/>
      <c r="CJQ3" s="129"/>
      <c r="CJR3" s="129"/>
      <c r="CJS3" s="129"/>
      <c r="CJT3" s="129"/>
      <c r="CJU3" s="129"/>
      <c r="CJV3" s="129"/>
      <c r="CJW3" s="129"/>
      <c r="CJX3" s="129"/>
      <c r="CJY3" s="129"/>
      <c r="CJZ3" s="129"/>
      <c r="CKA3" s="129"/>
      <c r="CKB3" s="129"/>
      <c r="CKC3" s="129"/>
      <c r="CKD3" s="129"/>
      <c r="CKE3" s="129"/>
      <c r="CKF3" s="129"/>
      <c r="CKG3" s="129"/>
      <c r="CKH3" s="129"/>
      <c r="CKI3" s="129"/>
      <c r="CKJ3" s="129"/>
      <c r="CKK3" s="129"/>
      <c r="CKL3" s="129"/>
      <c r="CKM3" s="129"/>
      <c r="CKN3" s="129"/>
      <c r="CKO3" s="129"/>
      <c r="CKP3" s="129"/>
      <c r="CKQ3" s="129"/>
      <c r="CKR3" s="129"/>
      <c r="CKS3" s="129"/>
      <c r="CKT3" s="129"/>
      <c r="CKU3" s="129"/>
      <c r="CKV3" s="129"/>
      <c r="CKW3" s="129"/>
      <c r="CKX3" s="129"/>
      <c r="CKY3" s="129"/>
      <c r="CKZ3" s="129"/>
      <c r="CLA3" s="129"/>
      <c r="CLB3" s="129"/>
      <c r="CLC3" s="129"/>
      <c r="CLD3" s="129"/>
      <c r="CLE3" s="129"/>
      <c r="CLF3" s="129"/>
      <c r="CLG3" s="129"/>
      <c r="CLH3" s="129"/>
      <c r="CLI3" s="129"/>
      <c r="CLJ3" s="129"/>
      <c r="CLK3" s="129"/>
      <c r="CLL3" s="129"/>
      <c r="CLM3" s="129"/>
      <c r="CLN3" s="129"/>
      <c r="CLO3" s="129"/>
      <c r="CLP3" s="129"/>
      <c r="CLQ3" s="129"/>
      <c r="CLR3" s="129"/>
      <c r="CLS3" s="129"/>
      <c r="CLT3" s="129"/>
      <c r="CLU3" s="129"/>
      <c r="CLV3" s="129"/>
      <c r="CLW3" s="129"/>
      <c r="CLX3" s="129"/>
      <c r="CLY3" s="129"/>
      <c r="CLZ3" s="129"/>
      <c r="CMA3" s="129"/>
      <c r="CMB3" s="129"/>
      <c r="CMC3" s="129"/>
      <c r="CMD3" s="129"/>
      <c r="CME3" s="129"/>
      <c r="CMF3" s="129"/>
      <c r="CMG3" s="129"/>
      <c r="CMH3" s="129"/>
      <c r="CMI3" s="129"/>
      <c r="CMJ3" s="129"/>
      <c r="CMK3" s="129"/>
      <c r="CML3" s="129"/>
      <c r="CMM3" s="129"/>
      <c r="CMN3" s="129"/>
      <c r="CMO3" s="129"/>
      <c r="CMP3" s="129"/>
      <c r="CMQ3" s="129"/>
      <c r="CMR3" s="129"/>
      <c r="CMS3" s="129"/>
      <c r="CMT3" s="129"/>
      <c r="CMU3" s="129"/>
      <c r="CMV3" s="129"/>
      <c r="CMW3" s="129"/>
      <c r="CMX3" s="129"/>
      <c r="CMY3" s="129"/>
      <c r="CMZ3" s="129"/>
      <c r="CNA3" s="129"/>
      <c r="CNB3" s="129"/>
      <c r="CNC3" s="129"/>
      <c r="CND3" s="129"/>
      <c r="CNE3" s="129"/>
      <c r="CNF3" s="129"/>
      <c r="CNG3" s="129"/>
      <c r="CNH3" s="129"/>
      <c r="CNI3" s="129"/>
      <c r="CNJ3" s="129"/>
      <c r="CNK3" s="129"/>
      <c r="CNL3" s="129"/>
      <c r="CNM3" s="129"/>
      <c r="CNN3" s="129"/>
      <c r="CNO3" s="129"/>
      <c r="CNP3" s="129"/>
      <c r="CNQ3" s="129"/>
      <c r="CNR3" s="129"/>
      <c r="CNS3" s="129"/>
      <c r="CNT3" s="129"/>
      <c r="CNU3" s="129"/>
      <c r="CNV3" s="129"/>
      <c r="CNW3" s="129"/>
      <c r="CNX3" s="129"/>
      <c r="CNY3" s="129"/>
      <c r="CNZ3" s="129"/>
      <c r="COA3" s="129"/>
      <c r="COB3" s="129"/>
      <c r="COC3" s="129"/>
      <c r="COD3" s="129"/>
      <c r="COE3" s="129"/>
      <c r="COF3" s="129"/>
      <c r="COG3" s="129"/>
      <c r="COH3" s="129"/>
      <c r="COI3" s="129"/>
      <c r="COJ3" s="129"/>
      <c r="COK3" s="129"/>
      <c r="COL3" s="129"/>
      <c r="COM3" s="129"/>
      <c r="CON3" s="129"/>
      <c r="COO3" s="129"/>
      <c r="COP3" s="129"/>
      <c r="COQ3" s="129"/>
      <c r="COR3" s="129"/>
      <c r="COS3" s="129"/>
      <c r="COT3" s="129"/>
      <c r="COU3" s="129"/>
      <c r="COV3" s="129"/>
      <c r="COW3" s="129"/>
      <c r="COX3" s="129"/>
      <c r="COY3" s="129"/>
      <c r="COZ3" s="129"/>
      <c r="CPA3" s="129"/>
      <c r="CPB3" s="129"/>
      <c r="CPC3" s="129"/>
      <c r="CPD3" s="129"/>
      <c r="CPE3" s="129"/>
      <c r="CPF3" s="129"/>
      <c r="CPG3" s="129"/>
      <c r="CPH3" s="129"/>
      <c r="CPI3" s="129"/>
      <c r="CPJ3" s="129"/>
      <c r="CPK3" s="129"/>
      <c r="CPL3" s="129"/>
      <c r="CPM3" s="129"/>
      <c r="CPN3" s="129"/>
      <c r="CPO3" s="129"/>
      <c r="CPP3" s="129"/>
      <c r="CPQ3" s="129"/>
      <c r="CPR3" s="129"/>
      <c r="CPS3" s="129"/>
      <c r="CPT3" s="129"/>
      <c r="CPU3" s="129"/>
      <c r="CPV3" s="129"/>
      <c r="CPW3" s="129"/>
      <c r="CPX3" s="129"/>
      <c r="CPY3" s="129"/>
      <c r="CPZ3" s="129"/>
      <c r="CQA3" s="129"/>
      <c r="CQB3" s="129"/>
      <c r="CQC3" s="129"/>
      <c r="CQD3" s="129"/>
      <c r="CQE3" s="129"/>
      <c r="CQF3" s="129"/>
      <c r="CQG3" s="129"/>
      <c r="CQH3" s="129"/>
      <c r="CQI3" s="129"/>
      <c r="CQJ3" s="129"/>
      <c r="CQK3" s="129"/>
      <c r="CQL3" s="129"/>
      <c r="CQM3" s="129"/>
      <c r="CQN3" s="129"/>
      <c r="CQO3" s="129"/>
      <c r="CQP3" s="129"/>
      <c r="CQQ3" s="129"/>
      <c r="CQR3" s="129"/>
      <c r="CQS3" s="129"/>
      <c r="CQT3" s="129"/>
      <c r="CQU3" s="129"/>
      <c r="CQV3" s="129"/>
      <c r="CQW3" s="129"/>
      <c r="CQX3" s="129"/>
      <c r="CQY3" s="129"/>
      <c r="CQZ3" s="129"/>
      <c r="CRA3" s="129"/>
      <c r="CRB3" s="129"/>
      <c r="CRC3" s="129"/>
      <c r="CRD3" s="129"/>
      <c r="CRE3" s="129"/>
      <c r="CRF3" s="129"/>
      <c r="CRG3" s="129"/>
      <c r="CRH3" s="129"/>
      <c r="CRI3" s="129"/>
      <c r="CRJ3" s="129"/>
      <c r="CRK3" s="129"/>
      <c r="CRL3" s="129"/>
      <c r="CRM3" s="129"/>
      <c r="CRN3" s="129"/>
      <c r="CRO3" s="129"/>
      <c r="CRP3" s="129"/>
      <c r="CRQ3" s="129"/>
      <c r="CRR3" s="129"/>
      <c r="CRS3" s="129"/>
      <c r="CRT3" s="129"/>
      <c r="CRU3" s="129"/>
      <c r="CRV3" s="129"/>
      <c r="CRW3" s="129"/>
      <c r="CRX3" s="129"/>
      <c r="CRY3" s="129"/>
      <c r="CRZ3" s="129"/>
      <c r="CSA3" s="129"/>
      <c r="CSB3" s="129"/>
      <c r="CSC3" s="129"/>
      <c r="CSD3" s="129"/>
      <c r="CSE3" s="129"/>
      <c r="CSF3" s="129"/>
      <c r="CSG3" s="129"/>
      <c r="CSH3" s="129"/>
      <c r="CSI3" s="129"/>
      <c r="CSJ3" s="129"/>
      <c r="CSK3" s="129"/>
      <c r="CSL3" s="129"/>
      <c r="CSM3" s="129"/>
      <c r="CSN3" s="129"/>
      <c r="CSO3" s="129"/>
      <c r="CSP3" s="129"/>
      <c r="CSQ3" s="129"/>
      <c r="CSR3" s="129"/>
      <c r="CSS3" s="129"/>
      <c r="CST3" s="129"/>
      <c r="CSU3" s="129"/>
      <c r="CSV3" s="129"/>
      <c r="CSW3" s="129"/>
      <c r="CSX3" s="129"/>
      <c r="CSY3" s="129"/>
      <c r="CSZ3" s="129"/>
      <c r="CTA3" s="129"/>
      <c r="CTB3" s="129"/>
      <c r="CTC3" s="129"/>
      <c r="CTD3" s="129"/>
      <c r="CTE3" s="129"/>
      <c r="CTF3" s="129"/>
      <c r="CTG3" s="129"/>
      <c r="CTH3" s="129"/>
      <c r="CTI3" s="129"/>
      <c r="CTJ3" s="129"/>
      <c r="CTK3" s="129"/>
      <c r="CTL3" s="129"/>
      <c r="CTM3" s="129"/>
      <c r="CTN3" s="129"/>
      <c r="CTO3" s="129"/>
      <c r="CTP3" s="129"/>
      <c r="CTQ3" s="129"/>
      <c r="CTR3" s="129"/>
      <c r="CTS3" s="129"/>
      <c r="CTT3" s="129"/>
      <c r="CTU3" s="129"/>
      <c r="CTV3" s="129"/>
      <c r="CTW3" s="129"/>
      <c r="CTX3" s="129"/>
      <c r="CTY3" s="129"/>
      <c r="CTZ3" s="129"/>
      <c r="CUA3" s="129"/>
      <c r="CUB3" s="129"/>
      <c r="CUC3" s="129"/>
      <c r="CUD3" s="129"/>
      <c r="CUE3" s="129"/>
      <c r="CUF3" s="129"/>
      <c r="CUG3" s="129"/>
      <c r="CUH3" s="129"/>
      <c r="CUI3" s="129"/>
      <c r="CUJ3" s="129"/>
      <c r="CUK3" s="129"/>
      <c r="CUL3" s="129"/>
      <c r="CUM3" s="129"/>
      <c r="CUN3" s="129"/>
      <c r="CUO3" s="129"/>
      <c r="CUP3" s="129"/>
      <c r="CUQ3" s="129"/>
      <c r="CUR3" s="129"/>
      <c r="CUS3" s="129"/>
      <c r="CUT3" s="129"/>
      <c r="CUU3" s="129"/>
      <c r="CUV3" s="129"/>
      <c r="CUW3" s="129"/>
      <c r="CUX3" s="129"/>
      <c r="CUY3" s="129"/>
      <c r="CUZ3" s="129"/>
      <c r="CVA3" s="129"/>
      <c r="CVB3" s="129"/>
      <c r="CVC3" s="129"/>
      <c r="CVD3" s="129"/>
      <c r="CVE3" s="129"/>
      <c r="CVF3" s="129"/>
      <c r="CVG3" s="129"/>
      <c r="CVH3" s="129"/>
      <c r="CVI3" s="129"/>
      <c r="CVJ3" s="129"/>
      <c r="CVK3" s="129"/>
      <c r="CVL3" s="129"/>
      <c r="CVM3" s="129"/>
      <c r="CVN3" s="129"/>
      <c r="CVO3" s="129"/>
      <c r="CVP3" s="129"/>
      <c r="CVQ3" s="129"/>
      <c r="CVR3" s="129"/>
      <c r="CVS3" s="129"/>
      <c r="CVT3" s="129"/>
      <c r="CVU3" s="129"/>
      <c r="CVV3" s="129"/>
      <c r="CVW3" s="129"/>
      <c r="CVX3" s="129"/>
      <c r="CVY3" s="129"/>
      <c r="CVZ3" s="129"/>
      <c r="CWA3" s="129"/>
      <c r="CWB3" s="129"/>
      <c r="CWC3" s="129"/>
      <c r="CWD3" s="129"/>
      <c r="CWE3" s="129"/>
      <c r="CWF3" s="129"/>
      <c r="CWG3" s="129"/>
      <c r="CWH3" s="129"/>
      <c r="CWI3" s="129"/>
      <c r="CWJ3" s="129"/>
      <c r="CWK3" s="129"/>
      <c r="CWL3" s="129"/>
      <c r="CWM3" s="129"/>
      <c r="CWN3" s="129"/>
      <c r="CWO3" s="129"/>
      <c r="CWP3" s="129"/>
      <c r="CWQ3" s="129"/>
      <c r="CWR3" s="129"/>
      <c r="CWS3" s="129"/>
      <c r="CWT3" s="129"/>
      <c r="CWU3" s="129"/>
      <c r="CWV3" s="129"/>
      <c r="CWW3" s="129"/>
      <c r="CWX3" s="129"/>
      <c r="CWY3" s="129"/>
      <c r="CWZ3" s="129"/>
      <c r="CXA3" s="129"/>
      <c r="CXB3" s="129"/>
      <c r="CXC3" s="129"/>
      <c r="CXD3" s="129"/>
      <c r="CXE3" s="129"/>
      <c r="CXF3" s="129"/>
      <c r="CXG3" s="129"/>
      <c r="CXH3" s="129"/>
      <c r="CXI3" s="129"/>
      <c r="CXJ3" s="129"/>
      <c r="CXK3" s="129"/>
      <c r="CXL3" s="129"/>
      <c r="CXM3" s="129"/>
      <c r="CXN3" s="129"/>
      <c r="CXO3" s="129"/>
      <c r="CXP3" s="129"/>
      <c r="CXQ3" s="129"/>
      <c r="CXR3" s="129"/>
      <c r="CXS3" s="129"/>
      <c r="CXT3" s="129"/>
      <c r="CXU3" s="129"/>
      <c r="CXV3" s="129"/>
      <c r="CXW3" s="129"/>
      <c r="CXX3" s="129"/>
      <c r="CXY3" s="129"/>
      <c r="CXZ3" s="129"/>
      <c r="CYA3" s="129"/>
      <c r="CYB3" s="129"/>
      <c r="CYC3" s="129"/>
      <c r="CYD3" s="129"/>
      <c r="CYE3" s="129"/>
      <c r="CYF3" s="129"/>
      <c r="CYG3" s="129"/>
      <c r="CYH3" s="129"/>
      <c r="CYI3" s="129"/>
      <c r="CYJ3" s="129"/>
      <c r="CYK3" s="129"/>
      <c r="CYL3" s="129"/>
      <c r="CYM3" s="129"/>
      <c r="CYN3" s="129"/>
      <c r="CYO3" s="129"/>
      <c r="CYP3" s="129"/>
      <c r="CYQ3" s="129"/>
      <c r="CYR3" s="129"/>
      <c r="CYS3" s="129"/>
      <c r="CYT3" s="129"/>
      <c r="CYU3" s="129"/>
      <c r="CYV3" s="129"/>
      <c r="CYW3" s="129"/>
      <c r="CYX3" s="129"/>
      <c r="CYY3" s="129"/>
      <c r="CYZ3" s="129"/>
      <c r="CZA3" s="129"/>
      <c r="CZB3" s="129"/>
      <c r="CZC3" s="129"/>
      <c r="CZD3" s="129"/>
      <c r="CZE3" s="129"/>
      <c r="CZF3" s="129"/>
      <c r="CZG3" s="129"/>
      <c r="CZH3" s="129"/>
      <c r="CZI3" s="129"/>
      <c r="CZJ3" s="129"/>
      <c r="CZK3" s="129"/>
      <c r="CZL3" s="129"/>
      <c r="CZM3" s="129"/>
      <c r="CZN3" s="129"/>
      <c r="CZO3" s="129"/>
      <c r="CZP3" s="129"/>
      <c r="CZQ3" s="129"/>
      <c r="CZR3" s="129"/>
      <c r="CZS3" s="129"/>
      <c r="CZT3" s="129"/>
      <c r="CZU3" s="129"/>
      <c r="CZV3" s="129"/>
      <c r="CZW3" s="129"/>
      <c r="CZX3" s="129"/>
      <c r="CZY3" s="129"/>
      <c r="CZZ3" s="129"/>
      <c r="DAA3" s="129"/>
      <c r="DAB3" s="129"/>
      <c r="DAC3" s="129"/>
      <c r="DAD3" s="129"/>
      <c r="DAE3" s="129"/>
      <c r="DAF3" s="129"/>
      <c r="DAG3" s="129"/>
      <c r="DAH3" s="129"/>
      <c r="DAI3" s="129"/>
      <c r="DAJ3" s="129"/>
      <c r="DAK3" s="129"/>
      <c r="DAL3" s="129"/>
      <c r="DAM3" s="129"/>
      <c r="DAN3" s="129"/>
      <c r="DAO3" s="129"/>
      <c r="DAP3" s="129"/>
      <c r="DAQ3" s="129"/>
      <c r="DAR3" s="129"/>
      <c r="DAS3" s="129"/>
      <c r="DAT3" s="129"/>
      <c r="DAU3" s="129"/>
      <c r="DAV3" s="129"/>
      <c r="DAW3" s="129"/>
      <c r="DAX3" s="129"/>
      <c r="DAY3" s="129"/>
      <c r="DAZ3" s="129"/>
      <c r="DBA3" s="129"/>
      <c r="DBB3" s="129"/>
      <c r="DBC3" s="129"/>
      <c r="DBD3" s="129"/>
      <c r="DBE3" s="129"/>
      <c r="DBF3" s="129"/>
      <c r="DBG3" s="129"/>
      <c r="DBH3" s="129"/>
      <c r="DBI3" s="129"/>
      <c r="DBJ3" s="129"/>
      <c r="DBK3" s="129"/>
      <c r="DBL3" s="129"/>
      <c r="DBM3" s="129"/>
      <c r="DBN3" s="129"/>
      <c r="DBO3" s="129"/>
      <c r="DBP3" s="129"/>
      <c r="DBQ3" s="129"/>
      <c r="DBR3" s="129"/>
      <c r="DBS3" s="129"/>
      <c r="DBT3" s="129"/>
      <c r="DBU3" s="129"/>
      <c r="DBV3" s="129"/>
      <c r="DBW3" s="129"/>
      <c r="DBX3" s="129"/>
      <c r="DBY3" s="129"/>
      <c r="DBZ3" s="129"/>
      <c r="DCA3" s="129"/>
      <c r="DCB3" s="129"/>
      <c r="DCC3" s="129"/>
      <c r="DCD3" s="129"/>
      <c r="DCE3" s="129"/>
      <c r="DCF3" s="129"/>
      <c r="DCG3" s="129"/>
      <c r="DCH3" s="129"/>
      <c r="DCI3" s="129"/>
      <c r="DCJ3" s="129"/>
      <c r="DCK3" s="129"/>
      <c r="DCL3" s="129"/>
      <c r="DCM3" s="129"/>
      <c r="DCN3" s="129"/>
      <c r="DCO3" s="129"/>
      <c r="DCP3" s="129"/>
      <c r="DCQ3" s="129"/>
      <c r="DCR3" s="129"/>
      <c r="DCS3" s="129"/>
      <c r="DCT3" s="129"/>
      <c r="DCU3" s="129"/>
      <c r="DCV3" s="129"/>
      <c r="DCW3" s="129"/>
      <c r="DCX3" s="129"/>
      <c r="DCY3" s="129"/>
      <c r="DCZ3" s="129"/>
      <c r="DDA3" s="129"/>
      <c r="DDB3" s="129"/>
      <c r="DDC3" s="129"/>
      <c r="DDD3" s="129"/>
      <c r="DDE3" s="129"/>
      <c r="DDF3" s="129"/>
      <c r="DDG3" s="129"/>
      <c r="DDH3" s="129"/>
      <c r="DDI3" s="129"/>
      <c r="DDJ3" s="129"/>
      <c r="DDK3" s="129"/>
      <c r="DDL3" s="129"/>
      <c r="DDM3" s="129"/>
      <c r="DDN3" s="129"/>
      <c r="DDO3" s="129"/>
      <c r="DDP3" s="129"/>
      <c r="DDQ3" s="129"/>
      <c r="DDR3" s="129"/>
      <c r="DDS3" s="129"/>
      <c r="DDT3" s="129"/>
      <c r="DDU3" s="129"/>
      <c r="DDV3" s="129"/>
      <c r="DDW3" s="129"/>
      <c r="DDX3" s="129"/>
      <c r="DDY3" s="129"/>
      <c r="DDZ3" s="129"/>
      <c r="DEA3" s="129"/>
      <c r="DEB3" s="129"/>
      <c r="DEC3" s="129"/>
      <c r="DED3" s="129"/>
      <c r="DEE3" s="129"/>
      <c r="DEF3" s="129"/>
      <c r="DEG3" s="129"/>
      <c r="DEH3" s="129"/>
      <c r="DEI3" s="129"/>
      <c r="DEJ3" s="129"/>
      <c r="DEK3" s="129"/>
      <c r="DEL3" s="129"/>
      <c r="DEM3" s="129"/>
      <c r="DEN3" s="129"/>
      <c r="DEO3" s="129"/>
      <c r="DEP3" s="129"/>
      <c r="DEQ3" s="129"/>
      <c r="DER3" s="129"/>
      <c r="DES3" s="129"/>
      <c r="DET3" s="129"/>
      <c r="DEU3" s="129"/>
      <c r="DEV3" s="129"/>
      <c r="DEW3" s="129"/>
      <c r="DEX3" s="129"/>
      <c r="DEY3" s="129"/>
      <c r="DEZ3" s="129"/>
      <c r="DFA3" s="129"/>
      <c r="DFB3" s="129"/>
      <c r="DFC3" s="129"/>
      <c r="DFD3" s="129"/>
      <c r="DFE3" s="129"/>
      <c r="DFF3" s="129"/>
      <c r="DFG3" s="129"/>
      <c r="DFH3" s="129"/>
      <c r="DFI3" s="129"/>
      <c r="DFJ3" s="129"/>
      <c r="DFK3" s="129"/>
      <c r="DFL3" s="129"/>
      <c r="DFM3" s="129"/>
      <c r="DFN3" s="129"/>
      <c r="DFO3" s="129"/>
      <c r="DFP3" s="129"/>
      <c r="DFQ3" s="129"/>
      <c r="DFR3" s="129"/>
      <c r="DFS3" s="129"/>
      <c r="DFT3" s="129"/>
      <c r="DFU3" s="129"/>
      <c r="DFV3" s="129"/>
      <c r="DFW3" s="129"/>
      <c r="DFX3" s="129"/>
      <c r="DFY3" s="129"/>
      <c r="DFZ3" s="129"/>
      <c r="DGA3" s="129"/>
      <c r="DGB3" s="129"/>
      <c r="DGC3" s="129"/>
      <c r="DGD3" s="129"/>
      <c r="DGE3" s="129"/>
      <c r="DGF3" s="129"/>
      <c r="DGG3" s="129"/>
      <c r="DGH3" s="129"/>
      <c r="DGI3" s="129"/>
      <c r="DGJ3" s="129"/>
      <c r="DGK3" s="129"/>
      <c r="DGL3" s="129"/>
      <c r="DGM3" s="129"/>
      <c r="DGN3" s="129"/>
      <c r="DGO3" s="129"/>
      <c r="DGP3" s="129"/>
      <c r="DGQ3" s="129"/>
      <c r="DGR3" s="129"/>
      <c r="DGS3" s="129"/>
      <c r="DGT3" s="129"/>
      <c r="DGU3" s="129"/>
      <c r="DGV3" s="129"/>
      <c r="DGW3" s="129"/>
      <c r="DGX3" s="129"/>
      <c r="DGY3" s="129"/>
      <c r="DGZ3" s="129"/>
      <c r="DHA3" s="129"/>
      <c r="DHB3" s="129"/>
      <c r="DHC3" s="129"/>
      <c r="DHD3" s="129"/>
      <c r="DHE3" s="129"/>
      <c r="DHF3" s="129"/>
      <c r="DHG3" s="129"/>
      <c r="DHH3" s="129"/>
      <c r="DHI3" s="129"/>
      <c r="DHJ3" s="129"/>
      <c r="DHK3" s="129"/>
      <c r="DHL3" s="129"/>
      <c r="DHM3" s="129"/>
      <c r="DHN3" s="129"/>
      <c r="DHO3" s="129"/>
      <c r="DHP3" s="129"/>
      <c r="DHQ3" s="129"/>
      <c r="DHR3" s="129"/>
      <c r="DHS3" s="129"/>
      <c r="DHT3" s="129"/>
      <c r="DHU3" s="129"/>
      <c r="DHV3" s="129"/>
      <c r="DHW3" s="129"/>
      <c r="DHX3" s="129"/>
      <c r="DHY3" s="129"/>
      <c r="DHZ3" s="129"/>
      <c r="DIA3" s="129"/>
      <c r="DIB3" s="129"/>
      <c r="DIC3" s="129"/>
      <c r="DID3" s="129"/>
      <c r="DIE3" s="129"/>
      <c r="DIF3" s="129"/>
      <c r="DIG3" s="129"/>
      <c r="DIH3" s="129"/>
      <c r="DII3" s="129"/>
      <c r="DIJ3" s="129"/>
      <c r="DIK3" s="129"/>
      <c r="DIL3" s="129"/>
      <c r="DIM3" s="129"/>
      <c r="DIN3" s="129"/>
      <c r="DIO3" s="129"/>
      <c r="DIP3" s="129"/>
      <c r="DIQ3" s="129"/>
      <c r="DIR3" s="129"/>
      <c r="DIS3" s="129"/>
      <c r="DIT3" s="129"/>
      <c r="DIU3" s="129"/>
      <c r="DIV3" s="129"/>
      <c r="DIW3" s="129"/>
      <c r="DIX3" s="129"/>
      <c r="DIY3" s="129"/>
      <c r="DIZ3" s="129"/>
      <c r="DJA3" s="129"/>
      <c r="DJB3" s="129"/>
      <c r="DJC3" s="129"/>
      <c r="DJD3" s="129"/>
      <c r="DJE3" s="129"/>
      <c r="DJF3" s="129"/>
      <c r="DJG3" s="129"/>
      <c r="DJH3" s="129"/>
      <c r="DJI3" s="129"/>
      <c r="DJJ3" s="129"/>
      <c r="DJK3" s="129"/>
      <c r="DJL3" s="129"/>
      <c r="DJM3" s="129"/>
      <c r="DJN3" s="129"/>
      <c r="DJO3" s="129"/>
      <c r="DJP3" s="129"/>
      <c r="DJQ3" s="129"/>
      <c r="DJR3" s="129"/>
      <c r="DJS3" s="129"/>
      <c r="DJT3" s="129"/>
      <c r="DJU3" s="129"/>
      <c r="DJV3" s="129"/>
      <c r="DJW3" s="129"/>
      <c r="DJX3" s="129"/>
      <c r="DJY3" s="129"/>
      <c r="DJZ3" s="129"/>
      <c r="DKA3" s="129"/>
      <c r="DKB3" s="129"/>
      <c r="DKC3" s="129"/>
      <c r="DKD3" s="129"/>
      <c r="DKE3" s="129"/>
      <c r="DKF3" s="129"/>
      <c r="DKG3" s="129"/>
      <c r="DKH3" s="129"/>
      <c r="DKI3" s="129"/>
      <c r="DKJ3" s="129"/>
      <c r="DKK3" s="129"/>
      <c r="DKL3" s="129"/>
      <c r="DKM3" s="129"/>
      <c r="DKN3" s="129"/>
      <c r="DKO3" s="129"/>
      <c r="DKP3" s="129"/>
      <c r="DKQ3" s="129"/>
      <c r="DKR3" s="129"/>
      <c r="DKS3" s="129"/>
      <c r="DKT3" s="129"/>
      <c r="DKU3" s="129"/>
      <c r="DKV3" s="129"/>
      <c r="DKW3" s="129"/>
      <c r="DKX3" s="129"/>
      <c r="DKY3" s="129"/>
      <c r="DKZ3" s="129"/>
      <c r="DLA3" s="129"/>
      <c r="DLB3" s="129"/>
      <c r="DLC3" s="129"/>
      <c r="DLD3" s="129"/>
      <c r="DLE3" s="129"/>
      <c r="DLF3" s="129"/>
      <c r="DLG3" s="129"/>
      <c r="DLH3" s="129"/>
      <c r="DLI3" s="129"/>
      <c r="DLJ3" s="129"/>
      <c r="DLK3" s="129"/>
      <c r="DLL3" s="129"/>
      <c r="DLM3" s="129"/>
      <c r="DLN3" s="129"/>
      <c r="DLO3" s="129"/>
      <c r="DLP3" s="129"/>
      <c r="DLQ3" s="129"/>
      <c r="DLR3" s="129"/>
      <c r="DLS3" s="129"/>
      <c r="DLT3" s="129"/>
      <c r="DLU3" s="129"/>
      <c r="DLV3" s="129"/>
      <c r="DLW3" s="129"/>
      <c r="DLX3" s="129"/>
      <c r="DLY3" s="129"/>
      <c r="DLZ3" s="129"/>
      <c r="DMA3" s="129"/>
      <c r="DMB3" s="129"/>
      <c r="DMC3" s="129"/>
      <c r="DMD3" s="129"/>
      <c r="DME3" s="129"/>
      <c r="DMF3" s="129"/>
      <c r="DMG3" s="129"/>
      <c r="DMH3" s="129"/>
      <c r="DMI3" s="129"/>
      <c r="DMJ3" s="129"/>
      <c r="DMK3" s="129"/>
      <c r="DML3" s="129"/>
      <c r="DMM3" s="129"/>
      <c r="DMN3" s="129"/>
      <c r="DMO3" s="129"/>
      <c r="DMP3" s="129"/>
      <c r="DMQ3" s="129"/>
      <c r="DMR3" s="129"/>
      <c r="DMS3" s="129"/>
      <c r="DMT3" s="129"/>
      <c r="DMU3" s="129"/>
      <c r="DMV3" s="129"/>
      <c r="DMW3" s="129"/>
      <c r="DMX3" s="129"/>
      <c r="DMY3" s="129"/>
      <c r="DMZ3" s="129"/>
      <c r="DNA3" s="129"/>
      <c r="DNB3" s="129"/>
      <c r="DNC3" s="129"/>
      <c r="DND3" s="129"/>
      <c r="DNE3" s="129"/>
      <c r="DNF3" s="129"/>
      <c r="DNG3" s="129"/>
      <c r="DNH3" s="129"/>
      <c r="DNI3" s="129"/>
      <c r="DNJ3" s="129"/>
      <c r="DNK3" s="129"/>
      <c r="DNL3" s="129"/>
      <c r="DNM3" s="129"/>
      <c r="DNN3" s="129"/>
      <c r="DNO3" s="129"/>
      <c r="DNP3" s="129"/>
      <c r="DNQ3" s="129"/>
      <c r="DNR3" s="129"/>
      <c r="DNS3" s="129"/>
      <c r="DNT3" s="129"/>
      <c r="DNU3" s="129"/>
      <c r="DNV3" s="129"/>
      <c r="DNW3" s="129"/>
      <c r="DNX3" s="129"/>
      <c r="DNY3" s="129"/>
      <c r="DNZ3" s="129"/>
      <c r="DOA3" s="129"/>
      <c r="DOB3" s="129"/>
      <c r="DOC3" s="129"/>
      <c r="DOD3" s="129"/>
      <c r="DOE3" s="129"/>
      <c r="DOF3" s="129"/>
      <c r="DOG3" s="129"/>
      <c r="DOH3" s="129"/>
      <c r="DOI3" s="129"/>
      <c r="DOJ3" s="129"/>
      <c r="DOK3" s="129"/>
      <c r="DOL3" s="129"/>
      <c r="DOM3" s="129"/>
      <c r="DON3" s="129"/>
      <c r="DOO3" s="129"/>
      <c r="DOP3" s="129"/>
      <c r="DOQ3" s="129"/>
      <c r="DOR3" s="129"/>
      <c r="DOS3" s="129"/>
      <c r="DOT3" s="129"/>
      <c r="DOU3" s="129"/>
      <c r="DOV3" s="129"/>
      <c r="DOW3" s="129"/>
      <c r="DOX3" s="129"/>
      <c r="DOY3" s="129"/>
      <c r="DOZ3" s="129"/>
      <c r="DPA3" s="129"/>
      <c r="DPB3" s="129"/>
      <c r="DPC3" s="129"/>
      <c r="DPD3" s="129"/>
      <c r="DPE3" s="129"/>
      <c r="DPF3" s="129"/>
      <c r="DPG3" s="129"/>
      <c r="DPH3" s="129"/>
      <c r="DPI3" s="129"/>
      <c r="DPJ3" s="129"/>
      <c r="DPK3" s="129"/>
      <c r="DPL3" s="129"/>
      <c r="DPM3" s="129"/>
      <c r="DPN3" s="129"/>
      <c r="DPO3" s="129"/>
      <c r="DPP3" s="129"/>
      <c r="DPQ3" s="129"/>
      <c r="DPR3" s="129"/>
      <c r="DPS3" s="129"/>
      <c r="DPT3" s="129"/>
      <c r="DPU3" s="129"/>
      <c r="DPV3" s="129"/>
      <c r="DPW3" s="129"/>
      <c r="DPX3" s="129"/>
      <c r="DPY3" s="129"/>
      <c r="DPZ3" s="129"/>
      <c r="DQA3" s="129"/>
      <c r="DQB3" s="129"/>
      <c r="DQC3" s="129"/>
      <c r="DQD3" s="129"/>
      <c r="DQE3" s="129"/>
      <c r="DQF3" s="129"/>
      <c r="DQG3" s="129"/>
      <c r="DQH3" s="129"/>
      <c r="DQI3" s="129"/>
      <c r="DQJ3" s="129"/>
      <c r="DQK3" s="129"/>
      <c r="DQL3" s="129"/>
      <c r="DQM3" s="129"/>
      <c r="DQN3" s="129"/>
      <c r="DQO3" s="129"/>
      <c r="DQP3" s="129"/>
      <c r="DQQ3" s="129"/>
      <c r="DQR3" s="129"/>
      <c r="DQS3" s="129"/>
      <c r="DQT3" s="129"/>
      <c r="DQU3" s="129"/>
      <c r="DQV3" s="129"/>
      <c r="DQW3" s="129"/>
      <c r="DQX3" s="129"/>
      <c r="DQY3" s="129"/>
      <c r="DQZ3" s="129"/>
      <c r="DRA3" s="129"/>
      <c r="DRB3" s="129"/>
      <c r="DRC3" s="129"/>
      <c r="DRD3" s="129"/>
      <c r="DRE3" s="129"/>
      <c r="DRF3" s="129"/>
      <c r="DRG3" s="129"/>
      <c r="DRH3" s="129"/>
      <c r="DRI3" s="129"/>
      <c r="DRJ3" s="129"/>
      <c r="DRK3" s="129"/>
      <c r="DRL3" s="129"/>
      <c r="DRM3" s="129"/>
      <c r="DRN3" s="129"/>
      <c r="DRO3" s="129"/>
      <c r="DRP3" s="129"/>
      <c r="DRQ3" s="129"/>
      <c r="DRR3" s="129"/>
      <c r="DRS3" s="129"/>
      <c r="DRT3" s="129"/>
      <c r="DRU3" s="129"/>
      <c r="DRV3" s="129"/>
      <c r="DRW3" s="129"/>
      <c r="DRX3" s="129"/>
      <c r="DRY3" s="129"/>
      <c r="DRZ3" s="129"/>
      <c r="DSA3" s="129"/>
      <c r="DSB3" s="129"/>
      <c r="DSC3" s="129"/>
      <c r="DSD3" s="129"/>
      <c r="DSE3" s="129"/>
      <c r="DSF3" s="129"/>
      <c r="DSG3" s="129"/>
      <c r="DSH3" s="129"/>
      <c r="DSI3" s="129"/>
      <c r="DSJ3" s="129"/>
      <c r="DSK3" s="129"/>
      <c r="DSL3" s="129"/>
      <c r="DSM3" s="129"/>
      <c r="DSN3" s="129"/>
      <c r="DSO3" s="129"/>
      <c r="DSP3" s="129"/>
      <c r="DSQ3" s="129"/>
      <c r="DSR3" s="129"/>
      <c r="DSS3" s="129"/>
      <c r="DST3" s="129"/>
      <c r="DSU3" s="129"/>
      <c r="DSV3" s="129"/>
      <c r="DSW3" s="129"/>
      <c r="DSX3" s="129"/>
      <c r="DSY3" s="129"/>
      <c r="DSZ3" s="129"/>
      <c r="DTA3" s="129"/>
      <c r="DTB3" s="129"/>
      <c r="DTC3" s="129"/>
      <c r="DTD3" s="129"/>
      <c r="DTE3" s="129"/>
      <c r="DTF3" s="129"/>
      <c r="DTG3" s="129"/>
      <c r="DTH3" s="129"/>
      <c r="DTI3" s="129"/>
      <c r="DTJ3" s="129"/>
      <c r="DTK3" s="129"/>
      <c r="DTL3" s="129"/>
      <c r="DTM3" s="129"/>
      <c r="DTN3" s="129"/>
      <c r="DTO3" s="129"/>
      <c r="DTP3" s="129"/>
      <c r="DTQ3" s="129"/>
      <c r="DTR3" s="129"/>
      <c r="DTS3" s="129"/>
      <c r="DTT3" s="129"/>
      <c r="DTU3" s="129"/>
      <c r="DTV3" s="129"/>
      <c r="DTW3" s="129"/>
      <c r="DTX3" s="129"/>
      <c r="DTY3" s="129"/>
      <c r="DTZ3" s="129"/>
      <c r="DUA3" s="129"/>
      <c r="DUB3" s="129"/>
      <c r="DUC3" s="129"/>
      <c r="DUD3" s="129"/>
      <c r="DUE3" s="129"/>
      <c r="DUF3" s="129"/>
      <c r="DUG3" s="129"/>
      <c r="DUH3" s="129"/>
      <c r="DUI3" s="129"/>
      <c r="DUJ3" s="129"/>
      <c r="DUK3" s="129"/>
      <c r="DUL3" s="129"/>
      <c r="DUM3" s="129"/>
      <c r="DUN3" s="129"/>
      <c r="DUO3" s="129"/>
      <c r="DUP3" s="129"/>
      <c r="DUQ3" s="129"/>
      <c r="DUR3" s="129"/>
      <c r="DUS3" s="129"/>
      <c r="DUT3" s="129"/>
      <c r="DUU3" s="129"/>
      <c r="DUV3" s="129"/>
      <c r="DUW3" s="129"/>
      <c r="DUX3" s="129"/>
      <c r="DUY3" s="129"/>
      <c r="DUZ3" s="129"/>
      <c r="DVA3" s="129"/>
      <c r="DVB3" s="129"/>
      <c r="DVC3" s="129"/>
      <c r="DVD3" s="129"/>
      <c r="DVE3" s="129"/>
      <c r="DVF3" s="129"/>
      <c r="DVG3" s="129"/>
      <c r="DVH3" s="129"/>
      <c r="DVI3" s="129"/>
      <c r="DVJ3" s="129"/>
      <c r="DVK3" s="129"/>
      <c r="DVL3" s="129"/>
      <c r="DVM3" s="129"/>
      <c r="DVN3" s="129"/>
      <c r="DVO3" s="129"/>
      <c r="DVP3" s="129"/>
      <c r="DVQ3" s="129"/>
      <c r="DVR3" s="129"/>
      <c r="DVS3" s="129"/>
      <c r="DVT3" s="129"/>
      <c r="DVU3" s="129"/>
      <c r="DVV3" s="129"/>
      <c r="DVW3" s="129"/>
      <c r="DVX3" s="129"/>
      <c r="DVY3" s="129"/>
      <c r="DVZ3" s="129"/>
      <c r="DWA3" s="129"/>
      <c r="DWB3" s="129"/>
      <c r="DWC3" s="129"/>
      <c r="DWD3" s="129"/>
      <c r="DWE3" s="129"/>
      <c r="DWF3" s="129"/>
      <c r="DWG3" s="129"/>
      <c r="DWH3" s="129"/>
      <c r="DWI3" s="129"/>
      <c r="DWJ3" s="129"/>
      <c r="DWK3" s="129"/>
      <c r="DWL3" s="129"/>
      <c r="DWM3" s="129"/>
      <c r="DWN3" s="129"/>
      <c r="DWO3" s="129"/>
      <c r="DWP3" s="129"/>
      <c r="DWQ3" s="129"/>
      <c r="DWR3" s="129"/>
      <c r="DWS3" s="129"/>
      <c r="DWT3" s="129"/>
      <c r="DWU3" s="129"/>
      <c r="DWV3" s="129"/>
      <c r="DWW3" s="129"/>
      <c r="DWX3" s="129"/>
      <c r="DWY3" s="129"/>
      <c r="DWZ3" s="129"/>
      <c r="DXA3" s="129"/>
      <c r="DXB3" s="129"/>
      <c r="DXC3" s="129"/>
      <c r="DXD3" s="129"/>
      <c r="DXE3" s="129"/>
      <c r="DXF3" s="129"/>
      <c r="DXG3" s="129"/>
      <c r="DXH3" s="129"/>
      <c r="DXI3" s="129"/>
      <c r="DXJ3" s="129"/>
      <c r="DXK3" s="129"/>
      <c r="DXL3" s="129"/>
      <c r="DXM3" s="129"/>
      <c r="DXN3" s="129"/>
      <c r="DXO3" s="129"/>
      <c r="DXP3" s="129"/>
      <c r="DXQ3" s="129"/>
      <c r="DXR3" s="129"/>
      <c r="DXS3" s="129"/>
      <c r="DXT3" s="129"/>
      <c r="DXU3" s="129"/>
      <c r="DXV3" s="129"/>
      <c r="DXW3" s="129"/>
      <c r="DXX3" s="129"/>
      <c r="DXY3" s="129"/>
      <c r="DXZ3" s="129"/>
      <c r="DYA3" s="129"/>
      <c r="DYB3" s="129"/>
      <c r="DYC3" s="129"/>
      <c r="DYD3" s="129"/>
      <c r="DYE3" s="129"/>
      <c r="DYF3" s="129"/>
      <c r="DYG3" s="129"/>
      <c r="DYH3" s="129"/>
      <c r="DYI3" s="129"/>
      <c r="DYJ3" s="129"/>
      <c r="DYK3" s="129"/>
      <c r="DYL3" s="129"/>
      <c r="DYM3" s="129"/>
      <c r="DYN3" s="129"/>
      <c r="DYO3" s="129"/>
      <c r="DYP3" s="129"/>
      <c r="DYQ3" s="129"/>
      <c r="DYR3" s="129"/>
      <c r="DYS3" s="129"/>
      <c r="DYT3" s="129"/>
      <c r="DYU3" s="129"/>
      <c r="DYV3" s="129"/>
      <c r="DYW3" s="129"/>
      <c r="DYX3" s="129"/>
      <c r="DYY3" s="129"/>
      <c r="DYZ3" s="129"/>
      <c r="DZA3" s="129"/>
      <c r="DZB3" s="129"/>
      <c r="DZC3" s="129"/>
      <c r="DZD3" s="129"/>
      <c r="DZE3" s="129"/>
      <c r="DZF3" s="129"/>
      <c r="DZG3" s="129"/>
      <c r="DZH3" s="129"/>
      <c r="DZI3" s="129"/>
      <c r="DZJ3" s="129"/>
      <c r="DZK3" s="129"/>
      <c r="DZL3" s="129"/>
      <c r="DZM3" s="129"/>
      <c r="DZN3" s="129"/>
      <c r="DZO3" s="129"/>
      <c r="DZP3" s="129"/>
      <c r="DZQ3" s="129"/>
      <c r="DZR3" s="129"/>
      <c r="DZS3" s="129"/>
      <c r="DZT3" s="129"/>
      <c r="DZU3" s="129"/>
      <c r="DZV3" s="129"/>
      <c r="DZW3" s="129"/>
      <c r="DZX3" s="129"/>
      <c r="DZY3" s="129"/>
      <c r="DZZ3" s="129"/>
      <c r="EAA3" s="129"/>
      <c r="EAB3" s="129"/>
      <c r="EAC3" s="129"/>
      <c r="EAD3" s="129"/>
      <c r="EAE3" s="129"/>
      <c r="EAF3" s="129"/>
      <c r="EAG3" s="129"/>
      <c r="EAH3" s="129"/>
      <c r="EAI3" s="129"/>
      <c r="EAJ3" s="129"/>
      <c r="EAK3" s="129"/>
      <c r="EAL3" s="129"/>
      <c r="EAM3" s="129"/>
      <c r="EAN3" s="129"/>
      <c r="EAO3" s="129"/>
      <c r="EAP3" s="129"/>
      <c r="EAQ3" s="129"/>
      <c r="EAR3" s="129"/>
      <c r="EAS3" s="129"/>
      <c r="EAT3" s="129"/>
      <c r="EAU3" s="129"/>
      <c r="EAV3" s="129"/>
      <c r="EAW3" s="129"/>
      <c r="EAX3" s="129"/>
      <c r="EAY3" s="129"/>
      <c r="EAZ3" s="129"/>
      <c r="EBA3" s="129"/>
      <c r="EBB3" s="129"/>
      <c r="EBC3" s="129"/>
      <c r="EBD3" s="129"/>
      <c r="EBE3" s="129"/>
      <c r="EBF3" s="129"/>
      <c r="EBG3" s="129"/>
      <c r="EBH3" s="129"/>
      <c r="EBI3" s="129"/>
      <c r="EBJ3" s="129"/>
      <c r="EBK3" s="129"/>
      <c r="EBL3" s="129"/>
      <c r="EBM3" s="129"/>
      <c r="EBN3" s="129"/>
      <c r="EBO3" s="129"/>
      <c r="EBP3" s="129"/>
      <c r="EBQ3" s="129"/>
      <c r="EBR3" s="129"/>
      <c r="EBS3" s="129"/>
      <c r="EBT3" s="129"/>
      <c r="EBU3" s="129"/>
      <c r="EBV3" s="129"/>
      <c r="EBW3" s="129"/>
      <c r="EBX3" s="129"/>
      <c r="EBY3" s="129"/>
      <c r="EBZ3" s="129"/>
      <c r="ECA3" s="129"/>
      <c r="ECB3" s="129"/>
      <c r="ECC3" s="129"/>
      <c r="ECD3" s="129"/>
      <c r="ECE3" s="129"/>
      <c r="ECF3" s="129"/>
      <c r="ECG3" s="129"/>
      <c r="ECH3" s="129"/>
      <c r="ECI3" s="129"/>
      <c r="ECJ3" s="129"/>
      <c r="ECK3" s="129"/>
      <c r="ECL3" s="129"/>
      <c r="ECM3" s="129"/>
      <c r="ECN3" s="129"/>
      <c r="ECO3" s="129"/>
      <c r="ECP3" s="129"/>
      <c r="ECQ3" s="129"/>
      <c r="ECR3" s="129"/>
      <c r="ECS3" s="129"/>
      <c r="ECT3" s="129"/>
      <c r="ECU3" s="129"/>
      <c r="ECV3" s="129"/>
      <c r="ECW3" s="129"/>
      <c r="ECX3" s="129"/>
      <c r="ECY3" s="129"/>
      <c r="ECZ3" s="129"/>
      <c r="EDA3" s="129"/>
      <c r="EDB3" s="129"/>
      <c r="EDC3" s="129"/>
      <c r="EDD3" s="129"/>
      <c r="EDE3" s="129"/>
      <c r="EDF3" s="129"/>
      <c r="EDG3" s="129"/>
      <c r="EDH3" s="129"/>
      <c r="EDI3" s="129"/>
      <c r="EDJ3" s="129"/>
      <c r="EDK3" s="129"/>
      <c r="EDL3" s="129"/>
      <c r="EDM3" s="129"/>
      <c r="EDN3" s="129"/>
      <c r="EDO3" s="129"/>
      <c r="EDP3" s="129"/>
      <c r="EDQ3" s="129"/>
      <c r="EDR3" s="129"/>
      <c r="EDS3" s="129"/>
      <c r="EDT3" s="129"/>
      <c r="EDU3" s="129"/>
      <c r="EDV3" s="129"/>
      <c r="EDW3" s="129"/>
      <c r="EDX3" s="129"/>
      <c r="EDY3" s="129"/>
      <c r="EDZ3" s="129"/>
      <c r="EEA3" s="129"/>
      <c r="EEB3" s="129"/>
      <c r="EEC3" s="129"/>
      <c r="EED3" s="129"/>
      <c r="EEE3" s="129"/>
      <c r="EEF3" s="129"/>
      <c r="EEG3" s="129"/>
      <c r="EEH3" s="129"/>
      <c r="EEI3" s="129"/>
      <c r="EEJ3" s="129"/>
      <c r="EEK3" s="129"/>
      <c r="EEL3" s="129"/>
      <c r="EEM3" s="129"/>
      <c r="EEN3" s="129"/>
      <c r="EEO3" s="129"/>
      <c r="EEP3" s="129"/>
      <c r="EEQ3" s="129"/>
      <c r="EER3" s="129"/>
      <c r="EES3" s="129"/>
      <c r="EET3" s="129"/>
      <c r="EEU3" s="129"/>
      <c r="EEV3" s="129"/>
      <c r="EEW3" s="129"/>
      <c r="EEX3" s="129"/>
      <c r="EEY3" s="129"/>
      <c r="EEZ3" s="129"/>
      <c r="EFA3" s="129"/>
      <c r="EFB3" s="129"/>
      <c r="EFC3" s="129"/>
      <c r="EFD3" s="129"/>
      <c r="EFE3" s="129"/>
      <c r="EFF3" s="129"/>
      <c r="EFG3" s="129"/>
      <c r="EFH3" s="129"/>
      <c r="EFI3" s="129"/>
      <c r="EFJ3" s="129"/>
      <c r="EFK3" s="129"/>
      <c r="EFL3" s="129"/>
      <c r="EFM3" s="129"/>
      <c r="EFN3" s="129"/>
      <c r="EFO3" s="129"/>
      <c r="EFP3" s="129"/>
      <c r="EFQ3" s="129"/>
      <c r="EFR3" s="129"/>
      <c r="EFS3" s="129"/>
      <c r="EFT3" s="129"/>
      <c r="EFU3" s="129"/>
      <c r="EFV3" s="129"/>
      <c r="EFW3" s="129"/>
      <c r="EFX3" s="129"/>
      <c r="EFY3" s="129"/>
      <c r="EFZ3" s="129"/>
      <c r="EGA3" s="129"/>
      <c r="EGB3" s="129"/>
      <c r="EGC3" s="129"/>
      <c r="EGD3" s="129"/>
      <c r="EGE3" s="129"/>
      <c r="EGF3" s="129"/>
      <c r="EGG3" s="129"/>
      <c r="EGH3" s="129"/>
      <c r="EGI3" s="129"/>
      <c r="EGJ3" s="129"/>
      <c r="EGK3" s="129"/>
      <c r="EGL3" s="129"/>
      <c r="EGM3" s="129"/>
      <c r="EGN3" s="129"/>
      <c r="EGO3" s="129"/>
      <c r="EGP3" s="129"/>
      <c r="EGQ3" s="129"/>
      <c r="EGR3" s="129"/>
      <c r="EGS3" s="129"/>
      <c r="EGT3" s="129"/>
      <c r="EGU3" s="129"/>
      <c r="EGV3" s="129"/>
      <c r="EGW3" s="129"/>
      <c r="EGX3" s="129"/>
      <c r="EGY3" s="129"/>
      <c r="EGZ3" s="129"/>
      <c r="EHA3" s="129"/>
      <c r="EHB3" s="129"/>
      <c r="EHC3" s="129"/>
      <c r="EHD3" s="129"/>
      <c r="EHE3" s="129"/>
      <c r="EHF3" s="129"/>
      <c r="EHG3" s="129"/>
      <c r="EHH3" s="129"/>
      <c r="EHI3" s="129"/>
      <c r="EHJ3" s="129"/>
      <c r="EHK3" s="129"/>
      <c r="EHL3" s="129"/>
      <c r="EHM3" s="129"/>
      <c r="EHN3" s="129"/>
      <c r="EHO3" s="129"/>
      <c r="EHP3" s="129"/>
      <c r="EHQ3" s="129"/>
      <c r="EHR3" s="129"/>
      <c r="EHS3" s="129"/>
      <c r="EHT3" s="129"/>
      <c r="EHU3" s="129"/>
      <c r="EHV3" s="129"/>
      <c r="EHW3" s="129"/>
      <c r="EHX3" s="129"/>
      <c r="EHY3" s="129"/>
      <c r="EHZ3" s="129"/>
      <c r="EIA3" s="129"/>
      <c r="EIB3" s="129"/>
      <c r="EIC3" s="129"/>
      <c r="EID3" s="129"/>
      <c r="EIE3" s="129"/>
      <c r="EIF3" s="129"/>
      <c r="EIG3" s="129"/>
      <c r="EIH3" s="129"/>
      <c r="EII3" s="129"/>
      <c r="EIJ3" s="129"/>
      <c r="EIK3" s="129"/>
      <c r="EIL3" s="129"/>
      <c r="EIM3" s="129"/>
      <c r="EIN3" s="129"/>
      <c r="EIO3" s="129"/>
      <c r="EIP3" s="129"/>
      <c r="EIQ3" s="129"/>
      <c r="EIR3" s="129"/>
      <c r="EIS3" s="129"/>
      <c r="EIT3" s="129"/>
      <c r="EIU3" s="129"/>
      <c r="EIV3" s="129"/>
      <c r="EIW3" s="129"/>
      <c r="EIX3" s="129"/>
      <c r="EIY3" s="129"/>
      <c r="EIZ3" s="129"/>
      <c r="EJA3" s="129"/>
      <c r="EJB3" s="129"/>
      <c r="EJC3" s="129"/>
      <c r="EJD3" s="129"/>
      <c r="EJE3" s="129"/>
      <c r="EJF3" s="129"/>
      <c r="EJG3" s="129"/>
      <c r="EJH3" s="129"/>
      <c r="EJI3" s="129"/>
      <c r="EJJ3" s="129"/>
      <c r="EJK3" s="129"/>
      <c r="EJL3" s="129"/>
      <c r="EJM3" s="129"/>
      <c r="EJN3" s="129"/>
      <c r="EJO3" s="129"/>
      <c r="EJP3" s="129"/>
      <c r="EJQ3" s="129"/>
      <c r="EJR3" s="129"/>
      <c r="EJS3" s="129"/>
      <c r="EJT3" s="129"/>
      <c r="EJU3" s="129"/>
      <c r="EJV3" s="129"/>
      <c r="EJW3" s="129"/>
      <c r="EJX3" s="129"/>
      <c r="EJY3" s="129"/>
      <c r="EJZ3" s="129"/>
      <c r="EKA3" s="129"/>
      <c r="EKB3" s="129"/>
      <c r="EKC3" s="129"/>
      <c r="EKD3" s="129"/>
      <c r="EKE3" s="129"/>
      <c r="EKF3" s="129"/>
      <c r="EKG3" s="129"/>
      <c r="EKH3" s="129"/>
      <c r="EKI3" s="129"/>
      <c r="EKJ3" s="129"/>
      <c r="EKK3" s="129"/>
      <c r="EKL3" s="129"/>
      <c r="EKM3" s="129"/>
      <c r="EKN3" s="129"/>
      <c r="EKO3" s="129"/>
      <c r="EKP3" s="129"/>
      <c r="EKQ3" s="129"/>
      <c r="EKR3" s="129"/>
      <c r="EKS3" s="129"/>
      <c r="EKT3" s="129"/>
      <c r="EKU3" s="129"/>
      <c r="EKV3" s="129"/>
      <c r="EKW3" s="129"/>
      <c r="EKX3" s="129"/>
      <c r="EKY3" s="129"/>
      <c r="EKZ3" s="129"/>
      <c r="ELA3" s="129"/>
      <c r="ELB3" s="129"/>
      <c r="ELC3" s="129"/>
      <c r="ELD3" s="129"/>
      <c r="ELE3" s="129"/>
      <c r="ELF3" s="129"/>
      <c r="ELG3" s="129"/>
      <c r="ELH3" s="129"/>
      <c r="ELI3" s="129"/>
      <c r="ELJ3" s="129"/>
      <c r="ELK3" s="129"/>
      <c r="ELL3" s="129"/>
      <c r="ELM3" s="129"/>
      <c r="ELN3" s="129"/>
      <c r="ELO3" s="129"/>
      <c r="ELP3" s="129"/>
      <c r="ELQ3" s="129"/>
      <c r="ELR3" s="129"/>
      <c r="ELS3" s="129"/>
      <c r="ELT3" s="129"/>
      <c r="ELU3" s="129"/>
      <c r="ELV3" s="129"/>
      <c r="ELW3" s="129"/>
      <c r="ELX3" s="129"/>
      <c r="ELY3" s="129"/>
      <c r="ELZ3" s="129"/>
      <c r="EMA3" s="129"/>
      <c r="EMB3" s="129"/>
      <c r="EMC3" s="129"/>
      <c r="EMD3" s="129"/>
      <c r="EME3" s="129"/>
      <c r="EMF3" s="129"/>
      <c r="EMG3" s="129"/>
      <c r="EMH3" s="129"/>
      <c r="EMI3" s="129"/>
      <c r="EMJ3" s="129"/>
      <c r="EMK3" s="129"/>
      <c r="EML3" s="129"/>
      <c r="EMM3" s="129"/>
      <c r="EMN3" s="129"/>
      <c r="EMO3" s="129"/>
      <c r="EMP3" s="129"/>
      <c r="EMQ3" s="129"/>
      <c r="EMR3" s="129"/>
      <c r="EMS3" s="129"/>
      <c r="EMT3" s="129"/>
      <c r="EMU3" s="129"/>
      <c r="EMV3" s="129"/>
      <c r="EMW3" s="129"/>
      <c r="EMX3" s="129"/>
      <c r="EMY3" s="129"/>
      <c r="EMZ3" s="129"/>
      <c r="ENA3" s="129"/>
      <c r="ENB3" s="129"/>
      <c r="ENC3" s="129"/>
      <c r="END3" s="129"/>
      <c r="ENE3" s="129"/>
      <c r="ENF3" s="129"/>
      <c r="ENG3" s="129"/>
      <c r="ENH3" s="129"/>
      <c r="ENI3" s="129"/>
      <c r="ENJ3" s="129"/>
      <c r="ENK3" s="129"/>
      <c r="ENL3" s="129"/>
      <c r="ENM3" s="129"/>
      <c r="ENN3" s="129"/>
      <c r="ENO3" s="129"/>
      <c r="ENP3" s="129"/>
      <c r="ENQ3" s="129"/>
      <c r="ENR3" s="129"/>
      <c r="ENS3" s="129"/>
      <c r="ENT3" s="129"/>
      <c r="ENU3" s="129"/>
      <c r="ENV3" s="129"/>
      <c r="ENW3" s="129"/>
      <c r="ENX3" s="129"/>
      <c r="ENY3" s="129"/>
      <c r="ENZ3" s="129"/>
      <c r="EOA3" s="129"/>
      <c r="EOB3" s="129"/>
      <c r="EOC3" s="129"/>
      <c r="EOD3" s="129"/>
      <c r="EOE3" s="129"/>
      <c r="EOF3" s="129"/>
      <c r="EOG3" s="129"/>
      <c r="EOH3" s="129"/>
      <c r="EOI3" s="129"/>
      <c r="EOJ3" s="129"/>
      <c r="EOK3" s="129"/>
      <c r="EOL3" s="129"/>
      <c r="EOM3" s="129"/>
      <c r="EON3" s="129"/>
      <c r="EOO3" s="129"/>
      <c r="EOP3" s="129"/>
      <c r="EOQ3" s="129"/>
      <c r="EOR3" s="129"/>
      <c r="EOS3" s="129"/>
      <c r="EOT3" s="129"/>
      <c r="EOU3" s="129"/>
      <c r="EOV3" s="129"/>
      <c r="EOW3" s="129"/>
      <c r="EOX3" s="129"/>
      <c r="EOY3" s="129"/>
      <c r="EOZ3" s="129"/>
      <c r="EPA3" s="129"/>
      <c r="EPB3" s="129"/>
      <c r="EPC3" s="129"/>
      <c r="EPD3" s="129"/>
      <c r="EPE3" s="129"/>
      <c r="EPF3" s="129"/>
      <c r="EPG3" s="129"/>
      <c r="EPH3" s="129"/>
      <c r="EPI3" s="129"/>
      <c r="EPJ3" s="129"/>
      <c r="EPK3" s="129"/>
      <c r="EPL3" s="129"/>
      <c r="EPM3" s="129"/>
      <c r="EPN3" s="129"/>
      <c r="EPO3" s="129"/>
      <c r="EPP3" s="129"/>
      <c r="EPQ3" s="129"/>
      <c r="EPR3" s="129"/>
      <c r="EPS3" s="129"/>
      <c r="EPT3" s="129"/>
      <c r="EPU3" s="129"/>
      <c r="EPV3" s="129"/>
      <c r="EPW3" s="129"/>
      <c r="EPX3" s="129"/>
      <c r="EPY3" s="129"/>
      <c r="EPZ3" s="129"/>
      <c r="EQA3" s="129"/>
      <c r="EQB3" s="129"/>
      <c r="EQC3" s="129"/>
      <c r="EQD3" s="129"/>
      <c r="EQE3" s="129"/>
      <c r="EQF3" s="129"/>
      <c r="EQG3" s="129"/>
      <c r="EQH3" s="129"/>
      <c r="EQI3" s="129"/>
      <c r="EQJ3" s="129"/>
      <c r="EQK3" s="129"/>
      <c r="EQL3" s="129"/>
      <c r="EQM3" s="129"/>
      <c r="EQN3" s="129"/>
      <c r="EQO3" s="129"/>
      <c r="EQP3" s="129"/>
      <c r="EQQ3" s="129"/>
      <c r="EQR3" s="129"/>
      <c r="EQS3" s="129"/>
      <c r="EQT3" s="129"/>
      <c r="EQU3" s="129"/>
      <c r="EQV3" s="129"/>
      <c r="EQW3" s="129"/>
      <c r="EQX3" s="129"/>
      <c r="EQY3" s="129"/>
      <c r="EQZ3" s="129"/>
      <c r="ERA3" s="129"/>
      <c r="ERB3" s="129"/>
      <c r="ERC3" s="129"/>
      <c r="ERD3" s="129"/>
      <c r="ERE3" s="129"/>
      <c r="ERF3" s="129"/>
      <c r="ERG3" s="129"/>
      <c r="ERH3" s="129"/>
      <c r="ERI3" s="129"/>
      <c r="ERJ3" s="129"/>
      <c r="ERK3" s="129"/>
      <c r="ERL3" s="129"/>
      <c r="ERM3" s="129"/>
      <c r="ERN3" s="129"/>
      <c r="ERO3" s="129"/>
      <c r="ERP3" s="129"/>
      <c r="ERQ3" s="129"/>
      <c r="ERR3" s="129"/>
      <c r="ERS3" s="129"/>
      <c r="ERT3" s="129"/>
      <c r="ERU3" s="129"/>
      <c r="ERV3" s="129"/>
      <c r="ERW3" s="129"/>
      <c r="ERX3" s="129"/>
      <c r="ERY3" s="129"/>
      <c r="ERZ3" s="129"/>
      <c r="ESA3" s="129"/>
      <c r="ESB3" s="129"/>
      <c r="ESC3" s="129"/>
      <c r="ESD3" s="129"/>
      <c r="ESE3" s="129"/>
      <c r="ESF3" s="129"/>
      <c r="ESG3" s="129"/>
      <c r="ESH3" s="129"/>
      <c r="ESI3" s="129"/>
      <c r="ESJ3" s="129"/>
      <c r="ESK3" s="129"/>
      <c r="ESL3" s="129"/>
      <c r="ESM3" s="129"/>
      <c r="ESN3" s="129"/>
      <c r="ESO3" s="129"/>
      <c r="ESP3" s="129"/>
      <c r="ESQ3" s="129"/>
      <c r="ESR3" s="129"/>
      <c r="ESS3" s="129"/>
      <c r="EST3" s="129"/>
      <c r="ESU3" s="129"/>
      <c r="ESV3" s="129"/>
      <c r="ESW3" s="129"/>
      <c r="ESX3" s="129"/>
      <c r="ESY3" s="129"/>
      <c r="ESZ3" s="129"/>
      <c r="ETA3" s="129"/>
      <c r="ETB3" s="129"/>
      <c r="ETC3" s="129"/>
      <c r="ETD3" s="129"/>
      <c r="ETE3" s="129"/>
      <c r="ETF3" s="129"/>
      <c r="ETG3" s="129"/>
      <c r="ETH3" s="129"/>
      <c r="ETI3" s="129"/>
      <c r="ETJ3" s="129"/>
      <c r="ETK3" s="129"/>
      <c r="ETL3" s="129"/>
      <c r="ETM3" s="129"/>
      <c r="ETN3" s="129"/>
      <c r="ETO3" s="129"/>
      <c r="ETP3" s="129"/>
      <c r="ETQ3" s="129"/>
      <c r="ETR3" s="129"/>
      <c r="ETS3" s="129"/>
      <c r="ETT3" s="129"/>
      <c r="ETU3" s="129"/>
      <c r="ETV3" s="129"/>
      <c r="ETW3" s="129"/>
      <c r="ETX3" s="129"/>
      <c r="ETY3" s="129"/>
      <c r="ETZ3" s="129"/>
      <c r="EUA3" s="129"/>
      <c r="EUB3" s="129"/>
      <c r="EUC3" s="129"/>
      <c r="EUD3" s="129"/>
      <c r="EUE3" s="129"/>
      <c r="EUF3" s="129"/>
      <c r="EUG3" s="129"/>
      <c r="EUH3" s="129"/>
      <c r="EUI3" s="129"/>
      <c r="EUJ3" s="129"/>
      <c r="EUK3" s="129"/>
      <c r="EUL3" s="129"/>
      <c r="EUM3" s="129"/>
      <c r="EUN3" s="129"/>
      <c r="EUO3" s="129"/>
      <c r="EUP3" s="129"/>
      <c r="EUQ3" s="129"/>
      <c r="EUR3" s="129"/>
      <c r="EUS3" s="129"/>
      <c r="EUT3" s="129"/>
      <c r="EUU3" s="129"/>
      <c r="EUV3" s="129"/>
      <c r="EUW3" s="129"/>
      <c r="EUX3" s="129"/>
      <c r="EUY3" s="129"/>
      <c r="EUZ3" s="129"/>
      <c r="EVA3" s="129"/>
      <c r="EVB3" s="129"/>
      <c r="EVC3" s="129"/>
      <c r="EVD3" s="129"/>
      <c r="EVE3" s="129"/>
      <c r="EVF3" s="129"/>
      <c r="EVG3" s="129"/>
      <c r="EVH3" s="129"/>
      <c r="EVI3" s="129"/>
      <c r="EVJ3" s="129"/>
      <c r="EVK3" s="129"/>
      <c r="EVL3" s="129"/>
      <c r="EVM3" s="129"/>
      <c r="EVN3" s="129"/>
      <c r="EVO3" s="129"/>
      <c r="EVP3" s="129"/>
      <c r="EVQ3" s="129"/>
      <c r="EVR3" s="129"/>
      <c r="EVS3" s="129"/>
      <c r="EVT3" s="129"/>
      <c r="EVU3" s="129"/>
      <c r="EVV3" s="129"/>
      <c r="EVW3" s="129"/>
      <c r="EVX3" s="129"/>
      <c r="EVY3" s="129"/>
      <c r="EVZ3" s="129"/>
      <c r="EWA3" s="129"/>
      <c r="EWB3" s="129"/>
      <c r="EWC3" s="129"/>
      <c r="EWD3" s="129"/>
      <c r="EWE3" s="129"/>
      <c r="EWF3" s="129"/>
      <c r="EWG3" s="129"/>
      <c r="EWH3" s="129"/>
      <c r="EWI3" s="129"/>
      <c r="EWJ3" s="129"/>
      <c r="EWK3" s="129"/>
      <c r="EWL3" s="129"/>
      <c r="EWM3" s="129"/>
      <c r="EWN3" s="129"/>
      <c r="EWO3" s="129"/>
      <c r="EWP3" s="129"/>
      <c r="EWQ3" s="129"/>
      <c r="EWR3" s="129"/>
      <c r="EWS3" s="129"/>
      <c r="EWT3" s="129"/>
      <c r="EWU3" s="129"/>
      <c r="EWV3" s="129"/>
      <c r="EWW3" s="129"/>
      <c r="EWX3" s="129"/>
      <c r="EWY3" s="129"/>
      <c r="EWZ3" s="129"/>
      <c r="EXA3" s="129"/>
      <c r="EXB3" s="129"/>
      <c r="EXC3" s="129"/>
      <c r="EXD3" s="129"/>
      <c r="EXE3" s="129"/>
      <c r="EXF3" s="129"/>
      <c r="EXG3" s="129"/>
      <c r="EXH3" s="129"/>
      <c r="EXI3" s="129"/>
      <c r="EXJ3" s="129"/>
      <c r="EXK3" s="129"/>
      <c r="EXL3" s="129"/>
      <c r="EXM3" s="129"/>
      <c r="EXN3" s="129"/>
      <c r="EXO3" s="129"/>
      <c r="EXP3" s="129"/>
      <c r="EXQ3" s="129"/>
      <c r="EXR3" s="129"/>
      <c r="EXS3" s="129"/>
      <c r="EXT3" s="129"/>
      <c r="EXU3" s="129"/>
      <c r="EXV3" s="129"/>
      <c r="EXW3" s="129"/>
      <c r="EXX3" s="129"/>
      <c r="EXY3" s="129"/>
      <c r="EXZ3" s="129"/>
      <c r="EYA3" s="129"/>
      <c r="EYB3" s="129"/>
      <c r="EYC3" s="129"/>
      <c r="EYD3" s="129"/>
      <c r="EYE3" s="129"/>
      <c r="EYF3" s="129"/>
      <c r="EYG3" s="129"/>
      <c r="EYH3" s="129"/>
      <c r="EYI3" s="129"/>
      <c r="EYJ3" s="129"/>
      <c r="EYK3" s="129"/>
      <c r="EYL3" s="129"/>
      <c r="EYM3" s="129"/>
      <c r="EYN3" s="129"/>
      <c r="EYO3" s="129"/>
      <c r="EYP3" s="129"/>
      <c r="EYQ3" s="129"/>
      <c r="EYR3" s="129"/>
      <c r="EYS3" s="129"/>
      <c r="EYT3" s="129"/>
      <c r="EYU3" s="129"/>
      <c r="EYV3" s="129"/>
      <c r="EYW3" s="129"/>
      <c r="EYX3" s="129"/>
      <c r="EYY3" s="129"/>
      <c r="EYZ3" s="129"/>
      <c r="EZA3" s="129"/>
      <c r="EZB3" s="129"/>
      <c r="EZC3" s="129"/>
      <c r="EZD3" s="129"/>
      <c r="EZE3" s="129"/>
      <c r="EZF3" s="129"/>
      <c r="EZG3" s="129"/>
      <c r="EZH3" s="129"/>
      <c r="EZI3" s="129"/>
      <c r="EZJ3" s="129"/>
      <c r="EZK3" s="129"/>
      <c r="EZL3" s="129"/>
      <c r="EZM3" s="129"/>
      <c r="EZN3" s="129"/>
      <c r="EZO3" s="129"/>
      <c r="EZP3" s="129"/>
      <c r="EZQ3" s="129"/>
      <c r="EZR3" s="129"/>
      <c r="EZS3" s="129"/>
      <c r="EZT3" s="129"/>
      <c r="EZU3" s="129"/>
      <c r="EZV3" s="129"/>
      <c r="EZW3" s="129"/>
      <c r="EZX3" s="129"/>
      <c r="EZY3" s="129"/>
      <c r="EZZ3" s="129"/>
      <c r="FAA3" s="129"/>
      <c r="FAB3" s="129"/>
      <c r="FAC3" s="129"/>
      <c r="FAD3" s="129"/>
      <c r="FAE3" s="129"/>
      <c r="FAF3" s="129"/>
      <c r="FAG3" s="129"/>
      <c r="FAH3" s="129"/>
      <c r="FAI3" s="129"/>
      <c r="FAJ3" s="129"/>
      <c r="FAK3" s="129"/>
      <c r="FAL3" s="129"/>
      <c r="FAM3" s="129"/>
      <c r="FAN3" s="129"/>
      <c r="FAO3" s="129"/>
      <c r="FAP3" s="129"/>
      <c r="FAQ3" s="129"/>
      <c r="FAR3" s="129"/>
      <c r="FAS3" s="129"/>
      <c r="FAT3" s="129"/>
      <c r="FAU3" s="129"/>
      <c r="FAV3" s="129"/>
      <c r="FAW3" s="129"/>
      <c r="FAX3" s="129"/>
      <c r="FAY3" s="129"/>
      <c r="FAZ3" s="129"/>
      <c r="FBA3" s="129"/>
      <c r="FBB3" s="129"/>
      <c r="FBC3" s="129"/>
      <c r="FBD3" s="129"/>
      <c r="FBE3" s="129"/>
      <c r="FBF3" s="129"/>
      <c r="FBG3" s="129"/>
      <c r="FBH3" s="129"/>
      <c r="FBI3" s="129"/>
      <c r="FBJ3" s="129"/>
      <c r="FBK3" s="129"/>
      <c r="FBL3" s="129"/>
      <c r="FBM3" s="129"/>
      <c r="FBN3" s="129"/>
      <c r="FBO3" s="129"/>
      <c r="FBP3" s="129"/>
      <c r="FBQ3" s="129"/>
      <c r="FBR3" s="129"/>
      <c r="FBS3" s="129"/>
      <c r="FBT3" s="129"/>
      <c r="FBU3" s="129"/>
      <c r="FBV3" s="129"/>
      <c r="FBW3" s="129"/>
      <c r="FBX3" s="129"/>
      <c r="FBY3" s="129"/>
      <c r="FBZ3" s="129"/>
      <c r="FCA3" s="129"/>
      <c r="FCB3" s="129"/>
      <c r="FCC3" s="129"/>
      <c r="FCD3" s="129"/>
      <c r="FCE3" s="129"/>
      <c r="FCF3" s="129"/>
      <c r="FCG3" s="129"/>
      <c r="FCH3" s="129"/>
      <c r="FCI3" s="129"/>
      <c r="FCJ3" s="129"/>
      <c r="FCK3" s="129"/>
      <c r="FCL3" s="129"/>
      <c r="FCM3" s="129"/>
      <c r="FCN3" s="129"/>
      <c r="FCO3" s="129"/>
      <c r="FCP3" s="129"/>
      <c r="FCQ3" s="129"/>
      <c r="FCR3" s="129"/>
      <c r="FCS3" s="129"/>
      <c r="FCT3" s="129"/>
      <c r="FCU3" s="129"/>
      <c r="FCV3" s="129"/>
      <c r="FCW3" s="129"/>
      <c r="FCX3" s="129"/>
      <c r="FCY3" s="129"/>
      <c r="FCZ3" s="129"/>
      <c r="FDA3" s="129"/>
      <c r="FDB3" s="129"/>
      <c r="FDC3" s="129"/>
      <c r="FDD3" s="129"/>
      <c r="FDE3" s="129"/>
      <c r="FDF3" s="129"/>
      <c r="FDG3" s="129"/>
      <c r="FDH3" s="129"/>
      <c r="FDI3" s="129"/>
      <c r="FDJ3" s="129"/>
      <c r="FDK3" s="129"/>
      <c r="FDL3" s="129"/>
      <c r="FDM3" s="129"/>
      <c r="FDN3" s="129"/>
      <c r="FDO3" s="129"/>
      <c r="FDP3" s="129"/>
      <c r="FDQ3" s="129"/>
      <c r="FDR3" s="129"/>
      <c r="FDS3" s="129"/>
      <c r="FDT3" s="129"/>
      <c r="FDU3" s="129"/>
      <c r="FDV3" s="129"/>
      <c r="FDW3" s="129"/>
      <c r="FDX3" s="129"/>
      <c r="FDY3" s="129"/>
      <c r="FDZ3" s="129"/>
      <c r="FEA3" s="129"/>
      <c r="FEB3" s="129"/>
      <c r="FEC3" s="129"/>
      <c r="FED3" s="129"/>
      <c r="FEE3" s="129"/>
      <c r="FEF3" s="129"/>
      <c r="FEG3" s="129"/>
      <c r="FEH3" s="129"/>
      <c r="FEI3" s="129"/>
      <c r="FEJ3" s="129"/>
      <c r="FEK3" s="129"/>
      <c r="FEL3" s="129"/>
      <c r="FEM3" s="129"/>
      <c r="FEN3" s="129"/>
      <c r="FEO3" s="129"/>
      <c r="FEP3" s="129"/>
      <c r="FEQ3" s="129"/>
      <c r="FER3" s="129"/>
      <c r="FES3" s="129"/>
      <c r="FET3" s="129"/>
      <c r="FEU3" s="129"/>
      <c r="FEV3" s="129"/>
      <c r="FEW3" s="129"/>
      <c r="FEX3" s="129"/>
      <c r="FEY3" s="129"/>
      <c r="FEZ3" s="129"/>
      <c r="FFA3" s="129"/>
      <c r="FFB3" s="129"/>
      <c r="FFC3" s="129"/>
      <c r="FFD3" s="129"/>
      <c r="FFE3" s="129"/>
      <c r="FFF3" s="129"/>
      <c r="FFG3" s="129"/>
      <c r="FFH3" s="129"/>
      <c r="FFI3" s="129"/>
      <c r="FFJ3" s="129"/>
      <c r="FFK3" s="129"/>
      <c r="FFL3" s="129"/>
      <c r="FFM3" s="129"/>
      <c r="FFN3" s="129"/>
      <c r="FFO3" s="129"/>
      <c r="FFP3" s="129"/>
      <c r="FFQ3" s="129"/>
      <c r="FFR3" s="129"/>
      <c r="FFS3" s="129"/>
      <c r="FFT3" s="129"/>
      <c r="FFU3" s="129"/>
      <c r="FFV3" s="129"/>
      <c r="FFW3" s="129"/>
      <c r="FFX3" s="129"/>
      <c r="FFY3" s="129"/>
      <c r="FFZ3" s="129"/>
      <c r="FGA3" s="129"/>
      <c r="FGB3" s="129"/>
      <c r="FGC3" s="129"/>
      <c r="FGD3" s="129"/>
      <c r="FGE3" s="129"/>
      <c r="FGF3" s="129"/>
      <c r="FGG3" s="129"/>
      <c r="FGH3" s="129"/>
      <c r="FGI3" s="129"/>
      <c r="FGJ3" s="129"/>
      <c r="FGK3" s="129"/>
      <c r="FGL3" s="129"/>
      <c r="FGM3" s="129"/>
      <c r="FGN3" s="129"/>
      <c r="FGO3" s="129"/>
      <c r="FGP3" s="129"/>
      <c r="FGQ3" s="129"/>
      <c r="FGR3" s="129"/>
      <c r="FGS3" s="129"/>
      <c r="FGT3" s="129"/>
      <c r="FGU3" s="129"/>
      <c r="FGV3" s="129"/>
      <c r="FGW3" s="129"/>
      <c r="FGX3" s="129"/>
      <c r="FGY3" s="129"/>
      <c r="FGZ3" s="129"/>
      <c r="FHA3" s="129"/>
      <c r="FHB3" s="129"/>
      <c r="FHC3" s="129"/>
      <c r="FHD3" s="129"/>
      <c r="FHE3" s="129"/>
      <c r="FHF3" s="129"/>
      <c r="FHG3" s="129"/>
      <c r="FHH3" s="129"/>
      <c r="FHI3" s="129"/>
      <c r="FHJ3" s="129"/>
      <c r="FHK3" s="129"/>
      <c r="FHL3" s="129"/>
      <c r="FHM3" s="129"/>
      <c r="FHN3" s="129"/>
      <c r="FHO3" s="129"/>
      <c r="FHP3" s="129"/>
      <c r="FHQ3" s="129"/>
      <c r="FHR3" s="129"/>
      <c r="FHS3" s="129"/>
      <c r="FHT3" s="129"/>
      <c r="FHU3" s="129"/>
      <c r="FHV3" s="129"/>
      <c r="FHW3" s="129"/>
      <c r="FHX3" s="129"/>
      <c r="FHY3" s="129"/>
      <c r="FHZ3" s="129"/>
      <c r="FIA3" s="129"/>
      <c r="FIB3" s="129"/>
      <c r="FIC3" s="129"/>
      <c r="FID3" s="129"/>
      <c r="FIE3" s="129"/>
      <c r="FIF3" s="129"/>
      <c r="FIG3" s="129"/>
      <c r="FIH3" s="129"/>
      <c r="FII3" s="129"/>
      <c r="FIJ3" s="129"/>
      <c r="FIK3" s="129"/>
      <c r="FIL3" s="129"/>
      <c r="FIM3" s="129"/>
      <c r="FIN3" s="129"/>
      <c r="FIO3" s="129"/>
      <c r="FIP3" s="129"/>
      <c r="FIQ3" s="129"/>
      <c r="FIR3" s="129"/>
      <c r="FIS3" s="129"/>
      <c r="FIT3" s="129"/>
      <c r="FIU3" s="129"/>
      <c r="FIV3" s="129"/>
      <c r="FIW3" s="129"/>
      <c r="FIX3" s="129"/>
      <c r="FIY3" s="129"/>
      <c r="FIZ3" s="129"/>
      <c r="FJA3" s="129"/>
      <c r="FJB3" s="129"/>
      <c r="FJC3" s="129"/>
      <c r="FJD3" s="129"/>
      <c r="FJE3" s="129"/>
      <c r="FJF3" s="129"/>
      <c r="FJG3" s="129"/>
      <c r="FJH3" s="129"/>
      <c r="FJI3" s="129"/>
      <c r="FJJ3" s="129"/>
      <c r="FJK3" s="129"/>
      <c r="FJL3" s="129"/>
      <c r="FJM3" s="129"/>
      <c r="FJN3" s="129"/>
      <c r="FJO3" s="129"/>
      <c r="FJP3" s="129"/>
      <c r="FJQ3" s="129"/>
      <c r="FJR3" s="129"/>
      <c r="FJS3" s="129"/>
      <c r="FJT3" s="129"/>
      <c r="FJU3" s="129"/>
      <c r="FJV3" s="129"/>
      <c r="FJW3" s="129"/>
      <c r="FJX3" s="129"/>
      <c r="FJY3" s="129"/>
      <c r="FJZ3" s="129"/>
      <c r="FKA3" s="129"/>
      <c r="FKB3" s="129"/>
      <c r="FKC3" s="129"/>
      <c r="FKD3" s="129"/>
      <c r="FKE3" s="129"/>
      <c r="FKF3" s="129"/>
      <c r="FKG3" s="129"/>
      <c r="FKH3" s="129"/>
      <c r="FKI3" s="129"/>
      <c r="FKJ3" s="129"/>
      <c r="FKK3" s="129"/>
      <c r="FKL3" s="129"/>
      <c r="FKM3" s="129"/>
      <c r="FKN3" s="129"/>
      <c r="FKO3" s="129"/>
      <c r="FKP3" s="129"/>
      <c r="FKQ3" s="129"/>
      <c r="FKR3" s="129"/>
      <c r="FKS3" s="129"/>
      <c r="FKT3" s="129"/>
      <c r="FKU3" s="129"/>
      <c r="FKV3" s="129"/>
      <c r="FKW3" s="129"/>
      <c r="FKX3" s="129"/>
      <c r="FKY3" s="129"/>
      <c r="FKZ3" s="129"/>
      <c r="FLA3" s="129"/>
      <c r="FLB3" s="129"/>
      <c r="FLC3" s="129"/>
      <c r="FLD3" s="129"/>
      <c r="FLE3" s="129"/>
      <c r="FLF3" s="129"/>
      <c r="FLG3" s="129"/>
      <c r="FLH3" s="129"/>
      <c r="FLI3" s="129"/>
      <c r="FLJ3" s="129"/>
      <c r="FLK3" s="129"/>
      <c r="FLL3" s="129"/>
      <c r="FLM3" s="129"/>
      <c r="FLN3" s="129"/>
      <c r="FLO3" s="129"/>
      <c r="FLP3" s="129"/>
      <c r="FLQ3" s="129"/>
      <c r="FLR3" s="129"/>
      <c r="FLS3" s="129"/>
      <c r="FLT3" s="129"/>
      <c r="FLU3" s="129"/>
      <c r="FLV3" s="129"/>
      <c r="FLW3" s="129"/>
      <c r="FLX3" s="129"/>
      <c r="FLY3" s="129"/>
      <c r="FLZ3" s="129"/>
      <c r="FMA3" s="129"/>
      <c r="FMB3" s="129"/>
      <c r="FMC3" s="129"/>
      <c r="FMD3" s="129"/>
      <c r="FME3" s="129"/>
      <c r="FMF3" s="129"/>
      <c r="FMG3" s="129"/>
      <c r="FMH3" s="129"/>
      <c r="FMI3" s="129"/>
      <c r="FMJ3" s="129"/>
      <c r="FMK3" s="129"/>
      <c r="FML3" s="129"/>
      <c r="FMM3" s="129"/>
      <c r="FMN3" s="129"/>
      <c r="FMO3" s="129"/>
      <c r="FMP3" s="129"/>
      <c r="FMQ3" s="129"/>
      <c r="FMR3" s="129"/>
      <c r="FMS3" s="129"/>
      <c r="FMT3" s="129"/>
      <c r="FMU3" s="129"/>
      <c r="FMV3" s="129"/>
      <c r="FMW3" s="129"/>
      <c r="FMX3" s="129"/>
      <c r="FMY3" s="129"/>
      <c r="FMZ3" s="129"/>
      <c r="FNA3" s="129"/>
      <c r="FNB3" s="129"/>
      <c r="FNC3" s="129"/>
      <c r="FND3" s="129"/>
      <c r="FNE3" s="129"/>
      <c r="FNF3" s="129"/>
      <c r="FNG3" s="129"/>
      <c r="FNH3" s="129"/>
      <c r="FNI3" s="129"/>
      <c r="FNJ3" s="129"/>
      <c r="FNK3" s="129"/>
      <c r="FNL3" s="129"/>
      <c r="FNM3" s="129"/>
      <c r="FNN3" s="129"/>
      <c r="FNO3" s="129"/>
      <c r="FNP3" s="129"/>
      <c r="FNQ3" s="129"/>
      <c r="FNR3" s="129"/>
      <c r="FNS3" s="129"/>
      <c r="FNT3" s="129"/>
      <c r="FNU3" s="129"/>
      <c r="FNV3" s="129"/>
      <c r="FNW3" s="129"/>
      <c r="FNX3" s="129"/>
      <c r="FNY3" s="129"/>
      <c r="FNZ3" s="129"/>
      <c r="FOA3" s="129"/>
      <c r="FOB3" s="129"/>
      <c r="FOC3" s="129"/>
      <c r="FOD3" s="129"/>
      <c r="FOE3" s="129"/>
      <c r="FOF3" s="129"/>
      <c r="FOG3" s="129"/>
      <c r="FOH3" s="129"/>
      <c r="FOI3" s="129"/>
      <c r="FOJ3" s="129"/>
      <c r="FOK3" s="129"/>
      <c r="FOL3" s="129"/>
      <c r="FOM3" s="129"/>
      <c r="FON3" s="129"/>
      <c r="FOO3" s="129"/>
      <c r="FOP3" s="129"/>
      <c r="FOQ3" s="129"/>
      <c r="FOR3" s="129"/>
      <c r="FOS3" s="129"/>
      <c r="FOT3" s="129"/>
      <c r="FOU3" s="129"/>
      <c r="FOV3" s="129"/>
      <c r="FOW3" s="129"/>
      <c r="FOX3" s="129"/>
      <c r="FOY3" s="129"/>
      <c r="FOZ3" s="129"/>
      <c r="FPA3" s="129"/>
      <c r="FPB3" s="129"/>
      <c r="FPC3" s="129"/>
      <c r="FPD3" s="129"/>
      <c r="FPE3" s="129"/>
      <c r="FPF3" s="129"/>
      <c r="FPG3" s="129"/>
      <c r="FPH3" s="129"/>
      <c r="FPI3" s="129"/>
      <c r="FPJ3" s="129"/>
      <c r="FPK3" s="129"/>
      <c r="FPL3" s="129"/>
      <c r="FPM3" s="129"/>
      <c r="FPN3" s="129"/>
      <c r="FPO3" s="129"/>
      <c r="FPP3" s="129"/>
      <c r="FPQ3" s="129"/>
      <c r="FPR3" s="129"/>
      <c r="FPS3" s="129"/>
      <c r="FPT3" s="129"/>
      <c r="FPU3" s="129"/>
      <c r="FPV3" s="129"/>
      <c r="FPW3" s="129"/>
      <c r="FPX3" s="129"/>
      <c r="FPY3" s="129"/>
      <c r="FPZ3" s="129"/>
      <c r="FQA3" s="129"/>
      <c r="FQB3" s="129"/>
      <c r="FQC3" s="129"/>
      <c r="FQD3" s="129"/>
      <c r="FQE3" s="129"/>
      <c r="FQF3" s="129"/>
      <c r="FQG3" s="129"/>
      <c r="FQH3" s="129"/>
      <c r="FQI3" s="129"/>
      <c r="FQJ3" s="129"/>
      <c r="FQK3" s="129"/>
      <c r="FQL3" s="129"/>
      <c r="FQM3" s="129"/>
      <c r="FQN3" s="129"/>
      <c r="FQO3" s="129"/>
      <c r="FQP3" s="129"/>
      <c r="FQQ3" s="129"/>
      <c r="FQR3" s="129"/>
      <c r="FQS3" s="129"/>
      <c r="FQT3" s="129"/>
      <c r="FQU3" s="129"/>
      <c r="FQV3" s="129"/>
      <c r="FQW3" s="129"/>
      <c r="FQX3" s="129"/>
      <c r="FQY3" s="129"/>
      <c r="FQZ3" s="129"/>
      <c r="FRA3" s="129"/>
      <c r="FRB3" s="129"/>
      <c r="FRC3" s="129"/>
      <c r="FRD3" s="129"/>
      <c r="FRE3" s="129"/>
      <c r="FRF3" s="129"/>
      <c r="FRG3" s="129"/>
      <c r="FRH3" s="129"/>
      <c r="FRI3" s="129"/>
      <c r="FRJ3" s="129"/>
      <c r="FRK3" s="129"/>
      <c r="FRL3" s="129"/>
      <c r="FRM3" s="129"/>
      <c r="FRN3" s="129"/>
      <c r="FRO3" s="129"/>
      <c r="FRP3" s="129"/>
      <c r="FRQ3" s="129"/>
      <c r="FRR3" s="129"/>
      <c r="FRS3" s="129"/>
      <c r="FRT3" s="129"/>
      <c r="FRU3" s="129"/>
      <c r="FRV3" s="129"/>
      <c r="FRW3" s="129"/>
      <c r="FRX3" s="129"/>
      <c r="FRY3" s="129"/>
      <c r="FRZ3" s="129"/>
      <c r="FSA3" s="129"/>
      <c r="FSB3" s="129"/>
      <c r="FSC3" s="129"/>
      <c r="FSD3" s="129"/>
      <c r="FSE3" s="129"/>
      <c r="FSF3" s="129"/>
      <c r="FSG3" s="129"/>
      <c r="FSH3" s="129"/>
      <c r="FSI3" s="129"/>
      <c r="FSJ3" s="129"/>
      <c r="FSK3" s="129"/>
      <c r="FSL3" s="129"/>
      <c r="FSM3" s="129"/>
      <c r="FSN3" s="129"/>
      <c r="FSO3" s="129"/>
      <c r="FSP3" s="129"/>
      <c r="FSQ3" s="129"/>
      <c r="FSR3" s="129"/>
      <c r="FSS3" s="129"/>
      <c r="FST3" s="129"/>
      <c r="FSU3" s="129"/>
      <c r="FSV3" s="129"/>
      <c r="FSW3" s="129"/>
      <c r="FSX3" s="129"/>
      <c r="FSY3" s="129"/>
      <c r="FSZ3" s="129"/>
      <c r="FTA3" s="129"/>
      <c r="FTB3" s="129"/>
      <c r="FTC3" s="129"/>
      <c r="FTD3" s="129"/>
      <c r="FTE3" s="129"/>
      <c r="FTF3" s="129"/>
      <c r="FTG3" s="129"/>
      <c r="FTH3" s="129"/>
      <c r="FTI3" s="129"/>
      <c r="FTJ3" s="129"/>
      <c r="FTK3" s="129"/>
      <c r="FTL3" s="129"/>
      <c r="FTM3" s="129"/>
      <c r="FTN3" s="129"/>
      <c r="FTO3" s="129"/>
      <c r="FTP3" s="129"/>
      <c r="FTQ3" s="129"/>
      <c r="FTR3" s="129"/>
      <c r="FTS3" s="129"/>
      <c r="FTT3" s="129"/>
      <c r="FTU3" s="129"/>
      <c r="FTV3" s="129"/>
      <c r="FTW3" s="129"/>
      <c r="FTX3" s="129"/>
      <c r="FTY3" s="129"/>
      <c r="FTZ3" s="129"/>
      <c r="FUA3" s="129"/>
      <c r="FUB3" s="129"/>
      <c r="FUC3" s="129"/>
      <c r="FUD3" s="129"/>
      <c r="FUE3" s="129"/>
      <c r="FUF3" s="129"/>
      <c r="FUG3" s="129"/>
      <c r="FUH3" s="129"/>
      <c r="FUI3" s="129"/>
      <c r="FUJ3" s="129"/>
      <c r="FUK3" s="129"/>
      <c r="FUL3" s="129"/>
      <c r="FUM3" s="129"/>
      <c r="FUN3" s="129"/>
      <c r="FUO3" s="129"/>
      <c r="FUP3" s="129"/>
      <c r="FUQ3" s="129"/>
      <c r="FUR3" s="129"/>
      <c r="FUS3" s="129"/>
      <c r="FUT3" s="129"/>
      <c r="FUU3" s="129"/>
      <c r="FUV3" s="129"/>
      <c r="FUW3" s="129"/>
      <c r="FUX3" s="129"/>
      <c r="FUY3" s="129"/>
      <c r="FUZ3" s="129"/>
      <c r="FVA3" s="129"/>
      <c r="FVB3" s="129"/>
      <c r="FVC3" s="129"/>
      <c r="FVD3" s="129"/>
      <c r="FVE3" s="129"/>
      <c r="FVF3" s="129"/>
      <c r="FVG3" s="129"/>
      <c r="FVH3" s="129"/>
      <c r="FVI3" s="129"/>
      <c r="FVJ3" s="129"/>
      <c r="FVK3" s="129"/>
      <c r="FVL3" s="129"/>
      <c r="FVM3" s="129"/>
      <c r="FVN3" s="129"/>
      <c r="FVO3" s="129"/>
      <c r="FVP3" s="129"/>
      <c r="FVQ3" s="129"/>
      <c r="FVR3" s="129"/>
      <c r="FVS3" s="129"/>
      <c r="FVT3" s="129"/>
      <c r="FVU3" s="129"/>
      <c r="FVV3" s="129"/>
      <c r="FVW3" s="129"/>
      <c r="FVX3" s="129"/>
      <c r="FVY3" s="129"/>
      <c r="FVZ3" s="129"/>
      <c r="FWA3" s="129"/>
      <c r="FWB3" s="129"/>
      <c r="FWC3" s="129"/>
      <c r="FWD3" s="129"/>
      <c r="FWE3" s="129"/>
      <c r="FWF3" s="129"/>
      <c r="FWG3" s="129"/>
      <c r="FWH3" s="129"/>
      <c r="FWI3" s="129"/>
      <c r="FWJ3" s="129"/>
      <c r="FWK3" s="129"/>
      <c r="FWL3" s="129"/>
      <c r="FWM3" s="129"/>
      <c r="FWN3" s="129"/>
      <c r="FWO3" s="129"/>
      <c r="FWP3" s="129"/>
      <c r="FWQ3" s="129"/>
      <c r="FWR3" s="129"/>
      <c r="FWS3" s="129"/>
      <c r="FWT3" s="129"/>
      <c r="FWU3" s="129"/>
      <c r="FWV3" s="129"/>
      <c r="FWW3" s="129"/>
      <c r="FWX3" s="129"/>
      <c r="FWY3" s="129"/>
      <c r="FWZ3" s="129"/>
      <c r="FXA3" s="129"/>
      <c r="FXB3" s="129"/>
      <c r="FXC3" s="129"/>
      <c r="FXD3" s="129"/>
      <c r="FXE3" s="129"/>
      <c r="FXF3" s="129"/>
      <c r="FXG3" s="129"/>
      <c r="FXH3" s="129"/>
      <c r="FXI3" s="129"/>
      <c r="FXJ3" s="129"/>
      <c r="FXK3" s="129"/>
      <c r="FXL3" s="129"/>
      <c r="FXM3" s="129"/>
      <c r="FXN3" s="129"/>
      <c r="FXO3" s="129"/>
      <c r="FXP3" s="129"/>
      <c r="FXQ3" s="129"/>
      <c r="FXR3" s="129"/>
      <c r="FXS3" s="129"/>
      <c r="FXT3" s="129"/>
      <c r="FXU3" s="129"/>
      <c r="FXV3" s="129"/>
      <c r="FXW3" s="129"/>
      <c r="FXX3" s="129"/>
      <c r="FXY3" s="129"/>
      <c r="FXZ3" s="129"/>
      <c r="FYA3" s="129"/>
      <c r="FYB3" s="129"/>
      <c r="FYC3" s="129"/>
      <c r="FYD3" s="129"/>
      <c r="FYE3" s="129"/>
      <c r="FYF3" s="129"/>
      <c r="FYG3" s="129"/>
      <c r="FYH3" s="129"/>
      <c r="FYI3" s="129"/>
      <c r="FYJ3" s="129"/>
      <c r="FYK3" s="129"/>
      <c r="FYL3" s="129"/>
      <c r="FYM3" s="129"/>
      <c r="FYN3" s="129"/>
      <c r="FYO3" s="129"/>
      <c r="FYP3" s="129"/>
      <c r="FYQ3" s="129"/>
      <c r="FYR3" s="129"/>
      <c r="FYS3" s="129"/>
      <c r="FYT3" s="129"/>
      <c r="FYU3" s="129"/>
      <c r="FYV3" s="129"/>
      <c r="FYW3" s="129"/>
      <c r="FYX3" s="129"/>
      <c r="FYY3" s="129"/>
      <c r="FYZ3" s="129"/>
      <c r="FZA3" s="129"/>
      <c r="FZB3" s="129"/>
      <c r="FZC3" s="129"/>
      <c r="FZD3" s="129"/>
      <c r="FZE3" s="129"/>
      <c r="FZF3" s="129"/>
      <c r="FZG3" s="129"/>
      <c r="FZH3" s="129"/>
      <c r="FZI3" s="129"/>
      <c r="FZJ3" s="129"/>
      <c r="FZK3" s="129"/>
      <c r="FZL3" s="129"/>
      <c r="FZM3" s="129"/>
      <c r="FZN3" s="129"/>
      <c r="FZO3" s="129"/>
      <c r="FZP3" s="129"/>
      <c r="FZQ3" s="129"/>
      <c r="FZR3" s="129"/>
      <c r="FZS3" s="129"/>
      <c r="FZT3" s="129"/>
      <c r="FZU3" s="129"/>
      <c r="FZV3" s="129"/>
      <c r="FZW3" s="129"/>
      <c r="FZX3" s="129"/>
      <c r="FZY3" s="129"/>
      <c r="FZZ3" s="129"/>
      <c r="GAA3" s="129"/>
      <c r="GAB3" s="129"/>
      <c r="GAC3" s="129"/>
      <c r="GAD3" s="129"/>
      <c r="GAE3" s="129"/>
      <c r="GAF3" s="129"/>
      <c r="GAG3" s="129"/>
      <c r="GAH3" s="129"/>
      <c r="GAI3" s="129"/>
      <c r="GAJ3" s="129"/>
      <c r="GAK3" s="129"/>
      <c r="GAL3" s="129"/>
      <c r="GAM3" s="129"/>
      <c r="GAN3" s="129"/>
      <c r="GAO3" s="129"/>
      <c r="GAP3" s="129"/>
      <c r="GAQ3" s="129"/>
      <c r="GAR3" s="129"/>
      <c r="GAS3" s="129"/>
      <c r="GAT3" s="129"/>
      <c r="GAU3" s="129"/>
      <c r="GAV3" s="129"/>
      <c r="GAW3" s="129"/>
      <c r="GAX3" s="129"/>
      <c r="GAY3" s="129"/>
      <c r="GAZ3" s="129"/>
      <c r="GBA3" s="129"/>
      <c r="GBB3" s="129"/>
      <c r="GBC3" s="129"/>
      <c r="GBD3" s="129"/>
      <c r="GBE3" s="129"/>
      <c r="GBF3" s="129"/>
      <c r="GBG3" s="129"/>
      <c r="GBH3" s="129"/>
      <c r="GBI3" s="129"/>
      <c r="GBJ3" s="129"/>
      <c r="GBK3" s="129"/>
      <c r="GBL3" s="129"/>
      <c r="GBM3" s="129"/>
      <c r="GBN3" s="129"/>
      <c r="GBO3" s="129"/>
      <c r="GBP3" s="129"/>
      <c r="GBQ3" s="129"/>
      <c r="GBR3" s="129"/>
      <c r="GBS3" s="129"/>
      <c r="GBT3" s="129"/>
      <c r="GBU3" s="129"/>
      <c r="GBV3" s="129"/>
      <c r="GBW3" s="129"/>
      <c r="GBX3" s="129"/>
      <c r="GBY3" s="129"/>
      <c r="GBZ3" s="129"/>
      <c r="GCA3" s="129"/>
      <c r="GCB3" s="129"/>
      <c r="GCC3" s="129"/>
      <c r="GCD3" s="129"/>
      <c r="GCE3" s="129"/>
      <c r="GCF3" s="129"/>
      <c r="GCG3" s="129"/>
      <c r="GCH3" s="129"/>
      <c r="GCI3" s="129"/>
      <c r="GCJ3" s="129"/>
      <c r="GCK3" s="129"/>
      <c r="GCL3" s="129"/>
      <c r="GCM3" s="129"/>
      <c r="GCN3" s="129"/>
      <c r="GCO3" s="129"/>
      <c r="GCP3" s="129"/>
      <c r="GCQ3" s="129"/>
      <c r="GCR3" s="129"/>
      <c r="GCS3" s="129"/>
      <c r="GCT3" s="129"/>
      <c r="GCU3" s="129"/>
      <c r="GCV3" s="129"/>
      <c r="GCW3" s="129"/>
      <c r="GCX3" s="129"/>
      <c r="GCY3" s="129"/>
      <c r="GCZ3" s="129"/>
      <c r="GDA3" s="129"/>
      <c r="GDB3" s="129"/>
      <c r="GDC3" s="129"/>
      <c r="GDD3" s="129"/>
      <c r="GDE3" s="129"/>
      <c r="GDF3" s="129"/>
      <c r="GDG3" s="129"/>
      <c r="GDH3" s="129"/>
      <c r="GDI3" s="129"/>
      <c r="GDJ3" s="129"/>
      <c r="GDK3" s="129"/>
      <c r="GDL3" s="129"/>
      <c r="GDM3" s="129"/>
      <c r="GDN3" s="129"/>
      <c r="GDO3" s="129"/>
      <c r="GDP3" s="129"/>
      <c r="GDQ3" s="129"/>
      <c r="GDR3" s="129"/>
      <c r="GDS3" s="129"/>
      <c r="GDT3" s="129"/>
      <c r="GDU3" s="129"/>
      <c r="GDV3" s="129"/>
      <c r="GDW3" s="129"/>
      <c r="GDX3" s="129"/>
      <c r="GDY3" s="129"/>
      <c r="GDZ3" s="129"/>
      <c r="GEA3" s="129"/>
      <c r="GEB3" s="129"/>
      <c r="GEC3" s="129"/>
      <c r="GED3" s="129"/>
      <c r="GEE3" s="129"/>
      <c r="GEF3" s="129"/>
      <c r="GEG3" s="129"/>
      <c r="GEH3" s="129"/>
      <c r="GEI3" s="129"/>
      <c r="GEJ3" s="129"/>
      <c r="GEK3" s="129"/>
      <c r="GEL3" s="129"/>
      <c r="GEM3" s="129"/>
      <c r="GEN3" s="129"/>
      <c r="GEO3" s="129"/>
      <c r="GEP3" s="129"/>
      <c r="GEQ3" s="129"/>
      <c r="GER3" s="129"/>
      <c r="GES3" s="129"/>
      <c r="GET3" s="129"/>
      <c r="GEU3" s="129"/>
      <c r="GEV3" s="129"/>
      <c r="GEW3" s="129"/>
      <c r="GEX3" s="129"/>
      <c r="GEY3" s="129"/>
      <c r="GEZ3" s="129"/>
      <c r="GFA3" s="129"/>
      <c r="GFB3" s="129"/>
      <c r="GFC3" s="129"/>
      <c r="GFD3" s="129"/>
      <c r="GFE3" s="129"/>
      <c r="GFF3" s="129"/>
      <c r="GFG3" s="129"/>
      <c r="GFH3" s="129"/>
      <c r="GFI3" s="129"/>
      <c r="GFJ3" s="129"/>
      <c r="GFK3" s="129"/>
      <c r="GFL3" s="129"/>
      <c r="GFM3" s="129"/>
      <c r="GFN3" s="129"/>
      <c r="GFO3" s="129"/>
      <c r="GFP3" s="129"/>
      <c r="GFQ3" s="129"/>
      <c r="GFR3" s="129"/>
      <c r="GFS3" s="129"/>
      <c r="GFT3" s="129"/>
      <c r="GFU3" s="129"/>
      <c r="GFV3" s="129"/>
      <c r="GFW3" s="129"/>
      <c r="GFX3" s="129"/>
      <c r="GFY3" s="129"/>
      <c r="GFZ3" s="129"/>
      <c r="GGA3" s="129"/>
      <c r="GGB3" s="129"/>
      <c r="GGC3" s="129"/>
      <c r="GGD3" s="129"/>
      <c r="GGE3" s="129"/>
      <c r="GGF3" s="129"/>
      <c r="GGG3" s="129"/>
      <c r="GGH3" s="129"/>
      <c r="GGI3" s="129"/>
      <c r="GGJ3" s="129"/>
      <c r="GGK3" s="129"/>
      <c r="GGL3" s="129"/>
      <c r="GGM3" s="129"/>
      <c r="GGN3" s="129"/>
      <c r="GGO3" s="129"/>
      <c r="GGP3" s="129"/>
      <c r="GGQ3" s="129"/>
      <c r="GGR3" s="129"/>
      <c r="GGS3" s="129"/>
      <c r="GGT3" s="129"/>
      <c r="GGU3" s="129"/>
      <c r="GGV3" s="129"/>
      <c r="GGW3" s="129"/>
      <c r="GGX3" s="129"/>
      <c r="GGY3" s="129"/>
      <c r="GGZ3" s="129"/>
      <c r="GHA3" s="129"/>
      <c r="GHB3" s="129"/>
      <c r="GHC3" s="129"/>
      <c r="GHD3" s="129"/>
      <c r="GHE3" s="129"/>
      <c r="GHF3" s="129"/>
      <c r="GHG3" s="129"/>
      <c r="GHH3" s="129"/>
      <c r="GHI3" s="129"/>
      <c r="GHJ3" s="129"/>
      <c r="GHK3" s="129"/>
      <c r="GHL3" s="129"/>
      <c r="GHM3" s="129"/>
      <c r="GHN3" s="129"/>
      <c r="GHO3" s="129"/>
      <c r="GHP3" s="129"/>
      <c r="GHQ3" s="129"/>
      <c r="GHR3" s="129"/>
      <c r="GHS3" s="129"/>
      <c r="GHT3" s="129"/>
      <c r="GHU3" s="129"/>
      <c r="GHV3" s="129"/>
      <c r="GHW3" s="129"/>
      <c r="GHX3" s="129"/>
      <c r="GHY3" s="129"/>
      <c r="GHZ3" s="129"/>
      <c r="GIA3" s="129"/>
      <c r="GIB3" s="129"/>
      <c r="GIC3" s="129"/>
      <c r="GID3" s="129"/>
      <c r="GIE3" s="129"/>
      <c r="GIF3" s="129"/>
      <c r="GIG3" s="129"/>
      <c r="GIH3" s="129"/>
      <c r="GII3" s="129"/>
      <c r="GIJ3" s="129"/>
      <c r="GIK3" s="129"/>
      <c r="GIL3" s="129"/>
      <c r="GIM3" s="129"/>
      <c r="GIN3" s="129"/>
      <c r="GIO3" s="129"/>
      <c r="GIP3" s="129"/>
      <c r="GIQ3" s="129"/>
      <c r="GIR3" s="129"/>
      <c r="GIS3" s="129"/>
      <c r="GIT3" s="129"/>
      <c r="GIU3" s="129"/>
      <c r="GIV3" s="129"/>
      <c r="GIW3" s="129"/>
      <c r="GIX3" s="129"/>
      <c r="GIY3" s="129"/>
      <c r="GIZ3" s="129"/>
      <c r="GJA3" s="129"/>
      <c r="GJB3" s="129"/>
      <c r="GJC3" s="129"/>
      <c r="GJD3" s="129"/>
      <c r="GJE3" s="129"/>
      <c r="GJF3" s="129"/>
      <c r="GJG3" s="129"/>
      <c r="GJH3" s="129"/>
      <c r="GJI3" s="129"/>
      <c r="GJJ3" s="129"/>
      <c r="GJK3" s="129"/>
      <c r="GJL3" s="129"/>
      <c r="GJM3" s="129"/>
      <c r="GJN3" s="129"/>
      <c r="GJO3" s="129"/>
      <c r="GJP3" s="129"/>
      <c r="GJQ3" s="129"/>
      <c r="GJR3" s="129"/>
      <c r="GJS3" s="129"/>
      <c r="GJT3" s="129"/>
      <c r="GJU3" s="129"/>
      <c r="GJV3" s="129"/>
      <c r="GJW3" s="129"/>
      <c r="GJX3" s="129"/>
      <c r="GJY3" s="129"/>
      <c r="GJZ3" s="129"/>
      <c r="GKA3" s="129"/>
      <c r="GKB3" s="129"/>
      <c r="GKC3" s="129"/>
      <c r="GKD3" s="129"/>
      <c r="GKE3" s="129"/>
      <c r="GKF3" s="129"/>
      <c r="GKG3" s="129"/>
      <c r="GKH3" s="129"/>
      <c r="GKI3" s="129"/>
      <c r="GKJ3" s="129"/>
      <c r="GKK3" s="129"/>
      <c r="GKL3" s="129"/>
      <c r="GKM3" s="129"/>
      <c r="GKN3" s="129"/>
      <c r="GKO3" s="129"/>
      <c r="GKP3" s="129"/>
      <c r="GKQ3" s="129"/>
      <c r="GKR3" s="129"/>
      <c r="GKS3" s="129"/>
      <c r="GKT3" s="129"/>
      <c r="GKU3" s="129"/>
      <c r="GKV3" s="129"/>
      <c r="GKW3" s="129"/>
      <c r="GKX3" s="129"/>
      <c r="GKY3" s="129"/>
      <c r="GKZ3" s="129"/>
      <c r="GLA3" s="129"/>
      <c r="GLB3" s="129"/>
      <c r="GLC3" s="129"/>
      <c r="GLD3" s="129"/>
      <c r="GLE3" s="129"/>
      <c r="GLF3" s="129"/>
      <c r="GLG3" s="129"/>
      <c r="GLH3" s="129"/>
      <c r="GLI3" s="129"/>
      <c r="GLJ3" s="129"/>
      <c r="GLK3" s="129"/>
      <c r="GLL3" s="129"/>
      <c r="GLM3" s="129"/>
      <c r="GLN3" s="129"/>
      <c r="GLO3" s="129"/>
      <c r="GLP3" s="129"/>
      <c r="GLQ3" s="129"/>
      <c r="GLR3" s="129"/>
      <c r="GLS3" s="129"/>
      <c r="GLT3" s="129"/>
      <c r="GLU3" s="129"/>
      <c r="GLV3" s="129"/>
      <c r="GLW3" s="129"/>
      <c r="GLX3" s="129"/>
      <c r="GLY3" s="129"/>
      <c r="GLZ3" s="129"/>
      <c r="GMA3" s="129"/>
      <c r="GMB3" s="129"/>
      <c r="GMC3" s="129"/>
      <c r="GMD3" s="129"/>
      <c r="GME3" s="129"/>
      <c r="GMF3" s="129"/>
      <c r="GMG3" s="129"/>
      <c r="GMH3" s="129"/>
      <c r="GMI3" s="129"/>
      <c r="GMJ3" s="129"/>
      <c r="GMK3" s="129"/>
      <c r="GML3" s="129"/>
      <c r="GMM3" s="129"/>
      <c r="GMN3" s="129"/>
      <c r="GMO3" s="129"/>
      <c r="GMP3" s="129"/>
      <c r="GMQ3" s="129"/>
      <c r="GMR3" s="129"/>
      <c r="GMS3" s="129"/>
      <c r="GMT3" s="129"/>
      <c r="GMU3" s="129"/>
      <c r="GMV3" s="129"/>
      <c r="GMW3" s="129"/>
      <c r="GMX3" s="129"/>
      <c r="GMY3" s="129"/>
      <c r="GMZ3" s="129"/>
      <c r="GNA3" s="129"/>
      <c r="GNB3" s="129"/>
      <c r="GNC3" s="129"/>
      <c r="GND3" s="129"/>
      <c r="GNE3" s="129"/>
      <c r="GNF3" s="129"/>
      <c r="GNG3" s="129"/>
      <c r="GNH3" s="129"/>
      <c r="GNI3" s="129"/>
      <c r="GNJ3" s="129"/>
      <c r="GNK3" s="129"/>
      <c r="GNL3" s="129"/>
      <c r="GNM3" s="129"/>
      <c r="GNN3" s="129"/>
      <c r="GNO3" s="129"/>
      <c r="GNP3" s="129"/>
      <c r="GNQ3" s="129"/>
      <c r="GNR3" s="129"/>
      <c r="GNS3" s="129"/>
      <c r="GNT3" s="129"/>
      <c r="GNU3" s="129"/>
      <c r="GNV3" s="129"/>
      <c r="GNW3" s="129"/>
      <c r="GNX3" s="129"/>
      <c r="GNY3" s="129"/>
      <c r="GNZ3" s="129"/>
      <c r="GOA3" s="129"/>
      <c r="GOB3" s="129"/>
      <c r="GOC3" s="129"/>
      <c r="GOD3" s="129"/>
      <c r="GOE3" s="129"/>
      <c r="GOF3" s="129"/>
      <c r="GOG3" s="129"/>
      <c r="GOH3" s="129"/>
      <c r="GOI3" s="129"/>
      <c r="GOJ3" s="129"/>
      <c r="GOK3" s="129"/>
      <c r="GOL3" s="129"/>
      <c r="GOM3" s="129"/>
      <c r="GON3" s="129"/>
      <c r="GOO3" s="129"/>
      <c r="GOP3" s="129"/>
      <c r="GOQ3" s="129"/>
      <c r="GOR3" s="129"/>
      <c r="GOS3" s="129"/>
      <c r="GOT3" s="129"/>
      <c r="GOU3" s="129"/>
      <c r="GOV3" s="129"/>
      <c r="GOW3" s="129"/>
      <c r="GOX3" s="129"/>
      <c r="GOY3" s="129"/>
      <c r="GOZ3" s="129"/>
      <c r="GPA3" s="129"/>
      <c r="GPB3" s="129"/>
      <c r="GPC3" s="129"/>
      <c r="GPD3" s="129"/>
      <c r="GPE3" s="129"/>
      <c r="GPF3" s="129"/>
      <c r="GPG3" s="129"/>
      <c r="GPH3" s="129"/>
      <c r="GPI3" s="129"/>
      <c r="GPJ3" s="129"/>
      <c r="GPK3" s="129"/>
      <c r="GPL3" s="129"/>
      <c r="GPM3" s="129"/>
      <c r="GPN3" s="129"/>
      <c r="GPO3" s="129"/>
      <c r="GPP3" s="129"/>
      <c r="GPQ3" s="129"/>
      <c r="GPR3" s="129"/>
      <c r="GPS3" s="129"/>
      <c r="GPT3" s="129"/>
      <c r="GPU3" s="129"/>
      <c r="GPV3" s="129"/>
      <c r="GPW3" s="129"/>
      <c r="GPX3" s="129"/>
      <c r="GPY3" s="129"/>
      <c r="GPZ3" s="129"/>
      <c r="GQA3" s="129"/>
      <c r="GQB3" s="129"/>
      <c r="GQC3" s="129"/>
      <c r="GQD3" s="129"/>
      <c r="GQE3" s="129"/>
      <c r="GQF3" s="129"/>
      <c r="GQG3" s="129"/>
      <c r="GQH3" s="129"/>
      <c r="GQI3" s="129"/>
      <c r="GQJ3" s="129"/>
      <c r="GQK3" s="129"/>
      <c r="GQL3" s="129"/>
      <c r="GQM3" s="129"/>
      <c r="GQN3" s="129"/>
      <c r="GQO3" s="129"/>
      <c r="GQP3" s="129"/>
      <c r="GQQ3" s="129"/>
      <c r="GQR3" s="129"/>
      <c r="GQS3" s="129"/>
      <c r="GQT3" s="129"/>
      <c r="GQU3" s="129"/>
      <c r="GQV3" s="129"/>
      <c r="GQW3" s="129"/>
      <c r="GQX3" s="129"/>
      <c r="GQY3" s="129"/>
      <c r="GQZ3" s="129"/>
      <c r="GRA3" s="129"/>
      <c r="GRB3" s="129"/>
      <c r="GRC3" s="129"/>
      <c r="GRD3" s="129"/>
      <c r="GRE3" s="129"/>
      <c r="GRF3" s="129"/>
      <c r="GRG3" s="129"/>
      <c r="GRH3" s="129"/>
      <c r="GRI3" s="129"/>
      <c r="GRJ3" s="129"/>
      <c r="GRK3" s="129"/>
      <c r="GRL3" s="129"/>
      <c r="GRM3" s="129"/>
      <c r="GRN3" s="129"/>
      <c r="GRO3" s="129"/>
      <c r="GRP3" s="129"/>
      <c r="GRQ3" s="129"/>
      <c r="GRR3" s="129"/>
      <c r="GRS3" s="129"/>
      <c r="GRT3" s="129"/>
      <c r="GRU3" s="129"/>
      <c r="GRV3" s="129"/>
      <c r="GRW3" s="129"/>
      <c r="GRX3" s="129"/>
      <c r="GRY3" s="129"/>
      <c r="GRZ3" s="129"/>
      <c r="GSA3" s="129"/>
      <c r="GSB3" s="129"/>
      <c r="GSC3" s="129"/>
      <c r="GSD3" s="129"/>
      <c r="GSE3" s="129"/>
      <c r="GSF3" s="129"/>
      <c r="GSG3" s="129"/>
      <c r="GSH3" s="129"/>
      <c r="GSI3" s="129"/>
      <c r="GSJ3" s="129"/>
      <c r="GSK3" s="129"/>
      <c r="GSL3" s="129"/>
      <c r="GSM3" s="129"/>
      <c r="GSN3" s="129"/>
      <c r="GSO3" s="129"/>
      <c r="GSP3" s="129"/>
      <c r="GSQ3" s="129"/>
      <c r="GSR3" s="129"/>
      <c r="GSS3" s="129"/>
      <c r="GST3" s="129"/>
      <c r="GSU3" s="129"/>
      <c r="GSV3" s="129"/>
      <c r="GSW3" s="129"/>
      <c r="GSX3" s="129"/>
      <c r="GSY3" s="129"/>
      <c r="GSZ3" s="129"/>
      <c r="GTA3" s="129"/>
      <c r="GTB3" s="129"/>
      <c r="GTC3" s="129"/>
      <c r="GTD3" s="129"/>
      <c r="GTE3" s="129"/>
      <c r="GTF3" s="129"/>
      <c r="GTG3" s="129"/>
      <c r="GTH3" s="129"/>
      <c r="GTI3" s="129"/>
      <c r="GTJ3" s="129"/>
      <c r="GTK3" s="129"/>
      <c r="GTL3" s="129"/>
      <c r="GTM3" s="129"/>
      <c r="GTN3" s="129"/>
      <c r="GTO3" s="129"/>
      <c r="GTP3" s="129"/>
      <c r="GTQ3" s="129"/>
      <c r="GTR3" s="129"/>
      <c r="GTS3" s="129"/>
      <c r="GTT3" s="129"/>
      <c r="GTU3" s="129"/>
      <c r="GTV3" s="129"/>
      <c r="GTW3" s="129"/>
      <c r="GTX3" s="129"/>
      <c r="GTY3" s="129"/>
      <c r="GTZ3" s="129"/>
      <c r="GUA3" s="129"/>
      <c r="GUB3" s="129"/>
      <c r="GUC3" s="129"/>
      <c r="GUD3" s="129"/>
      <c r="GUE3" s="129"/>
      <c r="GUF3" s="129"/>
      <c r="GUG3" s="129"/>
      <c r="GUH3" s="129"/>
      <c r="GUI3" s="129"/>
      <c r="GUJ3" s="129"/>
      <c r="GUK3" s="129"/>
      <c r="GUL3" s="129"/>
      <c r="GUM3" s="129"/>
      <c r="GUN3" s="129"/>
      <c r="GUO3" s="129"/>
      <c r="GUP3" s="129"/>
      <c r="GUQ3" s="129"/>
      <c r="GUR3" s="129"/>
      <c r="GUS3" s="129"/>
      <c r="GUT3" s="129"/>
      <c r="GUU3" s="129"/>
      <c r="GUV3" s="129"/>
      <c r="GUW3" s="129"/>
      <c r="GUX3" s="129"/>
      <c r="GUY3" s="129"/>
      <c r="GUZ3" s="129"/>
      <c r="GVA3" s="129"/>
      <c r="GVB3" s="129"/>
      <c r="GVC3" s="129"/>
      <c r="GVD3" s="129"/>
      <c r="GVE3" s="129"/>
      <c r="GVF3" s="129"/>
      <c r="GVG3" s="129"/>
      <c r="GVH3" s="129"/>
      <c r="GVI3" s="129"/>
      <c r="GVJ3" s="129"/>
      <c r="GVK3" s="129"/>
      <c r="GVL3" s="129"/>
      <c r="GVM3" s="129"/>
      <c r="GVN3" s="129"/>
      <c r="GVO3" s="129"/>
      <c r="GVP3" s="129"/>
      <c r="GVQ3" s="129"/>
      <c r="GVR3" s="129"/>
      <c r="GVS3" s="129"/>
      <c r="GVT3" s="129"/>
      <c r="GVU3" s="129"/>
      <c r="GVV3" s="129"/>
      <c r="GVW3" s="129"/>
      <c r="GVX3" s="129"/>
      <c r="GVY3" s="129"/>
      <c r="GVZ3" s="129"/>
      <c r="GWA3" s="129"/>
      <c r="GWB3" s="129"/>
      <c r="GWC3" s="129"/>
      <c r="GWD3" s="129"/>
      <c r="GWE3" s="129"/>
      <c r="GWF3" s="129"/>
      <c r="GWG3" s="129"/>
      <c r="GWH3" s="129"/>
      <c r="GWI3" s="129"/>
      <c r="GWJ3" s="129"/>
      <c r="GWK3" s="129"/>
      <c r="GWL3" s="129"/>
      <c r="GWM3" s="129"/>
      <c r="GWN3" s="129"/>
      <c r="GWO3" s="129"/>
      <c r="GWP3" s="129"/>
      <c r="GWQ3" s="129"/>
      <c r="GWR3" s="129"/>
      <c r="GWS3" s="129"/>
      <c r="GWT3" s="129"/>
      <c r="GWU3" s="129"/>
      <c r="GWV3" s="129"/>
      <c r="GWW3" s="129"/>
      <c r="GWX3" s="129"/>
      <c r="GWY3" s="129"/>
      <c r="GWZ3" s="129"/>
      <c r="GXA3" s="129"/>
      <c r="GXB3" s="129"/>
      <c r="GXC3" s="129"/>
      <c r="GXD3" s="129"/>
      <c r="GXE3" s="129"/>
      <c r="GXF3" s="129"/>
      <c r="GXG3" s="129"/>
      <c r="GXH3" s="129"/>
      <c r="GXI3" s="129"/>
      <c r="GXJ3" s="129"/>
      <c r="GXK3" s="129"/>
      <c r="GXL3" s="129"/>
      <c r="GXM3" s="129"/>
      <c r="GXN3" s="129"/>
      <c r="GXO3" s="129"/>
      <c r="GXP3" s="129"/>
      <c r="GXQ3" s="129"/>
      <c r="GXR3" s="129"/>
      <c r="GXS3" s="129"/>
      <c r="GXT3" s="129"/>
      <c r="GXU3" s="129"/>
      <c r="GXV3" s="129"/>
      <c r="GXW3" s="129"/>
      <c r="GXX3" s="129"/>
      <c r="GXY3" s="129"/>
      <c r="GXZ3" s="129"/>
      <c r="GYA3" s="129"/>
      <c r="GYB3" s="129"/>
      <c r="GYC3" s="129"/>
      <c r="GYD3" s="129"/>
      <c r="GYE3" s="129"/>
      <c r="GYF3" s="129"/>
      <c r="GYG3" s="129"/>
      <c r="GYH3" s="129"/>
      <c r="GYI3" s="129"/>
      <c r="GYJ3" s="129"/>
      <c r="GYK3" s="129"/>
      <c r="GYL3" s="129"/>
      <c r="GYM3" s="129"/>
      <c r="GYN3" s="129"/>
      <c r="GYO3" s="129"/>
      <c r="GYP3" s="129"/>
      <c r="GYQ3" s="129"/>
      <c r="GYR3" s="129"/>
      <c r="GYS3" s="129"/>
      <c r="GYT3" s="129"/>
      <c r="GYU3" s="129"/>
      <c r="GYV3" s="129"/>
      <c r="GYW3" s="129"/>
      <c r="GYX3" s="129"/>
      <c r="GYY3" s="129"/>
      <c r="GYZ3" s="129"/>
      <c r="GZA3" s="129"/>
      <c r="GZB3" s="129"/>
      <c r="GZC3" s="129"/>
      <c r="GZD3" s="129"/>
      <c r="GZE3" s="129"/>
      <c r="GZF3" s="129"/>
      <c r="GZG3" s="129"/>
      <c r="GZH3" s="129"/>
      <c r="GZI3" s="129"/>
      <c r="GZJ3" s="129"/>
      <c r="GZK3" s="129"/>
      <c r="GZL3" s="129"/>
      <c r="GZM3" s="129"/>
      <c r="GZN3" s="129"/>
      <c r="GZO3" s="129"/>
      <c r="GZP3" s="129"/>
      <c r="GZQ3" s="129"/>
      <c r="GZR3" s="129"/>
      <c r="GZS3" s="129"/>
      <c r="GZT3" s="129"/>
      <c r="GZU3" s="129"/>
      <c r="GZV3" s="129"/>
      <c r="GZW3" s="129"/>
      <c r="GZX3" s="129"/>
      <c r="GZY3" s="129"/>
      <c r="GZZ3" s="129"/>
      <c r="HAA3" s="129"/>
      <c r="HAB3" s="129"/>
      <c r="HAC3" s="129"/>
      <c r="HAD3" s="129"/>
      <c r="HAE3" s="129"/>
      <c r="HAF3" s="129"/>
      <c r="HAG3" s="129"/>
      <c r="HAH3" s="129"/>
      <c r="HAI3" s="129"/>
      <c r="HAJ3" s="129"/>
      <c r="HAK3" s="129"/>
      <c r="HAL3" s="129"/>
      <c r="HAM3" s="129"/>
      <c r="HAN3" s="129"/>
      <c r="HAO3" s="129"/>
      <c r="HAP3" s="129"/>
      <c r="HAQ3" s="129"/>
      <c r="HAR3" s="129"/>
      <c r="HAS3" s="129"/>
      <c r="HAT3" s="129"/>
      <c r="HAU3" s="129"/>
      <c r="HAV3" s="129"/>
      <c r="HAW3" s="129"/>
      <c r="HAX3" s="129"/>
      <c r="HAY3" s="129"/>
      <c r="HAZ3" s="129"/>
      <c r="HBA3" s="129"/>
      <c r="HBB3" s="129"/>
      <c r="HBC3" s="129"/>
      <c r="HBD3" s="129"/>
      <c r="HBE3" s="129"/>
      <c r="HBF3" s="129"/>
      <c r="HBG3" s="129"/>
      <c r="HBH3" s="129"/>
      <c r="HBI3" s="129"/>
      <c r="HBJ3" s="129"/>
      <c r="HBK3" s="129"/>
      <c r="HBL3" s="129"/>
      <c r="HBM3" s="129"/>
      <c r="HBN3" s="129"/>
      <c r="HBO3" s="129"/>
      <c r="HBP3" s="129"/>
      <c r="HBQ3" s="129"/>
      <c r="HBR3" s="129"/>
      <c r="HBS3" s="129"/>
      <c r="HBT3" s="129"/>
      <c r="HBU3" s="129"/>
      <c r="HBV3" s="129"/>
      <c r="HBW3" s="129"/>
      <c r="HBX3" s="129"/>
      <c r="HBY3" s="129"/>
      <c r="HBZ3" s="129"/>
      <c r="HCA3" s="129"/>
      <c r="HCB3" s="129"/>
      <c r="HCC3" s="129"/>
      <c r="HCD3" s="129"/>
      <c r="HCE3" s="129"/>
      <c r="HCF3" s="129"/>
      <c r="HCG3" s="129"/>
      <c r="HCH3" s="129"/>
      <c r="HCI3" s="129"/>
      <c r="HCJ3" s="129"/>
      <c r="HCK3" s="129"/>
      <c r="HCL3" s="129"/>
      <c r="HCM3" s="129"/>
      <c r="HCN3" s="129"/>
      <c r="HCO3" s="129"/>
      <c r="HCP3" s="129"/>
      <c r="HCQ3" s="129"/>
      <c r="HCR3" s="129"/>
      <c r="HCS3" s="129"/>
      <c r="HCT3" s="129"/>
      <c r="HCU3" s="129"/>
      <c r="HCV3" s="129"/>
      <c r="HCW3" s="129"/>
      <c r="HCX3" s="129"/>
      <c r="HCY3" s="129"/>
      <c r="HCZ3" s="129"/>
      <c r="HDA3" s="129"/>
      <c r="HDB3" s="129"/>
      <c r="HDC3" s="129"/>
      <c r="HDD3" s="129"/>
      <c r="HDE3" s="129"/>
      <c r="HDF3" s="129"/>
      <c r="HDG3" s="129"/>
      <c r="HDH3" s="129"/>
      <c r="HDI3" s="129"/>
      <c r="HDJ3" s="129"/>
      <c r="HDK3" s="129"/>
      <c r="HDL3" s="129"/>
      <c r="HDM3" s="129"/>
      <c r="HDN3" s="129"/>
      <c r="HDO3" s="129"/>
      <c r="HDP3" s="129"/>
      <c r="HDQ3" s="129"/>
      <c r="HDR3" s="129"/>
      <c r="HDS3" s="129"/>
      <c r="HDT3" s="129"/>
      <c r="HDU3" s="129"/>
      <c r="HDV3" s="129"/>
      <c r="HDW3" s="129"/>
      <c r="HDX3" s="129"/>
      <c r="HDY3" s="129"/>
      <c r="HDZ3" s="129"/>
      <c r="HEA3" s="129"/>
      <c r="HEB3" s="129"/>
      <c r="HEC3" s="129"/>
      <c r="HED3" s="129"/>
      <c r="HEE3" s="129"/>
      <c r="HEF3" s="129"/>
      <c r="HEG3" s="129"/>
      <c r="HEH3" s="129"/>
      <c r="HEI3" s="129"/>
      <c r="HEJ3" s="129"/>
      <c r="HEK3" s="129"/>
      <c r="HEL3" s="129"/>
      <c r="HEM3" s="129"/>
      <c r="HEN3" s="129"/>
      <c r="HEO3" s="129"/>
      <c r="HEP3" s="129"/>
      <c r="HEQ3" s="129"/>
      <c r="HER3" s="129"/>
      <c r="HES3" s="129"/>
      <c r="HET3" s="129"/>
      <c r="HEU3" s="129"/>
      <c r="HEV3" s="129"/>
      <c r="HEW3" s="129"/>
      <c r="HEX3" s="129"/>
      <c r="HEY3" s="129"/>
      <c r="HEZ3" s="129"/>
      <c r="HFA3" s="129"/>
      <c r="HFB3" s="129"/>
      <c r="HFC3" s="129"/>
      <c r="HFD3" s="129"/>
      <c r="HFE3" s="129"/>
      <c r="HFF3" s="129"/>
      <c r="HFG3" s="129"/>
      <c r="HFH3" s="129"/>
      <c r="HFI3" s="129"/>
      <c r="HFJ3" s="129"/>
      <c r="HFK3" s="129"/>
      <c r="HFL3" s="129"/>
      <c r="HFM3" s="129"/>
      <c r="HFN3" s="129"/>
      <c r="HFO3" s="129"/>
      <c r="HFP3" s="129"/>
      <c r="HFQ3" s="129"/>
      <c r="HFR3" s="129"/>
      <c r="HFS3" s="129"/>
      <c r="HFT3" s="129"/>
      <c r="HFU3" s="129"/>
      <c r="HFV3" s="129"/>
      <c r="HFW3" s="129"/>
      <c r="HFX3" s="129"/>
      <c r="HFY3" s="129"/>
      <c r="HFZ3" s="129"/>
      <c r="HGA3" s="129"/>
      <c r="HGB3" s="129"/>
      <c r="HGC3" s="129"/>
      <c r="HGD3" s="129"/>
      <c r="HGE3" s="129"/>
      <c r="HGF3" s="129"/>
      <c r="HGG3" s="129"/>
      <c r="HGH3" s="129"/>
      <c r="HGI3" s="129"/>
      <c r="HGJ3" s="129"/>
      <c r="HGK3" s="129"/>
      <c r="HGL3" s="129"/>
      <c r="HGM3" s="129"/>
      <c r="HGN3" s="129"/>
      <c r="HGO3" s="129"/>
      <c r="HGP3" s="129"/>
      <c r="HGQ3" s="129"/>
      <c r="HGR3" s="129"/>
      <c r="HGS3" s="129"/>
      <c r="HGT3" s="129"/>
      <c r="HGU3" s="129"/>
      <c r="HGV3" s="129"/>
      <c r="HGW3" s="129"/>
      <c r="HGX3" s="129"/>
      <c r="HGY3" s="129"/>
      <c r="HGZ3" s="129"/>
      <c r="HHA3" s="129"/>
      <c r="HHB3" s="129"/>
      <c r="HHC3" s="129"/>
      <c r="HHD3" s="129"/>
      <c r="HHE3" s="129"/>
      <c r="HHF3" s="129"/>
      <c r="HHG3" s="129"/>
      <c r="HHH3" s="129"/>
      <c r="HHI3" s="129"/>
      <c r="HHJ3" s="129"/>
      <c r="HHK3" s="129"/>
      <c r="HHL3" s="129"/>
      <c r="HHM3" s="129"/>
      <c r="HHN3" s="129"/>
      <c r="HHO3" s="129"/>
      <c r="HHP3" s="129"/>
      <c r="HHQ3" s="129"/>
      <c r="HHR3" s="129"/>
      <c r="HHS3" s="129"/>
      <c r="HHT3" s="129"/>
      <c r="HHU3" s="129"/>
      <c r="HHV3" s="129"/>
      <c r="HHW3" s="129"/>
      <c r="HHX3" s="129"/>
      <c r="HHY3" s="129"/>
      <c r="HHZ3" s="129"/>
      <c r="HIA3" s="129"/>
      <c r="HIB3" s="129"/>
      <c r="HIC3" s="129"/>
      <c r="HID3" s="129"/>
      <c r="HIE3" s="129"/>
      <c r="HIF3" s="129"/>
      <c r="HIG3" s="129"/>
      <c r="HIH3" s="129"/>
      <c r="HII3" s="129"/>
      <c r="HIJ3" s="129"/>
      <c r="HIK3" s="129"/>
      <c r="HIL3" s="129"/>
      <c r="HIM3" s="129"/>
      <c r="HIN3" s="129"/>
      <c r="HIO3" s="129"/>
      <c r="HIP3" s="129"/>
      <c r="HIQ3" s="129"/>
      <c r="HIR3" s="129"/>
      <c r="HIS3" s="129"/>
      <c r="HIT3" s="129"/>
      <c r="HIU3" s="129"/>
      <c r="HIV3" s="129"/>
      <c r="HIW3" s="129"/>
      <c r="HIX3" s="129"/>
      <c r="HIY3" s="129"/>
      <c r="HIZ3" s="129"/>
      <c r="HJA3" s="129"/>
      <c r="HJB3" s="129"/>
      <c r="HJC3" s="129"/>
      <c r="HJD3" s="129"/>
      <c r="HJE3" s="129"/>
      <c r="HJF3" s="129"/>
      <c r="HJG3" s="129"/>
      <c r="HJH3" s="129"/>
      <c r="HJI3" s="129"/>
      <c r="HJJ3" s="129"/>
      <c r="HJK3" s="129"/>
      <c r="HJL3" s="129"/>
      <c r="HJM3" s="129"/>
      <c r="HJN3" s="129"/>
      <c r="HJO3" s="129"/>
      <c r="HJP3" s="129"/>
      <c r="HJQ3" s="129"/>
      <c r="HJR3" s="129"/>
      <c r="HJS3" s="129"/>
      <c r="HJT3" s="129"/>
      <c r="HJU3" s="129"/>
      <c r="HJV3" s="129"/>
      <c r="HJW3" s="129"/>
      <c r="HJX3" s="129"/>
      <c r="HJY3" s="129"/>
      <c r="HJZ3" s="129"/>
      <c r="HKA3" s="129"/>
      <c r="HKB3" s="129"/>
      <c r="HKC3" s="129"/>
      <c r="HKD3" s="129"/>
      <c r="HKE3" s="129"/>
      <c r="HKF3" s="129"/>
      <c r="HKG3" s="129"/>
      <c r="HKH3" s="129"/>
      <c r="HKI3" s="129"/>
      <c r="HKJ3" s="129"/>
      <c r="HKK3" s="129"/>
      <c r="HKL3" s="129"/>
      <c r="HKM3" s="129"/>
      <c r="HKN3" s="129"/>
      <c r="HKO3" s="129"/>
      <c r="HKP3" s="129"/>
      <c r="HKQ3" s="129"/>
      <c r="HKR3" s="129"/>
      <c r="HKS3" s="129"/>
      <c r="HKT3" s="129"/>
      <c r="HKU3" s="129"/>
      <c r="HKV3" s="129"/>
      <c r="HKW3" s="129"/>
      <c r="HKX3" s="129"/>
      <c r="HKY3" s="129"/>
      <c r="HKZ3" s="129"/>
      <c r="HLA3" s="129"/>
      <c r="HLB3" s="129"/>
      <c r="HLC3" s="129"/>
      <c r="HLD3" s="129"/>
      <c r="HLE3" s="129"/>
      <c r="HLF3" s="129"/>
      <c r="HLG3" s="129"/>
      <c r="HLH3" s="129"/>
      <c r="HLI3" s="129"/>
      <c r="HLJ3" s="129"/>
      <c r="HLK3" s="129"/>
      <c r="HLL3" s="129"/>
      <c r="HLM3" s="129"/>
      <c r="HLN3" s="129"/>
      <c r="HLO3" s="129"/>
      <c r="HLP3" s="129"/>
      <c r="HLQ3" s="129"/>
      <c r="HLR3" s="129"/>
      <c r="HLS3" s="129"/>
      <c r="HLT3" s="129"/>
      <c r="HLU3" s="129"/>
      <c r="HLV3" s="129"/>
      <c r="HLW3" s="129"/>
      <c r="HLX3" s="129"/>
      <c r="HLY3" s="129"/>
      <c r="HLZ3" s="129"/>
      <c r="HMA3" s="129"/>
      <c r="HMB3" s="129"/>
      <c r="HMC3" s="129"/>
      <c r="HMD3" s="129"/>
      <c r="HME3" s="129"/>
      <c r="HMF3" s="129"/>
      <c r="HMG3" s="129"/>
      <c r="HMH3" s="129"/>
      <c r="HMI3" s="129"/>
      <c r="HMJ3" s="129"/>
      <c r="HMK3" s="129"/>
      <c r="HML3" s="129"/>
      <c r="HMM3" s="129"/>
      <c r="HMN3" s="129"/>
      <c r="HMO3" s="129"/>
      <c r="HMP3" s="129"/>
      <c r="HMQ3" s="129"/>
      <c r="HMR3" s="129"/>
      <c r="HMS3" s="129"/>
      <c r="HMT3" s="129"/>
      <c r="HMU3" s="129"/>
      <c r="HMV3" s="129"/>
      <c r="HMW3" s="129"/>
      <c r="HMX3" s="129"/>
      <c r="HMY3" s="129"/>
      <c r="HMZ3" s="129"/>
      <c r="HNA3" s="129"/>
      <c r="HNB3" s="129"/>
      <c r="HNC3" s="129"/>
      <c r="HND3" s="129"/>
      <c r="HNE3" s="129"/>
      <c r="HNF3" s="129"/>
      <c r="HNG3" s="129"/>
      <c r="HNH3" s="129"/>
      <c r="HNI3" s="129"/>
      <c r="HNJ3" s="129"/>
      <c r="HNK3" s="129"/>
      <c r="HNL3" s="129"/>
      <c r="HNM3" s="129"/>
      <c r="HNN3" s="129"/>
      <c r="HNO3" s="129"/>
      <c r="HNP3" s="129"/>
      <c r="HNQ3" s="129"/>
      <c r="HNR3" s="129"/>
      <c r="HNS3" s="129"/>
      <c r="HNT3" s="129"/>
      <c r="HNU3" s="129"/>
      <c r="HNV3" s="129"/>
      <c r="HNW3" s="129"/>
      <c r="HNX3" s="129"/>
      <c r="HNY3" s="129"/>
      <c r="HNZ3" s="129"/>
      <c r="HOA3" s="129"/>
      <c r="HOB3" s="129"/>
      <c r="HOC3" s="129"/>
      <c r="HOD3" s="129"/>
      <c r="HOE3" s="129"/>
      <c r="HOF3" s="129"/>
      <c r="HOG3" s="129"/>
      <c r="HOH3" s="129"/>
      <c r="HOI3" s="129"/>
      <c r="HOJ3" s="129"/>
      <c r="HOK3" s="129"/>
      <c r="HOL3" s="129"/>
      <c r="HOM3" s="129"/>
      <c r="HON3" s="129"/>
      <c r="HOO3" s="129"/>
      <c r="HOP3" s="129"/>
      <c r="HOQ3" s="129"/>
      <c r="HOR3" s="129"/>
      <c r="HOS3" s="129"/>
      <c r="HOT3" s="129"/>
      <c r="HOU3" s="129"/>
      <c r="HOV3" s="129"/>
      <c r="HOW3" s="129"/>
      <c r="HOX3" s="129"/>
      <c r="HOY3" s="129"/>
      <c r="HOZ3" s="129"/>
      <c r="HPA3" s="129"/>
      <c r="HPB3" s="129"/>
      <c r="HPC3" s="129"/>
      <c r="HPD3" s="129"/>
      <c r="HPE3" s="129"/>
      <c r="HPF3" s="129"/>
      <c r="HPG3" s="129"/>
      <c r="HPH3" s="129"/>
      <c r="HPI3" s="129"/>
      <c r="HPJ3" s="129"/>
      <c r="HPK3" s="129"/>
      <c r="HPL3" s="129"/>
      <c r="HPM3" s="129"/>
      <c r="HPN3" s="129"/>
      <c r="HPO3" s="129"/>
      <c r="HPP3" s="129"/>
      <c r="HPQ3" s="129"/>
      <c r="HPR3" s="129"/>
      <c r="HPS3" s="129"/>
      <c r="HPT3" s="129"/>
      <c r="HPU3" s="129"/>
      <c r="HPV3" s="129"/>
      <c r="HPW3" s="129"/>
      <c r="HPX3" s="129"/>
      <c r="HPY3" s="129"/>
      <c r="HPZ3" s="129"/>
      <c r="HQA3" s="129"/>
      <c r="HQB3" s="129"/>
      <c r="HQC3" s="129"/>
      <c r="HQD3" s="129"/>
      <c r="HQE3" s="129"/>
      <c r="HQF3" s="129"/>
      <c r="HQG3" s="129"/>
      <c r="HQH3" s="129"/>
      <c r="HQI3" s="129"/>
      <c r="HQJ3" s="129"/>
      <c r="HQK3" s="129"/>
      <c r="HQL3" s="129"/>
      <c r="HQM3" s="129"/>
      <c r="HQN3" s="129"/>
      <c r="HQO3" s="129"/>
      <c r="HQP3" s="129"/>
      <c r="HQQ3" s="129"/>
      <c r="HQR3" s="129"/>
      <c r="HQS3" s="129"/>
      <c r="HQT3" s="129"/>
      <c r="HQU3" s="129"/>
      <c r="HQV3" s="129"/>
      <c r="HQW3" s="129"/>
      <c r="HQX3" s="129"/>
      <c r="HQY3" s="129"/>
      <c r="HQZ3" s="129"/>
      <c r="HRA3" s="129"/>
      <c r="HRB3" s="129"/>
      <c r="HRC3" s="129"/>
      <c r="HRD3" s="129"/>
      <c r="HRE3" s="129"/>
      <c r="HRF3" s="129"/>
      <c r="HRG3" s="129"/>
      <c r="HRH3" s="129"/>
      <c r="HRI3" s="129"/>
      <c r="HRJ3" s="129"/>
      <c r="HRK3" s="129"/>
      <c r="HRL3" s="129"/>
      <c r="HRM3" s="129"/>
      <c r="HRN3" s="129"/>
      <c r="HRO3" s="129"/>
      <c r="HRP3" s="129"/>
      <c r="HRQ3" s="129"/>
      <c r="HRR3" s="129"/>
      <c r="HRS3" s="129"/>
      <c r="HRT3" s="129"/>
      <c r="HRU3" s="129"/>
      <c r="HRV3" s="129"/>
      <c r="HRW3" s="129"/>
      <c r="HRX3" s="129"/>
      <c r="HRY3" s="129"/>
      <c r="HRZ3" s="129"/>
      <c r="HSA3" s="129"/>
      <c r="HSB3" s="129"/>
      <c r="HSC3" s="129"/>
      <c r="HSD3" s="129"/>
      <c r="HSE3" s="129"/>
      <c r="HSF3" s="129"/>
      <c r="HSG3" s="129"/>
      <c r="HSH3" s="129"/>
      <c r="HSI3" s="129"/>
      <c r="HSJ3" s="129"/>
      <c r="HSK3" s="129"/>
      <c r="HSL3" s="129"/>
      <c r="HSM3" s="129"/>
      <c r="HSN3" s="129"/>
      <c r="HSO3" s="129"/>
      <c r="HSP3" s="129"/>
      <c r="HSQ3" s="129"/>
      <c r="HSR3" s="129"/>
      <c r="HSS3" s="129"/>
      <c r="HST3" s="129"/>
      <c r="HSU3" s="129"/>
      <c r="HSV3" s="129"/>
      <c r="HSW3" s="129"/>
      <c r="HSX3" s="129"/>
      <c r="HSY3" s="129"/>
      <c r="HSZ3" s="129"/>
      <c r="HTA3" s="129"/>
      <c r="HTB3" s="129"/>
      <c r="HTC3" s="129"/>
      <c r="HTD3" s="129"/>
      <c r="HTE3" s="129"/>
      <c r="HTF3" s="129"/>
      <c r="HTG3" s="129"/>
      <c r="HTH3" s="129"/>
      <c r="HTI3" s="129"/>
      <c r="HTJ3" s="129"/>
      <c r="HTK3" s="129"/>
      <c r="HTL3" s="129"/>
      <c r="HTM3" s="129"/>
      <c r="HTN3" s="129"/>
      <c r="HTO3" s="129"/>
      <c r="HTP3" s="129"/>
      <c r="HTQ3" s="129"/>
      <c r="HTR3" s="129"/>
      <c r="HTS3" s="129"/>
      <c r="HTT3" s="129"/>
      <c r="HTU3" s="129"/>
      <c r="HTV3" s="129"/>
      <c r="HTW3" s="129"/>
      <c r="HTX3" s="129"/>
      <c r="HTY3" s="129"/>
      <c r="HTZ3" s="129"/>
      <c r="HUA3" s="129"/>
      <c r="HUB3" s="129"/>
      <c r="HUC3" s="129"/>
      <c r="HUD3" s="129"/>
      <c r="HUE3" s="129"/>
      <c r="HUF3" s="129"/>
      <c r="HUG3" s="129"/>
      <c r="HUH3" s="129"/>
      <c r="HUI3" s="129"/>
      <c r="HUJ3" s="129"/>
      <c r="HUK3" s="129"/>
      <c r="HUL3" s="129"/>
      <c r="HUM3" s="129"/>
      <c r="HUN3" s="129"/>
      <c r="HUO3" s="129"/>
      <c r="HUP3" s="129"/>
      <c r="HUQ3" s="129"/>
      <c r="HUR3" s="129"/>
      <c r="HUS3" s="129"/>
      <c r="HUT3" s="129"/>
      <c r="HUU3" s="129"/>
      <c r="HUV3" s="129"/>
      <c r="HUW3" s="129"/>
      <c r="HUX3" s="129"/>
      <c r="HUY3" s="129"/>
      <c r="HUZ3" s="129"/>
      <c r="HVA3" s="129"/>
      <c r="HVB3" s="129"/>
      <c r="HVC3" s="129"/>
      <c r="HVD3" s="129"/>
      <c r="HVE3" s="129"/>
      <c r="HVF3" s="129"/>
      <c r="HVG3" s="129"/>
      <c r="HVH3" s="129"/>
      <c r="HVI3" s="129"/>
      <c r="HVJ3" s="129"/>
      <c r="HVK3" s="129"/>
      <c r="HVL3" s="129"/>
      <c r="HVM3" s="129"/>
      <c r="HVN3" s="129"/>
      <c r="HVO3" s="129"/>
      <c r="HVP3" s="129"/>
      <c r="HVQ3" s="129"/>
      <c r="HVR3" s="129"/>
      <c r="HVS3" s="129"/>
      <c r="HVT3" s="129"/>
      <c r="HVU3" s="129"/>
      <c r="HVV3" s="129"/>
      <c r="HVW3" s="129"/>
      <c r="HVX3" s="129"/>
      <c r="HVY3" s="129"/>
      <c r="HVZ3" s="129"/>
      <c r="HWA3" s="129"/>
      <c r="HWB3" s="129"/>
      <c r="HWC3" s="129"/>
      <c r="HWD3" s="129"/>
      <c r="HWE3" s="129"/>
      <c r="HWF3" s="129"/>
      <c r="HWG3" s="129"/>
      <c r="HWH3" s="129"/>
      <c r="HWI3" s="129"/>
      <c r="HWJ3" s="129"/>
      <c r="HWK3" s="129"/>
      <c r="HWL3" s="129"/>
      <c r="HWM3" s="129"/>
      <c r="HWN3" s="129"/>
      <c r="HWO3" s="129"/>
      <c r="HWP3" s="129"/>
      <c r="HWQ3" s="129"/>
      <c r="HWR3" s="129"/>
      <c r="HWS3" s="129"/>
      <c r="HWT3" s="129"/>
      <c r="HWU3" s="129"/>
      <c r="HWV3" s="129"/>
      <c r="HWW3" s="129"/>
      <c r="HWX3" s="129"/>
      <c r="HWY3" s="129"/>
      <c r="HWZ3" s="129"/>
      <c r="HXA3" s="129"/>
      <c r="HXB3" s="129"/>
      <c r="HXC3" s="129"/>
      <c r="HXD3" s="129"/>
      <c r="HXE3" s="129"/>
      <c r="HXF3" s="129"/>
      <c r="HXG3" s="129"/>
      <c r="HXH3" s="129"/>
      <c r="HXI3" s="129"/>
      <c r="HXJ3" s="129"/>
      <c r="HXK3" s="129"/>
      <c r="HXL3" s="129"/>
      <c r="HXM3" s="129"/>
      <c r="HXN3" s="129"/>
      <c r="HXO3" s="129"/>
      <c r="HXP3" s="129"/>
      <c r="HXQ3" s="129"/>
      <c r="HXR3" s="129"/>
      <c r="HXS3" s="129"/>
      <c r="HXT3" s="129"/>
      <c r="HXU3" s="129"/>
      <c r="HXV3" s="129"/>
      <c r="HXW3" s="129"/>
      <c r="HXX3" s="129"/>
      <c r="HXY3" s="129"/>
      <c r="HXZ3" s="129"/>
      <c r="HYA3" s="129"/>
      <c r="HYB3" s="129"/>
      <c r="HYC3" s="129"/>
      <c r="HYD3" s="129"/>
      <c r="HYE3" s="129"/>
      <c r="HYF3" s="129"/>
      <c r="HYG3" s="129"/>
      <c r="HYH3" s="129"/>
      <c r="HYI3" s="129"/>
      <c r="HYJ3" s="129"/>
      <c r="HYK3" s="129"/>
      <c r="HYL3" s="129"/>
      <c r="HYM3" s="129"/>
      <c r="HYN3" s="129"/>
      <c r="HYO3" s="129"/>
      <c r="HYP3" s="129"/>
      <c r="HYQ3" s="129"/>
      <c r="HYR3" s="129"/>
      <c r="HYS3" s="129"/>
      <c r="HYT3" s="129"/>
      <c r="HYU3" s="129"/>
      <c r="HYV3" s="129"/>
      <c r="HYW3" s="129"/>
      <c r="HYX3" s="129"/>
      <c r="HYY3" s="129"/>
      <c r="HYZ3" s="129"/>
      <c r="HZA3" s="129"/>
      <c r="HZB3" s="129"/>
      <c r="HZC3" s="129"/>
      <c r="HZD3" s="129"/>
      <c r="HZE3" s="129"/>
      <c r="HZF3" s="129"/>
      <c r="HZG3" s="129"/>
      <c r="HZH3" s="129"/>
      <c r="HZI3" s="129"/>
      <c r="HZJ3" s="129"/>
      <c r="HZK3" s="129"/>
      <c r="HZL3" s="129"/>
      <c r="HZM3" s="129"/>
      <c r="HZN3" s="129"/>
      <c r="HZO3" s="129"/>
      <c r="HZP3" s="129"/>
      <c r="HZQ3" s="129"/>
      <c r="HZR3" s="129"/>
      <c r="HZS3" s="129"/>
      <c r="HZT3" s="129"/>
      <c r="HZU3" s="129"/>
      <c r="HZV3" s="129"/>
      <c r="HZW3" s="129"/>
      <c r="HZX3" s="129"/>
      <c r="HZY3" s="129"/>
      <c r="HZZ3" s="129"/>
      <c r="IAA3" s="129"/>
      <c r="IAB3" s="129"/>
      <c r="IAC3" s="129"/>
      <c r="IAD3" s="129"/>
      <c r="IAE3" s="129"/>
      <c r="IAF3" s="129"/>
      <c r="IAG3" s="129"/>
      <c r="IAH3" s="129"/>
      <c r="IAI3" s="129"/>
      <c r="IAJ3" s="129"/>
      <c r="IAK3" s="129"/>
      <c r="IAL3" s="129"/>
      <c r="IAM3" s="129"/>
      <c r="IAN3" s="129"/>
      <c r="IAO3" s="129"/>
      <c r="IAP3" s="129"/>
      <c r="IAQ3" s="129"/>
      <c r="IAR3" s="129"/>
      <c r="IAS3" s="129"/>
      <c r="IAT3" s="129"/>
      <c r="IAU3" s="129"/>
      <c r="IAV3" s="129"/>
      <c r="IAW3" s="129"/>
      <c r="IAX3" s="129"/>
      <c r="IAY3" s="129"/>
      <c r="IAZ3" s="129"/>
      <c r="IBA3" s="129"/>
      <c r="IBB3" s="129"/>
      <c r="IBC3" s="129"/>
      <c r="IBD3" s="129"/>
      <c r="IBE3" s="129"/>
      <c r="IBF3" s="129"/>
      <c r="IBG3" s="129"/>
      <c r="IBH3" s="129"/>
      <c r="IBI3" s="129"/>
      <c r="IBJ3" s="129"/>
      <c r="IBK3" s="129"/>
      <c r="IBL3" s="129"/>
      <c r="IBM3" s="129"/>
      <c r="IBN3" s="129"/>
      <c r="IBO3" s="129"/>
      <c r="IBP3" s="129"/>
      <c r="IBQ3" s="129"/>
      <c r="IBR3" s="129"/>
      <c r="IBS3" s="129"/>
      <c r="IBT3" s="129"/>
      <c r="IBU3" s="129"/>
      <c r="IBV3" s="129"/>
      <c r="IBW3" s="129"/>
      <c r="IBX3" s="129"/>
      <c r="IBY3" s="129"/>
      <c r="IBZ3" s="129"/>
      <c r="ICA3" s="129"/>
      <c r="ICB3" s="129"/>
      <c r="ICC3" s="129"/>
      <c r="ICD3" s="129"/>
      <c r="ICE3" s="129"/>
      <c r="ICF3" s="129"/>
      <c r="ICG3" s="129"/>
      <c r="ICH3" s="129"/>
      <c r="ICI3" s="129"/>
      <c r="ICJ3" s="129"/>
      <c r="ICK3" s="129"/>
      <c r="ICL3" s="129"/>
      <c r="ICM3" s="129"/>
      <c r="ICN3" s="129"/>
      <c r="ICO3" s="129"/>
      <c r="ICP3" s="129"/>
      <c r="ICQ3" s="129"/>
      <c r="ICR3" s="129"/>
      <c r="ICS3" s="129"/>
      <c r="ICT3" s="129"/>
      <c r="ICU3" s="129"/>
      <c r="ICV3" s="129"/>
      <c r="ICW3" s="129"/>
      <c r="ICX3" s="129"/>
      <c r="ICY3" s="129"/>
      <c r="ICZ3" s="129"/>
      <c r="IDA3" s="129"/>
      <c r="IDB3" s="129"/>
      <c r="IDC3" s="129"/>
      <c r="IDD3" s="129"/>
      <c r="IDE3" s="129"/>
      <c r="IDF3" s="129"/>
      <c r="IDG3" s="129"/>
      <c r="IDH3" s="129"/>
      <c r="IDI3" s="129"/>
      <c r="IDJ3" s="129"/>
      <c r="IDK3" s="129"/>
      <c r="IDL3" s="129"/>
      <c r="IDM3" s="129"/>
      <c r="IDN3" s="129"/>
      <c r="IDO3" s="129"/>
      <c r="IDP3" s="129"/>
      <c r="IDQ3" s="129"/>
      <c r="IDR3" s="129"/>
      <c r="IDS3" s="129"/>
      <c r="IDT3" s="129"/>
      <c r="IDU3" s="129"/>
      <c r="IDV3" s="129"/>
      <c r="IDW3" s="129"/>
      <c r="IDX3" s="129"/>
      <c r="IDY3" s="129"/>
      <c r="IDZ3" s="129"/>
      <c r="IEA3" s="129"/>
      <c r="IEB3" s="129"/>
      <c r="IEC3" s="129"/>
      <c r="IED3" s="129"/>
      <c r="IEE3" s="129"/>
      <c r="IEF3" s="129"/>
      <c r="IEG3" s="129"/>
      <c r="IEH3" s="129"/>
      <c r="IEI3" s="129"/>
      <c r="IEJ3" s="129"/>
      <c r="IEK3" s="129"/>
      <c r="IEL3" s="129"/>
      <c r="IEM3" s="129"/>
      <c r="IEN3" s="129"/>
      <c r="IEO3" s="129"/>
      <c r="IEP3" s="129"/>
      <c r="IEQ3" s="129"/>
      <c r="IER3" s="129"/>
      <c r="IES3" s="129"/>
      <c r="IET3" s="129"/>
      <c r="IEU3" s="129"/>
      <c r="IEV3" s="129"/>
      <c r="IEW3" s="129"/>
      <c r="IEX3" s="129"/>
      <c r="IEY3" s="129"/>
      <c r="IEZ3" s="129"/>
      <c r="IFA3" s="129"/>
      <c r="IFB3" s="129"/>
      <c r="IFC3" s="129"/>
      <c r="IFD3" s="129"/>
      <c r="IFE3" s="129"/>
      <c r="IFF3" s="129"/>
      <c r="IFG3" s="129"/>
      <c r="IFH3" s="129"/>
      <c r="IFI3" s="129"/>
      <c r="IFJ3" s="129"/>
      <c r="IFK3" s="129"/>
      <c r="IFL3" s="129"/>
      <c r="IFM3" s="129"/>
      <c r="IFN3" s="129"/>
      <c r="IFO3" s="129"/>
      <c r="IFP3" s="129"/>
      <c r="IFQ3" s="129"/>
      <c r="IFR3" s="129"/>
      <c r="IFS3" s="129"/>
      <c r="IFT3" s="129"/>
      <c r="IFU3" s="129"/>
      <c r="IFV3" s="129"/>
      <c r="IFW3" s="129"/>
      <c r="IFX3" s="129"/>
      <c r="IFY3" s="129"/>
      <c r="IFZ3" s="129"/>
      <c r="IGA3" s="129"/>
      <c r="IGB3" s="129"/>
      <c r="IGC3" s="129"/>
      <c r="IGD3" s="129"/>
      <c r="IGE3" s="129"/>
      <c r="IGF3" s="129"/>
      <c r="IGG3" s="129"/>
      <c r="IGH3" s="129"/>
      <c r="IGI3" s="129"/>
      <c r="IGJ3" s="129"/>
      <c r="IGK3" s="129"/>
      <c r="IGL3" s="129"/>
      <c r="IGM3" s="129"/>
      <c r="IGN3" s="129"/>
      <c r="IGO3" s="129"/>
      <c r="IGP3" s="129"/>
      <c r="IGQ3" s="129"/>
      <c r="IGR3" s="129"/>
      <c r="IGS3" s="129"/>
      <c r="IGT3" s="129"/>
      <c r="IGU3" s="129"/>
      <c r="IGV3" s="129"/>
      <c r="IGW3" s="129"/>
      <c r="IGX3" s="129"/>
      <c r="IGY3" s="129"/>
      <c r="IGZ3" s="129"/>
      <c r="IHA3" s="129"/>
      <c r="IHB3" s="129"/>
      <c r="IHC3" s="129"/>
      <c r="IHD3" s="129"/>
      <c r="IHE3" s="129"/>
      <c r="IHF3" s="129"/>
      <c r="IHG3" s="129"/>
      <c r="IHH3" s="129"/>
      <c r="IHI3" s="129"/>
      <c r="IHJ3" s="129"/>
      <c r="IHK3" s="129"/>
      <c r="IHL3" s="129"/>
      <c r="IHM3" s="129"/>
      <c r="IHN3" s="129"/>
      <c r="IHO3" s="129"/>
      <c r="IHP3" s="129"/>
      <c r="IHQ3" s="129"/>
      <c r="IHR3" s="129"/>
      <c r="IHS3" s="129"/>
      <c r="IHT3" s="129"/>
      <c r="IHU3" s="129"/>
      <c r="IHV3" s="129"/>
      <c r="IHW3" s="129"/>
      <c r="IHX3" s="129"/>
      <c r="IHY3" s="129"/>
      <c r="IHZ3" s="129"/>
      <c r="IIA3" s="129"/>
      <c r="IIB3" s="129"/>
      <c r="IIC3" s="129"/>
      <c r="IID3" s="129"/>
      <c r="IIE3" s="129"/>
      <c r="IIF3" s="129"/>
      <c r="IIG3" s="129"/>
      <c r="IIH3" s="129"/>
      <c r="III3" s="129"/>
      <c r="IIJ3" s="129"/>
      <c r="IIK3" s="129"/>
      <c r="IIL3" s="129"/>
      <c r="IIM3" s="129"/>
      <c r="IIN3" s="129"/>
      <c r="IIO3" s="129"/>
      <c r="IIP3" s="129"/>
      <c r="IIQ3" s="129"/>
      <c r="IIR3" s="129"/>
      <c r="IIS3" s="129"/>
      <c r="IIT3" s="129"/>
      <c r="IIU3" s="129"/>
      <c r="IIV3" s="129"/>
      <c r="IIW3" s="129"/>
      <c r="IIX3" s="129"/>
      <c r="IIY3" s="129"/>
      <c r="IIZ3" s="129"/>
      <c r="IJA3" s="129"/>
      <c r="IJB3" s="129"/>
      <c r="IJC3" s="129"/>
      <c r="IJD3" s="129"/>
      <c r="IJE3" s="129"/>
      <c r="IJF3" s="129"/>
      <c r="IJG3" s="129"/>
      <c r="IJH3" s="129"/>
      <c r="IJI3" s="129"/>
      <c r="IJJ3" s="129"/>
      <c r="IJK3" s="129"/>
      <c r="IJL3" s="129"/>
      <c r="IJM3" s="129"/>
      <c r="IJN3" s="129"/>
      <c r="IJO3" s="129"/>
      <c r="IJP3" s="129"/>
      <c r="IJQ3" s="129"/>
      <c r="IJR3" s="129"/>
      <c r="IJS3" s="129"/>
      <c r="IJT3" s="129"/>
      <c r="IJU3" s="129"/>
      <c r="IJV3" s="129"/>
      <c r="IJW3" s="129"/>
      <c r="IJX3" s="129"/>
      <c r="IJY3" s="129"/>
      <c r="IJZ3" s="129"/>
      <c r="IKA3" s="129"/>
      <c r="IKB3" s="129"/>
      <c r="IKC3" s="129"/>
      <c r="IKD3" s="129"/>
      <c r="IKE3" s="129"/>
      <c r="IKF3" s="129"/>
      <c r="IKG3" s="129"/>
      <c r="IKH3" s="129"/>
      <c r="IKI3" s="129"/>
      <c r="IKJ3" s="129"/>
      <c r="IKK3" s="129"/>
      <c r="IKL3" s="129"/>
      <c r="IKM3" s="129"/>
      <c r="IKN3" s="129"/>
      <c r="IKO3" s="129"/>
      <c r="IKP3" s="129"/>
      <c r="IKQ3" s="129"/>
      <c r="IKR3" s="129"/>
      <c r="IKS3" s="129"/>
      <c r="IKT3" s="129"/>
      <c r="IKU3" s="129"/>
      <c r="IKV3" s="129"/>
      <c r="IKW3" s="129"/>
      <c r="IKX3" s="129"/>
      <c r="IKY3" s="129"/>
      <c r="IKZ3" s="129"/>
      <c r="ILA3" s="129"/>
      <c r="ILB3" s="129"/>
      <c r="ILC3" s="129"/>
      <c r="ILD3" s="129"/>
      <c r="ILE3" s="129"/>
      <c r="ILF3" s="129"/>
      <c r="ILG3" s="129"/>
      <c r="ILH3" s="129"/>
      <c r="ILI3" s="129"/>
      <c r="ILJ3" s="129"/>
      <c r="ILK3" s="129"/>
      <c r="ILL3" s="129"/>
      <c r="ILM3" s="129"/>
      <c r="ILN3" s="129"/>
      <c r="ILO3" s="129"/>
      <c r="ILP3" s="129"/>
      <c r="ILQ3" s="129"/>
      <c r="ILR3" s="129"/>
      <c r="ILS3" s="129"/>
      <c r="ILT3" s="129"/>
      <c r="ILU3" s="129"/>
      <c r="ILV3" s="129"/>
      <c r="ILW3" s="129"/>
      <c r="ILX3" s="129"/>
      <c r="ILY3" s="129"/>
      <c r="ILZ3" s="129"/>
      <c r="IMA3" s="129"/>
      <c r="IMB3" s="129"/>
      <c r="IMC3" s="129"/>
      <c r="IMD3" s="129"/>
      <c r="IME3" s="129"/>
      <c r="IMF3" s="129"/>
      <c r="IMG3" s="129"/>
      <c r="IMH3" s="129"/>
      <c r="IMI3" s="129"/>
      <c r="IMJ3" s="129"/>
      <c r="IMK3" s="129"/>
      <c r="IML3" s="129"/>
      <c r="IMM3" s="129"/>
      <c r="IMN3" s="129"/>
      <c r="IMO3" s="129"/>
      <c r="IMP3" s="129"/>
      <c r="IMQ3" s="129"/>
      <c r="IMR3" s="129"/>
      <c r="IMS3" s="129"/>
      <c r="IMT3" s="129"/>
      <c r="IMU3" s="129"/>
      <c r="IMV3" s="129"/>
      <c r="IMW3" s="129"/>
      <c r="IMX3" s="129"/>
      <c r="IMY3" s="129"/>
      <c r="IMZ3" s="129"/>
      <c r="INA3" s="129"/>
      <c r="INB3" s="129"/>
      <c r="INC3" s="129"/>
      <c r="IND3" s="129"/>
      <c r="INE3" s="129"/>
      <c r="INF3" s="129"/>
      <c r="ING3" s="129"/>
      <c r="INH3" s="129"/>
      <c r="INI3" s="129"/>
      <c r="INJ3" s="129"/>
      <c r="INK3" s="129"/>
      <c r="INL3" s="129"/>
      <c r="INM3" s="129"/>
      <c r="INN3" s="129"/>
      <c r="INO3" s="129"/>
      <c r="INP3" s="129"/>
      <c r="INQ3" s="129"/>
      <c r="INR3" s="129"/>
      <c r="INS3" s="129"/>
      <c r="INT3" s="129"/>
      <c r="INU3" s="129"/>
      <c r="INV3" s="129"/>
      <c r="INW3" s="129"/>
      <c r="INX3" s="129"/>
      <c r="INY3" s="129"/>
      <c r="INZ3" s="129"/>
      <c r="IOA3" s="129"/>
      <c r="IOB3" s="129"/>
      <c r="IOC3" s="129"/>
      <c r="IOD3" s="129"/>
      <c r="IOE3" s="129"/>
      <c r="IOF3" s="129"/>
      <c r="IOG3" s="129"/>
      <c r="IOH3" s="129"/>
      <c r="IOI3" s="129"/>
      <c r="IOJ3" s="129"/>
      <c r="IOK3" s="129"/>
      <c r="IOL3" s="129"/>
      <c r="IOM3" s="129"/>
      <c r="ION3" s="129"/>
      <c r="IOO3" s="129"/>
      <c r="IOP3" s="129"/>
      <c r="IOQ3" s="129"/>
      <c r="IOR3" s="129"/>
      <c r="IOS3" s="129"/>
      <c r="IOT3" s="129"/>
      <c r="IOU3" s="129"/>
      <c r="IOV3" s="129"/>
      <c r="IOW3" s="129"/>
      <c r="IOX3" s="129"/>
      <c r="IOY3" s="129"/>
      <c r="IOZ3" s="129"/>
      <c r="IPA3" s="129"/>
      <c r="IPB3" s="129"/>
      <c r="IPC3" s="129"/>
      <c r="IPD3" s="129"/>
      <c r="IPE3" s="129"/>
      <c r="IPF3" s="129"/>
      <c r="IPG3" s="129"/>
      <c r="IPH3" s="129"/>
      <c r="IPI3" s="129"/>
      <c r="IPJ3" s="129"/>
      <c r="IPK3" s="129"/>
      <c r="IPL3" s="129"/>
      <c r="IPM3" s="129"/>
      <c r="IPN3" s="129"/>
      <c r="IPO3" s="129"/>
      <c r="IPP3" s="129"/>
      <c r="IPQ3" s="129"/>
      <c r="IPR3" s="129"/>
      <c r="IPS3" s="129"/>
      <c r="IPT3" s="129"/>
      <c r="IPU3" s="129"/>
      <c r="IPV3" s="129"/>
      <c r="IPW3" s="129"/>
      <c r="IPX3" s="129"/>
      <c r="IPY3" s="129"/>
      <c r="IPZ3" s="129"/>
      <c r="IQA3" s="129"/>
      <c r="IQB3" s="129"/>
      <c r="IQC3" s="129"/>
      <c r="IQD3" s="129"/>
      <c r="IQE3" s="129"/>
      <c r="IQF3" s="129"/>
      <c r="IQG3" s="129"/>
      <c r="IQH3" s="129"/>
      <c r="IQI3" s="129"/>
      <c r="IQJ3" s="129"/>
      <c r="IQK3" s="129"/>
      <c r="IQL3" s="129"/>
      <c r="IQM3" s="129"/>
      <c r="IQN3" s="129"/>
      <c r="IQO3" s="129"/>
      <c r="IQP3" s="129"/>
      <c r="IQQ3" s="129"/>
      <c r="IQR3" s="129"/>
      <c r="IQS3" s="129"/>
      <c r="IQT3" s="129"/>
      <c r="IQU3" s="129"/>
      <c r="IQV3" s="129"/>
      <c r="IQW3" s="129"/>
      <c r="IQX3" s="129"/>
      <c r="IQY3" s="129"/>
      <c r="IQZ3" s="129"/>
      <c r="IRA3" s="129"/>
      <c r="IRB3" s="129"/>
      <c r="IRC3" s="129"/>
      <c r="IRD3" s="129"/>
      <c r="IRE3" s="129"/>
      <c r="IRF3" s="129"/>
      <c r="IRG3" s="129"/>
      <c r="IRH3" s="129"/>
      <c r="IRI3" s="129"/>
      <c r="IRJ3" s="129"/>
      <c r="IRK3" s="129"/>
      <c r="IRL3" s="129"/>
      <c r="IRM3" s="129"/>
      <c r="IRN3" s="129"/>
      <c r="IRO3" s="129"/>
      <c r="IRP3" s="129"/>
      <c r="IRQ3" s="129"/>
      <c r="IRR3" s="129"/>
      <c r="IRS3" s="129"/>
      <c r="IRT3" s="129"/>
      <c r="IRU3" s="129"/>
      <c r="IRV3" s="129"/>
      <c r="IRW3" s="129"/>
      <c r="IRX3" s="129"/>
      <c r="IRY3" s="129"/>
      <c r="IRZ3" s="129"/>
      <c r="ISA3" s="129"/>
      <c r="ISB3" s="129"/>
      <c r="ISC3" s="129"/>
      <c r="ISD3" s="129"/>
      <c r="ISE3" s="129"/>
      <c r="ISF3" s="129"/>
      <c r="ISG3" s="129"/>
      <c r="ISH3" s="129"/>
      <c r="ISI3" s="129"/>
      <c r="ISJ3" s="129"/>
      <c r="ISK3" s="129"/>
      <c r="ISL3" s="129"/>
      <c r="ISM3" s="129"/>
      <c r="ISN3" s="129"/>
      <c r="ISO3" s="129"/>
      <c r="ISP3" s="129"/>
      <c r="ISQ3" s="129"/>
      <c r="ISR3" s="129"/>
      <c r="ISS3" s="129"/>
      <c r="IST3" s="129"/>
      <c r="ISU3" s="129"/>
      <c r="ISV3" s="129"/>
      <c r="ISW3" s="129"/>
      <c r="ISX3" s="129"/>
      <c r="ISY3" s="129"/>
      <c r="ISZ3" s="129"/>
      <c r="ITA3" s="129"/>
      <c r="ITB3" s="129"/>
      <c r="ITC3" s="129"/>
      <c r="ITD3" s="129"/>
      <c r="ITE3" s="129"/>
      <c r="ITF3" s="129"/>
      <c r="ITG3" s="129"/>
      <c r="ITH3" s="129"/>
      <c r="ITI3" s="129"/>
      <c r="ITJ3" s="129"/>
      <c r="ITK3" s="129"/>
      <c r="ITL3" s="129"/>
      <c r="ITM3" s="129"/>
      <c r="ITN3" s="129"/>
      <c r="ITO3" s="129"/>
      <c r="ITP3" s="129"/>
      <c r="ITQ3" s="129"/>
      <c r="ITR3" s="129"/>
      <c r="ITS3" s="129"/>
      <c r="ITT3" s="129"/>
      <c r="ITU3" s="129"/>
      <c r="ITV3" s="129"/>
      <c r="ITW3" s="129"/>
      <c r="ITX3" s="129"/>
      <c r="ITY3" s="129"/>
      <c r="ITZ3" s="129"/>
      <c r="IUA3" s="129"/>
      <c r="IUB3" s="129"/>
      <c r="IUC3" s="129"/>
      <c r="IUD3" s="129"/>
      <c r="IUE3" s="129"/>
      <c r="IUF3" s="129"/>
      <c r="IUG3" s="129"/>
      <c r="IUH3" s="129"/>
      <c r="IUI3" s="129"/>
      <c r="IUJ3" s="129"/>
      <c r="IUK3" s="129"/>
      <c r="IUL3" s="129"/>
      <c r="IUM3" s="129"/>
      <c r="IUN3" s="129"/>
      <c r="IUO3" s="129"/>
      <c r="IUP3" s="129"/>
      <c r="IUQ3" s="129"/>
      <c r="IUR3" s="129"/>
      <c r="IUS3" s="129"/>
      <c r="IUT3" s="129"/>
      <c r="IUU3" s="129"/>
      <c r="IUV3" s="129"/>
      <c r="IUW3" s="129"/>
      <c r="IUX3" s="129"/>
      <c r="IUY3" s="129"/>
      <c r="IUZ3" s="129"/>
      <c r="IVA3" s="129"/>
      <c r="IVB3" s="129"/>
      <c r="IVC3" s="129"/>
      <c r="IVD3" s="129"/>
      <c r="IVE3" s="129"/>
      <c r="IVF3" s="129"/>
      <c r="IVG3" s="129"/>
      <c r="IVH3" s="129"/>
      <c r="IVI3" s="129"/>
      <c r="IVJ3" s="129"/>
      <c r="IVK3" s="129"/>
      <c r="IVL3" s="129"/>
      <c r="IVM3" s="129"/>
      <c r="IVN3" s="129"/>
      <c r="IVO3" s="129"/>
      <c r="IVP3" s="129"/>
      <c r="IVQ3" s="129"/>
      <c r="IVR3" s="129"/>
      <c r="IVS3" s="129"/>
      <c r="IVT3" s="129"/>
      <c r="IVU3" s="129"/>
      <c r="IVV3" s="129"/>
      <c r="IVW3" s="129"/>
      <c r="IVX3" s="129"/>
      <c r="IVY3" s="129"/>
      <c r="IVZ3" s="129"/>
      <c r="IWA3" s="129"/>
      <c r="IWB3" s="129"/>
      <c r="IWC3" s="129"/>
      <c r="IWD3" s="129"/>
      <c r="IWE3" s="129"/>
      <c r="IWF3" s="129"/>
      <c r="IWG3" s="129"/>
      <c r="IWH3" s="129"/>
      <c r="IWI3" s="129"/>
      <c r="IWJ3" s="129"/>
      <c r="IWK3" s="129"/>
      <c r="IWL3" s="129"/>
      <c r="IWM3" s="129"/>
      <c r="IWN3" s="129"/>
      <c r="IWO3" s="129"/>
      <c r="IWP3" s="129"/>
      <c r="IWQ3" s="129"/>
      <c r="IWR3" s="129"/>
      <c r="IWS3" s="129"/>
      <c r="IWT3" s="129"/>
      <c r="IWU3" s="129"/>
      <c r="IWV3" s="129"/>
      <c r="IWW3" s="129"/>
      <c r="IWX3" s="129"/>
      <c r="IWY3" s="129"/>
      <c r="IWZ3" s="129"/>
      <c r="IXA3" s="129"/>
      <c r="IXB3" s="129"/>
      <c r="IXC3" s="129"/>
      <c r="IXD3" s="129"/>
      <c r="IXE3" s="129"/>
      <c r="IXF3" s="129"/>
      <c r="IXG3" s="129"/>
      <c r="IXH3" s="129"/>
      <c r="IXI3" s="129"/>
      <c r="IXJ3" s="129"/>
      <c r="IXK3" s="129"/>
      <c r="IXL3" s="129"/>
      <c r="IXM3" s="129"/>
      <c r="IXN3" s="129"/>
      <c r="IXO3" s="129"/>
      <c r="IXP3" s="129"/>
      <c r="IXQ3" s="129"/>
      <c r="IXR3" s="129"/>
      <c r="IXS3" s="129"/>
      <c r="IXT3" s="129"/>
      <c r="IXU3" s="129"/>
      <c r="IXV3" s="129"/>
      <c r="IXW3" s="129"/>
      <c r="IXX3" s="129"/>
      <c r="IXY3" s="129"/>
      <c r="IXZ3" s="129"/>
      <c r="IYA3" s="129"/>
      <c r="IYB3" s="129"/>
      <c r="IYC3" s="129"/>
      <c r="IYD3" s="129"/>
      <c r="IYE3" s="129"/>
      <c r="IYF3" s="129"/>
      <c r="IYG3" s="129"/>
      <c r="IYH3" s="129"/>
      <c r="IYI3" s="129"/>
      <c r="IYJ3" s="129"/>
      <c r="IYK3" s="129"/>
      <c r="IYL3" s="129"/>
      <c r="IYM3" s="129"/>
      <c r="IYN3" s="129"/>
      <c r="IYO3" s="129"/>
      <c r="IYP3" s="129"/>
      <c r="IYQ3" s="129"/>
      <c r="IYR3" s="129"/>
      <c r="IYS3" s="129"/>
      <c r="IYT3" s="129"/>
      <c r="IYU3" s="129"/>
      <c r="IYV3" s="129"/>
      <c r="IYW3" s="129"/>
      <c r="IYX3" s="129"/>
      <c r="IYY3" s="129"/>
      <c r="IYZ3" s="129"/>
      <c r="IZA3" s="129"/>
      <c r="IZB3" s="129"/>
      <c r="IZC3" s="129"/>
      <c r="IZD3" s="129"/>
      <c r="IZE3" s="129"/>
      <c r="IZF3" s="129"/>
      <c r="IZG3" s="129"/>
      <c r="IZH3" s="129"/>
      <c r="IZI3" s="129"/>
      <c r="IZJ3" s="129"/>
      <c r="IZK3" s="129"/>
      <c r="IZL3" s="129"/>
      <c r="IZM3" s="129"/>
      <c r="IZN3" s="129"/>
      <c r="IZO3" s="129"/>
      <c r="IZP3" s="129"/>
      <c r="IZQ3" s="129"/>
      <c r="IZR3" s="129"/>
      <c r="IZS3" s="129"/>
      <c r="IZT3" s="129"/>
      <c r="IZU3" s="129"/>
      <c r="IZV3" s="129"/>
      <c r="IZW3" s="129"/>
      <c r="IZX3" s="129"/>
      <c r="IZY3" s="129"/>
      <c r="IZZ3" s="129"/>
      <c r="JAA3" s="129"/>
      <c r="JAB3" s="129"/>
      <c r="JAC3" s="129"/>
      <c r="JAD3" s="129"/>
      <c r="JAE3" s="129"/>
      <c r="JAF3" s="129"/>
      <c r="JAG3" s="129"/>
      <c r="JAH3" s="129"/>
      <c r="JAI3" s="129"/>
      <c r="JAJ3" s="129"/>
      <c r="JAK3" s="129"/>
      <c r="JAL3" s="129"/>
      <c r="JAM3" s="129"/>
      <c r="JAN3" s="129"/>
      <c r="JAO3" s="129"/>
      <c r="JAP3" s="129"/>
      <c r="JAQ3" s="129"/>
      <c r="JAR3" s="129"/>
      <c r="JAS3" s="129"/>
      <c r="JAT3" s="129"/>
      <c r="JAU3" s="129"/>
      <c r="JAV3" s="129"/>
      <c r="JAW3" s="129"/>
      <c r="JAX3" s="129"/>
      <c r="JAY3" s="129"/>
      <c r="JAZ3" s="129"/>
      <c r="JBA3" s="129"/>
      <c r="JBB3" s="129"/>
      <c r="JBC3" s="129"/>
      <c r="JBD3" s="129"/>
      <c r="JBE3" s="129"/>
      <c r="JBF3" s="129"/>
      <c r="JBG3" s="129"/>
      <c r="JBH3" s="129"/>
      <c r="JBI3" s="129"/>
      <c r="JBJ3" s="129"/>
      <c r="JBK3" s="129"/>
      <c r="JBL3" s="129"/>
      <c r="JBM3" s="129"/>
      <c r="JBN3" s="129"/>
      <c r="JBO3" s="129"/>
      <c r="JBP3" s="129"/>
      <c r="JBQ3" s="129"/>
      <c r="JBR3" s="129"/>
      <c r="JBS3" s="129"/>
      <c r="JBT3" s="129"/>
      <c r="JBU3" s="129"/>
      <c r="JBV3" s="129"/>
      <c r="JBW3" s="129"/>
      <c r="JBX3" s="129"/>
      <c r="JBY3" s="129"/>
      <c r="JBZ3" s="129"/>
      <c r="JCA3" s="129"/>
      <c r="JCB3" s="129"/>
      <c r="JCC3" s="129"/>
      <c r="JCD3" s="129"/>
      <c r="JCE3" s="129"/>
      <c r="JCF3" s="129"/>
      <c r="JCG3" s="129"/>
      <c r="JCH3" s="129"/>
      <c r="JCI3" s="129"/>
      <c r="JCJ3" s="129"/>
      <c r="JCK3" s="129"/>
      <c r="JCL3" s="129"/>
      <c r="JCM3" s="129"/>
      <c r="JCN3" s="129"/>
      <c r="JCO3" s="129"/>
      <c r="JCP3" s="129"/>
      <c r="JCQ3" s="129"/>
      <c r="JCR3" s="129"/>
      <c r="JCS3" s="129"/>
      <c r="JCT3" s="129"/>
      <c r="JCU3" s="129"/>
      <c r="JCV3" s="129"/>
      <c r="JCW3" s="129"/>
      <c r="JCX3" s="129"/>
      <c r="JCY3" s="129"/>
      <c r="JCZ3" s="129"/>
      <c r="JDA3" s="129"/>
      <c r="JDB3" s="129"/>
      <c r="JDC3" s="129"/>
      <c r="JDD3" s="129"/>
      <c r="JDE3" s="129"/>
      <c r="JDF3" s="129"/>
      <c r="JDG3" s="129"/>
      <c r="JDH3" s="129"/>
      <c r="JDI3" s="129"/>
      <c r="JDJ3" s="129"/>
      <c r="JDK3" s="129"/>
      <c r="JDL3" s="129"/>
      <c r="JDM3" s="129"/>
      <c r="JDN3" s="129"/>
      <c r="JDO3" s="129"/>
      <c r="JDP3" s="129"/>
      <c r="JDQ3" s="129"/>
      <c r="JDR3" s="129"/>
      <c r="JDS3" s="129"/>
      <c r="JDT3" s="129"/>
      <c r="JDU3" s="129"/>
      <c r="JDV3" s="129"/>
      <c r="JDW3" s="129"/>
      <c r="JDX3" s="129"/>
      <c r="JDY3" s="129"/>
      <c r="JDZ3" s="129"/>
      <c r="JEA3" s="129"/>
      <c r="JEB3" s="129"/>
      <c r="JEC3" s="129"/>
      <c r="JED3" s="129"/>
      <c r="JEE3" s="129"/>
      <c r="JEF3" s="129"/>
      <c r="JEG3" s="129"/>
      <c r="JEH3" s="129"/>
      <c r="JEI3" s="129"/>
      <c r="JEJ3" s="129"/>
      <c r="JEK3" s="129"/>
      <c r="JEL3" s="129"/>
      <c r="JEM3" s="129"/>
      <c r="JEN3" s="129"/>
      <c r="JEO3" s="129"/>
      <c r="JEP3" s="129"/>
      <c r="JEQ3" s="129"/>
      <c r="JER3" s="129"/>
      <c r="JES3" s="129"/>
      <c r="JET3" s="129"/>
      <c r="JEU3" s="129"/>
      <c r="JEV3" s="129"/>
      <c r="JEW3" s="129"/>
      <c r="JEX3" s="129"/>
      <c r="JEY3" s="129"/>
      <c r="JEZ3" s="129"/>
      <c r="JFA3" s="129"/>
      <c r="JFB3" s="129"/>
      <c r="JFC3" s="129"/>
      <c r="JFD3" s="129"/>
      <c r="JFE3" s="129"/>
      <c r="JFF3" s="129"/>
      <c r="JFG3" s="129"/>
      <c r="JFH3" s="129"/>
      <c r="JFI3" s="129"/>
      <c r="JFJ3" s="129"/>
      <c r="JFK3" s="129"/>
      <c r="JFL3" s="129"/>
      <c r="JFM3" s="129"/>
      <c r="JFN3" s="129"/>
      <c r="JFO3" s="129"/>
      <c r="JFP3" s="129"/>
      <c r="JFQ3" s="129"/>
      <c r="JFR3" s="129"/>
      <c r="JFS3" s="129"/>
      <c r="JFT3" s="129"/>
      <c r="JFU3" s="129"/>
      <c r="JFV3" s="129"/>
      <c r="JFW3" s="129"/>
      <c r="JFX3" s="129"/>
      <c r="JFY3" s="129"/>
      <c r="JFZ3" s="129"/>
      <c r="JGA3" s="129"/>
      <c r="JGB3" s="129"/>
      <c r="JGC3" s="129"/>
      <c r="JGD3" s="129"/>
      <c r="JGE3" s="129"/>
      <c r="JGF3" s="129"/>
      <c r="JGG3" s="129"/>
      <c r="JGH3" s="129"/>
      <c r="JGI3" s="129"/>
      <c r="JGJ3" s="129"/>
      <c r="JGK3" s="129"/>
      <c r="JGL3" s="129"/>
      <c r="JGM3" s="129"/>
      <c r="JGN3" s="129"/>
      <c r="JGO3" s="129"/>
      <c r="JGP3" s="129"/>
      <c r="JGQ3" s="129"/>
      <c r="JGR3" s="129"/>
      <c r="JGS3" s="129"/>
      <c r="JGT3" s="129"/>
      <c r="JGU3" s="129"/>
      <c r="JGV3" s="129"/>
      <c r="JGW3" s="129"/>
      <c r="JGX3" s="129"/>
      <c r="JGY3" s="129"/>
      <c r="JGZ3" s="129"/>
      <c r="JHA3" s="129"/>
      <c r="JHB3" s="129"/>
      <c r="JHC3" s="129"/>
      <c r="JHD3" s="129"/>
      <c r="JHE3" s="129"/>
      <c r="JHF3" s="129"/>
      <c r="JHG3" s="129"/>
      <c r="JHH3" s="129"/>
      <c r="JHI3" s="129"/>
      <c r="JHJ3" s="129"/>
      <c r="JHK3" s="129"/>
      <c r="JHL3" s="129"/>
      <c r="JHM3" s="129"/>
      <c r="JHN3" s="129"/>
      <c r="JHO3" s="129"/>
      <c r="JHP3" s="129"/>
      <c r="JHQ3" s="129"/>
      <c r="JHR3" s="129"/>
      <c r="JHS3" s="129"/>
      <c r="JHT3" s="129"/>
      <c r="JHU3" s="129"/>
      <c r="JHV3" s="129"/>
      <c r="JHW3" s="129"/>
      <c r="JHX3" s="129"/>
      <c r="JHY3" s="129"/>
      <c r="JHZ3" s="129"/>
      <c r="JIA3" s="129"/>
      <c r="JIB3" s="129"/>
      <c r="JIC3" s="129"/>
      <c r="JID3" s="129"/>
      <c r="JIE3" s="129"/>
      <c r="JIF3" s="129"/>
      <c r="JIG3" s="129"/>
      <c r="JIH3" s="129"/>
      <c r="JII3" s="129"/>
      <c r="JIJ3" s="129"/>
      <c r="JIK3" s="129"/>
      <c r="JIL3" s="129"/>
      <c r="JIM3" s="129"/>
      <c r="JIN3" s="129"/>
      <c r="JIO3" s="129"/>
      <c r="JIP3" s="129"/>
      <c r="JIQ3" s="129"/>
      <c r="JIR3" s="129"/>
      <c r="JIS3" s="129"/>
      <c r="JIT3" s="129"/>
      <c r="JIU3" s="129"/>
      <c r="JIV3" s="129"/>
      <c r="JIW3" s="129"/>
      <c r="JIX3" s="129"/>
      <c r="JIY3" s="129"/>
      <c r="JIZ3" s="129"/>
      <c r="JJA3" s="129"/>
      <c r="JJB3" s="129"/>
      <c r="JJC3" s="129"/>
      <c r="JJD3" s="129"/>
      <c r="JJE3" s="129"/>
      <c r="JJF3" s="129"/>
      <c r="JJG3" s="129"/>
      <c r="JJH3" s="129"/>
      <c r="JJI3" s="129"/>
      <c r="JJJ3" s="129"/>
      <c r="JJK3" s="129"/>
      <c r="JJL3" s="129"/>
      <c r="JJM3" s="129"/>
      <c r="JJN3" s="129"/>
      <c r="JJO3" s="129"/>
      <c r="JJP3" s="129"/>
      <c r="JJQ3" s="129"/>
      <c r="JJR3" s="129"/>
      <c r="JJS3" s="129"/>
      <c r="JJT3" s="129"/>
      <c r="JJU3" s="129"/>
      <c r="JJV3" s="129"/>
      <c r="JJW3" s="129"/>
      <c r="JJX3" s="129"/>
      <c r="JJY3" s="129"/>
      <c r="JJZ3" s="129"/>
      <c r="JKA3" s="129"/>
      <c r="JKB3" s="129"/>
      <c r="JKC3" s="129"/>
      <c r="JKD3" s="129"/>
      <c r="JKE3" s="129"/>
      <c r="JKF3" s="129"/>
      <c r="JKG3" s="129"/>
      <c r="JKH3" s="129"/>
      <c r="JKI3" s="129"/>
      <c r="JKJ3" s="129"/>
      <c r="JKK3" s="129"/>
      <c r="JKL3" s="129"/>
      <c r="JKM3" s="129"/>
      <c r="JKN3" s="129"/>
      <c r="JKO3" s="129"/>
      <c r="JKP3" s="129"/>
      <c r="JKQ3" s="129"/>
      <c r="JKR3" s="129"/>
      <c r="JKS3" s="129"/>
      <c r="JKT3" s="129"/>
      <c r="JKU3" s="129"/>
      <c r="JKV3" s="129"/>
      <c r="JKW3" s="129"/>
      <c r="JKX3" s="129"/>
      <c r="JKY3" s="129"/>
      <c r="JKZ3" s="129"/>
      <c r="JLA3" s="129"/>
      <c r="JLB3" s="129"/>
      <c r="JLC3" s="129"/>
      <c r="JLD3" s="129"/>
      <c r="JLE3" s="129"/>
      <c r="JLF3" s="129"/>
      <c r="JLG3" s="129"/>
      <c r="JLH3" s="129"/>
      <c r="JLI3" s="129"/>
      <c r="JLJ3" s="129"/>
      <c r="JLK3" s="129"/>
      <c r="JLL3" s="129"/>
      <c r="JLM3" s="129"/>
      <c r="JLN3" s="129"/>
      <c r="JLO3" s="129"/>
      <c r="JLP3" s="129"/>
      <c r="JLQ3" s="129"/>
      <c r="JLR3" s="129"/>
      <c r="JLS3" s="129"/>
      <c r="JLT3" s="129"/>
      <c r="JLU3" s="129"/>
      <c r="JLV3" s="129"/>
      <c r="JLW3" s="129"/>
      <c r="JLX3" s="129"/>
      <c r="JLY3" s="129"/>
      <c r="JLZ3" s="129"/>
      <c r="JMA3" s="129"/>
      <c r="JMB3" s="129"/>
      <c r="JMC3" s="129"/>
      <c r="JMD3" s="129"/>
      <c r="JME3" s="129"/>
      <c r="JMF3" s="129"/>
      <c r="JMG3" s="129"/>
      <c r="JMH3" s="129"/>
      <c r="JMI3" s="129"/>
      <c r="JMJ3" s="129"/>
      <c r="JMK3" s="129"/>
      <c r="JML3" s="129"/>
      <c r="JMM3" s="129"/>
      <c r="JMN3" s="129"/>
      <c r="JMO3" s="129"/>
      <c r="JMP3" s="129"/>
      <c r="JMQ3" s="129"/>
      <c r="JMR3" s="129"/>
      <c r="JMS3" s="129"/>
      <c r="JMT3" s="129"/>
      <c r="JMU3" s="129"/>
      <c r="JMV3" s="129"/>
      <c r="JMW3" s="129"/>
      <c r="JMX3" s="129"/>
      <c r="JMY3" s="129"/>
      <c r="JMZ3" s="129"/>
      <c r="JNA3" s="129"/>
      <c r="JNB3" s="129"/>
      <c r="JNC3" s="129"/>
      <c r="JND3" s="129"/>
      <c r="JNE3" s="129"/>
      <c r="JNF3" s="129"/>
      <c r="JNG3" s="129"/>
      <c r="JNH3" s="129"/>
      <c r="JNI3" s="129"/>
      <c r="JNJ3" s="129"/>
      <c r="JNK3" s="129"/>
      <c r="JNL3" s="129"/>
      <c r="JNM3" s="129"/>
      <c r="JNN3" s="129"/>
      <c r="JNO3" s="129"/>
      <c r="JNP3" s="129"/>
      <c r="JNQ3" s="129"/>
      <c r="JNR3" s="129"/>
      <c r="JNS3" s="129"/>
      <c r="JNT3" s="129"/>
      <c r="JNU3" s="129"/>
      <c r="JNV3" s="129"/>
      <c r="JNW3" s="129"/>
      <c r="JNX3" s="129"/>
      <c r="JNY3" s="129"/>
      <c r="JNZ3" s="129"/>
      <c r="JOA3" s="129"/>
      <c r="JOB3" s="129"/>
      <c r="JOC3" s="129"/>
      <c r="JOD3" s="129"/>
      <c r="JOE3" s="129"/>
      <c r="JOF3" s="129"/>
      <c r="JOG3" s="129"/>
      <c r="JOH3" s="129"/>
      <c r="JOI3" s="129"/>
      <c r="JOJ3" s="129"/>
      <c r="JOK3" s="129"/>
      <c r="JOL3" s="129"/>
      <c r="JOM3" s="129"/>
      <c r="JON3" s="129"/>
      <c r="JOO3" s="129"/>
      <c r="JOP3" s="129"/>
      <c r="JOQ3" s="129"/>
      <c r="JOR3" s="129"/>
      <c r="JOS3" s="129"/>
      <c r="JOT3" s="129"/>
      <c r="JOU3" s="129"/>
      <c r="JOV3" s="129"/>
      <c r="JOW3" s="129"/>
      <c r="JOX3" s="129"/>
      <c r="JOY3" s="129"/>
      <c r="JOZ3" s="129"/>
      <c r="JPA3" s="129"/>
      <c r="JPB3" s="129"/>
      <c r="JPC3" s="129"/>
      <c r="JPD3" s="129"/>
      <c r="JPE3" s="129"/>
      <c r="JPF3" s="129"/>
      <c r="JPG3" s="129"/>
      <c r="JPH3" s="129"/>
      <c r="JPI3" s="129"/>
      <c r="JPJ3" s="129"/>
      <c r="JPK3" s="129"/>
      <c r="JPL3" s="129"/>
      <c r="JPM3" s="129"/>
      <c r="JPN3" s="129"/>
      <c r="JPO3" s="129"/>
      <c r="JPP3" s="129"/>
      <c r="JPQ3" s="129"/>
      <c r="JPR3" s="129"/>
      <c r="JPS3" s="129"/>
      <c r="JPT3" s="129"/>
      <c r="JPU3" s="129"/>
      <c r="JPV3" s="129"/>
      <c r="JPW3" s="129"/>
      <c r="JPX3" s="129"/>
      <c r="JPY3" s="129"/>
      <c r="JPZ3" s="129"/>
      <c r="JQA3" s="129"/>
      <c r="JQB3" s="129"/>
      <c r="JQC3" s="129"/>
      <c r="JQD3" s="129"/>
      <c r="JQE3" s="129"/>
      <c r="JQF3" s="129"/>
      <c r="JQG3" s="129"/>
      <c r="JQH3" s="129"/>
      <c r="JQI3" s="129"/>
      <c r="JQJ3" s="129"/>
      <c r="JQK3" s="129"/>
      <c r="JQL3" s="129"/>
      <c r="JQM3" s="129"/>
      <c r="JQN3" s="129"/>
      <c r="JQO3" s="129"/>
      <c r="JQP3" s="129"/>
      <c r="JQQ3" s="129"/>
      <c r="JQR3" s="129"/>
      <c r="JQS3" s="129"/>
      <c r="JQT3" s="129"/>
      <c r="JQU3" s="129"/>
      <c r="JQV3" s="129"/>
      <c r="JQW3" s="129"/>
      <c r="JQX3" s="129"/>
      <c r="JQY3" s="129"/>
      <c r="JQZ3" s="129"/>
      <c r="JRA3" s="129"/>
      <c r="JRB3" s="129"/>
      <c r="JRC3" s="129"/>
      <c r="JRD3" s="129"/>
      <c r="JRE3" s="129"/>
      <c r="JRF3" s="129"/>
      <c r="JRG3" s="129"/>
      <c r="JRH3" s="129"/>
      <c r="JRI3" s="129"/>
      <c r="JRJ3" s="129"/>
      <c r="JRK3" s="129"/>
      <c r="JRL3" s="129"/>
      <c r="JRM3" s="129"/>
      <c r="JRN3" s="129"/>
      <c r="JRO3" s="129"/>
      <c r="JRP3" s="129"/>
      <c r="JRQ3" s="129"/>
      <c r="JRR3" s="129"/>
      <c r="JRS3" s="129"/>
      <c r="JRT3" s="129"/>
      <c r="JRU3" s="129"/>
      <c r="JRV3" s="129"/>
      <c r="JRW3" s="129"/>
      <c r="JRX3" s="129"/>
      <c r="JRY3" s="129"/>
      <c r="JRZ3" s="129"/>
      <c r="JSA3" s="129"/>
      <c r="JSB3" s="129"/>
      <c r="JSC3" s="129"/>
      <c r="JSD3" s="129"/>
      <c r="JSE3" s="129"/>
      <c r="JSF3" s="129"/>
      <c r="JSG3" s="129"/>
      <c r="JSH3" s="129"/>
      <c r="JSI3" s="129"/>
      <c r="JSJ3" s="129"/>
      <c r="JSK3" s="129"/>
      <c r="JSL3" s="129"/>
      <c r="JSM3" s="129"/>
      <c r="JSN3" s="129"/>
      <c r="JSO3" s="129"/>
      <c r="JSP3" s="129"/>
      <c r="JSQ3" s="129"/>
      <c r="JSR3" s="129"/>
      <c r="JSS3" s="129"/>
      <c r="JST3" s="129"/>
      <c r="JSU3" s="129"/>
      <c r="JSV3" s="129"/>
      <c r="JSW3" s="129"/>
      <c r="JSX3" s="129"/>
      <c r="JSY3" s="129"/>
      <c r="JSZ3" s="129"/>
      <c r="JTA3" s="129"/>
      <c r="JTB3" s="129"/>
      <c r="JTC3" s="129"/>
      <c r="JTD3" s="129"/>
      <c r="JTE3" s="129"/>
      <c r="JTF3" s="129"/>
      <c r="JTG3" s="129"/>
      <c r="JTH3" s="129"/>
      <c r="JTI3" s="129"/>
      <c r="JTJ3" s="129"/>
      <c r="JTK3" s="129"/>
      <c r="JTL3" s="129"/>
      <c r="JTM3" s="129"/>
      <c r="JTN3" s="129"/>
      <c r="JTO3" s="129"/>
      <c r="JTP3" s="129"/>
      <c r="JTQ3" s="129"/>
      <c r="JTR3" s="129"/>
      <c r="JTS3" s="129"/>
      <c r="JTT3" s="129"/>
      <c r="JTU3" s="129"/>
      <c r="JTV3" s="129"/>
      <c r="JTW3" s="129"/>
      <c r="JTX3" s="129"/>
      <c r="JTY3" s="129"/>
      <c r="JTZ3" s="129"/>
      <c r="JUA3" s="129"/>
      <c r="JUB3" s="129"/>
      <c r="JUC3" s="129"/>
      <c r="JUD3" s="129"/>
      <c r="JUE3" s="129"/>
      <c r="JUF3" s="129"/>
      <c r="JUG3" s="129"/>
      <c r="JUH3" s="129"/>
      <c r="JUI3" s="129"/>
      <c r="JUJ3" s="129"/>
      <c r="JUK3" s="129"/>
      <c r="JUL3" s="129"/>
      <c r="JUM3" s="129"/>
      <c r="JUN3" s="129"/>
      <c r="JUO3" s="129"/>
      <c r="JUP3" s="129"/>
      <c r="JUQ3" s="129"/>
      <c r="JUR3" s="129"/>
      <c r="JUS3" s="129"/>
      <c r="JUT3" s="129"/>
      <c r="JUU3" s="129"/>
      <c r="JUV3" s="129"/>
      <c r="JUW3" s="129"/>
      <c r="JUX3" s="129"/>
      <c r="JUY3" s="129"/>
      <c r="JUZ3" s="129"/>
      <c r="JVA3" s="129"/>
      <c r="JVB3" s="129"/>
      <c r="JVC3" s="129"/>
      <c r="JVD3" s="129"/>
      <c r="JVE3" s="129"/>
      <c r="JVF3" s="129"/>
      <c r="JVG3" s="129"/>
      <c r="JVH3" s="129"/>
      <c r="JVI3" s="129"/>
      <c r="JVJ3" s="129"/>
      <c r="JVK3" s="129"/>
      <c r="JVL3" s="129"/>
      <c r="JVM3" s="129"/>
      <c r="JVN3" s="129"/>
      <c r="JVO3" s="129"/>
      <c r="JVP3" s="129"/>
      <c r="JVQ3" s="129"/>
      <c r="JVR3" s="129"/>
      <c r="JVS3" s="129"/>
      <c r="JVT3" s="129"/>
      <c r="JVU3" s="129"/>
      <c r="JVV3" s="129"/>
      <c r="JVW3" s="129"/>
      <c r="JVX3" s="129"/>
      <c r="JVY3" s="129"/>
      <c r="JVZ3" s="129"/>
      <c r="JWA3" s="129"/>
      <c r="JWB3" s="129"/>
      <c r="JWC3" s="129"/>
      <c r="JWD3" s="129"/>
      <c r="JWE3" s="129"/>
      <c r="JWF3" s="129"/>
      <c r="JWG3" s="129"/>
      <c r="JWH3" s="129"/>
      <c r="JWI3" s="129"/>
      <c r="JWJ3" s="129"/>
      <c r="JWK3" s="129"/>
      <c r="JWL3" s="129"/>
      <c r="JWM3" s="129"/>
      <c r="JWN3" s="129"/>
      <c r="JWO3" s="129"/>
      <c r="JWP3" s="129"/>
      <c r="JWQ3" s="129"/>
      <c r="JWR3" s="129"/>
      <c r="JWS3" s="129"/>
      <c r="JWT3" s="129"/>
      <c r="JWU3" s="129"/>
      <c r="JWV3" s="129"/>
      <c r="JWW3" s="129"/>
      <c r="JWX3" s="129"/>
      <c r="JWY3" s="129"/>
      <c r="JWZ3" s="129"/>
      <c r="JXA3" s="129"/>
      <c r="JXB3" s="129"/>
      <c r="JXC3" s="129"/>
      <c r="JXD3" s="129"/>
      <c r="JXE3" s="129"/>
      <c r="JXF3" s="129"/>
      <c r="JXG3" s="129"/>
      <c r="JXH3" s="129"/>
      <c r="JXI3" s="129"/>
      <c r="JXJ3" s="129"/>
      <c r="JXK3" s="129"/>
      <c r="JXL3" s="129"/>
      <c r="JXM3" s="129"/>
      <c r="JXN3" s="129"/>
      <c r="JXO3" s="129"/>
      <c r="JXP3" s="129"/>
      <c r="JXQ3" s="129"/>
      <c r="JXR3" s="129"/>
      <c r="JXS3" s="129"/>
      <c r="JXT3" s="129"/>
      <c r="JXU3" s="129"/>
      <c r="JXV3" s="129"/>
      <c r="JXW3" s="129"/>
      <c r="JXX3" s="129"/>
      <c r="JXY3" s="129"/>
      <c r="JXZ3" s="129"/>
      <c r="JYA3" s="129"/>
      <c r="JYB3" s="129"/>
      <c r="JYC3" s="129"/>
      <c r="JYD3" s="129"/>
      <c r="JYE3" s="129"/>
      <c r="JYF3" s="129"/>
      <c r="JYG3" s="129"/>
      <c r="JYH3" s="129"/>
      <c r="JYI3" s="129"/>
      <c r="JYJ3" s="129"/>
      <c r="JYK3" s="129"/>
      <c r="JYL3" s="129"/>
      <c r="JYM3" s="129"/>
      <c r="JYN3" s="129"/>
      <c r="JYO3" s="129"/>
      <c r="JYP3" s="129"/>
      <c r="JYQ3" s="129"/>
      <c r="JYR3" s="129"/>
      <c r="JYS3" s="129"/>
      <c r="JYT3" s="129"/>
      <c r="JYU3" s="129"/>
      <c r="JYV3" s="129"/>
      <c r="JYW3" s="129"/>
      <c r="JYX3" s="129"/>
      <c r="JYY3" s="129"/>
      <c r="JYZ3" s="129"/>
      <c r="JZA3" s="129"/>
      <c r="JZB3" s="129"/>
      <c r="JZC3" s="129"/>
      <c r="JZD3" s="129"/>
      <c r="JZE3" s="129"/>
      <c r="JZF3" s="129"/>
      <c r="JZG3" s="129"/>
      <c r="JZH3" s="129"/>
      <c r="JZI3" s="129"/>
      <c r="JZJ3" s="129"/>
      <c r="JZK3" s="129"/>
      <c r="JZL3" s="129"/>
      <c r="JZM3" s="129"/>
      <c r="JZN3" s="129"/>
      <c r="JZO3" s="129"/>
      <c r="JZP3" s="129"/>
      <c r="JZQ3" s="129"/>
      <c r="JZR3" s="129"/>
      <c r="JZS3" s="129"/>
      <c r="JZT3" s="129"/>
      <c r="JZU3" s="129"/>
      <c r="JZV3" s="129"/>
      <c r="JZW3" s="129"/>
      <c r="JZX3" s="129"/>
      <c r="JZY3" s="129"/>
      <c r="JZZ3" s="129"/>
      <c r="KAA3" s="129"/>
      <c r="KAB3" s="129"/>
      <c r="KAC3" s="129"/>
      <c r="KAD3" s="129"/>
      <c r="KAE3" s="129"/>
      <c r="KAF3" s="129"/>
      <c r="KAG3" s="129"/>
      <c r="KAH3" s="129"/>
      <c r="KAI3" s="129"/>
      <c r="KAJ3" s="129"/>
      <c r="KAK3" s="129"/>
      <c r="KAL3" s="129"/>
      <c r="KAM3" s="129"/>
      <c r="KAN3" s="129"/>
      <c r="KAO3" s="129"/>
      <c r="KAP3" s="129"/>
      <c r="KAQ3" s="129"/>
      <c r="KAR3" s="129"/>
      <c r="KAS3" s="129"/>
      <c r="KAT3" s="129"/>
      <c r="KAU3" s="129"/>
      <c r="KAV3" s="129"/>
      <c r="KAW3" s="129"/>
      <c r="KAX3" s="129"/>
      <c r="KAY3" s="129"/>
      <c r="KAZ3" s="129"/>
      <c r="KBA3" s="129"/>
      <c r="KBB3" s="129"/>
      <c r="KBC3" s="129"/>
      <c r="KBD3" s="129"/>
      <c r="KBE3" s="129"/>
      <c r="KBF3" s="129"/>
      <c r="KBG3" s="129"/>
      <c r="KBH3" s="129"/>
      <c r="KBI3" s="129"/>
      <c r="KBJ3" s="129"/>
      <c r="KBK3" s="129"/>
      <c r="KBL3" s="129"/>
      <c r="KBM3" s="129"/>
      <c r="KBN3" s="129"/>
      <c r="KBO3" s="129"/>
      <c r="KBP3" s="129"/>
      <c r="KBQ3" s="129"/>
      <c r="KBR3" s="129"/>
      <c r="KBS3" s="129"/>
      <c r="KBT3" s="129"/>
      <c r="KBU3" s="129"/>
      <c r="KBV3" s="129"/>
      <c r="KBW3" s="129"/>
      <c r="KBX3" s="129"/>
      <c r="KBY3" s="129"/>
      <c r="KBZ3" s="129"/>
      <c r="KCA3" s="129"/>
      <c r="KCB3" s="129"/>
      <c r="KCC3" s="129"/>
      <c r="KCD3" s="129"/>
      <c r="KCE3" s="129"/>
      <c r="KCF3" s="129"/>
      <c r="KCG3" s="129"/>
      <c r="KCH3" s="129"/>
      <c r="KCI3" s="129"/>
      <c r="KCJ3" s="129"/>
      <c r="KCK3" s="129"/>
      <c r="KCL3" s="129"/>
      <c r="KCM3" s="129"/>
      <c r="KCN3" s="129"/>
      <c r="KCO3" s="129"/>
      <c r="KCP3" s="129"/>
      <c r="KCQ3" s="129"/>
      <c r="KCR3" s="129"/>
      <c r="KCS3" s="129"/>
      <c r="KCT3" s="129"/>
      <c r="KCU3" s="129"/>
      <c r="KCV3" s="129"/>
      <c r="KCW3" s="129"/>
      <c r="KCX3" s="129"/>
      <c r="KCY3" s="129"/>
      <c r="KCZ3" s="129"/>
      <c r="KDA3" s="129"/>
      <c r="KDB3" s="129"/>
      <c r="KDC3" s="129"/>
      <c r="KDD3" s="129"/>
      <c r="KDE3" s="129"/>
      <c r="KDF3" s="129"/>
      <c r="KDG3" s="129"/>
      <c r="KDH3" s="129"/>
      <c r="KDI3" s="129"/>
      <c r="KDJ3" s="129"/>
      <c r="KDK3" s="129"/>
      <c r="KDL3" s="129"/>
      <c r="KDM3" s="129"/>
      <c r="KDN3" s="129"/>
      <c r="KDO3" s="129"/>
      <c r="KDP3" s="129"/>
      <c r="KDQ3" s="129"/>
      <c r="KDR3" s="129"/>
      <c r="KDS3" s="129"/>
      <c r="KDT3" s="129"/>
      <c r="KDU3" s="129"/>
      <c r="KDV3" s="129"/>
      <c r="KDW3" s="129"/>
      <c r="KDX3" s="129"/>
      <c r="KDY3" s="129"/>
      <c r="KDZ3" s="129"/>
      <c r="KEA3" s="129"/>
      <c r="KEB3" s="129"/>
      <c r="KEC3" s="129"/>
      <c r="KED3" s="129"/>
      <c r="KEE3" s="129"/>
      <c r="KEF3" s="129"/>
      <c r="KEG3" s="129"/>
      <c r="KEH3" s="129"/>
      <c r="KEI3" s="129"/>
      <c r="KEJ3" s="129"/>
      <c r="KEK3" s="129"/>
      <c r="KEL3" s="129"/>
      <c r="KEM3" s="129"/>
      <c r="KEN3" s="129"/>
      <c r="KEO3" s="129"/>
      <c r="KEP3" s="129"/>
      <c r="KEQ3" s="129"/>
      <c r="KER3" s="129"/>
      <c r="KES3" s="129"/>
      <c r="KET3" s="129"/>
      <c r="KEU3" s="129"/>
      <c r="KEV3" s="129"/>
      <c r="KEW3" s="129"/>
      <c r="KEX3" s="129"/>
      <c r="KEY3" s="129"/>
      <c r="KEZ3" s="129"/>
      <c r="KFA3" s="129"/>
      <c r="KFB3" s="129"/>
      <c r="KFC3" s="129"/>
      <c r="KFD3" s="129"/>
      <c r="KFE3" s="129"/>
      <c r="KFF3" s="129"/>
      <c r="KFG3" s="129"/>
      <c r="KFH3" s="129"/>
      <c r="KFI3" s="129"/>
      <c r="KFJ3" s="129"/>
      <c r="KFK3" s="129"/>
      <c r="KFL3" s="129"/>
      <c r="KFM3" s="129"/>
      <c r="KFN3" s="129"/>
      <c r="KFO3" s="129"/>
      <c r="KFP3" s="129"/>
      <c r="KFQ3" s="129"/>
      <c r="KFR3" s="129"/>
      <c r="KFS3" s="129"/>
      <c r="KFT3" s="129"/>
      <c r="KFU3" s="129"/>
      <c r="KFV3" s="129"/>
      <c r="KFW3" s="129"/>
      <c r="KFX3" s="129"/>
      <c r="KFY3" s="129"/>
      <c r="KFZ3" s="129"/>
      <c r="KGA3" s="129"/>
      <c r="KGB3" s="129"/>
      <c r="KGC3" s="129"/>
      <c r="KGD3" s="129"/>
      <c r="KGE3" s="129"/>
      <c r="KGF3" s="129"/>
      <c r="KGG3" s="129"/>
      <c r="KGH3" s="129"/>
      <c r="KGI3" s="129"/>
      <c r="KGJ3" s="129"/>
      <c r="KGK3" s="129"/>
      <c r="KGL3" s="129"/>
      <c r="KGM3" s="129"/>
      <c r="KGN3" s="129"/>
      <c r="KGO3" s="129"/>
      <c r="KGP3" s="129"/>
      <c r="KGQ3" s="129"/>
      <c r="KGR3" s="129"/>
      <c r="KGS3" s="129"/>
      <c r="KGT3" s="129"/>
      <c r="KGU3" s="129"/>
      <c r="KGV3" s="129"/>
      <c r="KGW3" s="129"/>
      <c r="KGX3" s="129"/>
      <c r="KGY3" s="129"/>
      <c r="KGZ3" s="129"/>
      <c r="KHA3" s="129"/>
      <c r="KHB3" s="129"/>
      <c r="KHC3" s="129"/>
      <c r="KHD3" s="129"/>
      <c r="KHE3" s="129"/>
      <c r="KHF3" s="129"/>
      <c r="KHG3" s="129"/>
      <c r="KHH3" s="129"/>
      <c r="KHI3" s="129"/>
      <c r="KHJ3" s="129"/>
      <c r="KHK3" s="129"/>
      <c r="KHL3" s="129"/>
      <c r="KHM3" s="129"/>
      <c r="KHN3" s="129"/>
      <c r="KHO3" s="129"/>
      <c r="KHP3" s="129"/>
      <c r="KHQ3" s="129"/>
      <c r="KHR3" s="129"/>
      <c r="KHS3" s="129"/>
      <c r="KHT3" s="129"/>
      <c r="KHU3" s="129"/>
      <c r="KHV3" s="129"/>
      <c r="KHW3" s="129"/>
      <c r="KHX3" s="129"/>
      <c r="KHY3" s="129"/>
      <c r="KHZ3" s="129"/>
      <c r="KIA3" s="129"/>
      <c r="KIB3" s="129"/>
      <c r="KIC3" s="129"/>
      <c r="KID3" s="129"/>
      <c r="KIE3" s="129"/>
      <c r="KIF3" s="129"/>
      <c r="KIG3" s="129"/>
      <c r="KIH3" s="129"/>
      <c r="KII3" s="129"/>
      <c r="KIJ3" s="129"/>
      <c r="KIK3" s="129"/>
      <c r="KIL3" s="129"/>
      <c r="KIM3" s="129"/>
      <c r="KIN3" s="129"/>
      <c r="KIO3" s="129"/>
      <c r="KIP3" s="129"/>
      <c r="KIQ3" s="129"/>
      <c r="KIR3" s="129"/>
      <c r="KIS3" s="129"/>
      <c r="KIT3" s="129"/>
      <c r="KIU3" s="129"/>
      <c r="KIV3" s="129"/>
      <c r="KIW3" s="129"/>
      <c r="KIX3" s="129"/>
      <c r="KIY3" s="129"/>
      <c r="KIZ3" s="129"/>
      <c r="KJA3" s="129"/>
      <c r="KJB3" s="129"/>
      <c r="KJC3" s="129"/>
      <c r="KJD3" s="129"/>
      <c r="KJE3" s="129"/>
      <c r="KJF3" s="129"/>
      <c r="KJG3" s="129"/>
      <c r="KJH3" s="129"/>
      <c r="KJI3" s="129"/>
      <c r="KJJ3" s="129"/>
      <c r="KJK3" s="129"/>
      <c r="KJL3" s="129"/>
      <c r="KJM3" s="129"/>
      <c r="KJN3" s="129"/>
      <c r="KJO3" s="129"/>
      <c r="KJP3" s="129"/>
      <c r="KJQ3" s="129"/>
      <c r="KJR3" s="129"/>
      <c r="KJS3" s="129"/>
      <c r="KJT3" s="129"/>
      <c r="KJU3" s="129"/>
      <c r="KJV3" s="129"/>
      <c r="KJW3" s="129"/>
      <c r="KJX3" s="129"/>
      <c r="KJY3" s="129"/>
      <c r="KJZ3" s="129"/>
      <c r="KKA3" s="129"/>
      <c r="KKB3" s="129"/>
      <c r="KKC3" s="129"/>
      <c r="KKD3" s="129"/>
      <c r="KKE3" s="129"/>
      <c r="KKF3" s="129"/>
      <c r="KKG3" s="129"/>
      <c r="KKH3" s="129"/>
      <c r="KKI3" s="129"/>
      <c r="KKJ3" s="129"/>
      <c r="KKK3" s="129"/>
      <c r="KKL3" s="129"/>
      <c r="KKM3" s="129"/>
      <c r="KKN3" s="129"/>
      <c r="KKO3" s="129"/>
      <c r="KKP3" s="129"/>
      <c r="KKQ3" s="129"/>
      <c r="KKR3" s="129"/>
      <c r="KKS3" s="129"/>
      <c r="KKT3" s="129"/>
      <c r="KKU3" s="129"/>
      <c r="KKV3" s="129"/>
      <c r="KKW3" s="129"/>
      <c r="KKX3" s="129"/>
      <c r="KKY3" s="129"/>
      <c r="KKZ3" s="129"/>
      <c r="KLA3" s="129"/>
      <c r="KLB3" s="129"/>
      <c r="KLC3" s="129"/>
      <c r="KLD3" s="129"/>
      <c r="KLE3" s="129"/>
      <c r="KLF3" s="129"/>
      <c r="KLG3" s="129"/>
      <c r="KLH3" s="129"/>
      <c r="KLI3" s="129"/>
      <c r="KLJ3" s="129"/>
      <c r="KLK3" s="129"/>
      <c r="KLL3" s="129"/>
      <c r="KLM3" s="129"/>
      <c r="KLN3" s="129"/>
      <c r="KLO3" s="129"/>
      <c r="KLP3" s="129"/>
      <c r="KLQ3" s="129"/>
      <c r="KLR3" s="129"/>
      <c r="KLS3" s="129"/>
      <c r="KLT3" s="129"/>
      <c r="KLU3" s="129"/>
      <c r="KLV3" s="129"/>
      <c r="KLW3" s="129"/>
      <c r="KLX3" s="129"/>
      <c r="KLY3" s="129"/>
      <c r="KLZ3" s="129"/>
      <c r="KMA3" s="129"/>
      <c r="KMB3" s="129"/>
      <c r="KMC3" s="129"/>
      <c r="KMD3" s="129"/>
      <c r="KME3" s="129"/>
      <c r="KMF3" s="129"/>
      <c r="KMG3" s="129"/>
      <c r="KMH3" s="129"/>
      <c r="KMI3" s="129"/>
      <c r="KMJ3" s="129"/>
      <c r="KMK3" s="129"/>
      <c r="KML3" s="129"/>
      <c r="KMM3" s="129"/>
      <c r="KMN3" s="129"/>
      <c r="KMO3" s="129"/>
      <c r="KMP3" s="129"/>
      <c r="KMQ3" s="129"/>
      <c r="KMR3" s="129"/>
      <c r="KMS3" s="129"/>
      <c r="KMT3" s="129"/>
      <c r="KMU3" s="129"/>
      <c r="KMV3" s="129"/>
      <c r="KMW3" s="129"/>
      <c r="KMX3" s="129"/>
      <c r="KMY3" s="129"/>
      <c r="KMZ3" s="129"/>
      <c r="KNA3" s="129"/>
      <c r="KNB3" s="129"/>
      <c r="KNC3" s="129"/>
      <c r="KND3" s="129"/>
      <c r="KNE3" s="129"/>
      <c r="KNF3" s="129"/>
      <c r="KNG3" s="129"/>
      <c r="KNH3" s="129"/>
      <c r="KNI3" s="129"/>
      <c r="KNJ3" s="129"/>
      <c r="KNK3" s="129"/>
      <c r="KNL3" s="129"/>
      <c r="KNM3" s="129"/>
      <c r="KNN3" s="129"/>
      <c r="KNO3" s="129"/>
      <c r="KNP3" s="129"/>
      <c r="KNQ3" s="129"/>
      <c r="KNR3" s="129"/>
      <c r="KNS3" s="129"/>
      <c r="KNT3" s="129"/>
      <c r="KNU3" s="129"/>
      <c r="KNV3" s="129"/>
      <c r="KNW3" s="129"/>
      <c r="KNX3" s="129"/>
      <c r="KNY3" s="129"/>
      <c r="KNZ3" s="129"/>
      <c r="KOA3" s="129"/>
      <c r="KOB3" s="129"/>
      <c r="KOC3" s="129"/>
      <c r="KOD3" s="129"/>
      <c r="KOE3" s="129"/>
      <c r="KOF3" s="129"/>
      <c r="KOG3" s="129"/>
      <c r="KOH3" s="129"/>
      <c r="KOI3" s="129"/>
      <c r="KOJ3" s="129"/>
      <c r="KOK3" s="129"/>
      <c r="KOL3" s="129"/>
      <c r="KOM3" s="129"/>
      <c r="KON3" s="129"/>
      <c r="KOO3" s="129"/>
      <c r="KOP3" s="129"/>
      <c r="KOQ3" s="129"/>
      <c r="KOR3" s="129"/>
      <c r="KOS3" s="129"/>
      <c r="KOT3" s="129"/>
      <c r="KOU3" s="129"/>
      <c r="KOV3" s="129"/>
      <c r="KOW3" s="129"/>
      <c r="KOX3" s="129"/>
      <c r="KOY3" s="129"/>
      <c r="KOZ3" s="129"/>
      <c r="KPA3" s="129"/>
      <c r="KPB3" s="129"/>
      <c r="KPC3" s="129"/>
      <c r="KPD3" s="129"/>
      <c r="KPE3" s="129"/>
      <c r="KPF3" s="129"/>
      <c r="KPG3" s="129"/>
      <c r="KPH3" s="129"/>
      <c r="KPI3" s="129"/>
      <c r="KPJ3" s="129"/>
      <c r="KPK3" s="129"/>
      <c r="KPL3" s="129"/>
      <c r="KPM3" s="129"/>
      <c r="KPN3" s="129"/>
      <c r="KPO3" s="129"/>
      <c r="KPP3" s="129"/>
      <c r="KPQ3" s="129"/>
      <c r="KPR3" s="129"/>
      <c r="KPS3" s="129"/>
      <c r="KPT3" s="129"/>
      <c r="KPU3" s="129"/>
      <c r="KPV3" s="129"/>
      <c r="KPW3" s="129"/>
      <c r="KPX3" s="129"/>
      <c r="KPY3" s="129"/>
      <c r="KPZ3" s="129"/>
      <c r="KQA3" s="129"/>
      <c r="KQB3" s="129"/>
      <c r="KQC3" s="129"/>
      <c r="KQD3" s="129"/>
      <c r="KQE3" s="129"/>
      <c r="KQF3" s="129"/>
      <c r="KQG3" s="129"/>
      <c r="KQH3" s="129"/>
      <c r="KQI3" s="129"/>
      <c r="KQJ3" s="129"/>
      <c r="KQK3" s="129"/>
      <c r="KQL3" s="129"/>
      <c r="KQM3" s="129"/>
      <c r="KQN3" s="129"/>
      <c r="KQO3" s="129"/>
      <c r="KQP3" s="129"/>
      <c r="KQQ3" s="129"/>
      <c r="KQR3" s="129"/>
      <c r="KQS3" s="129"/>
      <c r="KQT3" s="129"/>
      <c r="KQU3" s="129"/>
      <c r="KQV3" s="129"/>
      <c r="KQW3" s="129"/>
      <c r="KQX3" s="129"/>
      <c r="KQY3" s="129"/>
      <c r="KQZ3" s="129"/>
      <c r="KRA3" s="129"/>
      <c r="KRB3" s="129"/>
      <c r="KRC3" s="129"/>
      <c r="KRD3" s="129"/>
      <c r="KRE3" s="129"/>
      <c r="KRF3" s="129"/>
      <c r="KRG3" s="129"/>
      <c r="KRH3" s="129"/>
      <c r="KRI3" s="129"/>
      <c r="KRJ3" s="129"/>
      <c r="KRK3" s="129"/>
      <c r="KRL3" s="129"/>
      <c r="KRM3" s="129"/>
      <c r="KRN3" s="129"/>
      <c r="KRO3" s="129"/>
      <c r="KRP3" s="129"/>
      <c r="KRQ3" s="129"/>
      <c r="KRR3" s="129"/>
      <c r="KRS3" s="129"/>
      <c r="KRT3" s="129"/>
      <c r="KRU3" s="129"/>
      <c r="KRV3" s="129"/>
      <c r="KRW3" s="129"/>
      <c r="KRX3" s="129"/>
      <c r="KRY3" s="129"/>
      <c r="KRZ3" s="129"/>
      <c r="KSA3" s="129"/>
      <c r="KSB3" s="129"/>
      <c r="KSC3" s="129"/>
      <c r="KSD3" s="129"/>
      <c r="KSE3" s="129"/>
      <c r="KSF3" s="129"/>
      <c r="KSG3" s="129"/>
      <c r="KSH3" s="129"/>
      <c r="KSI3" s="129"/>
      <c r="KSJ3" s="129"/>
      <c r="KSK3" s="129"/>
      <c r="KSL3" s="129"/>
      <c r="KSM3" s="129"/>
      <c r="KSN3" s="129"/>
      <c r="KSO3" s="129"/>
      <c r="KSP3" s="129"/>
      <c r="KSQ3" s="129"/>
      <c r="KSR3" s="129"/>
      <c r="KSS3" s="129"/>
      <c r="KST3" s="129"/>
      <c r="KSU3" s="129"/>
      <c r="KSV3" s="129"/>
      <c r="KSW3" s="129"/>
      <c r="KSX3" s="129"/>
      <c r="KSY3" s="129"/>
      <c r="KSZ3" s="129"/>
      <c r="KTA3" s="129"/>
      <c r="KTB3" s="129"/>
      <c r="KTC3" s="129"/>
      <c r="KTD3" s="129"/>
      <c r="KTE3" s="129"/>
      <c r="KTF3" s="129"/>
      <c r="KTG3" s="129"/>
      <c r="KTH3" s="129"/>
      <c r="KTI3" s="129"/>
      <c r="KTJ3" s="129"/>
      <c r="KTK3" s="129"/>
      <c r="KTL3" s="129"/>
      <c r="KTM3" s="129"/>
      <c r="KTN3" s="129"/>
      <c r="KTO3" s="129"/>
      <c r="KTP3" s="129"/>
      <c r="KTQ3" s="129"/>
      <c r="KTR3" s="129"/>
      <c r="KTS3" s="129"/>
      <c r="KTT3" s="129"/>
      <c r="KTU3" s="129"/>
      <c r="KTV3" s="129"/>
      <c r="KTW3" s="129"/>
      <c r="KTX3" s="129"/>
      <c r="KTY3" s="129"/>
      <c r="KTZ3" s="129"/>
      <c r="KUA3" s="129"/>
      <c r="KUB3" s="129"/>
      <c r="KUC3" s="129"/>
      <c r="KUD3" s="129"/>
      <c r="KUE3" s="129"/>
      <c r="KUF3" s="129"/>
      <c r="KUG3" s="129"/>
      <c r="KUH3" s="129"/>
      <c r="KUI3" s="129"/>
      <c r="KUJ3" s="129"/>
      <c r="KUK3" s="129"/>
      <c r="KUL3" s="129"/>
      <c r="KUM3" s="129"/>
      <c r="KUN3" s="129"/>
      <c r="KUO3" s="129"/>
      <c r="KUP3" s="129"/>
      <c r="KUQ3" s="129"/>
      <c r="KUR3" s="129"/>
      <c r="KUS3" s="129"/>
      <c r="KUT3" s="129"/>
      <c r="KUU3" s="129"/>
      <c r="KUV3" s="129"/>
      <c r="KUW3" s="129"/>
      <c r="KUX3" s="129"/>
      <c r="KUY3" s="129"/>
      <c r="KUZ3" s="129"/>
      <c r="KVA3" s="129"/>
      <c r="KVB3" s="129"/>
      <c r="KVC3" s="129"/>
      <c r="KVD3" s="129"/>
      <c r="KVE3" s="129"/>
      <c r="KVF3" s="129"/>
      <c r="KVG3" s="129"/>
      <c r="KVH3" s="129"/>
      <c r="KVI3" s="129"/>
      <c r="KVJ3" s="129"/>
      <c r="KVK3" s="129"/>
      <c r="KVL3" s="129"/>
      <c r="KVM3" s="129"/>
      <c r="KVN3" s="129"/>
      <c r="KVO3" s="129"/>
      <c r="KVP3" s="129"/>
      <c r="KVQ3" s="129"/>
      <c r="KVR3" s="129"/>
      <c r="KVS3" s="129"/>
      <c r="KVT3" s="129"/>
      <c r="KVU3" s="129"/>
      <c r="KVV3" s="129"/>
      <c r="KVW3" s="129"/>
      <c r="KVX3" s="129"/>
      <c r="KVY3" s="129"/>
      <c r="KVZ3" s="129"/>
      <c r="KWA3" s="129"/>
      <c r="KWB3" s="129"/>
      <c r="KWC3" s="129"/>
      <c r="KWD3" s="129"/>
      <c r="KWE3" s="129"/>
      <c r="KWF3" s="129"/>
      <c r="KWG3" s="129"/>
      <c r="KWH3" s="129"/>
      <c r="KWI3" s="129"/>
      <c r="KWJ3" s="129"/>
      <c r="KWK3" s="129"/>
      <c r="KWL3" s="129"/>
      <c r="KWM3" s="129"/>
      <c r="KWN3" s="129"/>
      <c r="KWO3" s="129"/>
      <c r="KWP3" s="129"/>
      <c r="KWQ3" s="129"/>
      <c r="KWR3" s="129"/>
      <c r="KWS3" s="129"/>
      <c r="KWT3" s="129"/>
      <c r="KWU3" s="129"/>
      <c r="KWV3" s="129"/>
      <c r="KWW3" s="129"/>
      <c r="KWX3" s="129"/>
      <c r="KWY3" s="129"/>
      <c r="KWZ3" s="129"/>
      <c r="KXA3" s="129"/>
      <c r="KXB3" s="129"/>
      <c r="KXC3" s="129"/>
      <c r="KXD3" s="129"/>
      <c r="KXE3" s="129"/>
      <c r="KXF3" s="129"/>
      <c r="KXG3" s="129"/>
      <c r="KXH3" s="129"/>
      <c r="KXI3" s="129"/>
      <c r="KXJ3" s="129"/>
      <c r="KXK3" s="129"/>
      <c r="KXL3" s="129"/>
      <c r="KXM3" s="129"/>
      <c r="KXN3" s="129"/>
      <c r="KXO3" s="129"/>
      <c r="KXP3" s="129"/>
      <c r="KXQ3" s="129"/>
      <c r="KXR3" s="129"/>
      <c r="KXS3" s="129"/>
      <c r="KXT3" s="129"/>
      <c r="KXU3" s="129"/>
      <c r="KXV3" s="129"/>
      <c r="KXW3" s="129"/>
      <c r="KXX3" s="129"/>
      <c r="KXY3" s="129"/>
      <c r="KXZ3" s="129"/>
      <c r="KYA3" s="129"/>
      <c r="KYB3" s="129"/>
      <c r="KYC3" s="129"/>
      <c r="KYD3" s="129"/>
      <c r="KYE3" s="129"/>
      <c r="KYF3" s="129"/>
      <c r="KYG3" s="129"/>
      <c r="KYH3" s="129"/>
      <c r="KYI3" s="129"/>
      <c r="KYJ3" s="129"/>
      <c r="KYK3" s="129"/>
      <c r="KYL3" s="129"/>
      <c r="KYM3" s="129"/>
      <c r="KYN3" s="129"/>
      <c r="KYO3" s="129"/>
      <c r="KYP3" s="129"/>
      <c r="KYQ3" s="129"/>
      <c r="KYR3" s="129"/>
      <c r="KYS3" s="129"/>
      <c r="KYT3" s="129"/>
      <c r="KYU3" s="129"/>
      <c r="KYV3" s="129"/>
      <c r="KYW3" s="129"/>
      <c r="KYX3" s="129"/>
      <c r="KYY3" s="129"/>
      <c r="KYZ3" s="129"/>
      <c r="KZA3" s="129"/>
      <c r="KZB3" s="129"/>
      <c r="KZC3" s="129"/>
      <c r="KZD3" s="129"/>
      <c r="KZE3" s="129"/>
      <c r="KZF3" s="129"/>
      <c r="KZG3" s="129"/>
      <c r="KZH3" s="129"/>
      <c r="KZI3" s="129"/>
      <c r="KZJ3" s="129"/>
      <c r="KZK3" s="129"/>
      <c r="KZL3" s="129"/>
      <c r="KZM3" s="129"/>
      <c r="KZN3" s="129"/>
      <c r="KZO3" s="129"/>
      <c r="KZP3" s="129"/>
      <c r="KZQ3" s="129"/>
      <c r="KZR3" s="129"/>
      <c r="KZS3" s="129"/>
      <c r="KZT3" s="129"/>
      <c r="KZU3" s="129"/>
      <c r="KZV3" s="129"/>
      <c r="KZW3" s="129"/>
      <c r="KZX3" s="129"/>
      <c r="KZY3" s="129"/>
      <c r="KZZ3" s="129"/>
      <c r="LAA3" s="129"/>
      <c r="LAB3" s="129"/>
      <c r="LAC3" s="129"/>
      <c r="LAD3" s="129"/>
      <c r="LAE3" s="129"/>
      <c r="LAF3" s="129"/>
      <c r="LAG3" s="129"/>
      <c r="LAH3" s="129"/>
      <c r="LAI3" s="129"/>
      <c r="LAJ3" s="129"/>
      <c r="LAK3" s="129"/>
      <c r="LAL3" s="129"/>
      <c r="LAM3" s="129"/>
      <c r="LAN3" s="129"/>
      <c r="LAO3" s="129"/>
      <c r="LAP3" s="129"/>
      <c r="LAQ3" s="129"/>
      <c r="LAR3" s="129"/>
      <c r="LAS3" s="129"/>
      <c r="LAT3" s="129"/>
      <c r="LAU3" s="129"/>
      <c r="LAV3" s="129"/>
      <c r="LAW3" s="129"/>
      <c r="LAX3" s="129"/>
      <c r="LAY3" s="129"/>
      <c r="LAZ3" s="129"/>
      <c r="LBA3" s="129"/>
      <c r="LBB3" s="129"/>
      <c r="LBC3" s="129"/>
      <c r="LBD3" s="129"/>
      <c r="LBE3" s="129"/>
      <c r="LBF3" s="129"/>
      <c r="LBG3" s="129"/>
      <c r="LBH3" s="129"/>
      <c r="LBI3" s="129"/>
      <c r="LBJ3" s="129"/>
      <c r="LBK3" s="129"/>
      <c r="LBL3" s="129"/>
      <c r="LBM3" s="129"/>
      <c r="LBN3" s="129"/>
      <c r="LBO3" s="129"/>
      <c r="LBP3" s="129"/>
      <c r="LBQ3" s="129"/>
      <c r="LBR3" s="129"/>
      <c r="LBS3" s="129"/>
      <c r="LBT3" s="129"/>
      <c r="LBU3" s="129"/>
      <c r="LBV3" s="129"/>
      <c r="LBW3" s="129"/>
      <c r="LBX3" s="129"/>
      <c r="LBY3" s="129"/>
      <c r="LBZ3" s="129"/>
      <c r="LCA3" s="129"/>
      <c r="LCB3" s="129"/>
      <c r="LCC3" s="129"/>
      <c r="LCD3" s="129"/>
      <c r="LCE3" s="129"/>
      <c r="LCF3" s="129"/>
      <c r="LCG3" s="129"/>
      <c r="LCH3" s="129"/>
      <c r="LCI3" s="129"/>
      <c r="LCJ3" s="129"/>
      <c r="LCK3" s="129"/>
      <c r="LCL3" s="129"/>
      <c r="LCM3" s="129"/>
      <c r="LCN3" s="129"/>
      <c r="LCO3" s="129"/>
      <c r="LCP3" s="129"/>
      <c r="LCQ3" s="129"/>
      <c r="LCR3" s="129"/>
      <c r="LCS3" s="129"/>
      <c r="LCT3" s="129"/>
      <c r="LCU3" s="129"/>
      <c r="LCV3" s="129"/>
      <c r="LCW3" s="129"/>
      <c r="LCX3" s="129"/>
      <c r="LCY3" s="129"/>
      <c r="LCZ3" s="129"/>
      <c r="LDA3" s="129"/>
      <c r="LDB3" s="129"/>
      <c r="LDC3" s="129"/>
      <c r="LDD3" s="129"/>
      <c r="LDE3" s="129"/>
      <c r="LDF3" s="129"/>
      <c r="LDG3" s="129"/>
      <c r="LDH3" s="129"/>
      <c r="LDI3" s="129"/>
      <c r="LDJ3" s="129"/>
      <c r="LDK3" s="129"/>
      <c r="LDL3" s="129"/>
      <c r="LDM3" s="129"/>
      <c r="LDN3" s="129"/>
      <c r="LDO3" s="129"/>
      <c r="LDP3" s="129"/>
      <c r="LDQ3" s="129"/>
      <c r="LDR3" s="129"/>
      <c r="LDS3" s="129"/>
      <c r="LDT3" s="129"/>
      <c r="LDU3" s="129"/>
      <c r="LDV3" s="129"/>
      <c r="LDW3" s="129"/>
      <c r="LDX3" s="129"/>
      <c r="LDY3" s="129"/>
      <c r="LDZ3" s="129"/>
      <c r="LEA3" s="129"/>
      <c r="LEB3" s="129"/>
      <c r="LEC3" s="129"/>
      <c r="LED3" s="129"/>
      <c r="LEE3" s="129"/>
      <c r="LEF3" s="129"/>
      <c r="LEG3" s="129"/>
      <c r="LEH3" s="129"/>
      <c r="LEI3" s="129"/>
      <c r="LEJ3" s="129"/>
      <c r="LEK3" s="129"/>
      <c r="LEL3" s="129"/>
      <c r="LEM3" s="129"/>
      <c r="LEN3" s="129"/>
      <c r="LEO3" s="129"/>
      <c r="LEP3" s="129"/>
      <c r="LEQ3" s="129"/>
      <c r="LER3" s="129"/>
      <c r="LES3" s="129"/>
      <c r="LET3" s="129"/>
      <c r="LEU3" s="129"/>
      <c r="LEV3" s="129"/>
      <c r="LEW3" s="129"/>
      <c r="LEX3" s="129"/>
      <c r="LEY3" s="129"/>
      <c r="LEZ3" s="129"/>
      <c r="LFA3" s="129"/>
      <c r="LFB3" s="129"/>
      <c r="LFC3" s="129"/>
      <c r="LFD3" s="129"/>
      <c r="LFE3" s="129"/>
      <c r="LFF3" s="129"/>
      <c r="LFG3" s="129"/>
      <c r="LFH3" s="129"/>
      <c r="LFI3" s="129"/>
      <c r="LFJ3" s="129"/>
      <c r="LFK3" s="129"/>
      <c r="LFL3" s="129"/>
      <c r="LFM3" s="129"/>
      <c r="LFN3" s="129"/>
      <c r="LFO3" s="129"/>
      <c r="LFP3" s="129"/>
      <c r="LFQ3" s="129"/>
      <c r="LFR3" s="129"/>
      <c r="LFS3" s="129"/>
      <c r="LFT3" s="129"/>
      <c r="LFU3" s="129"/>
      <c r="LFV3" s="129"/>
      <c r="LFW3" s="129"/>
      <c r="LFX3" s="129"/>
      <c r="LFY3" s="129"/>
      <c r="LFZ3" s="129"/>
      <c r="LGA3" s="129"/>
      <c r="LGB3" s="129"/>
      <c r="LGC3" s="129"/>
      <c r="LGD3" s="129"/>
      <c r="LGE3" s="129"/>
      <c r="LGF3" s="129"/>
      <c r="LGG3" s="129"/>
      <c r="LGH3" s="129"/>
      <c r="LGI3" s="129"/>
      <c r="LGJ3" s="129"/>
      <c r="LGK3" s="129"/>
      <c r="LGL3" s="129"/>
      <c r="LGM3" s="129"/>
      <c r="LGN3" s="129"/>
      <c r="LGO3" s="129"/>
      <c r="LGP3" s="129"/>
      <c r="LGQ3" s="129"/>
      <c r="LGR3" s="129"/>
      <c r="LGS3" s="129"/>
      <c r="LGT3" s="129"/>
      <c r="LGU3" s="129"/>
      <c r="LGV3" s="129"/>
      <c r="LGW3" s="129"/>
      <c r="LGX3" s="129"/>
      <c r="LGY3" s="129"/>
      <c r="LGZ3" s="129"/>
      <c r="LHA3" s="129"/>
      <c r="LHB3" s="129"/>
      <c r="LHC3" s="129"/>
      <c r="LHD3" s="129"/>
      <c r="LHE3" s="129"/>
      <c r="LHF3" s="129"/>
      <c r="LHG3" s="129"/>
      <c r="LHH3" s="129"/>
      <c r="LHI3" s="129"/>
      <c r="LHJ3" s="129"/>
      <c r="LHK3" s="129"/>
      <c r="LHL3" s="129"/>
      <c r="LHM3" s="129"/>
      <c r="LHN3" s="129"/>
      <c r="LHO3" s="129"/>
      <c r="LHP3" s="129"/>
      <c r="LHQ3" s="129"/>
      <c r="LHR3" s="129"/>
      <c r="LHS3" s="129"/>
      <c r="LHT3" s="129"/>
      <c r="LHU3" s="129"/>
      <c r="LHV3" s="129"/>
      <c r="LHW3" s="129"/>
      <c r="LHX3" s="129"/>
      <c r="LHY3" s="129"/>
      <c r="LHZ3" s="129"/>
      <c r="LIA3" s="129"/>
      <c r="LIB3" s="129"/>
      <c r="LIC3" s="129"/>
      <c r="LID3" s="129"/>
      <c r="LIE3" s="129"/>
      <c r="LIF3" s="129"/>
      <c r="LIG3" s="129"/>
      <c r="LIH3" s="129"/>
      <c r="LII3" s="129"/>
      <c r="LIJ3" s="129"/>
      <c r="LIK3" s="129"/>
      <c r="LIL3" s="129"/>
      <c r="LIM3" s="129"/>
      <c r="LIN3" s="129"/>
      <c r="LIO3" s="129"/>
      <c r="LIP3" s="129"/>
      <c r="LIQ3" s="129"/>
      <c r="LIR3" s="129"/>
      <c r="LIS3" s="129"/>
      <c r="LIT3" s="129"/>
      <c r="LIU3" s="129"/>
      <c r="LIV3" s="129"/>
      <c r="LIW3" s="129"/>
      <c r="LIX3" s="129"/>
      <c r="LIY3" s="129"/>
      <c r="LIZ3" s="129"/>
      <c r="LJA3" s="129"/>
      <c r="LJB3" s="129"/>
      <c r="LJC3" s="129"/>
      <c r="LJD3" s="129"/>
      <c r="LJE3" s="129"/>
      <c r="LJF3" s="129"/>
      <c r="LJG3" s="129"/>
      <c r="LJH3" s="129"/>
      <c r="LJI3" s="129"/>
      <c r="LJJ3" s="129"/>
      <c r="LJK3" s="129"/>
      <c r="LJL3" s="129"/>
      <c r="LJM3" s="129"/>
      <c r="LJN3" s="129"/>
      <c r="LJO3" s="129"/>
      <c r="LJP3" s="129"/>
      <c r="LJQ3" s="129"/>
      <c r="LJR3" s="129"/>
      <c r="LJS3" s="129"/>
      <c r="LJT3" s="129"/>
      <c r="LJU3" s="129"/>
      <c r="LJV3" s="129"/>
      <c r="LJW3" s="129"/>
      <c r="LJX3" s="129"/>
      <c r="LJY3" s="129"/>
      <c r="LJZ3" s="129"/>
      <c r="LKA3" s="129"/>
      <c r="LKB3" s="129"/>
      <c r="LKC3" s="129"/>
      <c r="LKD3" s="129"/>
      <c r="LKE3" s="129"/>
      <c r="LKF3" s="129"/>
      <c r="LKG3" s="129"/>
      <c r="LKH3" s="129"/>
      <c r="LKI3" s="129"/>
      <c r="LKJ3" s="129"/>
      <c r="LKK3" s="129"/>
      <c r="LKL3" s="129"/>
      <c r="LKM3" s="129"/>
      <c r="LKN3" s="129"/>
      <c r="LKO3" s="129"/>
      <c r="LKP3" s="129"/>
      <c r="LKQ3" s="129"/>
      <c r="LKR3" s="129"/>
      <c r="LKS3" s="129"/>
      <c r="LKT3" s="129"/>
      <c r="LKU3" s="129"/>
      <c r="LKV3" s="129"/>
      <c r="LKW3" s="129"/>
      <c r="LKX3" s="129"/>
      <c r="LKY3" s="129"/>
      <c r="LKZ3" s="129"/>
      <c r="LLA3" s="129"/>
      <c r="LLB3" s="129"/>
      <c r="LLC3" s="129"/>
      <c r="LLD3" s="129"/>
      <c r="LLE3" s="129"/>
      <c r="LLF3" s="129"/>
      <c r="LLG3" s="129"/>
      <c r="LLH3" s="129"/>
      <c r="LLI3" s="129"/>
      <c r="LLJ3" s="129"/>
      <c r="LLK3" s="129"/>
      <c r="LLL3" s="129"/>
      <c r="LLM3" s="129"/>
      <c r="LLN3" s="129"/>
      <c r="LLO3" s="129"/>
      <c r="LLP3" s="129"/>
      <c r="LLQ3" s="129"/>
      <c r="LLR3" s="129"/>
      <c r="LLS3" s="129"/>
      <c r="LLT3" s="129"/>
      <c r="LLU3" s="129"/>
      <c r="LLV3" s="129"/>
      <c r="LLW3" s="129"/>
      <c r="LLX3" s="129"/>
      <c r="LLY3" s="129"/>
      <c r="LLZ3" s="129"/>
      <c r="LMA3" s="129"/>
      <c r="LMB3" s="129"/>
      <c r="LMC3" s="129"/>
      <c r="LMD3" s="129"/>
      <c r="LME3" s="129"/>
      <c r="LMF3" s="129"/>
      <c r="LMG3" s="129"/>
      <c r="LMH3" s="129"/>
      <c r="LMI3" s="129"/>
      <c r="LMJ3" s="129"/>
      <c r="LMK3" s="129"/>
      <c r="LML3" s="129"/>
      <c r="LMM3" s="129"/>
      <c r="LMN3" s="129"/>
      <c r="LMO3" s="129"/>
      <c r="LMP3" s="129"/>
      <c r="LMQ3" s="129"/>
      <c r="LMR3" s="129"/>
      <c r="LMS3" s="129"/>
      <c r="LMT3" s="129"/>
      <c r="LMU3" s="129"/>
      <c r="LMV3" s="129"/>
      <c r="LMW3" s="129"/>
      <c r="LMX3" s="129"/>
      <c r="LMY3" s="129"/>
      <c r="LMZ3" s="129"/>
      <c r="LNA3" s="129"/>
      <c r="LNB3" s="129"/>
      <c r="LNC3" s="129"/>
      <c r="LND3" s="129"/>
      <c r="LNE3" s="129"/>
      <c r="LNF3" s="129"/>
      <c r="LNG3" s="129"/>
      <c r="LNH3" s="129"/>
      <c r="LNI3" s="129"/>
      <c r="LNJ3" s="129"/>
      <c r="LNK3" s="129"/>
      <c r="LNL3" s="129"/>
      <c r="LNM3" s="129"/>
      <c r="LNN3" s="129"/>
      <c r="LNO3" s="129"/>
      <c r="LNP3" s="129"/>
      <c r="LNQ3" s="129"/>
      <c r="LNR3" s="129"/>
      <c r="LNS3" s="129"/>
      <c r="LNT3" s="129"/>
      <c r="LNU3" s="129"/>
      <c r="LNV3" s="129"/>
      <c r="LNW3" s="129"/>
      <c r="LNX3" s="129"/>
      <c r="LNY3" s="129"/>
      <c r="LNZ3" s="129"/>
      <c r="LOA3" s="129"/>
      <c r="LOB3" s="129"/>
      <c r="LOC3" s="129"/>
      <c r="LOD3" s="129"/>
      <c r="LOE3" s="129"/>
      <c r="LOF3" s="129"/>
      <c r="LOG3" s="129"/>
      <c r="LOH3" s="129"/>
      <c r="LOI3" s="129"/>
      <c r="LOJ3" s="129"/>
      <c r="LOK3" s="129"/>
      <c r="LOL3" s="129"/>
      <c r="LOM3" s="129"/>
      <c r="LON3" s="129"/>
      <c r="LOO3" s="129"/>
      <c r="LOP3" s="129"/>
      <c r="LOQ3" s="129"/>
      <c r="LOR3" s="129"/>
      <c r="LOS3" s="129"/>
      <c r="LOT3" s="129"/>
      <c r="LOU3" s="129"/>
      <c r="LOV3" s="129"/>
      <c r="LOW3" s="129"/>
      <c r="LOX3" s="129"/>
      <c r="LOY3" s="129"/>
      <c r="LOZ3" s="129"/>
      <c r="LPA3" s="129"/>
      <c r="LPB3" s="129"/>
      <c r="LPC3" s="129"/>
      <c r="LPD3" s="129"/>
      <c r="LPE3" s="129"/>
      <c r="LPF3" s="129"/>
      <c r="LPG3" s="129"/>
      <c r="LPH3" s="129"/>
      <c r="LPI3" s="129"/>
      <c r="LPJ3" s="129"/>
      <c r="LPK3" s="129"/>
      <c r="LPL3" s="129"/>
      <c r="LPM3" s="129"/>
      <c r="LPN3" s="129"/>
      <c r="LPO3" s="129"/>
      <c r="LPP3" s="129"/>
      <c r="LPQ3" s="129"/>
      <c r="LPR3" s="129"/>
      <c r="LPS3" s="129"/>
      <c r="LPT3" s="129"/>
      <c r="LPU3" s="129"/>
      <c r="LPV3" s="129"/>
      <c r="LPW3" s="129"/>
      <c r="LPX3" s="129"/>
      <c r="LPY3" s="129"/>
      <c r="LPZ3" s="129"/>
      <c r="LQA3" s="129"/>
      <c r="LQB3" s="129"/>
      <c r="LQC3" s="129"/>
      <c r="LQD3" s="129"/>
      <c r="LQE3" s="129"/>
      <c r="LQF3" s="129"/>
      <c r="LQG3" s="129"/>
      <c r="LQH3" s="129"/>
      <c r="LQI3" s="129"/>
      <c r="LQJ3" s="129"/>
      <c r="LQK3" s="129"/>
      <c r="LQL3" s="129"/>
      <c r="LQM3" s="129"/>
      <c r="LQN3" s="129"/>
      <c r="LQO3" s="129"/>
      <c r="LQP3" s="129"/>
      <c r="LQQ3" s="129"/>
      <c r="LQR3" s="129"/>
      <c r="LQS3" s="129"/>
      <c r="LQT3" s="129"/>
      <c r="LQU3" s="129"/>
      <c r="LQV3" s="129"/>
      <c r="LQW3" s="129"/>
      <c r="LQX3" s="129"/>
      <c r="LQY3" s="129"/>
      <c r="LQZ3" s="129"/>
      <c r="LRA3" s="129"/>
      <c r="LRB3" s="129"/>
      <c r="LRC3" s="129"/>
      <c r="LRD3" s="129"/>
      <c r="LRE3" s="129"/>
      <c r="LRF3" s="129"/>
      <c r="LRG3" s="129"/>
      <c r="LRH3" s="129"/>
      <c r="LRI3" s="129"/>
      <c r="LRJ3" s="129"/>
      <c r="LRK3" s="129"/>
      <c r="LRL3" s="129"/>
      <c r="LRM3" s="129"/>
      <c r="LRN3" s="129"/>
      <c r="LRO3" s="129"/>
      <c r="LRP3" s="129"/>
      <c r="LRQ3" s="129"/>
      <c r="LRR3" s="129"/>
      <c r="LRS3" s="129"/>
      <c r="LRT3" s="129"/>
      <c r="LRU3" s="129"/>
      <c r="LRV3" s="129"/>
      <c r="LRW3" s="129"/>
      <c r="LRX3" s="129"/>
      <c r="LRY3" s="129"/>
      <c r="LRZ3" s="129"/>
      <c r="LSA3" s="129"/>
      <c r="LSB3" s="129"/>
      <c r="LSC3" s="129"/>
      <c r="LSD3" s="129"/>
      <c r="LSE3" s="129"/>
      <c r="LSF3" s="129"/>
      <c r="LSG3" s="129"/>
      <c r="LSH3" s="129"/>
      <c r="LSI3" s="129"/>
      <c r="LSJ3" s="129"/>
      <c r="LSK3" s="129"/>
      <c r="LSL3" s="129"/>
      <c r="LSM3" s="129"/>
      <c r="LSN3" s="129"/>
      <c r="LSO3" s="129"/>
      <c r="LSP3" s="129"/>
      <c r="LSQ3" s="129"/>
      <c r="LSR3" s="129"/>
      <c r="LSS3" s="129"/>
      <c r="LST3" s="129"/>
      <c r="LSU3" s="129"/>
      <c r="LSV3" s="129"/>
      <c r="LSW3" s="129"/>
      <c r="LSX3" s="129"/>
      <c r="LSY3" s="129"/>
      <c r="LSZ3" s="129"/>
      <c r="LTA3" s="129"/>
      <c r="LTB3" s="129"/>
      <c r="LTC3" s="129"/>
      <c r="LTD3" s="129"/>
      <c r="LTE3" s="129"/>
      <c r="LTF3" s="129"/>
      <c r="LTG3" s="129"/>
      <c r="LTH3" s="129"/>
      <c r="LTI3" s="129"/>
      <c r="LTJ3" s="129"/>
      <c r="LTK3" s="129"/>
      <c r="LTL3" s="129"/>
      <c r="LTM3" s="129"/>
      <c r="LTN3" s="129"/>
      <c r="LTO3" s="129"/>
      <c r="LTP3" s="129"/>
      <c r="LTQ3" s="129"/>
      <c r="LTR3" s="129"/>
      <c r="LTS3" s="129"/>
      <c r="LTT3" s="129"/>
      <c r="LTU3" s="129"/>
      <c r="LTV3" s="129"/>
      <c r="LTW3" s="129"/>
      <c r="LTX3" s="129"/>
      <c r="LTY3" s="129"/>
      <c r="LTZ3" s="129"/>
      <c r="LUA3" s="129"/>
      <c r="LUB3" s="129"/>
      <c r="LUC3" s="129"/>
      <c r="LUD3" s="129"/>
      <c r="LUE3" s="129"/>
      <c r="LUF3" s="129"/>
      <c r="LUG3" s="129"/>
      <c r="LUH3" s="129"/>
      <c r="LUI3" s="129"/>
      <c r="LUJ3" s="129"/>
      <c r="LUK3" s="129"/>
      <c r="LUL3" s="129"/>
      <c r="LUM3" s="129"/>
      <c r="LUN3" s="129"/>
      <c r="LUO3" s="129"/>
      <c r="LUP3" s="129"/>
      <c r="LUQ3" s="129"/>
      <c r="LUR3" s="129"/>
      <c r="LUS3" s="129"/>
      <c r="LUT3" s="129"/>
      <c r="LUU3" s="129"/>
      <c r="LUV3" s="129"/>
      <c r="LUW3" s="129"/>
      <c r="LUX3" s="129"/>
      <c r="LUY3" s="129"/>
      <c r="LUZ3" s="129"/>
      <c r="LVA3" s="129"/>
      <c r="LVB3" s="129"/>
      <c r="LVC3" s="129"/>
      <c r="LVD3" s="129"/>
      <c r="LVE3" s="129"/>
      <c r="LVF3" s="129"/>
      <c r="LVG3" s="129"/>
      <c r="LVH3" s="129"/>
      <c r="LVI3" s="129"/>
      <c r="LVJ3" s="129"/>
      <c r="LVK3" s="129"/>
      <c r="LVL3" s="129"/>
      <c r="LVM3" s="129"/>
      <c r="LVN3" s="129"/>
      <c r="LVO3" s="129"/>
      <c r="LVP3" s="129"/>
      <c r="LVQ3" s="129"/>
      <c r="LVR3" s="129"/>
      <c r="LVS3" s="129"/>
      <c r="LVT3" s="129"/>
      <c r="LVU3" s="129"/>
      <c r="LVV3" s="129"/>
      <c r="LVW3" s="129"/>
      <c r="LVX3" s="129"/>
      <c r="LVY3" s="129"/>
      <c r="LVZ3" s="129"/>
      <c r="LWA3" s="129"/>
      <c r="LWB3" s="129"/>
      <c r="LWC3" s="129"/>
      <c r="LWD3" s="129"/>
      <c r="LWE3" s="129"/>
      <c r="LWF3" s="129"/>
      <c r="LWG3" s="129"/>
      <c r="LWH3" s="129"/>
      <c r="LWI3" s="129"/>
      <c r="LWJ3" s="129"/>
      <c r="LWK3" s="129"/>
      <c r="LWL3" s="129"/>
      <c r="LWM3" s="129"/>
      <c r="LWN3" s="129"/>
      <c r="LWO3" s="129"/>
      <c r="LWP3" s="129"/>
      <c r="LWQ3" s="129"/>
      <c r="LWR3" s="129"/>
      <c r="LWS3" s="129"/>
      <c r="LWT3" s="129"/>
      <c r="LWU3" s="129"/>
      <c r="LWV3" s="129"/>
      <c r="LWW3" s="129"/>
      <c r="LWX3" s="129"/>
      <c r="LWY3" s="129"/>
      <c r="LWZ3" s="129"/>
      <c r="LXA3" s="129"/>
      <c r="LXB3" s="129"/>
      <c r="LXC3" s="129"/>
      <c r="LXD3" s="129"/>
      <c r="LXE3" s="129"/>
      <c r="LXF3" s="129"/>
      <c r="LXG3" s="129"/>
      <c r="LXH3" s="129"/>
      <c r="LXI3" s="129"/>
      <c r="LXJ3" s="129"/>
      <c r="LXK3" s="129"/>
      <c r="LXL3" s="129"/>
      <c r="LXM3" s="129"/>
      <c r="LXN3" s="129"/>
      <c r="LXO3" s="129"/>
      <c r="LXP3" s="129"/>
      <c r="LXQ3" s="129"/>
      <c r="LXR3" s="129"/>
      <c r="LXS3" s="129"/>
      <c r="LXT3" s="129"/>
      <c r="LXU3" s="129"/>
      <c r="LXV3" s="129"/>
      <c r="LXW3" s="129"/>
      <c r="LXX3" s="129"/>
      <c r="LXY3" s="129"/>
      <c r="LXZ3" s="129"/>
      <c r="LYA3" s="129"/>
      <c r="LYB3" s="129"/>
      <c r="LYC3" s="129"/>
      <c r="LYD3" s="129"/>
      <c r="LYE3" s="129"/>
      <c r="LYF3" s="129"/>
      <c r="LYG3" s="129"/>
      <c r="LYH3" s="129"/>
      <c r="LYI3" s="129"/>
      <c r="LYJ3" s="129"/>
      <c r="LYK3" s="129"/>
      <c r="LYL3" s="129"/>
      <c r="LYM3" s="129"/>
      <c r="LYN3" s="129"/>
      <c r="LYO3" s="129"/>
      <c r="LYP3" s="129"/>
      <c r="LYQ3" s="129"/>
      <c r="LYR3" s="129"/>
      <c r="LYS3" s="129"/>
      <c r="LYT3" s="129"/>
      <c r="LYU3" s="129"/>
      <c r="LYV3" s="129"/>
      <c r="LYW3" s="129"/>
      <c r="LYX3" s="129"/>
      <c r="LYY3" s="129"/>
      <c r="LYZ3" s="129"/>
      <c r="LZA3" s="129"/>
      <c r="LZB3" s="129"/>
      <c r="LZC3" s="129"/>
      <c r="LZD3" s="129"/>
      <c r="LZE3" s="129"/>
      <c r="LZF3" s="129"/>
      <c r="LZG3" s="129"/>
      <c r="LZH3" s="129"/>
      <c r="LZI3" s="129"/>
      <c r="LZJ3" s="129"/>
      <c r="LZK3" s="129"/>
      <c r="LZL3" s="129"/>
      <c r="LZM3" s="129"/>
      <c r="LZN3" s="129"/>
      <c r="LZO3" s="129"/>
      <c r="LZP3" s="129"/>
      <c r="LZQ3" s="129"/>
      <c r="LZR3" s="129"/>
      <c r="LZS3" s="129"/>
      <c r="LZT3" s="129"/>
      <c r="LZU3" s="129"/>
      <c r="LZV3" s="129"/>
      <c r="LZW3" s="129"/>
      <c r="LZX3" s="129"/>
      <c r="LZY3" s="129"/>
      <c r="LZZ3" s="129"/>
      <c r="MAA3" s="129"/>
      <c r="MAB3" s="129"/>
      <c r="MAC3" s="129"/>
      <c r="MAD3" s="129"/>
      <c r="MAE3" s="129"/>
      <c r="MAF3" s="129"/>
      <c r="MAG3" s="129"/>
      <c r="MAH3" s="129"/>
      <c r="MAI3" s="129"/>
      <c r="MAJ3" s="129"/>
      <c r="MAK3" s="129"/>
      <c r="MAL3" s="129"/>
      <c r="MAM3" s="129"/>
      <c r="MAN3" s="129"/>
      <c r="MAO3" s="129"/>
      <c r="MAP3" s="129"/>
      <c r="MAQ3" s="129"/>
      <c r="MAR3" s="129"/>
      <c r="MAS3" s="129"/>
      <c r="MAT3" s="129"/>
      <c r="MAU3" s="129"/>
      <c r="MAV3" s="129"/>
      <c r="MAW3" s="129"/>
      <c r="MAX3" s="129"/>
      <c r="MAY3" s="129"/>
      <c r="MAZ3" s="129"/>
      <c r="MBA3" s="129"/>
      <c r="MBB3" s="129"/>
      <c r="MBC3" s="129"/>
      <c r="MBD3" s="129"/>
      <c r="MBE3" s="129"/>
      <c r="MBF3" s="129"/>
      <c r="MBG3" s="129"/>
      <c r="MBH3" s="129"/>
      <c r="MBI3" s="129"/>
      <c r="MBJ3" s="129"/>
      <c r="MBK3" s="129"/>
      <c r="MBL3" s="129"/>
      <c r="MBM3" s="129"/>
      <c r="MBN3" s="129"/>
      <c r="MBO3" s="129"/>
      <c r="MBP3" s="129"/>
      <c r="MBQ3" s="129"/>
      <c r="MBR3" s="129"/>
      <c r="MBS3" s="129"/>
      <c r="MBT3" s="129"/>
      <c r="MBU3" s="129"/>
      <c r="MBV3" s="129"/>
      <c r="MBW3" s="129"/>
      <c r="MBX3" s="129"/>
      <c r="MBY3" s="129"/>
      <c r="MBZ3" s="129"/>
      <c r="MCA3" s="129"/>
      <c r="MCB3" s="129"/>
      <c r="MCC3" s="129"/>
      <c r="MCD3" s="129"/>
      <c r="MCE3" s="129"/>
      <c r="MCF3" s="129"/>
      <c r="MCG3" s="129"/>
      <c r="MCH3" s="129"/>
      <c r="MCI3" s="129"/>
      <c r="MCJ3" s="129"/>
      <c r="MCK3" s="129"/>
      <c r="MCL3" s="129"/>
      <c r="MCM3" s="129"/>
      <c r="MCN3" s="129"/>
      <c r="MCO3" s="129"/>
      <c r="MCP3" s="129"/>
      <c r="MCQ3" s="129"/>
      <c r="MCR3" s="129"/>
      <c r="MCS3" s="129"/>
      <c r="MCT3" s="129"/>
      <c r="MCU3" s="129"/>
      <c r="MCV3" s="129"/>
      <c r="MCW3" s="129"/>
      <c r="MCX3" s="129"/>
      <c r="MCY3" s="129"/>
      <c r="MCZ3" s="129"/>
      <c r="MDA3" s="129"/>
      <c r="MDB3" s="129"/>
      <c r="MDC3" s="129"/>
      <c r="MDD3" s="129"/>
      <c r="MDE3" s="129"/>
      <c r="MDF3" s="129"/>
      <c r="MDG3" s="129"/>
      <c r="MDH3" s="129"/>
      <c r="MDI3" s="129"/>
      <c r="MDJ3" s="129"/>
      <c r="MDK3" s="129"/>
      <c r="MDL3" s="129"/>
      <c r="MDM3" s="129"/>
      <c r="MDN3" s="129"/>
      <c r="MDO3" s="129"/>
      <c r="MDP3" s="129"/>
      <c r="MDQ3" s="129"/>
      <c r="MDR3" s="129"/>
      <c r="MDS3" s="129"/>
      <c r="MDT3" s="129"/>
      <c r="MDU3" s="129"/>
      <c r="MDV3" s="129"/>
      <c r="MDW3" s="129"/>
      <c r="MDX3" s="129"/>
      <c r="MDY3" s="129"/>
      <c r="MDZ3" s="129"/>
      <c r="MEA3" s="129"/>
      <c r="MEB3" s="129"/>
      <c r="MEC3" s="129"/>
      <c r="MED3" s="129"/>
      <c r="MEE3" s="129"/>
      <c r="MEF3" s="129"/>
      <c r="MEG3" s="129"/>
      <c r="MEH3" s="129"/>
      <c r="MEI3" s="129"/>
      <c r="MEJ3" s="129"/>
      <c r="MEK3" s="129"/>
      <c r="MEL3" s="129"/>
      <c r="MEM3" s="129"/>
      <c r="MEN3" s="129"/>
      <c r="MEO3" s="129"/>
      <c r="MEP3" s="129"/>
      <c r="MEQ3" s="129"/>
      <c r="MER3" s="129"/>
      <c r="MES3" s="129"/>
      <c r="MET3" s="129"/>
      <c r="MEU3" s="129"/>
      <c r="MEV3" s="129"/>
      <c r="MEW3" s="129"/>
      <c r="MEX3" s="129"/>
      <c r="MEY3" s="129"/>
      <c r="MEZ3" s="129"/>
      <c r="MFA3" s="129"/>
      <c r="MFB3" s="129"/>
      <c r="MFC3" s="129"/>
      <c r="MFD3" s="129"/>
      <c r="MFE3" s="129"/>
      <c r="MFF3" s="129"/>
      <c r="MFG3" s="129"/>
      <c r="MFH3" s="129"/>
      <c r="MFI3" s="129"/>
      <c r="MFJ3" s="129"/>
      <c r="MFK3" s="129"/>
      <c r="MFL3" s="129"/>
      <c r="MFM3" s="129"/>
      <c r="MFN3" s="129"/>
      <c r="MFO3" s="129"/>
      <c r="MFP3" s="129"/>
      <c r="MFQ3" s="129"/>
      <c r="MFR3" s="129"/>
      <c r="MFS3" s="129"/>
      <c r="MFT3" s="129"/>
      <c r="MFU3" s="129"/>
      <c r="MFV3" s="129"/>
      <c r="MFW3" s="129"/>
      <c r="MFX3" s="129"/>
      <c r="MFY3" s="129"/>
      <c r="MFZ3" s="129"/>
      <c r="MGA3" s="129"/>
      <c r="MGB3" s="129"/>
      <c r="MGC3" s="129"/>
      <c r="MGD3" s="129"/>
      <c r="MGE3" s="129"/>
      <c r="MGF3" s="129"/>
      <c r="MGG3" s="129"/>
      <c r="MGH3" s="129"/>
      <c r="MGI3" s="129"/>
      <c r="MGJ3" s="129"/>
      <c r="MGK3" s="129"/>
      <c r="MGL3" s="129"/>
      <c r="MGM3" s="129"/>
      <c r="MGN3" s="129"/>
      <c r="MGO3" s="129"/>
      <c r="MGP3" s="129"/>
      <c r="MGQ3" s="129"/>
      <c r="MGR3" s="129"/>
      <c r="MGS3" s="129"/>
      <c r="MGT3" s="129"/>
      <c r="MGU3" s="129"/>
      <c r="MGV3" s="129"/>
      <c r="MGW3" s="129"/>
      <c r="MGX3" s="129"/>
      <c r="MGY3" s="129"/>
      <c r="MGZ3" s="129"/>
      <c r="MHA3" s="129"/>
      <c r="MHB3" s="129"/>
      <c r="MHC3" s="129"/>
      <c r="MHD3" s="129"/>
      <c r="MHE3" s="129"/>
      <c r="MHF3" s="129"/>
      <c r="MHG3" s="129"/>
      <c r="MHH3" s="129"/>
      <c r="MHI3" s="129"/>
      <c r="MHJ3" s="129"/>
      <c r="MHK3" s="129"/>
      <c r="MHL3" s="129"/>
      <c r="MHM3" s="129"/>
      <c r="MHN3" s="129"/>
      <c r="MHO3" s="129"/>
      <c r="MHP3" s="129"/>
      <c r="MHQ3" s="129"/>
      <c r="MHR3" s="129"/>
      <c r="MHS3" s="129"/>
      <c r="MHT3" s="129"/>
      <c r="MHU3" s="129"/>
      <c r="MHV3" s="129"/>
      <c r="MHW3" s="129"/>
      <c r="MHX3" s="129"/>
      <c r="MHY3" s="129"/>
      <c r="MHZ3" s="129"/>
      <c r="MIA3" s="129"/>
      <c r="MIB3" s="129"/>
      <c r="MIC3" s="129"/>
      <c r="MID3" s="129"/>
      <c r="MIE3" s="129"/>
      <c r="MIF3" s="129"/>
      <c r="MIG3" s="129"/>
      <c r="MIH3" s="129"/>
      <c r="MII3" s="129"/>
      <c r="MIJ3" s="129"/>
      <c r="MIK3" s="129"/>
      <c r="MIL3" s="129"/>
      <c r="MIM3" s="129"/>
      <c r="MIN3" s="129"/>
      <c r="MIO3" s="129"/>
      <c r="MIP3" s="129"/>
      <c r="MIQ3" s="129"/>
      <c r="MIR3" s="129"/>
      <c r="MIS3" s="129"/>
      <c r="MIT3" s="129"/>
      <c r="MIU3" s="129"/>
      <c r="MIV3" s="129"/>
      <c r="MIW3" s="129"/>
      <c r="MIX3" s="129"/>
      <c r="MIY3" s="129"/>
      <c r="MIZ3" s="129"/>
      <c r="MJA3" s="129"/>
      <c r="MJB3" s="129"/>
      <c r="MJC3" s="129"/>
      <c r="MJD3" s="129"/>
      <c r="MJE3" s="129"/>
      <c r="MJF3" s="129"/>
      <c r="MJG3" s="129"/>
      <c r="MJH3" s="129"/>
      <c r="MJI3" s="129"/>
      <c r="MJJ3" s="129"/>
      <c r="MJK3" s="129"/>
      <c r="MJL3" s="129"/>
      <c r="MJM3" s="129"/>
      <c r="MJN3" s="129"/>
      <c r="MJO3" s="129"/>
      <c r="MJP3" s="129"/>
      <c r="MJQ3" s="129"/>
      <c r="MJR3" s="129"/>
      <c r="MJS3" s="129"/>
      <c r="MJT3" s="129"/>
      <c r="MJU3" s="129"/>
      <c r="MJV3" s="129"/>
      <c r="MJW3" s="129"/>
      <c r="MJX3" s="129"/>
      <c r="MJY3" s="129"/>
      <c r="MJZ3" s="129"/>
      <c r="MKA3" s="129"/>
      <c r="MKB3" s="129"/>
      <c r="MKC3" s="129"/>
      <c r="MKD3" s="129"/>
      <c r="MKE3" s="129"/>
      <c r="MKF3" s="129"/>
      <c r="MKG3" s="129"/>
      <c r="MKH3" s="129"/>
      <c r="MKI3" s="129"/>
      <c r="MKJ3" s="129"/>
      <c r="MKK3" s="129"/>
      <c r="MKL3" s="129"/>
      <c r="MKM3" s="129"/>
      <c r="MKN3" s="129"/>
      <c r="MKO3" s="129"/>
      <c r="MKP3" s="129"/>
      <c r="MKQ3" s="129"/>
      <c r="MKR3" s="129"/>
      <c r="MKS3" s="129"/>
      <c r="MKT3" s="129"/>
      <c r="MKU3" s="129"/>
      <c r="MKV3" s="129"/>
      <c r="MKW3" s="129"/>
      <c r="MKX3" s="129"/>
      <c r="MKY3" s="129"/>
      <c r="MKZ3" s="129"/>
      <c r="MLA3" s="129"/>
      <c r="MLB3" s="129"/>
      <c r="MLC3" s="129"/>
      <c r="MLD3" s="129"/>
      <c r="MLE3" s="129"/>
      <c r="MLF3" s="129"/>
      <c r="MLG3" s="129"/>
      <c r="MLH3" s="129"/>
      <c r="MLI3" s="129"/>
      <c r="MLJ3" s="129"/>
      <c r="MLK3" s="129"/>
      <c r="MLL3" s="129"/>
      <c r="MLM3" s="129"/>
      <c r="MLN3" s="129"/>
      <c r="MLO3" s="129"/>
      <c r="MLP3" s="129"/>
      <c r="MLQ3" s="129"/>
      <c r="MLR3" s="129"/>
      <c r="MLS3" s="129"/>
      <c r="MLT3" s="129"/>
      <c r="MLU3" s="129"/>
      <c r="MLV3" s="129"/>
      <c r="MLW3" s="129"/>
      <c r="MLX3" s="129"/>
      <c r="MLY3" s="129"/>
      <c r="MLZ3" s="129"/>
      <c r="MMA3" s="129"/>
      <c r="MMB3" s="129"/>
      <c r="MMC3" s="129"/>
      <c r="MMD3" s="129"/>
      <c r="MME3" s="129"/>
      <c r="MMF3" s="129"/>
      <c r="MMG3" s="129"/>
      <c r="MMH3" s="129"/>
      <c r="MMI3" s="129"/>
      <c r="MMJ3" s="129"/>
      <c r="MMK3" s="129"/>
      <c r="MML3" s="129"/>
      <c r="MMM3" s="129"/>
      <c r="MMN3" s="129"/>
      <c r="MMO3" s="129"/>
      <c r="MMP3" s="129"/>
      <c r="MMQ3" s="129"/>
      <c r="MMR3" s="129"/>
      <c r="MMS3" s="129"/>
      <c r="MMT3" s="129"/>
      <c r="MMU3" s="129"/>
      <c r="MMV3" s="129"/>
      <c r="MMW3" s="129"/>
      <c r="MMX3" s="129"/>
      <c r="MMY3" s="129"/>
      <c r="MMZ3" s="129"/>
      <c r="MNA3" s="129"/>
      <c r="MNB3" s="129"/>
      <c r="MNC3" s="129"/>
      <c r="MND3" s="129"/>
      <c r="MNE3" s="129"/>
      <c r="MNF3" s="129"/>
      <c r="MNG3" s="129"/>
      <c r="MNH3" s="129"/>
      <c r="MNI3" s="129"/>
      <c r="MNJ3" s="129"/>
      <c r="MNK3" s="129"/>
      <c r="MNL3" s="129"/>
      <c r="MNM3" s="129"/>
      <c r="MNN3" s="129"/>
      <c r="MNO3" s="129"/>
      <c r="MNP3" s="129"/>
      <c r="MNQ3" s="129"/>
      <c r="MNR3" s="129"/>
      <c r="MNS3" s="129"/>
      <c r="MNT3" s="129"/>
      <c r="MNU3" s="129"/>
      <c r="MNV3" s="129"/>
      <c r="MNW3" s="129"/>
      <c r="MNX3" s="129"/>
      <c r="MNY3" s="129"/>
      <c r="MNZ3" s="129"/>
      <c r="MOA3" s="129"/>
      <c r="MOB3" s="129"/>
      <c r="MOC3" s="129"/>
      <c r="MOD3" s="129"/>
      <c r="MOE3" s="129"/>
      <c r="MOF3" s="129"/>
      <c r="MOG3" s="129"/>
      <c r="MOH3" s="129"/>
      <c r="MOI3" s="129"/>
      <c r="MOJ3" s="129"/>
      <c r="MOK3" s="129"/>
      <c r="MOL3" s="129"/>
      <c r="MOM3" s="129"/>
      <c r="MON3" s="129"/>
      <c r="MOO3" s="129"/>
      <c r="MOP3" s="129"/>
      <c r="MOQ3" s="129"/>
      <c r="MOR3" s="129"/>
      <c r="MOS3" s="129"/>
      <c r="MOT3" s="129"/>
      <c r="MOU3" s="129"/>
      <c r="MOV3" s="129"/>
      <c r="MOW3" s="129"/>
      <c r="MOX3" s="129"/>
      <c r="MOY3" s="129"/>
      <c r="MOZ3" s="129"/>
      <c r="MPA3" s="129"/>
      <c r="MPB3" s="129"/>
      <c r="MPC3" s="129"/>
      <c r="MPD3" s="129"/>
      <c r="MPE3" s="129"/>
      <c r="MPF3" s="129"/>
      <c r="MPG3" s="129"/>
      <c r="MPH3" s="129"/>
      <c r="MPI3" s="129"/>
      <c r="MPJ3" s="129"/>
      <c r="MPK3" s="129"/>
      <c r="MPL3" s="129"/>
      <c r="MPM3" s="129"/>
      <c r="MPN3" s="129"/>
      <c r="MPO3" s="129"/>
      <c r="MPP3" s="129"/>
      <c r="MPQ3" s="129"/>
      <c r="MPR3" s="129"/>
      <c r="MPS3" s="129"/>
      <c r="MPT3" s="129"/>
      <c r="MPU3" s="129"/>
      <c r="MPV3" s="129"/>
      <c r="MPW3" s="129"/>
      <c r="MPX3" s="129"/>
      <c r="MPY3" s="129"/>
      <c r="MPZ3" s="129"/>
      <c r="MQA3" s="129"/>
      <c r="MQB3" s="129"/>
      <c r="MQC3" s="129"/>
      <c r="MQD3" s="129"/>
      <c r="MQE3" s="129"/>
      <c r="MQF3" s="129"/>
      <c r="MQG3" s="129"/>
      <c r="MQH3" s="129"/>
      <c r="MQI3" s="129"/>
      <c r="MQJ3" s="129"/>
      <c r="MQK3" s="129"/>
      <c r="MQL3" s="129"/>
      <c r="MQM3" s="129"/>
      <c r="MQN3" s="129"/>
      <c r="MQO3" s="129"/>
      <c r="MQP3" s="129"/>
      <c r="MQQ3" s="129"/>
      <c r="MQR3" s="129"/>
      <c r="MQS3" s="129"/>
      <c r="MQT3" s="129"/>
      <c r="MQU3" s="129"/>
      <c r="MQV3" s="129"/>
      <c r="MQW3" s="129"/>
      <c r="MQX3" s="129"/>
      <c r="MQY3" s="129"/>
      <c r="MQZ3" s="129"/>
      <c r="MRA3" s="129"/>
      <c r="MRB3" s="129"/>
      <c r="MRC3" s="129"/>
      <c r="MRD3" s="129"/>
      <c r="MRE3" s="129"/>
      <c r="MRF3" s="129"/>
      <c r="MRG3" s="129"/>
      <c r="MRH3" s="129"/>
      <c r="MRI3" s="129"/>
      <c r="MRJ3" s="129"/>
      <c r="MRK3" s="129"/>
      <c r="MRL3" s="129"/>
      <c r="MRM3" s="129"/>
      <c r="MRN3" s="129"/>
      <c r="MRO3" s="129"/>
      <c r="MRP3" s="129"/>
      <c r="MRQ3" s="129"/>
      <c r="MRR3" s="129"/>
      <c r="MRS3" s="129"/>
      <c r="MRT3" s="129"/>
      <c r="MRU3" s="129"/>
      <c r="MRV3" s="129"/>
      <c r="MRW3" s="129"/>
      <c r="MRX3" s="129"/>
      <c r="MRY3" s="129"/>
      <c r="MRZ3" s="129"/>
      <c r="MSA3" s="129"/>
      <c r="MSB3" s="129"/>
      <c r="MSC3" s="129"/>
      <c r="MSD3" s="129"/>
      <c r="MSE3" s="129"/>
      <c r="MSF3" s="129"/>
      <c r="MSG3" s="129"/>
      <c r="MSH3" s="129"/>
      <c r="MSI3" s="129"/>
      <c r="MSJ3" s="129"/>
      <c r="MSK3" s="129"/>
      <c r="MSL3" s="129"/>
      <c r="MSM3" s="129"/>
      <c r="MSN3" s="129"/>
      <c r="MSO3" s="129"/>
      <c r="MSP3" s="129"/>
      <c r="MSQ3" s="129"/>
      <c r="MSR3" s="129"/>
      <c r="MSS3" s="129"/>
      <c r="MST3" s="129"/>
      <c r="MSU3" s="129"/>
      <c r="MSV3" s="129"/>
      <c r="MSW3" s="129"/>
      <c r="MSX3" s="129"/>
      <c r="MSY3" s="129"/>
      <c r="MSZ3" s="129"/>
      <c r="MTA3" s="129"/>
      <c r="MTB3" s="129"/>
      <c r="MTC3" s="129"/>
      <c r="MTD3" s="129"/>
      <c r="MTE3" s="129"/>
      <c r="MTF3" s="129"/>
      <c r="MTG3" s="129"/>
      <c r="MTH3" s="129"/>
      <c r="MTI3" s="129"/>
      <c r="MTJ3" s="129"/>
      <c r="MTK3" s="129"/>
      <c r="MTL3" s="129"/>
      <c r="MTM3" s="129"/>
      <c r="MTN3" s="129"/>
      <c r="MTO3" s="129"/>
      <c r="MTP3" s="129"/>
      <c r="MTQ3" s="129"/>
      <c r="MTR3" s="129"/>
      <c r="MTS3" s="129"/>
      <c r="MTT3" s="129"/>
      <c r="MTU3" s="129"/>
      <c r="MTV3" s="129"/>
      <c r="MTW3" s="129"/>
      <c r="MTX3" s="129"/>
      <c r="MTY3" s="129"/>
      <c r="MTZ3" s="129"/>
      <c r="MUA3" s="129"/>
      <c r="MUB3" s="129"/>
      <c r="MUC3" s="129"/>
      <c r="MUD3" s="129"/>
      <c r="MUE3" s="129"/>
      <c r="MUF3" s="129"/>
      <c r="MUG3" s="129"/>
      <c r="MUH3" s="129"/>
      <c r="MUI3" s="129"/>
      <c r="MUJ3" s="129"/>
      <c r="MUK3" s="129"/>
      <c r="MUL3" s="129"/>
      <c r="MUM3" s="129"/>
      <c r="MUN3" s="129"/>
      <c r="MUO3" s="129"/>
      <c r="MUP3" s="129"/>
      <c r="MUQ3" s="129"/>
      <c r="MUR3" s="129"/>
      <c r="MUS3" s="129"/>
      <c r="MUT3" s="129"/>
      <c r="MUU3" s="129"/>
      <c r="MUV3" s="129"/>
      <c r="MUW3" s="129"/>
      <c r="MUX3" s="129"/>
      <c r="MUY3" s="129"/>
      <c r="MUZ3" s="129"/>
      <c r="MVA3" s="129"/>
      <c r="MVB3" s="129"/>
      <c r="MVC3" s="129"/>
      <c r="MVD3" s="129"/>
      <c r="MVE3" s="129"/>
      <c r="MVF3" s="129"/>
      <c r="MVG3" s="129"/>
      <c r="MVH3" s="129"/>
      <c r="MVI3" s="129"/>
      <c r="MVJ3" s="129"/>
      <c r="MVK3" s="129"/>
      <c r="MVL3" s="129"/>
      <c r="MVM3" s="129"/>
      <c r="MVN3" s="129"/>
      <c r="MVO3" s="129"/>
      <c r="MVP3" s="129"/>
      <c r="MVQ3" s="129"/>
      <c r="MVR3" s="129"/>
      <c r="MVS3" s="129"/>
      <c r="MVT3" s="129"/>
      <c r="MVU3" s="129"/>
      <c r="MVV3" s="129"/>
      <c r="MVW3" s="129"/>
      <c r="MVX3" s="129"/>
      <c r="MVY3" s="129"/>
      <c r="MVZ3" s="129"/>
      <c r="MWA3" s="129"/>
      <c r="MWB3" s="129"/>
      <c r="MWC3" s="129"/>
      <c r="MWD3" s="129"/>
      <c r="MWE3" s="129"/>
      <c r="MWF3" s="129"/>
      <c r="MWG3" s="129"/>
      <c r="MWH3" s="129"/>
      <c r="MWI3" s="129"/>
      <c r="MWJ3" s="129"/>
      <c r="MWK3" s="129"/>
      <c r="MWL3" s="129"/>
      <c r="MWM3" s="129"/>
      <c r="MWN3" s="129"/>
      <c r="MWO3" s="129"/>
      <c r="MWP3" s="129"/>
      <c r="MWQ3" s="129"/>
      <c r="MWR3" s="129"/>
      <c r="MWS3" s="129"/>
      <c r="MWT3" s="129"/>
      <c r="MWU3" s="129"/>
      <c r="MWV3" s="129"/>
      <c r="MWW3" s="129"/>
      <c r="MWX3" s="129"/>
      <c r="MWY3" s="129"/>
      <c r="MWZ3" s="129"/>
      <c r="MXA3" s="129"/>
      <c r="MXB3" s="129"/>
      <c r="MXC3" s="129"/>
      <c r="MXD3" s="129"/>
      <c r="MXE3" s="129"/>
      <c r="MXF3" s="129"/>
      <c r="MXG3" s="129"/>
      <c r="MXH3" s="129"/>
      <c r="MXI3" s="129"/>
      <c r="MXJ3" s="129"/>
      <c r="MXK3" s="129"/>
      <c r="MXL3" s="129"/>
      <c r="MXM3" s="129"/>
      <c r="MXN3" s="129"/>
      <c r="MXO3" s="129"/>
      <c r="MXP3" s="129"/>
      <c r="MXQ3" s="129"/>
      <c r="MXR3" s="129"/>
      <c r="MXS3" s="129"/>
      <c r="MXT3" s="129"/>
      <c r="MXU3" s="129"/>
      <c r="MXV3" s="129"/>
      <c r="MXW3" s="129"/>
      <c r="MXX3" s="129"/>
      <c r="MXY3" s="129"/>
      <c r="MXZ3" s="129"/>
      <c r="MYA3" s="129"/>
      <c r="MYB3" s="129"/>
      <c r="MYC3" s="129"/>
      <c r="MYD3" s="129"/>
      <c r="MYE3" s="129"/>
      <c r="MYF3" s="129"/>
      <c r="MYG3" s="129"/>
      <c r="MYH3" s="129"/>
      <c r="MYI3" s="129"/>
      <c r="MYJ3" s="129"/>
      <c r="MYK3" s="129"/>
      <c r="MYL3" s="129"/>
      <c r="MYM3" s="129"/>
      <c r="MYN3" s="129"/>
      <c r="MYO3" s="129"/>
      <c r="MYP3" s="129"/>
      <c r="MYQ3" s="129"/>
      <c r="MYR3" s="129"/>
      <c r="MYS3" s="129"/>
      <c r="MYT3" s="129"/>
      <c r="MYU3" s="129"/>
      <c r="MYV3" s="129"/>
      <c r="MYW3" s="129"/>
      <c r="MYX3" s="129"/>
      <c r="MYY3" s="129"/>
      <c r="MYZ3" s="129"/>
      <c r="MZA3" s="129"/>
      <c r="MZB3" s="129"/>
      <c r="MZC3" s="129"/>
      <c r="MZD3" s="129"/>
      <c r="MZE3" s="129"/>
      <c r="MZF3" s="129"/>
      <c r="MZG3" s="129"/>
      <c r="MZH3" s="129"/>
      <c r="MZI3" s="129"/>
      <c r="MZJ3" s="129"/>
      <c r="MZK3" s="129"/>
      <c r="MZL3" s="129"/>
      <c r="MZM3" s="129"/>
      <c r="MZN3" s="129"/>
      <c r="MZO3" s="129"/>
      <c r="MZP3" s="129"/>
      <c r="MZQ3" s="129"/>
      <c r="MZR3" s="129"/>
      <c r="MZS3" s="129"/>
      <c r="MZT3" s="129"/>
      <c r="MZU3" s="129"/>
      <c r="MZV3" s="129"/>
      <c r="MZW3" s="129"/>
      <c r="MZX3" s="129"/>
      <c r="MZY3" s="129"/>
      <c r="MZZ3" s="129"/>
      <c r="NAA3" s="129"/>
      <c r="NAB3" s="129"/>
      <c r="NAC3" s="129"/>
      <c r="NAD3" s="129"/>
      <c r="NAE3" s="129"/>
      <c r="NAF3" s="129"/>
      <c r="NAG3" s="129"/>
      <c r="NAH3" s="129"/>
      <c r="NAI3" s="129"/>
      <c r="NAJ3" s="129"/>
      <c r="NAK3" s="129"/>
      <c r="NAL3" s="129"/>
      <c r="NAM3" s="129"/>
      <c r="NAN3" s="129"/>
      <c r="NAO3" s="129"/>
      <c r="NAP3" s="129"/>
      <c r="NAQ3" s="129"/>
      <c r="NAR3" s="129"/>
      <c r="NAS3" s="129"/>
      <c r="NAT3" s="129"/>
      <c r="NAU3" s="129"/>
      <c r="NAV3" s="129"/>
      <c r="NAW3" s="129"/>
      <c r="NAX3" s="129"/>
      <c r="NAY3" s="129"/>
      <c r="NAZ3" s="129"/>
      <c r="NBA3" s="129"/>
      <c r="NBB3" s="129"/>
      <c r="NBC3" s="129"/>
      <c r="NBD3" s="129"/>
      <c r="NBE3" s="129"/>
      <c r="NBF3" s="129"/>
      <c r="NBG3" s="129"/>
      <c r="NBH3" s="129"/>
      <c r="NBI3" s="129"/>
      <c r="NBJ3" s="129"/>
      <c r="NBK3" s="129"/>
      <c r="NBL3" s="129"/>
      <c r="NBM3" s="129"/>
      <c r="NBN3" s="129"/>
      <c r="NBO3" s="129"/>
      <c r="NBP3" s="129"/>
      <c r="NBQ3" s="129"/>
      <c r="NBR3" s="129"/>
      <c r="NBS3" s="129"/>
      <c r="NBT3" s="129"/>
      <c r="NBU3" s="129"/>
      <c r="NBV3" s="129"/>
      <c r="NBW3" s="129"/>
      <c r="NBX3" s="129"/>
      <c r="NBY3" s="129"/>
      <c r="NBZ3" s="129"/>
      <c r="NCA3" s="129"/>
      <c r="NCB3" s="129"/>
      <c r="NCC3" s="129"/>
      <c r="NCD3" s="129"/>
      <c r="NCE3" s="129"/>
      <c r="NCF3" s="129"/>
      <c r="NCG3" s="129"/>
      <c r="NCH3" s="129"/>
      <c r="NCI3" s="129"/>
      <c r="NCJ3" s="129"/>
      <c r="NCK3" s="129"/>
      <c r="NCL3" s="129"/>
      <c r="NCM3" s="129"/>
      <c r="NCN3" s="129"/>
      <c r="NCO3" s="129"/>
      <c r="NCP3" s="129"/>
      <c r="NCQ3" s="129"/>
      <c r="NCR3" s="129"/>
      <c r="NCS3" s="129"/>
      <c r="NCT3" s="129"/>
      <c r="NCU3" s="129"/>
      <c r="NCV3" s="129"/>
      <c r="NCW3" s="129"/>
      <c r="NCX3" s="129"/>
      <c r="NCY3" s="129"/>
      <c r="NCZ3" s="129"/>
      <c r="NDA3" s="129"/>
      <c r="NDB3" s="129"/>
      <c r="NDC3" s="129"/>
      <c r="NDD3" s="129"/>
      <c r="NDE3" s="129"/>
      <c r="NDF3" s="129"/>
      <c r="NDG3" s="129"/>
      <c r="NDH3" s="129"/>
      <c r="NDI3" s="129"/>
      <c r="NDJ3" s="129"/>
      <c r="NDK3" s="129"/>
      <c r="NDL3" s="129"/>
      <c r="NDM3" s="129"/>
      <c r="NDN3" s="129"/>
      <c r="NDO3" s="129"/>
      <c r="NDP3" s="129"/>
      <c r="NDQ3" s="129"/>
      <c r="NDR3" s="129"/>
      <c r="NDS3" s="129"/>
      <c r="NDT3" s="129"/>
      <c r="NDU3" s="129"/>
      <c r="NDV3" s="129"/>
      <c r="NDW3" s="129"/>
      <c r="NDX3" s="129"/>
      <c r="NDY3" s="129"/>
      <c r="NDZ3" s="129"/>
      <c r="NEA3" s="129"/>
      <c r="NEB3" s="129"/>
      <c r="NEC3" s="129"/>
      <c r="NED3" s="129"/>
      <c r="NEE3" s="129"/>
      <c r="NEF3" s="129"/>
      <c r="NEG3" s="129"/>
      <c r="NEH3" s="129"/>
      <c r="NEI3" s="129"/>
      <c r="NEJ3" s="129"/>
      <c r="NEK3" s="129"/>
      <c r="NEL3" s="129"/>
      <c r="NEM3" s="129"/>
      <c r="NEN3" s="129"/>
      <c r="NEO3" s="129"/>
      <c r="NEP3" s="129"/>
      <c r="NEQ3" s="129"/>
      <c r="NER3" s="129"/>
      <c r="NES3" s="129"/>
      <c r="NET3" s="129"/>
      <c r="NEU3" s="129"/>
      <c r="NEV3" s="129"/>
      <c r="NEW3" s="129"/>
      <c r="NEX3" s="129"/>
      <c r="NEY3" s="129"/>
      <c r="NEZ3" s="129"/>
      <c r="NFA3" s="129"/>
      <c r="NFB3" s="129"/>
      <c r="NFC3" s="129"/>
      <c r="NFD3" s="129"/>
      <c r="NFE3" s="129"/>
      <c r="NFF3" s="129"/>
      <c r="NFG3" s="129"/>
      <c r="NFH3" s="129"/>
      <c r="NFI3" s="129"/>
      <c r="NFJ3" s="129"/>
      <c r="NFK3" s="129"/>
      <c r="NFL3" s="129"/>
      <c r="NFM3" s="129"/>
      <c r="NFN3" s="129"/>
      <c r="NFO3" s="129"/>
      <c r="NFP3" s="129"/>
      <c r="NFQ3" s="129"/>
      <c r="NFR3" s="129"/>
      <c r="NFS3" s="129"/>
      <c r="NFT3" s="129"/>
      <c r="NFU3" s="129"/>
      <c r="NFV3" s="129"/>
      <c r="NFW3" s="129"/>
      <c r="NFX3" s="129"/>
      <c r="NFY3" s="129"/>
      <c r="NFZ3" s="129"/>
      <c r="NGA3" s="129"/>
      <c r="NGB3" s="129"/>
      <c r="NGC3" s="129"/>
      <c r="NGD3" s="129"/>
      <c r="NGE3" s="129"/>
      <c r="NGF3" s="129"/>
      <c r="NGG3" s="129"/>
      <c r="NGH3" s="129"/>
      <c r="NGI3" s="129"/>
      <c r="NGJ3" s="129"/>
      <c r="NGK3" s="129"/>
      <c r="NGL3" s="129"/>
      <c r="NGM3" s="129"/>
      <c r="NGN3" s="129"/>
      <c r="NGO3" s="129"/>
      <c r="NGP3" s="129"/>
      <c r="NGQ3" s="129"/>
      <c r="NGR3" s="129"/>
      <c r="NGS3" s="129"/>
      <c r="NGT3" s="129"/>
      <c r="NGU3" s="129"/>
      <c r="NGV3" s="129"/>
      <c r="NGW3" s="129"/>
      <c r="NGX3" s="129"/>
      <c r="NGY3" s="129"/>
      <c r="NGZ3" s="129"/>
      <c r="NHA3" s="129"/>
      <c r="NHB3" s="129"/>
      <c r="NHC3" s="129"/>
      <c r="NHD3" s="129"/>
      <c r="NHE3" s="129"/>
      <c r="NHF3" s="129"/>
      <c r="NHG3" s="129"/>
      <c r="NHH3" s="129"/>
      <c r="NHI3" s="129"/>
      <c r="NHJ3" s="129"/>
      <c r="NHK3" s="129"/>
      <c r="NHL3" s="129"/>
      <c r="NHM3" s="129"/>
      <c r="NHN3" s="129"/>
      <c r="NHO3" s="129"/>
      <c r="NHP3" s="129"/>
      <c r="NHQ3" s="129"/>
      <c r="NHR3" s="129"/>
      <c r="NHS3" s="129"/>
      <c r="NHT3" s="129"/>
      <c r="NHU3" s="129"/>
      <c r="NHV3" s="129"/>
      <c r="NHW3" s="129"/>
      <c r="NHX3" s="129"/>
      <c r="NHY3" s="129"/>
      <c r="NHZ3" s="129"/>
      <c r="NIA3" s="129"/>
      <c r="NIB3" s="129"/>
      <c r="NIC3" s="129"/>
      <c r="NID3" s="129"/>
      <c r="NIE3" s="129"/>
      <c r="NIF3" s="129"/>
      <c r="NIG3" s="129"/>
      <c r="NIH3" s="129"/>
      <c r="NII3" s="129"/>
      <c r="NIJ3" s="129"/>
      <c r="NIK3" s="129"/>
      <c r="NIL3" s="129"/>
      <c r="NIM3" s="129"/>
      <c r="NIN3" s="129"/>
      <c r="NIO3" s="129"/>
      <c r="NIP3" s="129"/>
      <c r="NIQ3" s="129"/>
      <c r="NIR3" s="129"/>
      <c r="NIS3" s="129"/>
      <c r="NIT3" s="129"/>
      <c r="NIU3" s="129"/>
      <c r="NIV3" s="129"/>
      <c r="NIW3" s="129"/>
      <c r="NIX3" s="129"/>
      <c r="NIY3" s="129"/>
      <c r="NIZ3" s="129"/>
      <c r="NJA3" s="129"/>
      <c r="NJB3" s="129"/>
      <c r="NJC3" s="129"/>
      <c r="NJD3" s="129"/>
      <c r="NJE3" s="129"/>
      <c r="NJF3" s="129"/>
      <c r="NJG3" s="129"/>
      <c r="NJH3" s="129"/>
      <c r="NJI3" s="129"/>
      <c r="NJJ3" s="129"/>
      <c r="NJK3" s="129"/>
      <c r="NJL3" s="129"/>
      <c r="NJM3" s="129"/>
      <c r="NJN3" s="129"/>
      <c r="NJO3" s="129"/>
      <c r="NJP3" s="129"/>
      <c r="NJQ3" s="129"/>
      <c r="NJR3" s="129"/>
      <c r="NJS3" s="129"/>
      <c r="NJT3" s="129"/>
      <c r="NJU3" s="129"/>
      <c r="NJV3" s="129"/>
      <c r="NJW3" s="129"/>
      <c r="NJX3" s="129"/>
      <c r="NJY3" s="129"/>
      <c r="NJZ3" s="129"/>
      <c r="NKA3" s="129"/>
      <c r="NKB3" s="129"/>
      <c r="NKC3" s="129"/>
      <c r="NKD3" s="129"/>
      <c r="NKE3" s="129"/>
      <c r="NKF3" s="129"/>
      <c r="NKG3" s="129"/>
      <c r="NKH3" s="129"/>
      <c r="NKI3" s="129"/>
      <c r="NKJ3" s="129"/>
      <c r="NKK3" s="129"/>
      <c r="NKL3" s="129"/>
      <c r="NKM3" s="129"/>
      <c r="NKN3" s="129"/>
      <c r="NKO3" s="129"/>
      <c r="NKP3" s="129"/>
      <c r="NKQ3" s="129"/>
      <c r="NKR3" s="129"/>
      <c r="NKS3" s="129"/>
      <c r="NKT3" s="129"/>
      <c r="NKU3" s="129"/>
      <c r="NKV3" s="129"/>
      <c r="NKW3" s="129"/>
      <c r="NKX3" s="129"/>
      <c r="NKY3" s="129"/>
      <c r="NKZ3" s="129"/>
      <c r="NLA3" s="129"/>
      <c r="NLB3" s="129"/>
      <c r="NLC3" s="129"/>
      <c r="NLD3" s="129"/>
      <c r="NLE3" s="129"/>
      <c r="NLF3" s="129"/>
      <c r="NLG3" s="129"/>
      <c r="NLH3" s="129"/>
      <c r="NLI3" s="129"/>
      <c r="NLJ3" s="129"/>
      <c r="NLK3" s="129"/>
      <c r="NLL3" s="129"/>
      <c r="NLM3" s="129"/>
      <c r="NLN3" s="129"/>
      <c r="NLO3" s="129"/>
      <c r="NLP3" s="129"/>
      <c r="NLQ3" s="129"/>
      <c r="NLR3" s="129"/>
      <c r="NLS3" s="129"/>
      <c r="NLT3" s="129"/>
      <c r="NLU3" s="129"/>
      <c r="NLV3" s="129"/>
      <c r="NLW3" s="129"/>
      <c r="NLX3" s="129"/>
      <c r="NLY3" s="129"/>
      <c r="NLZ3" s="129"/>
      <c r="NMA3" s="129"/>
      <c r="NMB3" s="129"/>
      <c r="NMC3" s="129"/>
      <c r="NMD3" s="129"/>
      <c r="NME3" s="129"/>
      <c r="NMF3" s="129"/>
      <c r="NMG3" s="129"/>
      <c r="NMH3" s="129"/>
      <c r="NMI3" s="129"/>
      <c r="NMJ3" s="129"/>
      <c r="NMK3" s="129"/>
      <c r="NML3" s="129"/>
      <c r="NMM3" s="129"/>
      <c r="NMN3" s="129"/>
      <c r="NMO3" s="129"/>
      <c r="NMP3" s="129"/>
      <c r="NMQ3" s="129"/>
      <c r="NMR3" s="129"/>
      <c r="NMS3" s="129"/>
      <c r="NMT3" s="129"/>
      <c r="NMU3" s="129"/>
      <c r="NMV3" s="129"/>
      <c r="NMW3" s="129"/>
      <c r="NMX3" s="129"/>
      <c r="NMY3" s="129"/>
      <c r="NMZ3" s="129"/>
      <c r="NNA3" s="129"/>
      <c r="NNB3" s="129"/>
      <c r="NNC3" s="129"/>
      <c r="NND3" s="129"/>
      <c r="NNE3" s="129"/>
      <c r="NNF3" s="129"/>
      <c r="NNG3" s="129"/>
      <c r="NNH3" s="129"/>
      <c r="NNI3" s="129"/>
      <c r="NNJ3" s="129"/>
      <c r="NNK3" s="129"/>
      <c r="NNL3" s="129"/>
      <c r="NNM3" s="129"/>
      <c r="NNN3" s="129"/>
      <c r="NNO3" s="129"/>
      <c r="NNP3" s="129"/>
      <c r="NNQ3" s="129"/>
      <c r="NNR3" s="129"/>
      <c r="NNS3" s="129"/>
      <c r="NNT3" s="129"/>
      <c r="NNU3" s="129"/>
      <c r="NNV3" s="129"/>
      <c r="NNW3" s="129"/>
      <c r="NNX3" s="129"/>
      <c r="NNY3" s="129"/>
      <c r="NNZ3" s="129"/>
      <c r="NOA3" s="129"/>
      <c r="NOB3" s="129"/>
      <c r="NOC3" s="129"/>
      <c r="NOD3" s="129"/>
      <c r="NOE3" s="129"/>
      <c r="NOF3" s="129"/>
      <c r="NOG3" s="129"/>
      <c r="NOH3" s="129"/>
      <c r="NOI3" s="129"/>
      <c r="NOJ3" s="129"/>
      <c r="NOK3" s="129"/>
      <c r="NOL3" s="129"/>
      <c r="NOM3" s="129"/>
      <c r="NON3" s="129"/>
      <c r="NOO3" s="129"/>
      <c r="NOP3" s="129"/>
      <c r="NOQ3" s="129"/>
      <c r="NOR3" s="129"/>
      <c r="NOS3" s="129"/>
      <c r="NOT3" s="129"/>
      <c r="NOU3" s="129"/>
      <c r="NOV3" s="129"/>
      <c r="NOW3" s="129"/>
      <c r="NOX3" s="129"/>
      <c r="NOY3" s="129"/>
      <c r="NOZ3" s="129"/>
      <c r="NPA3" s="129"/>
      <c r="NPB3" s="129"/>
      <c r="NPC3" s="129"/>
      <c r="NPD3" s="129"/>
      <c r="NPE3" s="129"/>
      <c r="NPF3" s="129"/>
      <c r="NPG3" s="129"/>
      <c r="NPH3" s="129"/>
      <c r="NPI3" s="129"/>
      <c r="NPJ3" s="129"/>
      <c r="NPK3" s="129"/>
      <c r="NPL3" s="129"/>
      <c r="NPM3" s="129"/>
      <c r="NPN3" s="129"/>
      <c r="NPO3" s="129"/>
      <c r="NPP3" s="129"/>
      <c r="NPQ3" s="129"/>
      <c r="NPR3" s="129"/>
      <c r="NPS3" s="129"/>
      <c r="NPT3" s="129"/>
      <c r="NPU3" s="129"/>
      <c r="NPV3" s="129"/>
      <c r="NPW3" s="129"/>
      <c r="NPX3" s="129"/>
      <c r="NPY3" s="129"/>
      <c r="NPZ3" s="129"/>
      <c r="NQA3" s="129"/>
      <c r="NQB3" s="129"/>
      <c r="NQC3" s="129"/>
      <c r="NQD3" s="129"/>
      <c r="NQE3" s="129"/>
      <c r="NQF3" s="129"/>
      <c r="NQG3" s="129"/>
      <c r="NQH3" s="129"/>
      <c r="NQI3" s="129"/>
      <c r="NQJ3" s="129"/>
      <c r="NQK3" s="129"/>
      <c r="NQL3" s="129"/>
      <c r="NQM3" s="129"/>
      <c r="NQN3" s="129"/>
      <c r="NQO3" s="129"/>
      <c r="NQP3" s="129"/>
      <c r="NQQ3" s="129"/>
      <c r="NQR3" s="129"/>
      <c r="NQS3" s="129"/>
      <c r="NQT3" s="129"/>
      <c r="NQU3" s="129"/>
      <c r="NQV3" s="129"/>
      <c r="NQW3" s="129"/>
      <c r="NQX3" s="129"/>
      <c r="NQY3" s="129"/>
      <c r="NQZ3" s="129"/>
      <c r="NRA3" s="129"/>
      <c r="NRB3" s="129"/>
      <c r="NRC3" s="129"/>
      <c r="NRD3" s="129"/>
      <c r="NRE3" s="129"/>
      <c r="NRF3" s="129"/>
      <c r="NRG3" s="129"/>
      <c r="NRH3" s="129"/>
      <c r="NRI3" s="129"/>
      <c r="NRJ3" s="129"/>
      <c r="NRK3" s="129"/>
      <c r="NRL3" s="129"/>
      <c r="NRM3" s="129"/>
      <c r="NRN3" s="129"/>
      <c r="NRO3" s="129"/>
      <c r="NRP3" s="129"/>
      <c r="NRQ3" s="129"/>
      <c r="NRR3" s="129"/>
      <c r="NRS3" s="129"/>
      <c r="NRT3" s="129"/>
      <c r="NRU3" s="129"/>
      <c r="NRV3" s="129"/>
      <c r="NRW3" s="129"/>
      <c r="NRX3" s="129"/>
      <c r="NRY3" s="129"/>
      <c r="NRZ3" s="129"/>
      <c r="NSA3" s="129"/>
      <c r="NSB3" s="129"/>
      <c r="NSC3" s="129"/>
      <c r="NSD3" s="129"/>
      <c r="NSE3" s="129"/>
      <c r="NSF3" s="129"/>
      <c r="NSG3" s="129"/>
      <c r="NSH3" s="129"/>
      <c r="NSI3" s="129"/>
      <c r="NSJ3" s="129"/>
      <c r="NSK3" s="129"/>
      <c r="NSL3" s="129"/>
      <c r="NSM3" s="129"/>
      <c r="NSN3" s="129"/>
      <c r="NSO3" s="129"/>
      <c r="NSP3" s="129"/>
      <c r="NSQ3" s="129"/>
      <c r="NSR3" s="129"/>
      <c r="NSS3" s="129"/>
      <c r="NST3" s="129"/>
      <c r="NSU3" s="129"/>
      <c r="NSV3" s="129"/>
      <c r="NSW3" s="129"/>
      <c r="NSX3" s="129"/>
      <c r="NSY3" s="129"/>
      <c r="NSZ3" s="129"/>
      <c r="NTA3" s="129"/>
      <c r="NTB3" s="129"/>
      <c r="NTC3" s="129"/>
      <c r="NTD3" s="129"/>
      <c r="NTE3" s="129"/>
      <c r="NTF3" s="129"/>
      <c r="NTG3" s="129"/>
      <c r="NTH3" s="129"/>
      <c r="NTI3" s="129"/>
      <c r="NTJ3" s="129"/>
      <c r="NTK3" s="129"/>
      <c r="NTL3" s="129"/>
      <c r="NTM3" s="129"/>
      <c r="NTN3" s="129"/>
      <c r="NTO3" s="129"/>
      <c r="NTP3" s="129"/>
      <c r="NTQ3" s="129"/>
      <c r="NTR3" s="129"/>
      <c r="NTS3" s="129"/>
      <c r="NTT3" s="129"/>
      <c r="NTU3" s="129"/>
      <c r="NTV3" s="129"/>
      <c r="NTW3" s="129"/>
      <c r="NTX3" s="129"/>
      <c r="NTY3" s="129"/>
      <c r="NTZ3" s="129"/>
      <c r="NUA3" s="129"/>
      <c r="NUB3" s="129"/>
      <c r="NUC3" s="129"/>
      <c r="NUD3" s="129"/>
      <c r="NUE3" s="129"/>
      <c r="NUF3" s="129"/>
      <c r="NUG3" s="129"/>
      <c r="NUH3" s="129"/>
      <c r="NUI3" s="129"/>
      <c r="NUJ3" s="129"/>
      <c r="NUK3" s="129"/>
      <c r="NUL3" s="129"/>
      <c r="NUM3" s="129"/>
      <c r="NUN3" s="129"/>
      <c r="NUO3" s="129"/>
      <c r="NUP3" s="129"/>
      <c r="NUQ3" s="129"/>
      <c r="NUR3" s="129"/>
      <c r="NUS3" s="129"/>
      <c r="NUT3" s="129"/>
      <c r="NUU3" s="129"/>
      <c r="NUV3" s="129"/>
      <c r="NUW3" s="129"/>
      <c r="NUX3" s="129"/>
      <c r="NUY3" s="129"/>
      <c r="NUZ3" s="129"/>
      <c r="NVA3" s="129"/>
      <c r="NVB3" s="129"/>
      <c r="NVC3" s="129"/>
      <c r="NVD3" s="129"/>
      <c r="NVE3" s="129"/>
      <c r="NVF3" s="129"/>
      <c r="NVG3" s="129"/>
      <c r="NVH3" s="129"/>
      <c r="NVI3" s="129"/>
      <c r="NVJ3" s="129"/>
      <c r="NVK3" s="129"/>
      <c r="NVL3" s="129"/>
      <c r="NVM3" s="129"/>
      <c r="NVN3" s="129"/>
      <c r="NVO3" s="129"/>
      <c r="NVP3" s="129"/>
      <c r="NVQ3" s="129"/>
      <c r="NVR3" s="129"/>
      <c r="NVS3" s="129"/>
      <c r="NVT3" s="129"/>
      <c r="NVU3" s="129"/>
      <c r="NVV3" s="129"/>
      <c r="NVW3" s="129"/>
      <c r="NVX3" s="129"/>
      <c r="NVY3" s="129"/>
      <c r="NVZ3" s="129"/>
      <c r="NWA3" s="129"/>
      <c r="NWB3" s="129"/>
      <c r="NWC3" s="129"/>
      <c r="NWD3" s="129"/>
      <c r="NWE3" s="129"/>
      <c r="NWF3" s="129"/>
      <c r="NWG3" s="129"/>
      <c r="NWH3" s="129"/>
      <c r="NWI3" s="129"/>
      <c r="NWJ3" s="129"/>
      <c r="NWK3" s="129"/>
      <c r="NWL3" s="129"/>
      <c r="NWM3" s="129"/>
      <c r="NWN3" s="129"/>
      <c r="NWO3" s="129"/>
      <c r="NWP3" s="129"/>
      <c r="NWQ3" s="129"/>
      <c r="NWR3" s="129"/>
      <c r="NWS3" s="129"/>
      <c r="NWT3" s="129"/>
      <c r="NWU3" s="129"/>
      <c r="NWV3" s="129"/>
      <c r="NWW3" s="129"/>
      <c r="NWX3" s="129"/>
      <c r="NWY3" s="129"/>
      <c r="NWZ3" s="129"/>
      <c r="NXA3" s="129"/>
      <c r="NXB3" s="129"/>
      <c r="NXC3" s="129"/>
      <c r="NXD3" s="129"/>
      <c r="NXE3" s="129"/>
      <c r="NXF3" s="129"/>
      <c r="NXG3" s="129"/>
      <c r="NXH3" s="129"/>
      <c r="NXI3" s="129"/>
      <c r="NXJ3" s="129"/>
      <c r="NXK3" s="129"/>
      <c r="NXL3" s="129"/>
      <c r="NXM3" s="129"/>
      <c r="NXN3" s="129"/>
      <c r="NXO3" s="129"/>
      <c r="NXP3" s="129"/>
      <c r="NXQ3" s="129"/>
      <c r="NXR3" s="129"/>
      <c r="NXS3" s="129"/>
      <c r="NXT3" s="129"/>
      <c r="NXU3" s="129"/>
      <c r="NXV3" s="129"/>
      <c r="NXW3" s="129"/>
      <c r="NXX3" s="129"/>
      <c r="NXY3" s="129"/>
      <c r="NXZ3" s="129"/>
      <c r="NYA3" s="129"/>
      <c r="NYB3" s="129"/>
      <c r="NYC3" s="129"/>
      <c r="NYD3" s="129"/>
      <c r="NYE3" s="129"/>
      <c r="NYF3" s="129"/>
      <c r="NYG3" s="129"/>
      <c r="NYH3" s="129"/>
      <c r="NYI3" s="129"/>
      <c r="NYJ3" s="129"/>
      <c r="NYK3" s="129"/>
      <c r="NYL3" s="129"/>
      <c r="NYM3" s="129"/>
      <c r="NYN3" s="129"/>
      <c r="NYO3" s="129"/>
      <c r="NYP3" s="129"/>
      <c r="NYQ3" s="129"/>
      <c r="NYR3" s="129"/>
      <c r="NYS3" s="129"/>
      <c r="NYT3" s="129"/>
      <c r="NYU3" s="129"/>
      <c r="NYV3" s="129"/>
      <c r="NYW3" s="129"/>
      <c r="NYX3" s="129"/>
      <c r="NYY3" s="129"/>
      <c r="NYZ3" s="129"/>
      <c r="NZA3" s="129"/>
      <c r="NZB3" s="129"/>
      <c r="NZC3" s="129"/>
      <c r="NZD3" s="129"/>
      <c r="NZE3" s="129"/>
      <c r="NZF3" s="129"/>
      <c r="NZG3" s="129"/>
      <c r="NZH3" s="129"/>
      <c r="NZI3" s="129"/>
      <c r="NZJ3" s="129"/>
      <c r="NZK3" s="129"/>
      <c r="NZL3" s="129"/>
      <c r="NZM3" s="129"/>
      <c r="NZN3" s="129"/>
      <c r="NZO3" s="129"/>
      <c r="NZP3" s="129"/>
      <c r="NZQ3" s="129"/>
      <c r="NZR3" s="129"/>
      <c r="NZS3" s="129"/>
      <c r="NZT3" s="129"/>
      <c r="NZU3" s="129"/>
      <c r="NZV3" s="129"/>
      <c r="NZW3" s="129"/>
      <c r="NZX3" s="129"/>
      <c r="NZY3" s="129"/>
      <c r="NZZ3" s="129"/>
      <c r="OAA3" s="129"/>
      <c r="OAB3" s="129"/>
      <c r="OAC3" s="129"/>
      <c r="OAD3" s="129"/>
      <c r="OAE3" s="129"/>
      <c r="OAF3" s="129"/>
      <c r="OAG3" s="129"/>
      <c r="OAH3" s="129"/>
      <c r="OAI3" s="129"/>
      <c r="OAJ3" s="129"/>
      <c r="OAK3" s="129"/>
      <c r="OAL3" s="129"/>
      <c r="OAM3" s="129"/>
      <c r="OAN3" s="129"/>
      <c r="OAO3" s="129"/>
      <c r="OAP3" s="129"/>
      <c r="OAQ3" s="129"/>
      <c r="OAR3" s="129"/>
      <c r="OAS3" s="129"/>
      <c r="OAT3" s="129"/>
      <c r="OAU3" s="129"/>
      <c r="OAV3" s="129"/>
      <c r="OAW3" s="129"/>
      <c r="OAX3" s="129"/>
      <c r="OAY3" s="129"/>
      <c r="OAZ3" s="129"/>
      <c r="OBA3" s="129"/>
      <c r="OBB3" s="129"/>
      <c r="OBC3" s="129"/>
      <c r="OBD3" s="129"/>
      <c r="OBE3" s="129"/>
      <c r="OBF3" s="129"/>
      <c r="OBG3" s="129"/>
      <c r="OBH3" s="129"/>
      <c r="OBI3" s="129"/>
      <c r="OBJ3" s="129"/>
      <c r="OBK3" s="129"/>
      <c r="OBL3" s="129"/>
      <c r="OBM3" s="129"/>
      <c r="OBN3" s="129"/>
      <c r="OBO3" s="129"/>
      <c r="OBP3" s="129"/>
      <c r="OBQ3" s="129"/>
      <c r="OBR3" s="129"/>
      <c r="OBS3" s="129"/>
      <c r="OBT3" s="129"/>
      <c r="OBU3" s="129"/>
      <c r="OBV3" s="129"/>
      <c r="OBW3" s="129"/>
      <c r="OBX3" s="129"/>
      <c r="OBY3" s="129"/>
      <c r="OBZ3" s="129"/>
      <c r="OCA3" s="129"/>
      <c r="OCB3" s="129"/>
      <c r="OCC3" s="129"/>
      <c r="OCD3" s="129"/>
      <c r="OCE3" s="129"/>
      <c r="OCF3" s="129"/>
      <c r="OCG3" s="129"/>
      <c r="OCH3" s="129"/>
      <c r="OCI3" s="129"/>
      <c r="OCJ3" s="129"/>
      <c r="OCK3" s="129"/>
      <c r="OCL3" s="129"/>
      <c r="OCM3" s="129"/>
      <c r="OCN3" s="129"/>
      <c r="OCO3" s="129"/>
      <c r="OCP3" s="129"/>
      <c r="OCQ3" s="129"/>
      <c r="OCR3" s="129"/>
      <c r="OCS3" s="129"/>
      <c r="OCT3" s="129"/>
      <c r="OCU3" s="129"/>
      <c r="OCV3" s="129"/>
      <c r="OCW3" s="129"/>
      <c r="OCX3" s="129"/>
      <c r="OCY3" s="129"/>
      <c r="OCZ3" s="129"/>
      <c r="ODA3" s="129"/>
      <c r="ODB3" s="129"/>
      <c r="ODC3" s="129"/>
      <c r="ODD3" s="129"/>
      <c r="ODE3" s="129"/>
      <c r="ODF3" s="129"/>
      <c r="ODG3" s="129"/>
      <c r="ODH3" s="129"/>
      <c r="ODI3" s="129"/>
      <c r="ODJ3" s="129"/>
      <c r="ODK3" s="129"/>
      <c r="ODL3" s="129"/>
      <c r="ODM3" s="129"/>
      <c r="ODN3" s="129"/>
      <c r="ODO3" s="129"/>
      <c r="ODP3" s="129"/>
      <c r="ODQ3" s="129"/>
      <c r="ODR3" s="129"/>
      <c r="ODS3" s="129"/>
      <c r="ODT3" s="129"/>
      <c r="ODU3" s="129"/>
      <c r="ODV3" s="129"/>
      <c r="ODW3" s="129"/>
      <c r="ODX3" s="129"/>
      <c r="ODY3" s="129"/>
      <c r="ODZ3" s="129"/>
      <c r="OEA3" s="129"/>
      <c r="OEB3" s="129"/>
      <c r="OEC3" s="129"/>
      <c r="OED3" s="129"/>
      <c r="OEE3" s="129"/>
      <c r="OEF3" s="129"/>
      <c r="OEG3" s="129"/>
      <c r="OEH3" s="129"/>
      <c r="OEI3" s="129"/>
      <c r="OEJ3" s="129"/>
      <c r="OEK3" s="129"/>
      <c r="OEL3" s="129"/>
      <c r="OEM3" s="129"/>
      <c r="OEN3" s="129"/>
      <c r="OEO3" s="129"/>
      <c r="OEP3" s="129"/>
      <c r="OEQ3" s="129"/>
      <c r="OER3" s="129"/>
      <c r="OES3" s="129"/>
      <c r="OET3" s="129"/>
      <c r="OEU3" s="129"/>
      <c r="OEV3" s="129"/>
      <c r="OEW3" s="129"/>
      <c r="OEX3" s="129"/>
      <c r="OEY3" s="129"/>
      <c r="OEZ3" s="129"/>
      <c r="OFA3" s="129"/>
      <c r="OFB3" s="129"/>
      <c r="OFC3" s="129"/>
      <c r="OFD3" s="129"/>
      <c r="OFE3" s="129"/>
      <c r="OFF3" s="129"/>
      <c r="OFG3" s="129"/>
      <c r="OFH3" s="129"/>
      <c r="OFI3" s="129"/>
      <c r="OFJ3" s="129"/>
      <c r="OFK3" s="129"/>
      <c r="OFL3" s="129"/>
      <c r="OFM3" s="129"/>
      <c r="OFN3" s="129"/>
      <c r="OFO3" s="129"/>
      <c r="OFP3" s="129"/>
      <c r="OFQ3" s="129"/>
      <c r="OFR3" s="129"/>
      <c r="OFS3" s="129"/>
      <c r="OFT3" s="129"/>
      <c r="OFU3" s="129"/>
      <c r="OFV3" s="129"/>
      <c r="OFW3" s="129"/>
      <c r="OFX3" s="129"/>
      <c r="OFY3" s="129"/>
      <c r="OFZ3" s="129"/>
      <c r="OGA3" s="129"/>
      <c r="OGB3" s="129"/>
      <c r="OGC3" s="129"/>
      <c r="OGD3" s="129"/>
      <c r="OGE3" s="129"/>
      <c r="OGF3" s="129"/>
      <c r="OGG3" s="129"/>
      <c r="OGH3" s="129"/>
      <c r="OGI3" s="129"/>
      <c r="OGJ3" s="129"/>
      <c r="OGK3" s="129"/>
      <c r="OGL3" s="129"/>
      <c r="OGM3" s="129"/>
      <c r="OGN3" s="129"/>
      <c r="OGO3" s="129"/>
      <c r="OGP3" s="129"/>
      <c r="OGQ3" s="129"/>
      <c r="OGR3" s="129"/>
      <c r="OGS3" s="129"/>
      <c r="OGT3" s="129"/>
      <c r="OGU3" s="129"/>
      <c r="OGV3" s="129"/>
      <c r="OGW3" s="129"/>
      <c r="OGX3" s="129"/>
      <c r="OGY3" s="129"/>
      <c r="OGZ3" s="129"/>
      <c r="OHA3" s="129"/>
      <c r="OHB3" s="129"/>
      <c r="OHC3" s="129"/>
      <c r="OHD3" s="129"/>
      <c r="OHE3" s="129"/>
      <c r="OHF3" s="129"/>
      <c r="OHG3" s="129"/>
      <c r="OHH3" s="129"/>
      <c r="OHI3" s="129"/>
      <c r="OHJ3" s="129"/>
      <c r="OHK3" s="129"/>
      <c r="OHL3" s="129"/>
      <c r="OHM3" s="129"/>
      <c r="OHN3" s="129"/>
      <c r="OHO3" s="129"/>
      <c r="OHP3" s="129"/>
      <c r="OHQ3" s="129"/>
      <c r="OHR3" s="129"/>
      <c r="OHS3" s="129"/>
      <c r="OHT3" s="129"/>
      <c r="OHU3" s="129"/>
      <c r="OHV3" s="129"/>
      <c r="OHW3" s="129"/>
      <c r="OHX3" s="129"/>
      <c r="OHY3" s="129"/>
      <c r="OHZ3" s="129"/>
      <c r="OIA3" s="129"/>
      <c r="OIB3" s="129"/>
      <c r="OIC3" s="129"/>
      <c r="OID3" s="129"/>
      <c r="OIE3" s="129"/>
      <c r="OIF3" s="129"/>
      <c r="OIG3" s="129"/>
      <c r="OIH3" s="129"/>
      <c r="OII3" s="129"/>
      <c r="OIJ3" s="129"/>
      <c r="OIK3" s="129"/>
      <c r="OIL3" s="129"/>
      <c r="OIM3" s="129"/>
      <c r="OIN3" s="129"/>
      <c r="OIO3" s="129"/>
      <c r="OIP3" s="129"/>
      <c r="OIQ3" s="129"/>
      <c r="OIR3" s="129"/>
      <c r="OIS3" s="129"/>
      <c r="OIT3" s="129"/>
      <c r="OIU3" s="129"/>
      <c r="OIV3" s="129"/>
      <c r="OIW3" s="129"/>
      <c r="OIX3" s="129"/>
      <c r="OIY3" s="129"/>
      <c r="OIZ3" s="129"/>
      <c r="OJA3" s="129"/>
      <c r="OJB3" s="129"/>
      <c r="OJC3" s="129"/>
      <c r="OJD3" s="129"/>
      <c r="OJE3" s="129"/>
      <c r="OJF3" s="129"/>
      <c r="OJG3" s="129"/>
      <c r="OJH3" s="129"/>
      <c r="OJI3" s="129"/>
      <c r="OJJ3" s="129"/>
      <c r="OJK3" s="129"/>
      <c r="OJL3" s="129"/>
      <c r="OJM3" s="129"/>
      <c r="OJN3" s="129"/>
      <c r="OJO3" s="129"/>
      <c r="OJP3" s="129"/>
      <c r="OJQ3" s="129"/>
      <c r="OJR3" s="129"/>
      <c r="OJS3" s="129"/>
      <c r="OJT3" s="129"/>
      <c r="OJU3" s="129"/>
      <c r="OJV3" s="129"/>
      <c r="OJW3" s="129"/>
      <c r="OJX3" s="129"/>
      <c r="OJY3" s="129"/>
      <c r="OJZ3" s="129"/>
      <c r="OKA3" s="129"/>
      <c r="OKB3" s="129"/>
      <c r="OKC3" s="129"/>
      <c r="OKD3" s="129"/>
      <c r="OKE3" s="129"/>
      <c r="OKF3" s="129"/>
      <c r="OKG3" s="129"/>
      <c r="OKH3" s="129"/>
      <c r="OKI3" s="129"/>
      <c r="OKJ3" s="129"/>
      <c r="OKK3" s="129"/>
      <c r="OKL3" s="129"/>
      <c r="OKM3" s="129"/>
      <c r="OKN3" s="129"/>
      <c r="OKO3" s="129"/>
      <c r="OKP3" s="129"/>
      <c r="OKQ3" s="129"/>
      <c r="OKR3" s="129"/>
      <c r="OKS3" s="129"/>
      <c r="OKT3" s="129"/>
      <c r="OKU3" s="129"/>
      <c r="OKV3" s="129"/>
      <c r="OKW3" s="129"/>
      <c r="OKX3" s="129"/>
      <c r="OKY3" s="129"/>
      <c r="OKZ3" s="129"/>
      <c r="OLA3" s="129"/>
      <c r="OLB3" s="129"/>
      <c r="OLC3" s="129"/>
      <c r="OLD3" s="129"/>
      <c r="OLE3" s="129"/>
      <c r="OLF3" s="129"/>
      <c r="OLG3" s="129"/>
      <c r="OLH3" s="129"/>
      <c r="OLI3" s="129"/>
      <c r="OLJ3" s="129"/>
      <c r="OLK3" s="129"/>
      <c r="OLL3" s="129"/>
      <c r="OLM3" s="129"/>
      <c r="OLN3" s="129"/>
      <c r="OLO3" s="129"/>
      <c r="OLP3" s="129"/>
      <c r="OLQ3" s="129"/>
      <c r="OLR3" s="129"/>
      <c r="OLS3" s="129"/>
      <c r="OLT3" s="129"/>
      <c r="OLU3" s="129"/>
      <c r="OLV3" s="129"/>
      <c r="OLW3" s="129"/>
      <c r="OLX3" s="129"/>
      <c r="OLY3" s="129"/>
      <c r="OLZ3" s="129"/>
      <c r="OMA3" s="129"/>
      <c r="OMB3" s="129"/>
      <c r="OMC3" s="129"/>
      <c r="OMD3" s="129"/>
      <c r="OME3" s="129"/>
      <c r="OMF3" s="129"/>
      <c r="OMG3" s="129"/>
      <c r="OMH3" s="129"/>
      <c r="OMI3" s="129"/>
      <c r="OMJ3" s="129"/>
      <c r="OMK3" s="129"/>
      <c r="OML3" s="129"/>
      <c r="OMM3" s="129"/>
      <c r="OMN3" s="129"/>
      <c r="OMO3" s="129"/>
      <c r="OMP3" s="129"/>
      <c r="OMQ3" s="129"/>
      <c r="OMR3" s="129"/>
      <c r="OMS3" s="129"/>
      <c r="OMT3" s="129"/>
      <c r="OMU3" s="129"/>
      <c r="OMV3" s="129"/>
      <c r="OMW3" s="129"/>
      <c r="OMX3" s="129"/>
      <c r="OMY3" s="129"/>
      <c r="OMZ3" s="129"/>
      <c r="ONA3" s="129"/>
      <c r="ONB3" s="129"/>
      <c r="ONC3" s="129"/>
      <c r="OND3" s="129"/>
      <c r="ONE3" s="129"/>
      <c r="ONF3" s="129"/>
      <c r="ONG3" s="129"/>
      <c r="ONH3" s="129"/>
      <c r="ONI3" s="129"/>
      <c r="ONJ3" s="129"/>
      <c r="ONK3" s="129"/>
      <c r="ONL3" s="129"/>
      <c r="ONM3" s="129"/>
      <c r="ONN3" s="129"/>
      <c r="ONO3" s="129"/>
      <c r="ONP3" s="129"/>
      <c r="ONQ3" s="129"/>
      <c r="ONR3" s="129"/>
      <c r="ONS3" s="129"/>
      <c r="ONT3" s="129"/>
      <c r="ONU3" s="129"/>
      <c r="ONV3" s="129"/>
      <c r="ONW3" s="129"/>
      <c r="ONX3" s="129"/>
      <c r="ONY3" s="129"/>
      <c r="ONZ3" s="129"/>
      <c r="OOA3" s="129"/>
      <c r="OOB3" s="129"/>
      <c r="OOC3" s="129"/>
      <c r="OOD3" s="129"/>
      <c r="OOE3" s="129"/>
      <c r="OOF3" s="129"/>
      <c r="OOG3" s="129"/>
      <c r="OOH3" s="129"/>
      <c r="OOI3" s="129"/>
      <c r="OOJ3" s="129"/>
      <c r="OOK3" s="129"/>
      <c r="OOL3" s="129"/>
      <c r="OOM3" s="129"/>
      <c r="OON3" s="129"/>
      <c r="OOO3" s="129"/>
      <c r="OOP3" s="129"/>
      <c r="OOQ3" s="129"/>
      <c r="OOR3" s="129"/>
      <c r="OOS3" s="129"/>
      <c r="OOT3" s="129"/>
      <c r="OOU3" s="129"/>
      <c r="OOV3" s="129"/>
      <c r="OOW3" s="129"/>
      <c r="OOX3" s="129"/>
      <c r="OOY3" s="129"/>
      <c r="OOZ3" s="129"/>
      <c r="OPA3" s="129"/>
      <c r="OPB3" s="129"/>
      <c r="OPC3" s="129"/>
      <c r="OPD3" s="129"/>
      <c r="OPE3" s="129"/>
      <c r="OPF3" s="129"/>
      <c r="OPG3" s="129"/>
      <c r="OPH3" s="129"/>
      <c r="OPI3" s="129"/>
      <c r="OPJ3" s="129"/>
      <c r="OPK3" s="129"/>
      <c r="OPL3" s="129"/>
      <c r="OPM3" s="129"/>
      <c r="OPN3" s="129"/>
      <c r="OPO3" s="129"/>
      <c r="OPP3" s="129"/>
      <c r="OPQ3" s="129"/>
      <c r="OPR3" s="129"/>
      <c r="OPS3" s="129"/>
      <c r="OPT3" s="129"/>
      <c r="OPU3" s="129"/>
      <c r="OPV3" s="129"/>
      <c r="OPW3" s="129"/>
      <c r="OPX3" s="129"/>
      <c r="OPY3" s="129"/>
      <c r="OPZ3" s="129"/>
      <c r="OQA3" s="129"/>
      <c r="OQB3" s="129"/>
      <c r="OQC3" s="129"/>
      <c r="OQD3" s="129"/>
      <c r="OQE3" s="129"/>
      <c r="OQF3" s="129"/>
      <c r="OQG3" s="129"/>
      <c r="OQH3" s="129"/>
      <c r="OQI3" s="129"/>
      <c r="OQJ3" s="129"/>
      <c r="OQK3" s="129"/>
      <c r="OQL3" s="129"/>
      <c r="OQM3" s="129"/>
      <c r="OQN3" s="129"/>
      <c r="OQO3" s="129"/>
      <c r="OQP3" s="129"/>
      <c r="OQQ3" s="129"/>
      <c r="OQR3" s="129"/>
      <c r="OQS3" s="129"/>
      <c r="OQT3" s="129"/>
      <c r="OQU3" s="129"/>
      <c r="OQV3" s="129"/>
      <c r="OQW3" s="129"/>
      <c r="OQX3" s="129"/>
      <c r="OQY3" s="129"/>
      <c r="OQZ3" s="129"/>
      <c r="ORA3" s="129"/>
      <c r="ORB3" s="129"/>
      <c r="ORC3" s="129"/>
      <c r="ORD3" s="129"/>
      <c r="ORE3" s="129"/>
      <c r="ORF3" s="129"/>
      <c r="ORG3" s="129"/>
      <c r="ORH3" s="129"/>
      <c r="ORI3" s="129"/>
      <c r="ORJ3" s="129"/>
      <c r="ORK3" s="129"/>
      <c r="ORL3" s="129"/>
      <c r="ORM3" s="129"/>
      <c r="ORN3" s="129"/>
      <c r="ORO3" s="129"/>
      <c r="ORP3" s="129"/>
      <c r="ORQ3" s="129"/>
      <c r="ORR3" s="129"/>
      <c r="ORS3" s="129"/>
      <c r="ORT3" s="129"/>
      <c r="ORU3" s="129"/>
      <c r="ORV3" s="129"/>
      <c r="ORW3" s="129"/>
      <c r="ORX3" s="129"/>
      <c r="ORY3" s="129"/>
      <c r="ORZ3" s="129"/>
      <c r="OSA3" s="129"/>
      <c r="OSB3" s="129"/>
      <c r="OSC3" s="129"/>
      <c r="OSD3" s="129"/>
      <c r="OSE3" s="129"/>
      <c r="OSF3" s="129"/>
      <c r="OSG3" s="129"/>
      <c r="OSH3" s="129"/>
      <c r="OSI3" s="129"/>
      <c r="OSJ3" s="129"/>
      <c r="OSK3" s="129"/>
      <c r="OSL3" s="129"/>
      <c r="OSM3" s="129"/>
      <c r="OSN3" s="129"/>
      <c r="OSO3" s="129"/>
      <c r="OSP3" s="129"/>
      <c r="OSQ3" s="129"/>
      <c r="OSR3" s="129"/>
      <c r="OSS3" s="129"/>
      <c r="OST3" s="129"/>
      <c r="OSU3" s="129"/>
      <c r="OSV3" s="129"/>
      <c r="OSW3" s="129"/>
      <c r="OSX3" s="129"/>
      <c r="OSY3" s="129"/>
      <c r="OSZ3" s="129"/>
      <c r="OTA3" s="129"/>
      <c r="OTB3" s="129"/>
      <c r="OTC3" s="129"/>
      <c r="OTD3" s="129"/>
      <c r="OTE3" s="129"/>
      <c r="OTF3" s="129"/>
      <c r="OTG3" s="129"/>
      <c r="OTH3" s="129"/>
      <c r="OTI3" s="129"/>
      <c r="OTJ3" s="129"/>
      <c r="OTK3" s="129"/>
      <c r="OTL3" s="129"/>
      <c r="OTM3" s="129"/>
      <c r="OTN3" s="129"/>
      <c r="OTO3" s="129"/>
      <c r="OTP3" s="129"/>
      <c r="OTQ3" s="129"/>
      <c r="OTR3" s="129"/>
      <c r="OTS3" s="129"/>
      <c r="OTT3" s="129"/>
      <c r="OTU3" s="129"/>
      <c r="OTV3" s="129"/>
      <c r="OTW3" s="129"/>
      <c r="OTX3" s="129"/>
      <c r="OTY3" s="129"/>
      <c r="OTZ3" s="129"/>
      <c r="OUA3" s="129"/>
      <c r="OUB3" s="129"/>
      <c r="OUC3" s="129"/>
      <c r="OUD3" s="129"/>
      <c r="OUE3" s="129"/>
      <c r="OUF3" s="129"/>
      <c r="OUG3" s="129"/>
      <c r="OUH3" s="129"/>
      <c r="OUI3" s="129"/>
      <c r="OUJ3" s="129"/>
      <c r="OUK3" s="129"/>
      <c r="OUL3" s="129"/>
      <c r="OUM3" s="129"/>
      <c r="OUN3" s="129"/>
      <c r="OUO3" s="129"/>
      <c r="OUP3" s="129"/>
      <c r="OUQ3" s="129"/>
      <c r="OUR3" s="129"/>
      <c r="OUS3" s="129"/>
      <c r="OUT3" s="129"/>
      <c r="OUU3" s="129"/>
      <c r="OUV3" s="129"/>
      <c r="OUW3" s="129"/>
      <c r="OUX3" s="129"/>
      <c r="OUY3" s="129"/>
      <c r="OUZ3" s="129"/>
      <c r="OVA3" s="129"/>
      <c r="OVB3" s="129"/>
      <c r="OVC3" s="129"/>
      <c r="OVD3" s="129"/>
      <c r="OVE3" s="129"/>
      <c r="OVF3" s="129"/>
      <c r="OVG3" s="129"/>
      <c r="OVH3" s="129"/>
      <c r="OVI3" s="129"/>
      <c r="OVJ3" s="129"/>
      <c r="OVK3" s="129"/>
      <c r="OVL3" s="129"/>
      <c r="OVM3" s="129"/>
      <c r="OVN3" s="129"/>
      <c r="OVO3" s="129"/>
      <c r="OVP3" s="129"/>
      <c r="OVQ3" s="129"/>
      <c r="OVR3" s="129"/>
      <c r="OVS3" s="129"/>
      <c r="OVT3" s="129"/>
      <c r="OVU3" s="129"/>
      <c r="OVV3" s="129"/>
      <c r="OVW3" s="129"/>
      <c r="OVX3" s="129"/>
      <c r="OVY3" s="129"/>
      <c r="OVZ3" s="129"/>
      <c r="OWA3" s="129"/>
      <c r="OWB3" s="129"/>
      <c r="OWC3" s="129"/>
      <c r="OWD3" s="129"/>
      <c r="OWE3" s="129"/>
      <c r="OWF3" s="129"/>
      <c r="OWG3" s="129"/>
      <c r="OWH3" s="129"/>
      <c r="OWI3" s="129"/>
      <c r="OWJ3" s="129"/>
      <c r="OWK3" s="129"/>
      <c r="OWL3" s="129"/>
      <c r="OWM3" s="129"/>
      <c r="OWN3" s="129"/>
      <c r="OWO3" s="129"/>
      <c r="OWP3" s="129"/>
      <c r="OWQ3" s="129"/>
      <c r="OWR3" s="129"/>
      <c r="OWS3" s="129"/>
      <c r="OWT3" s="129"/>
      <c r="OWU3" s="129"/>
      <c r="OWV3" s="129"/>
      <c r="OWW3" s="129"/>
      <c r="OWX3" s="129"/>
      <c r="OWY3" s="129"/>
      <c r="OWZ3" s="129"/>
      <c r="OXA3" s="129"/>
      <c r="OXB3" s="129"/>
      <c r="OXC3" s="129"/>
      <c r="OXD3" s="129"/>
      <c r="OXE3" s="129"/>
      <c r="OXF3" s="129"/>
      <c r="OXG3" s="129"/>
      <c r="OXH3" s="129"/>
      <c r="OXI3" s="129"/>
      <c r="OXJ3" s="129"/>
      <c r="OXK3" s="129"/>
      <c r="OXL3" s="129"/>
      <c r="OXM3" s="129"/>
      <c r="OXN3" s="129"/>
      <c r="OXO3" s="129"/>
      <c r="OXP3" s="129"/>
      <c r="OXQ3" s="129"/>
      <c r="OXR3" s="129"/>
      <c r="OXS3" s="129"/>
      <c r="OXT3" s="129"/>
      <c r="OXU3" s="129"/>
      <c r="OXV3" s="129"/>
      <c r="OXW3" s="129"/>
      <c r="OXX3" s="129"/>
      <c r="OXY3" s="129"/>
      <c r="OXZ3" s="129"/>
      <c r="OYA3" s="129"/>
      <c r="OYB3" s="129"/>
      <c r="OYC3" s="129"/>
      <c r="OYD3" s="129"/>
      <c r="OYE3" s="129"/>
      <c r="OYF3" s="129"/>
      <c r="OYG3" s="129"/>
      <c r="OYH3" s="129"/>
      <c r="OYI3" s="129"/>
      <c r="OYJ3" s="129"/>
      <c r="OYK3" s="129"/>
      <c r="OYL3" s="129"/>
      <c r="OYM3" s="129"/>
      <c r="OYN3" s="129"/>
      <c r="OYO3" s="129"/>
      <c r="OYP3" s="129"/>
      <c r="OYQ3" s="129"/>
      <c r="OYR3" s="129"/>
      <c r="OYS3" s="129"/>
      <c r="OYT3" s="129"/>
      <c r="OYU3" s="129"/>
      <c r="OYV3" s="129"/>
      <c r="OYW3" s="129"/>
      <c r="OYX3" s="129"/>
      <c r="OYY3" s="129"/>
      <c r="OYZ3" s="129"/>
      <c r="OZA3" s="129"/>
      <c r="OZB3" s="129"/>
      <c r="OZC3" s="129"/>
      <c r="OZD3" s="129"/>
      <c r="OZE3" s="129"/>
      <c r="OZF3" s="129"/>
      <c r="OZG3" s="129"/>
      <c r="OZH3" s="129"/>
      <c r="OZI3" s="129"/>
      <c r="OZJ3" s="129"/>
      <c r="OZK3" s="129"/>
      <c r="OZL3" s="129"/>
      <c r="OZM3" s="129"/>
      <c r="OZN3" s="129"/>
      <c r="OZO3" s="129"/>
      <c r="OZP3" s="129"/>
      <c r="OZQ3" s="129"/>
      <c r="OZR3" s="129"/>
      <c r="OZS3" s="129"/>
      <c r="OZT3" s="129"/>
      <c r="OZU3" s="129"/>
      <c r="OZV3" s="129"/>
      <c r="OZW3" s="129"/>
      <c r="OZX3" s="129"/>
      <c r="OZY3" s="129"/>
      <c r="OZZ3" s="129"/>
      <c r="PAA3" s="129"/>
      <c r="PAB3" s="129"/>
      <c r="PAC3" s="129"/>
      <c r="PAD3" s="129"/>
      <c r="PAE3" s="129"/>
      <c r="PAF3" s="129"/>
      <c r="PAG3" s="129"/>
      <c r="PAH3" s="129"/>
      <c r="PAI3" s="129"/>
      <c r="PAJ3" s="129"/>
      <c r="PAK3" s="129"/>
      <c r="PAL3" s="129"/>
      <c r="PAM3" s="129"/>
      <c r="PAN3" s="129"/>
      <c r="PAO3" s="129"/>
      <c r="PAP3" s="129"/>
      <c r="PAQ3" s="129"/>
      <c r="PAR3" s="129"/>
      <c r="PAS3" s="129"/>
      <c r="PAT3" s="129"/>
      <c r="PAU3" s="129"/>
      <c r="PAV3" s="129"/>
      <c r="PAW3" s="129"/>
      <c r="PAX3" s="129"/>
      <c r="PAY3" s="129"/>
      <c r="PAZ3" s="129"/>
      <c r="PBA3" s="129"/>
      <c r="PBB3" s="129"/>
      <c r="PBC3" s="129"/>
      <c r="PBD3" s="129"/>
      <c r="PBE3" s="129"/>
      <c r="PBF3" s="129"/>
      <c r="PBG3" s="129"/>
      <c r="PBH3" s="129"/>
      <c r="PBI3" s="129"/>
      <c r="PBJ3" s="129"/>
      <c r="PBK3" s="129"/>
      <c r="PBL3" s="129"/>
      <c r="PBM3" s="129"/>
      <c r="PBN3" s="129"/>
      <c r="PBO3" s="129"/>
      <c r="PBP3" s="129"/>
      <c r="PBQ3" s="129"/>
      <c r="PBR3" s="129"/>
      <c r="PBS3" s="129"/>
      <c r="PBT3" s="129"/>
      <c r="PBU3" s="129"/>
      <c r="PBV3" s="129"/>
      <c r="PBW3" s="129"/>
      <c r="PBX3" s="129"/>
      <c r="PBY3" s="129"/>
      <c r="PBZ3" s="129"/>
      <c r="PCA3" s="129"/>
      <c r="PCB3" s="129"/>
      <c r="PCC3" s="129"/>
      <c r="PCD3" s="129"/>
      <c r="PCE3" s="129"/>
      <c r="PCF3" s="129"/>
      <c r="PCG3" s="129"/>
      <c r="PCH3" s="129"/>
      <c r="PCI3" s="129"/>
      <c r="PCJ3" s="129"/>
      <c r="PCK3" s="129"/>
      <c r="PCL3" s="129"/>
      <c r="PCM3" s="129"/>
      <c r="PCN3" s="129"/>
      <c r="PCO3" s="129"/>
      <c r="PCP3" s="129"/>
      <c r="PCQ3" s="129"/>
      <c r="PCR3" s="129"/>
      <c r="PCS3" s="129"/>
      <c r="PCT3" s="129"/>
      <c r="PCU3" s="129"/>
      <c r="PCV3" s="129"/>
      <c r="PCW3" s="129"/>
      <c r="PCX3" s="129"/>
      <c r="PCY3" s="129"/>
      <c r="PCZ3" s="129"/>
      <c r="PDA3" s="129"/>
      <c r="PDB3" s="129"/>
      <c r="PDC3" s="129"/>
      <c r="PDD3" s="129"/>
      <c r="PDE3" s="129"/>
      <c r="PDF3" s="129"/>
      <c r="PDG3" s="129"/>
      <c r="PDH3" s="129"/>
      <c r="PDI3" s="129"/>
      <c r="PDJ3" s="129"/>
      <c r="PDK3" s="129"/>
      <c r="PDL3" s="129"/>
      <c r="PDM3" s="129"/>
      <c r="PDN3" s="129"/>
      <c r="PDO3" s="129"/>
      <c r="PDP3" s="129"/>
      <c r="PDQ3" s="129"/>
      <c r="PDR3" s="129"/>
      <c r="PDS3" s="129"/>
      <c r="PDT3" s="129"/>
      <c r="PDU3" s="129"/>
      <c r="PDV3" s="129"/>
      <c r="PDW3" s="129"/>
      <c r="PDX3" s="129"/>
      <c r="PDY3" s="129"/>
      <c r="PDZ3" s="129"/>
      <c r="PEA3" s="129"/>
      <c r="PEB3" s="129"/>
      <c r="PEC3" s="129"/>
      <c r="PED3" s="129"/>
      <c r="PEE3" s="129"/>
      <c r="PEF3" s="129"/>
      <c r="PEG3" s="129"/>
      <c r="PEH3" s="129"/>
      <c r="PEI3" s="129"/>
      <c r="PEJ3" s="129"/>
      <c r="PEK3" s="129"/>
      <c r="PEL3" s="129"/>
      <c r="PEM3" s="129"/>
      <c r="PEN3" s="129"/>
      <c r="PEO3" s="129"/>
      <c r="PEP3" s="129"/>
      <c r="PEQ3" s="129"/>
      <c r="PER3" s="129"/>
      <c r="PES3" s="129"/>
      <c r="PET3" s="129"/>
      <c r="PEU3" s="129"/>
      <c r="PEV3" s="129"/>
      <c r="PEW3" s="129"/>
      <c r="PEX3" s="129"/>
      <c r="PEY3" s="129"/>
      <c r="PEZ3" s="129"/>
      <c r="PFA3" s="129"/>
      <c r="PFB3" s="129"/>
      <c r="PFC3" s="129"/>
      <c r="PFD3" s="129"/>
      <c r="PFE3" s="129"/>
      <c r="PFF3" s="129"/>
      <c r="PFG3" s="129"/>
      <c r="PFH3" s="129"/>
      <c r="PFI3" s="129"/>
      <c r="PFJ3" s="129"/>
      <c r="PFK3" s="129"/>
      <c r="PFL3" s="129"/>
      <c r="PFM3" s="129"/>
      <c r="PFN3" s="129"/>
      <c r="PFO3" s="129"/>
      <c r="PFP3" s="129"/>
      <c r="PFQ3" s="129"/>
      <c r="PFR3" s="129"/>
      <c r="PFS3" s="129"/>
      <c r="PFT3" s="129"/>
      <c r="PFU3" s="129"/>
      <c r="PFV3" s="129"/>
      <c r="PFW3" s="129"/>
      <c r="PFX3" s="129"/>
      <c r="PFY3" s="129"/>
      <c r="PFZ3" s="129"/>
      <c r="PGA3" s="129"/>
      <c r="PGB3" s="129"/>
      <c r="PGC3" s="129"/>
      <c r="PGD3" s="129"/>
      <c r="PGE3" s="129"/>
      <c r="PGF3" s="129"/>
      <c r="PGG3" s="129"/>
      <c r="PGH3" s="129"/>
      <c r="PGI3" s="129"/>
      <c r="PGJ3" s="129"/>
      <c r="PGK3" s="129"/>
      <c r="PGL3" s="129"/>
      <c r="PGM3" s="129"/>
      <c r="PGN3" s="129"/>
      <c r="PGO3" s="129"/>
      <c r="PGP3" s="129"/>
      <c r="PGQ3" s="129"/>
      <c r="PGR3" s="129"/>
      <c r="PGS3" s="129"/>
      <c r="PGT3" s="129"/>
      <c r="PGU3" s="129"/>
      <c r="PGV3" s="129"/>
      <c r="PGW3" s="129"/>
      <c r="PGX3" s="129"/>
      <c r="PGY3" s="129"/>
      <c r="PGZ3" s="129"/>
      <c r="PHA3" s="129"/>
      <c r="PHB3" s="129"/>
      <c r="PHC3" s="129"/>
      <c r="PHD3" s="129"/>
      <c r="PHE3" s="129"/>
      <c r="PHF3" s="129"/>
      <c r="PHG3" s="129"/>
      <c r="PHH3" s="129"/>
      <c r="PHI3" s="129"/>
      <c r="PHJ3" s="129"/>
      <c r="PHK3" s="129"/>
      <c r="PHL3" s="129"/>
      <c r="PHM3" s="129"/>
      <c r="PHN3" s="129"/>
      <c r="PHO3" s="129"/>
      <c r="PHP3" s="129"/>
      <c r="PHQ3" s="129"/>
      <c r="PHR3" s="129"/>
      <c r="PHS3" s="129"/>
      <c r="PHT3" s="129"/>
      <c r="PHU3" s="129"/>
      <c r="PHV3" s="129"/>
      <c r="PHW3" s="129"/>
      <c r="PHX3" s="129"/>
      <c r="PHY3" s="129"/>
      <c r="PHZ3" s="129"/>
      <c r="PIA3" s="129"/>
      <c r="PIB3" s="129"/>
      <c r="PIC3" s="129"/>
      <c r="PID3" s="129"/>
      <c r="PIE3" s="129"/>
      <c r="PIF3" s="129"/>
      <c r="PIG3" s="129"/>
      <c r="PIH3" s="129"/>
      <c r="PII3" s="129"/>
      <c r="PIJ3" s="129"/>
      <c r="PIK3" s="129"/>
      <c r="PIL3" s="129"/>
      <c r="PIM3" s="129"/>
      <c r="PIN3" s="129"/>
      <c r="PIO3" s="129"/>
      <c r="PIP3" s="129"/>
      <c r="PIQ3" s="129"/>
      <c r="PIR3" s="129"/>
      <c r="PIS3" s="129"/>
      <c r="PIT3" s="129"/>
      <c r="PIU3" s="129"/>
      <c r="PIV3" s="129"/>
      <c r="PIW3" s="129"/>
      <c r="PIX3" s="129"/>
      <c r="PIY3" s="129"/>
      <c r="PIZ3" s="129"/>
      <c r="PJA3" s="129"/>
      <c r="PJB3" s="129"/>
      <c r="PJC3" s="129"/>
      <c r="PJD3" s="129"/>
      <c r="PJE3" s="129"/>
      <c r="PJF3" s="129"/>
      <c r="PJG3" s="129"/>
      <c r="PJH3" s="129"/>
      <c r="PJI3" s="129"/>
      <c r="PJJ3" s="129"/>
      <c r="PJK3" s="129"/>
      <c r="PJL3" s="129"/>
      <c r="PJM3" s="129"/>
      <c r="PJN3" s="129"/>
      <c r="PJO3" s="129"/>
      <c r="PJP3" s="129"/>
      <c r="PJQ3" s="129"/>
      <c r="PJR3" s="129"/>
      <c r="PJS3" s="129"/>
      <c r="PJT3" s="129"/>
      <c r="PJU3" s="129"/>
      <c r="PJV3" s="129"/>
      <c r="PJW3" s="129"/>
      <c r="PJX3" s="129"/>
      <c r="PJY3" s="129"/>
      <c r="PJZ3" s="129"/>
      <c r="PKA3" s="129"/>
      <c r="PKB3" s="129"/>
      <c r="PKC3" s="129"/>
      <c r="PKD3" s="129"/>
      <c r="PKE3" s="129"/>
      <c r="PKF3" s="129"/>
      <c r="PKG3" s="129"/>
      <c r="PKH3" s="129"/>
      <c r="PKI3" s="129"/>
      <c r="PKJ3" s="129"/>
      <c r="PKK3" s="129"/>
      <c r="PKL3" s="129"/>
      <c r="PKM3" s="129"/>
      <c r="PKN3" s="129"/>
      <c r="PKO3" s="129"/>
      <c r="PKP3" s="129"/>
      <c r="PKQ3" s="129"/>
      <c r="PKR3" s="129"/>
      <c r="PKS3" s="129"/>
      <c r="PKT3" s="129"/>
      <c r="PKU3" s="129"/>
      <c r="PKV3" s="129"/>
      <c r="PKW3" s="129"/>
      <c r="PKX3" s="129"/>
      <c r="PKY3" s="129"/>
      <c r="PKZ3" s="129"/>
      <c r="PLA3" s="129"/>
      <c r="PLB3" s="129"/>
      <c r="PLC3" s="129"/>
      <c r="PLD3" s="129"/>
      <c r="PLE3" s="129"/>
      <c r="PLF3" s="129"/>
      <c r="PLG3" s="129"/>
      <c r="PLH3" s="129"/>
      <c r="PLI3" s="129"/>
      <c r="PLJ3" s="129"/>
      <c r="PLK3" s="129"/>
      <c r="PLL3" s="129"/>
      <c r="PLM3" s="129"/>
      <c r="PLN3" s="129"/>
      <c r="PLO3" s="129"/>
      <c r="PLP3" s="129"/>
      <c r="PLQ3" s="129"/>
      <c r="PLR3" s="129"/>
      <c r="PLS3" s="129"/>
      <c r="PLT3" s="129"/>
      <c r="PLU3" s="129"/>
      <c r="PLV3" s="129"/>
      <c r="PLW3" s="129"/>
      <c r="PLX3" s="129"/>
      <c r="PLY3" s="129"/>
      <c r="PLZ3" s="129"/>
      <c r="PMA3" s="129"/>
      <c r="PMB3" s="129"/>
      <c r="PMC3" s="129"/>
      <c r="PMD3" s="129"/>
      <c r="PME3" s="129"/>
      <c r="PMF3" s="129"/>
      <c r="PMG3" s="129"/>
      <c r="PMH3" s="129"/>
      <c r="PMI3" s="129"/>
      <c r="PMJ3" s="129"/>
      <c r="PMK3" s="129"/>
      <c r="PML3" s="129"/>
      <c r="PMM3" s="129"/>
      <c r="PMN3" s="129"/>
      <c r="PMO3" s="129"/>
      <c r="PMP3" s="129"/>
      <c r="PMQ3" s="129"/>
      <c r="PMR3" s="129"/>
      <c r="PMS3" s="129"/>
      <c r="PMT3" s="129"/>
      <c r="PMU3" s="129"/>
      <c r="PMV3" s="129"/>
      <c r="PMW3" s="129"/>
      <c r="PMX3" s="129"/>
      <c r="PMY3" s="129"/>
      <c r="PMZ3" s="129"/>
      <c r="PNA3" s="129"/>
      <c r="PNB3" s="129"/>
      <c r="PNC3" s="129"/>
      <c r="PND3" s="129"/>
      <c r="PNE3" s="129"/>
      <c r="PNF3" s="129"/>
      <c r="PNG3" s="129"/>
      <c r="PNH3" s="129"/>
      <c r="PNI3" s="129"/>
      <c r="PNJ3" s="129"/>
      <c r="PNK3" s="129"/>
      <c r="PNL3" s="129"/>
      <c r="PNM3" s="129"/>
      <c r="PNN3" s="129"/>
      <c r="PNO3" s="129"/>
      <c r="PNP3" s="129"/>
      <c r="PNQ3" s="129"/>
      <c r="PNR3" s="129"/>
      <c r="PNS3" s="129"/>
      <c r="PNT3" s="129"/>
      <c r="PNU3" s="129"/>
      <c r="PNV3" s="129"/>
      <c r="PNW3" s="129"/>
      <c r="PNX3" s="129"/>
      <c r="PNY3" s="129"/>
      <c r="PNZ3" s="129"/>
      <c r="POA3" s="129"/>
      <c r="POB3" s="129"/>
      <c r="POC3" s="129"/>
      <c r="POD3" s="129"/>
      <c r="POE3" s="129"/>
      <c r="POF3" s="129"/>
      <c r="POG3" s="129"/>
      <c r="POH3" s="129"/>
      <c r="POI3" s="129"/>
      <c r="POJ3" s="129"/>
      <c r="POK3" s="129"/>
      <c r="POL3" s="129"/>
      <c r="POM3" s="129"/>
      <c r="PON3" s="129"/>
      <c r="POO3" s="129"/>
      <c r="POP3" s="129"/>
      <c r="POQ3" s="129"/>
      <c r="POR3" s="129"/>
      <c r="POS3" s="129"/>
      <c r="POT3" s="129"/>
      <c r="POU3" s="129"/>
      <c r="POV3" s="129"/>
      <c r="POW3" s="129"/>
      <c r="POX3" s="129"/>
      <c r="POY3" s="129"/>
      <c r="POZ3" s="129"/>
      <c r="PPA3" s="129"/>
      <c r="PPB3" s="129"/>
      <c r="PPC3" s="129"/>
      <c r="PPD3" s="129"/>
      <c r="PPE3" s="129"/>
      <c r="PPF3" s="129"/>
      <c r="PPG3" s="129"/>
      <c r="PPH3" s="129"/>
      <c r="PPI3" s="129"/>
      <c r="PPJ3" s="129"/>
      <c r="PPK3" s="129"/>
      <c r="PPL3" s="129"/>
      <c r="PPM3" s="129"/>
      <c r="PPN3" s="129"/>
      <c r="PPO3" s="129"/>
      <c r="PPP3" s="129"/>
      <c r="PPQ3" s="129"/>
      <c r="PPR3" s="129"/>
      <c r="PPS3" s="129"/>
      <c r="PPT3" s="129"/>
      <c r="PPU3" s="129"/>
      <c r="PPV3" s="129"/>
      <c r="PPW3" s="129"/>
      <c r="PPX3" s="129"/>
      <c r="PPY3" s="129"/>
      <c r="PPZ3" s="129"/>
      <c r="PQA3" s="129"/>
      <c r="PQB3" s="129"/>
      <c r="PQC3" s="129"/>
      <c r="PQD3" s="129"/>
      <c r="PQE3" s="129"/>
      <c r="PQF3" s="129"/>
      <c r="PQG3" s="129"/>
      <c r="PQH3" s="129"/>
      <c r="PQI3" s="129"/>
      <c r="PQJ3" s="129"/>
      <c r="PQK3" s="129"/>
      <c r="PQL3" s="129"/>
      <c r="PQM3" s="129"/>
      <c r="PQN3" s="129"/>
      <c r="PQO3" s="129"/>
      <c r="PQP3" s="129"/>
      <c r="PQQ3" s="129"/>
      <c r="PQR3" s="129"/>
      <c r="PQS3" s="129"/>
      <c r="PQT3" s="129"/>
      <c r="PQU3" s="129"/>
      <c r="PQV3" s="129"/>
      <c r="PQW3" s="129"/>
      <c r="PQX3" s="129"/>
      <c r="PQY3" s="129"/>
      <c r="PQZ3" s="129"/>
      <c r="PRA3" s="129"/>
      <c r="PRB3" s="129"/>
      <c r="PRC3" s="129"/>
      <c r="PRD3" s="129"/>
      <c r="PRE3" s="129"/>
      <c r="PRF3" s="129"/>
      <c r="PRG3" s="129"/>
      <c r="PRH3" s="129"/>
      <c r="PRI3" s="129"/>
      <c r="PRJ3" s="129"/>
      <c r="PRK3" s="129"/>
      <c r="PRL3" s="129"/>
      <c r="PRM3" s="129"/>
      <c r="PRN3" s="129"/>
      <c r="PRO3" s="129"/>
      <c r="PRP3" s="129"/>
      <c r="PRQ3" s="129"/>
      <c r="PRR3" s="129"/>
      <c r="PRS3" s="129"/>
      <c r="PRT3" s="129"/>
      <c r="PRU3" s="129"/>
      <c r="PRV3" s="129"/>
      <c r="PRW3" s="129"/>
      <c r="PRX3" s="129"/>
      <c r="PRY3" s="129"/>
      <c r="PRZ3" s="129"/>
      <c r="PSA3" s="129"/>
      <c r="PSB3" s="129"/>
      <c r="PSC3" s="129"/>
      <c r="PSD3" s="129"/>
      <c r="PSE3" s="129"/>
      <c r="PSF3" s="129"/>
      <c r="PSG3" s="129"/>
      <c r="PSH3" s="129"/>
      <c r="PSI3" s="129"/>
      <c r="PSJ3" s="129"/>
      <c r="PSK3" s="129"/>
      <c r="PSL3" s="129"/>
      <c r="PSM3" s="129"/>
      <c r="PSN3" s="129"/>
      <c r="PSO3" s="129"/>
      <c r="PSP3" s="129"/>
      <c r="PSQ3" s="129"/>
      <c r="PSR3" s="129"/>
      <c r="PSS3" s="129"/>
      <c r="PST3" s="129"/>
      <c r="PSU3" s="129"/>
      <c r="PSV3" s="129"/>
      <c r="PSW3" s="129"/>
      <c r="PSX3" s="129"/>
      <c r="PSY3" s="129"/>
      <c r="PSZ3" s="129"/>
      <c r="PTA3" s="129"/>
      <c r="PTB3" s="129"/>
      <c r="PTC3" s="129"/>
      <c r="PTD3" s="129"/>
      <c r="PTE3" s="129"/>
      <c r="PTF3" s="129"/>
      <c r="PTG3" s="129"/>
      <c r="PTH3" s="129"/>
      <c r="PTI3" s="129"/>
      <c r="PTJ3" s="129"/>
      <c r="PTK3" s="129"/>
      <c r="PTL3" s="129"/>
      <c r="PTM3" s="129"/>
      <c r="PTN3" s="129"/>
      <c r="PTO3" s="129"/>
      <c r="PTP3" s="129"/>
      <c r="PTQ3" s="129"/>
      <c r="PTR3" s="129"/>
      <c r="PTS3" s="129"/>
      <c r="PTT3" s="129"/>
      <c r="PTU3" s="129"/>
      <c r="PTV3" s="129"/>
      <c r="PTW3" s="129"/>
      <c r="PTX3" s="129"/>
      <c r="PTY3" s="129"/>
      <c r="PTZ3" s="129"/>
      <c r="PUA3" s="129"/>
      <c r="PUB3" s="129"/>
      <c r="PUC3" s="129"/>
      <c r="PUD3" s="129"/>
      <c r="PUE3" s="129"/>
      <c r="PUF3" s="129"/>
      <c r="PUG3" s="129"/>
      <c r="PUH3" s="129"/>
      <c r="PUI3" s="129"/>
      <c r="PUJ3" s="129"/>
      <c r="PUK3" s="129"/>
      <c r="PUL3" s="129"/>
      <c r="PUM3" s="129"/>
      <c r="PUN3" s="129"/>
      <c r="PUO3" s="129"/>
      <c r="PUP3" s="129"/>
      <c r="PUQ3" s="129"/>
      <c r="PUR3" s="129"/>
      <c r="PUS3" s="129"/>
      <c r="PUT3" s="129"/>
      <c r="PUU3" s="129"/>
      <c r="PUV3" s="129"/>
      <c r="PUW3" s="129"/>
      <c r="PUX3" s="129"/>
      <c r="PUY3" s="129"/>
      <c r="PUZ3" s="129"/>
      <c r="PVA3" s="129"/>
      <c r="PVB3" s="129"/>
      <c r="PVC3" s="129"/>
      <c r="PVD3" s="129"/>
      <c r="PVE3" s="129"/>
      <c r="PVF3" s="129"/>
      <c r="PVG3" s="129"/>
      <c r="PVH3" s="129"/>
      <c r="PVI3" s="129"/>
      <c r="PVJ3" s="129"/>
      <c r="PVK3" s="129"/>
      <c r="PVL3" s="129"/>
      <c r="PVM3" s="129"/>
      <c r="PVN3" s="129"/>
      <c r="PVO3" s="129"/>
      <c r="PVP3" s="129"/>
      <c r="PVQ3" s="129"/>
      <c r="PVR3" s="129"/>
      <c r="PVS3" s="129"/>
      <c r="PVT3" s="129"/>
      <c r="PVU3" s="129"/>
      <c r="PVV3" s="129"/>
      <c r="PVW3" s="129"/>
      <c r="PVX3" s="129"/>
      <c r="PVY3" s="129"/>
      <c r="PVZ3" s="129"/>
      <c r="PWA3" s="129"/>
      <c r="PWB3" s="129"/>
      <c r="PWC3" s="129"/>
      <c r="PWD3" s="129"/>
      <c r="PWE3" s="129"/>
      <c r="PWF3" s="129"/>
      <c r="PWG3" s="129"/>
      <c r="PWH3" s="129"/>
      <c r="PWI3" s="129"/>
      <c r="PWJ3" s="129"/>
      <c r="PWK3" s="129"/>
      <c r="PWL3" s="129"/>
      <c r="PWM3" s="129"/>
      <c r="PWN3" s="129"/>
      <c r="PWO3" s="129"/>
      <c r="PWP3" s="129"/>
      <c r="PWQ3" s="129"/>
      <c r="PWR3" s="129"/>
      <c r="PWS3" s="129"/>
      <c r="PWT3" s="129"/>
      <c r="PWU3" s="129"/>
      <c r="PWV3" s="129"/>
      <c r="PWW3" s="129"/>
      <c r="PWX3" s="129"/>
      <c r="PWY3" s="129"/>
      <c r="PWZ3" s="129"/>
      <c r="PXA3" s="129"/>
      <c r="PXB3" s="129"/>
      <c r="PXC3" s="129"/>
      <c r="PXD3" s="129"/>
      <c r="PXE3" s="129"/>
      <c r="PXF3" s="129"/>
      <c r="PXG3" s="129"/>
      <c r="PXH3" s="129"/>
      <c r="PXI3" s="129"/>
      <c r="PXJ3" s="129"/>
      <c r="PXK3" s="129"/>
      <c r="PXL3" s="129"/>
      <c r="PXM3" s="129"/>
      <c r="PXN3" s="129"/>
      <c r="PXO3" s="129"/>
      <c r="PXP3" s="129"/>
      <c r="PXQ3" s="129"/>
      <c r="PXR3" s="129"/>
      <c r="PXS3" s="129"/>
      <c r="PXT3" s="129"/>
      <c r="PXU3" s="129"/>
      <c r="PXV3" s="129"/>
      <c r="PXW3" s="129"/>
      <c r="PXX3" s="129"/>
      <c r="PXY3" s="129"/>
      <c r="PXZ3" s="129"/>
      <c r="PYA3" s="129"/>
      <c r="PYB3" s="129"/>
      <c r="PYC3" s="129"/>
      <c r="PYD3" s="129"/>
      <c r="PYE3" s="129"/>
      <c r="PYF3" s="129"/>
      <c r="PYG3" s="129"/>
      <c r="PYH3" s="129"/>
      <c r="PYI3" s="129"/>
      <c r="PYJ3" s="129"/>
      <c r="PYK3" s="129"/>
      <c r="PYL3" s="129"/>
      <c r="PYM3" s="129"/>
      <c r="PYN3" s="129"/>
      <c r="PYO3" s="129"/>
      <c r="PYP3" s="129"/>
      <c r="PYQ3" s="129"/>
      <c r="PYR3" s="129"/>
      <c r="PYS3" s="129"/>
      <c r="PYT3" s="129"/>
      <c r="PYU3" s="129"/>
      <c r="PYV3" s="129"/>
      <c r="PYW3" s="129"/>
      <c r="PYX3" s="129"/>
      <c r="PYY3" s="129"/>
      <c r="PYZ3" s="129"/>
      <c r="PZA3" s="129"/>
      <c r="PZB3" s="129"/>
      <c r="PZC3" s="129"/>
      <c r="PZD3" s="129"/>
      <c r="PZE3" s="129"/>
      <c r="PZF3" s="129"/>
      <c r="PZG3" s="129"/>
      <c r="PZH3" s="129"/>
      <c r="PZI3" s="129"/>
      <c r="PZJ3" s="129"/>
      <c r="PZK3" s="129"/>
      <c r="PZL3" s="129"/>
      <c r="PZM3" s="129"/>
      <c r="PZN3" s="129"/>
      <c r="PZO3" s="129"/>
      <c r="PZP3" s="129"/>
      <c r="PZQ3" s="129"/>
      <c r="PZR3" s="129"/>
      <c r="PZS3" s="129"/>
      <c r="PZT3" s="129"/>
      <c r="PZU3" s="129"/>
      <c r="PZV3" s="129"/>
      <c r="PZW3" s="129"/>
      <c r="PZX3" s="129"/>
      <c r="PZY3" s="129"/>
      <c r="PZZ3" s="129"/>
      <c r="QAA3" s="129"/>
      <c r="QAB3" s="129"/>
      <c r="QAC3" s="129"/>
      <c r="QAD3" s="129"/>
      <c r="QAE3" s="129"/>
      <c r="QAF3" s="129"/>
      <c r="QAG3" s="129"/>
      <c r="QAH3" s="129"/>
      <c r="QAI3" s="129"/>
      <c r="QAJ3" s="129"/>
      <c r="QAK3" s="129"/>
      <c r="QAL3" s="129"/>
      <c r="QAM3" s="129"/>
      <c r="QAN3" s="129"/>
      <c r="QAO3" s="129"/>
      <c r="QAP3" s="129"/>
      <c r="QAQ3" s="129"/>
      <c r="QAR3" s="129"/>
      <c r="QAS3" s="129"/>
      <c r="QAT3" s="129"/>
      <c r="QAU3" s="129"/>
      <c r="QAV3" s="129"/>
      <c r="QAW3" s="129"/>
      <c r="QAX3" s="129"/>
      <c r="QAY3" s="129"/>
      <c r="QAZ3" s="129"/>
      <c r="QBA3" s="129"/>
      <c r="QBB3" s="129"/>
      <c r="QBC3" s="129"/>
      <c r="QBD3" s="129"/>
      <c r="QBE3" s="129"/>
      <c r="QBF3" s="129"/>
      <c r="QBG3" s="129"/>
      <c r="QBH3" s="129"/>
      <c r="QBI3" s="129"/>
      <c r="QBJ3" s="129"/>
      <c r="QBK3" s="129"/>
      <c r="QBL3" s="129"/>
      <c r="QBM3" s="129"/>
      <c r="QBN3" s="129"/>
      <c r="QBO3" s="129"/>
      <c r="QBP3" s="129"/>
      <c r="QBQ3" s="129"/>
      <c r="QBR3" s="129"/>
      <c r="QBS3" s="129"/>
      <c r="QBT3" s="129"/>
      <c r="QBU3" s="129"/>
      <c r="QBV3" s="129"/>
      <c r="QBW3" s="129"/>
      <c r="QBX3" s="129"/>
      <c r="QBY3" s="129"/>
      <c r="QBZ3" s="129"/>
      <c r="QCA3" s="129"/>
      <c r="QCB3" s="129"/>
      <c r="QCC3" s="129"/>
      <c r="QCD3" s="129"/>
      <c r="QCE3" s="129"/>
      <c r="QCF3" s="129"/>
      <c r="QCG3" s="129"/>
      <c r="QCH3" s="129"/>
      <c r="QCI3" s="129"/>
      <c r="QCJ3" s="129"/>
      <c r="QCK3" s="129"/>
      <c r="QCL3" s="129"/>
      <c r="QCM3" s="129"/>
      <c r="QCN3" s="129"/>
      <c r="QCO3" s="129"/>
      <c r="QCP3" s="129"/>
      <c r="QCQ3" s="129"/>
      <c r="QCR3" s="129"/>
      <c r="QCS3" s="129"/>
      <c r="QCT3" s="129"/>
      <c r="QCU3" s="129"/>
      <c r="QCV3" s="129"/>
      <c r="QCW3" s="129"/>
      <c r="QCX3" s="129"/>
      <c r="QCY3" s="129"/>
      <c r="QCZ3" s="129"/>
      <c r="QDA3" s="129"/>
      <c r="QDB3" s="129"/>
      <c r="QDC3" s="129"/>
      <c r="QDD3" s="129"/>
      <c r="QDE3" s="129"/>
      <c r="QDF3" s="129"/>
      <c r="QDG3" s="129"/>
      <c r="QDH3" s="129"/>
      <c r="QDI3" s="129"/>
      <c r="QDJ3" s="129"/>
      <c r="QDK3" s="129"/>
      <c r="QDL3" s="129"/>
      <c r="QDM3" s="129"/>
      <c r="QDN3" s="129"/>
      <c r="QDO3" s="129"/>
      <c r="QDP3" s="129"/>
      <c r="QDQ3" s="129"/>
      <c r="QDR3" s="129"/>
      <c r="QDS3" s="129"/>
      <c r="QDT3" s="129"/>
      <c r="QDU3" s="129"/>
      <c r="QDV3" s="129"/>
      <c r="QDW3" s="129"/>
      <c r="QDX3" s="129"/>
      <c r="QDY3" s="129"/>
      <c r="QDZ3" s="129"/>
      <c r="QEA3" s="129"/>
      <c r="QEB3" s="129"/>
      <c r="QEC3" s="129"/>
      <c r="QED3" s="129"/>
      <c r="QEE3" s="129"/>
      <c r="QEF3" s="129"/>
      <c r="QEG3" s="129"/>
      <c r="QEH3" s="129"/>
      <c r="QEI3" s="129"/>
      <c r="QEJ3" s="129"/>
      <c r="QEK3" s="129"/>
      <c r="QEL3" s="129"/>
      <c r="QEM3" s="129"/>
      <c r="QEN3" s="129"/>
      <c r="QEO3" s="129"/>
      <c r="QEP3" s="129"/>
      <c r="QEQ3" s="129"/>
      <c r="QER3" s="129"/>
      <c r="QES3" s="129"/>
      <c r="QET3" s="129"/>
      <c r="QEU3" s="129"/>
      <c r="QEV3" s="129"/>
      <c r="QEW3" s="129"/>
      <c r="QEX3" s="129"/>
      <c r="QEY3" s="129"/>
      <c r="QEZ3" s="129"/>
      <c r="QFA3" s="129"/>
      <c r="QFB3" s="129"/>
      <c r="QFC3" s="129"/>
      <c r="QFD3" s="129"/>
      <c r="QFE3" s="129"/>
      <c r="QFF3" s="129"/>
      <c r="QFG3" s="129"/>
      <c r="QFH3" s="129"/>
      <c r="QFI3" s="129"/>
      <c r="QFJ3" s="129"/>
      <c r="QFK3" s="129"/>
      <c r="QFL3" s="129"/>
      <c r="QFM3" s="129"/>
      <c r="QFN3" s="129"/>
      <c r="QFO3" s="129"/>
      <c r="QFP3" s="129"/>
      <c r="QFQ3" s="129"/>
      <c r="QFR3" s="129"/>
      <c r="QFS3" s="129"/>
      <c r="QFT3" s="129"/>
      <c r="QFU3" s="129"/>
      <c r="QFV3" s="129"/>
      <c r="QFW3" s="129"/>
      <c r="QFX3" s="129"/>
      <c r="QFY3" s="129"/>
      <c r="QFZ3" s="129"/>
      <c r="QGA3" s="129"/>
      <c r="QGB3" s="129"/>
      <c r="QGC3" s="129"/>
      <c r="QGD3" s="129"/>
      <c r="QGE3" s="129"/>
      <c r="QGF3" s="129"/>
      <c r="QGG3" s="129"/>
      <c r="QGH3" s="129"/>
      <c r="QGI3" s="129"/>
      <c r="QGJ3" s="129"/>
      <c r="QGK3" s="129"/>
      <c r="QGL3" s="129"/>
      <c r="QGM3" s="129"/>
      <c r="QGN3" s="129"/>
      <c r="QGO3" s="129"/>
      <c r="QGP3" s="129"/>
      <c r="QGQ3" s="129"/>
      <c r="QGR3" s="129"/>
      <c r="QGS3" s="129"/>
      <c r="QGT3" s="129"/>
      <c r="QGU3" s="129"/>
      <c r="QGV3" s="129"/>
      <c r="QGW3" s="129"/>
      <c r="QGX3" s="129"/>
      <c r="QGY3" s="129"/>
      <c r="QGZ3" s="129"/>
      <c r="QHA3" s="129"/>
      <c r="QHB3" s="129"/>
      <c r="QHC3" s="129"/>
      <c r="QHD3" s="129"/>
      <c r="QHE3" s="129"/>
      <c r="QHF3" s="129"/>
      <c r="QHG3" s="129"/>
      <c r="QHH3" s="129"/>
      <c r="QHI3" s="129"/>
      <c r="QHJ3" s="129"/>
      <c r="QHK3" s="129"/>
      <c r="QHL3" s="129"/>
      <c r="QHM3" s="129"/>
      <c r="QHN3" s="129"/>
      <c r="QHO3" s="129"/>
      <c r="QHP3" s="129"/>
      <c r="QHQ3" s="129"/>
      <c r="QHR3" s="129"/>
      <c r="QHS3" s="129"/>
      <c r="QHT3" s="129"/>
      <c r="QHU3" s="129"/>
      <c r="QHV3" s="129"/>
      <c r="QHW3" s="129"/>
      <c r="QHX3" s="129"/>
      <c r="QHY3" s="129"/>
      <c r="QHZ3" s="129"/>
      <c r="QIA3" s="129"/>
      <c r="QIB3" s="129"/>
      <c r="QIC3" s="129"/>
      <c r="QID3" s="129"/>
      <c r="QIE3" s="129"/>
      <c r="QIF3" s="129"/>
      <c r="QIG3" s="129"/>
      <c r="QIH3" s="129"/>
      <c r="QII3" s="129"/>
      <c r="QIJ3" s="129"/>
      <c r="QIK3" s="129"/>
      <c r="QIL3" s="129"/>
      <c r="QIM3" s="129"/>
      <c r="QIN3" s="129"/>
      <c r="QIO3" s="129"/>
      <c r="QIP3" s="129"/>
      <c r="QIQ3" s="129"/>
      <c r="QIR3" s="129"/>
      <c r="QIS3" s="129"/>
      <c r="QIT3" s="129"/>
      <c r="QIU3" s="129"/>
      <c r="QIV3" s="129"/>
      <c r="QIW3" s="129"/>
      <c r="QIX3" s="129"/>
      <c r="QIY3" s="129"/>
      <c r="QIZ3" s="129"/>
      <c r="QJA3" s="129"/>
      <c r="QJB3" s="129"/>
      <c r="QJC3" s="129"/>
      <c r="QJD3" s="129"/>
      <c r="QJE3" s="129"/>
      <c r="QJF3" s="129"/>
      <c r="QJG3" s="129"/>
      <c r="QJH3" s="129"/>
      <c r="QJI3" s="129"/>
      <c r="QJJ3" s="129"/>
      <c r="QJK3" s="129"/>
      <c r="QJL3" s="129"/>
      <c r="QJM3" s="129"/>
      <c r="QJN3" s="129"/>
      <c r="QJO3" s="129"/>
      <c r="QJP3" s="129"/>
      <c r="QJQ3" s="129"/>
      <c r="QJR3" s="129"/>
      <c r="QJS3" s="129"/>
      <c r="QJT3" s="129"/>
      <c r="QJU3" s="129"/>
      <c r="QJV3" s="129"/>
      <c r="QJW3" s="129"/>
      <c r="QJX3" s="129"/>
      <c r="QJY3" s="129"/>
      <c r="QJZ3" s="129"/>
      <c r="QKA3" s="129"/>
      <c r="QKB3" s="129"/>
      <c r="QKC3" s="129"/>
      <c r="QKD3" s="129"/>
      <c r="QKE3" s="129"/>
      <c r="QKF3" s="129"/>
      <c r="QKG3" s="129"/>
      <c r="QKH3" s="129"/>
      <c r="QKI3" s="129"/>
      <c r="QKJ3" s="129"/>
      <c r="QKK3" s="129"/>
      <c r="QKL3" s="129"/>
      <c r="QKM3" s="129"/>
      <c r="QKN3" s="129"/>
      <c r="QKO3" s="129"/>
      <c r="QKP3" s="129"/>
      <c r="QKQ3" s="129"/>
      <c r="QKR3" s="129"/>
      <c r="QKS3" s="129"/>
      <c r="QKT3" s="129"/>
      <c r="QKU3" s="129"/>
      <c r="QKV3" s="129"/>
      <c r="QKW3" s="129"/>
      <c r="QKX3" s="129"/>
      <c r="QKY3" s="129"/>
      <c r="QKZ3" s="129"/>
      <c r="QLA3" s="129"/>
      <c r="QLB3" s="129"/>
      <c r="QLC3" s="129"/>
      <c r="QLD3" s="129"/>
      <c r="QLE3" s="129"/>
      <c r="QLF3" s="129"/>
      <c r="QLG3" s="129"/>
      <c r="QLH3" s="129"/>
      <c r="QLI3" s="129"/>
      <c r="QLJ3" s="129"/>
      <c r="QLK3" s="129"/>
      <c r="QLL3" s="129"/>
      <c r="QLM3" s="129"/>
      <c r="QLN3" s="129"/>
      <c r="QLO3" s="129"/>
      <c r="QLP3" s="129"/>
      <c r="QLQ3" s="129"/>
      <c r="QLR3" s="129"/>
      <c r="QLS3" s="129"/>
      <c r="QLT3" s="129"/>
      <c r="QLU3" s="129"/>
      <c r="QLV3" s="129"/>
      <c r="QLW3" s="129"/>
      <c r="QLX3" s="129"/>
      <c r="QLY3" s="129"/>
      <c r="QLZ3" s="129"/>
      <c r="QMA3" s="129"/>
      <c r="QMB3" s="129"/>
      <c r="QMC3" s="129"/>
      <c r="QMD3" s="129"/>
      <c r="QME3" s="129"/>
      <c r="QMF3" s="129"/>
      <c r="QMG3" s="129"/>
      <c r="QMH3" s="129"/>
      <c r="QMI3" s="129"/>
      <c r="QMJ3" s="129"/>
      <c r="QMK3" s="129"/>
      <c r="QML3" s="129"/>
      <c r="QMM3" s="129"/>
      <c r="QMN3" s="129"/>
      <c r="QMO3" s="129"/>
      <c r="QMP3" s="129"/>
      <c r="QMQ3" s="129"/>
      <c r="QMR3" s="129"/>
      <c r="QMS3" s="129"/>
      <c r="QMT3" s="129"/>
      <c r="QMU3" s="129"/>
      <c r="QMV3" s="129"/>
      <c r="QMW3" s="129"/>
      <c r="QMX3" s="129"/>
      <c r="QMY3" s="129"/>
      <c r="QMZ3" s="129"/>
      <c r="QNA3" s="129"/>
      <c r="QNB3" s="129"/>
      <c r="QNC3" s="129"/>
      <c r="QND3" s="129"/>
      <c r="QNE3" s="129"/>
      <c r="QNF3" s="129"/>
      <c r="QNG3" s="129"/>
      <c r="QNH3" s="129"/>
      <c r="QNI3" s="129"/>
      <c r="QNJ3" s="129"/>
      <c r="QNK3" s="129"/>
      <c r="QNL3" s="129"/>
      <c r="QNM3" s="129"/>
      <c r="QNN3" s="129"/>
      <c r="QNO3" s="129"/>
      <c r="QNP3" s="129"/>
      <c r="QNQ3" s="129"/>
      <c r="QNR3" s="129"/>
      <c r="QNS3" s="129"/>
      <c r="QNT3" s="129"/>
      <c r="QNU3" s="129"/>
      <c r="QNV3" s="129"/>
      <c r="QNW3" s="129"/>
      <c r="QNX3" s="129"/>
      <c r="QNY3" s="129"/>
      <c r="QNZ3" s="129"/>
      <c r="QOA3" s="129"/>
      <c r="QOB3" s="129"/>
      <c r="QOC3" s="129"/>
      <c r="QOD3" s="129"/>
      <c r="QOE3" s="129"/>
      <c r="QOF3" s="129"/>
      <c r="QOG3" s="129"/>
      <c r="QOH3" s="129"/>
      <c r="QOI3" s="129"/>
      <c r="QOJ3" s="129"/>
      <c r="QOK3" s="129"/>
      <c r="QOL3" s="129"/>
      <c r="QOM3" s="129"/>
      <c r="QON3" s="129"/>
      <c r="QOO3" s="129"/>
      <c r="QOP3" s="129"/>
      <c r="QOQ3" s="129"/>
      <c r="QOR3" s="129"/>
      <c r="QOS3" s="129"/>
      <c r="QOT3" s="129"/>
      <c r="QOU3" s="129"/>
      <c r="QOV3" s="129"/>
      <c r="QOW3" s="129"/>
      <c r="QOX3" s="129"/>
      <c r="QOY3" s="129"/>
      <c r="QOZ3" s="129"/>
      <c r="QPA3" s="129"/>
      <c r="QPB3" s="129"/>
      <c r="QPC3" s="129"/>
      <c r="QPD3" s="129"/>
      <c r="QPE3" s="129"/>
      <c r="QPF3" s="129"/>
      <c r="QPG3" s="129"/>
      <c r="QPH3" s="129"/>
      <c r="QPI3" s="129"/>
      <c r="QPJ3" s="129"/>
      <c r="QPK3" s="129"/>
      <c r="QPL3" s="129"/>
      <c r="QPM3" s="129"/>
      <c r="QPN3" s="129"/>
      <c r="QPO3" s="129"/>
      <c r="QPP3" s="129"/>
      <c r="QPQ3" s="129"/>
      <c r="QPR3" s="129"/>
      <c r="QPS3" s="129"/>
      <c r="QPT3" s="129"/>
      <c r="QPU3" s="129"/>
      <c r="QPV3" s="129"/>
      <c r="QPW3" s="129"/>
      <c r="QPX3" s="129"/>
      <c r="QPY3" s="129"/>
      <c r="QPZ3" s="129"/>
      <c r="QQA3" s="129"/>
      <c r="QQB3" s="129"/>
      <c r="QQC3" s="129"/>
      <c r="QQD3" s="129"/>
      <c r="QQE3" s="129"/>
      <c r="QQF3" s="129"/>
      <c r="QQG3" s="129"/>
      <c r="QQH3" s="129"/>
      <c r="QQI3" s="129"/>
      <c r="QQJ3" s="129"/>
      <c r="QQK3" s="129"/>
      <c r="QQL3" s="129"/>
      <c r="QQM3" s="129"/>
      <c r="QQN3" s="129"/>
      <c r="QQO3" s="129"/>
      <c r="QQP3" s="129"/>
      <c r="QQQ3" s="129"/>
      <c r="QQR3" s="129"/>
      <c r="QQS3" s="129"/>
      <c r="QQT3" s="129"/>
      <c r="QQU3" s="129"/>
      <c r="QQV3" s="129"/>
      <c r="QQW3" s="129"/>
      <c r="QQX3" s="129"/>
      <c r="QQY3" s="129"/>
      <c r="QQZ3" s="129"/>
      <c r="QRA3" s="129"/>
      <c r="QRB3" s="129"/>
      <c r="QRC3" s="129"/>
      <c r="QRD3" s="129"/>
      <c r="QRE3" s="129"/>
      <c r="QRF3" s="129"/>
      <c r="QRG3" s="129"/>
      <c r="QRH3" s="129"/>
      <c r="QRI3" s="129"/>
      <c r="QRJ3" s="129"/>
      <c r="QRK3" s="129"/>
      <c r="QRL3" s="129"/>
      <c r="QRM3" s="129"/>
      <c r="QRN3" s="129"/>
      <c r="QRO3" s="129"/>
      <c r="QRP3" s="129"/>
      <c r="QRQ3" s="129"/>
      <c r="QRR3" s="129"/>
      <c r="QRS3" s="129"/>
      <c r="QRT3" s="129"/>
      <c r="QRU3" s="129"/>
      <c r="QRV3" s="129"/>
      <c r="QRW3" s="129"/>
      <c r="QRX3" s="129"/>
      <c r="QRY3" s="129"/>
      <c r="QRZ3" s="129"/>
      <c r="QSA3" s="129"/>
      <c r="QSB3" s="129"/>
      <c r="QSC3" s="129"/>
      <c r="QSD3" s="129"/>
      <c r="QSE3" s="129"/>
      <c r="QSF3" s="129"/>
      <c r="QSG3" s="129"/>
      <c r="QSH3" s="129"/>
      <c r="QSI3" s="129"/>
      <c r="QSJ3" s="129"/>
      <c r="QSK3" s="129"/>
      <c r="QSL3" s="129"/>
      <c r="QSM3" s="129"/>
      <c r="QSN3" s="129"/>
      <c r="QSO3" s="129"/>
      <c r="QSP3" s="129"/>
      <c r="QSQ3" s="129"/>
      <c r="QSR3" s="129"/>
      <c r="QSS3" s="129"/>
      <c r="QST3" s="129"/>
      <c r="QSU3" s="129"/>
      <c r="QSV3" s="129"/>
      <c r="QSW3" s="129"/>
      <c r="QSX3" s="129"/>
      <c r="QSY3" s="129"/>
      <c r="QSZ3" s="129"/>
      <c r="QTA3" s="129"/>
      <c r="QTB3" s="129"/>
      <c r="QTC3" s="129"/>
      <c r="QTD3" s="129"/>
      <c r="QTE3" s="129"/>
      <c r="QTF3" s="129"/>
      <c r="QTG3" s="129"/>
      <c r="QTH3" s="129"/>
      <c r="QTI3" s="129"/>
      <c r="QTJ3" s="129"/>
      <c r="QTK3" s="129"/>
      <c r="QTL3" s="129"/>
      <c r="QTM3" s="129"/>
      <c r="QTN3" s="129"/>
      <c r="QTO3" s="129"/>
      <c r="QTP3" s="129"/>
      <c r="QTQ3" s="129"/>
      <c r="QTR3" s="129"/>
      <c r="QTS3" s="129"/>
      <c r="QTT3" s="129"/>
      <c r="QTU3" s="129"/>
      <c r="QTV3" s="129"/>
      <c r="QTW3" s="129"/>
      <c r="QTX3" s="129"/>
      <c r="QTY3" s="129"/>
      <c r="QTZ3" s="129"/>
      <c r="QUA3" s="129"/>
      <c r="QUB3" s="129"/>
      <c r="QUC3" s="129"/>
      <c r="QUD3" s="129"/>
      <c r="QUE3" s="129"/>
      <c r="QUF3" s="129"/>
      <c r="QUG3" s="129"/>
      <c r="QUH3" s="129"/>
      <c r="QUI3" s="129"/>
      <c r="QUJ3" s="129"/>
      <c r="QUK3" s="129"/>
      <c r="QUL3" s="129"/>
      <c r="QUM3" s="129"/>
      <c r="QUN3" s="129"/>
      <c r="QUO3" s="129"/>
      <c r="QUP3" s="129"/>
      <c r="QUQ3" s="129"/>
      <c r="QUR3" s="129"/>
      <c r="QUS3" s="129"/>
      <c r="QUT3" s="129"/>
      <c r="QUU3" s="129"/>
      <c r="QUV3" s="129"/>
      <c r="QUW3" s="129"/>
      <c r="QUX3" s="129"/>
      <c r="QUY3" s="129"/>
      <c r="QUZ3" s="129"/>
      <c r="QVA3" s="129"/>
      <c r="QVB3" s="129"/>
      <c r="QVC3" s="129"/>
      <c r="QVD3" s="129"/>
      <c r="QVE3" s="129"/>
      <c r="QVF3" s="129"/>
      <c r="QVG3" s="129"/>
      <c r="QVH3" s="129"/>
      <c r="QVI3" s="129"/>
      <c r="QVJ3" s="129"/>
      <c r="QVK3" s="129"/>
      <c r="QVL3" s="129"/>
      <c r="QVM3" s="129"/>
      <c r="QVN3" s="129"/>
      <c r="QVO3" s="129"/>
      <c r="QVP3" s="129"/>
      <c r="QVQ3" s="129"/>
      <c r="QVR3" s="129"/>
      <c r="QVS3" s="129"/>
      <c r="QVT3" s="129"/>
      <c r="QVU3" s="129"/>
      <c r="QVV3" s="129"/>
      <c r="QVW3" s="129"/>
      <c r="QVX3" s="129"/>
      <c r="QVY3" s="129"/>
      <c r="QVZ3" s="129"/>
      <c r="QWA3" s="129"/>
      <c r="QWB3" s="129"/>
      <c r="QWC3" s="129"/>
      <c r="QWD3" s="129"/>
      <c r="QWE3" s="129"/>
      <c r="QWF3" s="129"/>
      <c r="QWG3" s="129"/>
      <c r="QWH3" s="129"/>
      <c r="QWI3" s="129"/>
      <c r="QWJ3" s="129"/>
      <c r="QWK3" s="129"/>
      <c r="QWL3" s="129"/>
      <c r="QWM3" s="129"/>
      <c r="QWN3" s="129"/>
      <c r="QWO3" s="129"/>
      <c r="QWP3" s="129"/>
      <c r="QWQ3" s="129"/>
      <c r="QWR3" s="129"/>
      <c r="QWS3" s="129"/>
      <c r="QWT3" s="129"/>
      <c r="QWU3" s="129"/>
      <c r="QWV3" s="129"/>
      <c r="QWW3" s="129"/>
      <c r="QWX3" s="129"/>
      <c r="QWY3" s="129"/>
      <c r="QWZ3" s="129"/>
      <c r="QXA3" s="129"/>
      <c r="QXB3" s="129"/>
      <c r="QXC3" s="129"/>
      <c r="QXD3" s="129"/>
      <c r="QXE3" s="129"/>
      <c r="QXF3" s="129"/>
      <c r="QXG3" s="129"/>
      <c r="QXH3" s="129"/>
      <c r="QXI3" s="129"/>
      <c r="QXJ3" s="129"/>
      <c r="QXK3" s="129"/>
      <c r="QXL3" s="129"/>
      <c r="QXM3" s="129"/>
      <c r="QXN3" s="129"/>
      <c r="QXO3" s="129"/>
      <c r="QXP3" s="129"/>
      <c r="QXQ3" s="129"/>
      <c r="QXR3" s="129"/>
      <c r="QXS3" s="129"/>
      <c r="QXT3" s="129"/>
      <c r="QXU3" s="129"/>
      <c r="QXV3" s="129"/>
      <c r="QXW3" s="129"/>
      <c r="QXX3" s="129"/>
      <c r="QXY3" s="129"/>
      <c r="QXZ3" s="129"/>
      <c r="QYA3" s="129"/>
      <c r="QYB3" s="129"/>
      <c r="QYC3" s="129"/>
      <c r="QYD3" s="129"/>
      <c r="QYE3" s="129"/>
      <c r="QYF3" s="129"/>
      <c r="QYG3" s="129"/>
      <c r="QYH3" s="129"/>
      <c r="QYI3" s="129"/>
      <c r="QYJ3" s="129"/>
      <c r="QYK3" s="129"/>
      <c r="QYL3" s="129"/>
      <c r="QYM3" s="129"/>
      <c r="QYN3" s="129"/>
      <c r="QYO3" s="129"/>
      <c r="QYP3" s="129"/>
      <c r="QYQ3" s="129"/>
      <c r="QYR3" s="129"/>
      <c r="QYS3" s="129"/>
      <c r="QYT3" s="129"/>
      <c r="QYU3" s="129"/>
      <c r="QYV3" s="129"/>
      <c r="QYW3" s="129"/>
      <c r="QYX3" s="129"/>
      <c r="QYY3" s="129"/>
      <c r="QYZ3" s="129"/>
      <c r="QZA3" s="129"/>
      <c r="QZB3" s="129"/>
      <c r="QZC3" s="129"/>
      <c r="QZD3" s="129"/>
      <c r="QZE3" s="129"/>
      <c r="QZF3" s="129"/>
      <c r="QZG3" s="129"/>
      <c r="QZH3" s="129"/>
      <c r="QZI3" s="129"/>
      <c r="QZJ3" s="129"/>
      <c r="QZK3" s="129"/>
      <c r="QZL3" s="129"/>
      <c r="QZM3" s="129"/>
      <c r="QZN3" s="129"/>
      <c r="QZO3" s="129"/>
      <c r="QZP3" s="129"/>
      <c r="QZQ3" s="129"/>
      <c r="QZR3" s="129"/>
      <c r="QZS3" s="129"/>
      <c r="QZT3" s="129"/>
      <c r="QZU3" s="129"/>
      <c r="QZV3" s="129"/>
      <c r="QZW3" s="129"/>
      <c r="QZX3" s="129"/>
      <c r="QZY3" s="129"/>
      <c r="QZZ3" s="129"/>
      <c r="RAA3" s="129"/>
      <c r="RAB3" s="129"/>
      <c r="RAC3" s="129"/>
      <c r="RAD3" s="129"/>
      <c r="RAE3" s="129"/>
      <c r="RAF3" s="129"/>
      <c r="RAG3" s="129"/>
      <c r="RAH3" s="129"/>
      <c r="RAI3" s="129"/>
      <c r="RAJ3" s="129"/>
      <c r="RAK3" s="129"/>
      <c r="RAL3" s="129"/>
      <c r="RAM3" s="129"/>
      <c r="RAN3" s="129"/>
      <c r="RAO3" s="129"/>
      <c r="RAP3" s="129"/>
      <c r="RAQ3" s="129"/>
      <c r="RAR3" s="129"/>
      <c r="RAS3" s="129"/>
      <c r="RAT3" s="129"/>
      <c r="RAU3" s="129"/>
      <c r="RAV3" s="129"/>
      <c r="RAW3" s="129"/>
      <c r="RAX3" s="129"/>
      <c r="RAY3" s="129"/>
      <c r="RAZ3" s="129"/>
      <c r="RBA3" s="129"/>
      <c r="RBB3" s="129"/>
      <c r="RBC3" s="129"/>
      <c r="RBD3" s="129"/>
      <c r="RBE3" s="129"/>
      <c r="RBF3" s="129"/>
      <c r="RBG3" s="129"/>
      <c r="RBH3" s="129"/>
      <c r="RBI3" s="129"/>
      <c r="RBJ3" s="129"/>
      <c r="RBK3" s="129"/>
      <c r="RBL3" s="129"/>
      <c r="RBM3" s="129"/>
      <c r="RBN3" s="129"/>
      <c r="RBO3" s="129"/>
      <c r="RBP3" s="129"/>
      <c r="RBQ3" s="129"/>
      <c r="RBR3" s="129"/>
      <c r="RBS3" s="129"/>
      <c r="RBT3" s="129"/>
      <c r="RBU3" s="129"/>
      <c r="RBV3" s="129"/>
      <c r="RBW3" s="129"/>
      <c r="RBX3" s="129"/>
      <c r="RBY3" s="129"/>
      <c r="RBZ3" s="129"/>
      <c r="RCA3" s="129"/>
      <c r="RCB3" s="129"/>
      <c r="RCC3" s="129"/>
      <c r="RCD3" s="129"/>
      <c r="RCE3" s="129"/>
      <c r="RCF3" s="129"/>
      <c r="RCG3" s="129"/>
      <c r="RCH3" s="129"/>
      <c r="RCI3" s="129"/>
      <c r="RCJ3" s="129"/>
      <c r="RCK3" s="129"/>
      <c r="RCL3" s="129"/>
      <c r="RCM3" s="129"/>
      <c r="RCN3" s="129"/>
      <c r="RCO3" s="129"/>
      <c r="RCP3" s="129"/>
      <c r="RCQ3" s="129"/>
      <c r="RCR3" s="129"/>
      <c r="RCS3" s="129"/>
      <c r="RCT3" s="129"/>
      <c r="RCU3" s="129"/>
      <c r="RCV3" s="129"/>
      <c r="RCW3" s="129"/>
      <c r="RCX3" s="129"/>
      <c r="RCY3" s="129"/>
      <c r="RCZ3" s="129"/>
      <c r="RDA3" s="129"/>
      <c r="RDB3" s="129"/>
      <c r="RDC3" s="129"/>
      <c r="RDD3" s="129"/>
      <c r="RDE3" s="129"/>
      <c r="RDF3" s="129"/>
      <c r="RDG3" s="129"/>
      <c r="RDH3" s="129"/>
      <c r="RDI3" s="129"/>
      <c r="RDJ3" s="129"/>
      <c r="RDK3" s="129"/>
      <c r="RDL3" s="129"/>
      <c r="RDM3" s="129"/>
      <c r="RDN3" s="129"/>
      <c r="RDO3" s="129"/>
      <c r="RDP3" s="129"/>
      <c r="RDQ3" s="129"/>
      <c r="RDR3" s="129"/>
      <c r="RDS3" s="129"/>
      <c r="RDT3" s="129"/>
      <c r="RDU3" s="129"/>
      <c r="RDV3" s="129"/>
      <c r="RDW3" s="129"/>
      <c r="RDX3" s="129"/>
      <c r="RDY3" s="129"/>
      <c r="RDZ3" s="129"/>
      <c r="REA3" s="129"/>
      <c r="REB3" s="129"/>
      <c r="REC3" s="129"/>
      <c r="RED3" s="129"/>
      <c r="REE3" s="129"/>
      <c r="REF3" s="129"/>
      <c r="REG3" s="129"/>
      <c r="REH3" s="129"/>
      <c r="REI3" s="129"/>
      <c r="REJ3" s="129"/>
      <c r="REK3" s="129"/>
      <c r="REL3" s="129"/>
      <c r="REM3" s="129"/>
      <c r="REN3" s="129"/>
      <c r="REO3" s="129"/>
      <c r="REP3" s="129"/>
      <c r="REQ3" s="129"/>
      <c r="RER3" s="129"/>
      <c r="RES3" s="129"/>
      <c r="RET3" s="129"/>
      <c r="REU3" s="129"/>
      <c r="REV3" s="129"/>
      <c r="REW3" s="129"/>
      <c r="REX3" s="129"/>
      <c r="REY3" s="129"/>
      <c r="REZ3" s="129"/>
      <c r="RFA3" s="129"/>
      <c r="RFB3" s="129"/>
      <c r="RFC3" s="129"/>
      <c r="RFD3" s="129"/>
      <c r="RFE3" s="129"/>
      <c r="RFF3" s="129"/>
      <c r="RFG3" s="129"/>
      <c r="RFH3" s="129"/>
      <c r="RFI3" s="129"/>
      <c r="RFJ3" s="129"/>
      <c r="RFK3" s="129"/>
      <c r="RFL3" s="129"/>
      <c r="RFM3" s="129"/>
      <c r="RFN3" s="129"/>
      <c r="RFO3" s="129"/>
      <c r="RFP3" s="129"/>
      <c r="RFQ3" s="129"/>
      <c r="RFR3" s="129"/>
      <c r="RFS3" s="129"/>
      <c r="RFT3" s="129"/>
      <c r="RFU3" s="129"/>
      <c r="RFV3" s="129"/>
      <c r="RFW3" s="129"/>
      <c r="RFX3" s="129"/>
      <c r="RFY3" s="129"/>
      <c r="RFZ3" s="129"/>
      <c r="RGA3" s="129"/>
      <c r="RGB3" s="129"/>
      <c r="RGC3" s="129"/>
      <c r="RGD3" s="129"/>
      <c r="RGE3" s="129"/>
      <c r="RGF3" s="129"/>
      <c r="RGG3" s="129"/>
      <c r="RGH3" s="129"/>
      <c r="RGI3" s="129"/>
      <c r="RGJ3" s="129"/>
      <c r="RGK3" s="129"/>
      <c r="RGL3" s="129"/>
      <c r="RGM3" s="129"/>
      <c r="RGN3" s="129"/>
      <c r="RGO3" s="129"/>
      <c r="RGP3" s="129"/>
      <c r="RGQ3" s="129"/>
      <c r="RGR3" s="129"/>
      <c r="RGS3" s="129"/>
      <c r="RGT3" s="129"/>
      <c r="RGU3" s="129"/>
      <c r="RGV3" s="129"/>
      <c r="RGW3" s="129"/>
      <c r="RGX3" s="129"/>
      <c r="RGY3" s="129"/>
      <c r="RGZ3" s="129"/>
      <c r="RHA3" s="129"/>
      <c r="RHB3" s="129"/>
      <c r="RHC3" s="129"/>
      <c r="RHD3" s="129"/>
      <c r="RHE3" s="129"/>
      <c r="RHF3" s="129"/>
      <c r="RHG3" s="129"/>
      <c r="RHH3" s="129"/>
      <c r="RHI3" s="129"/>
      <c r="RHJ3" s="129"/>
      <c r="RHK3" s="129"/>
      <c r="RHL3" s="129"/>
      <c r="RHM3" s="129"/>
      <c r="RHN3" s="129"/>
      <c r="RHO3" s="129"/>
      <c r="RHP3" s="129"/>
      <c r="RHQ3" s="129"/>
      <c r="RHR3" s="129"/>
      <c r="RHS3" s="129"/>
      <c r="RHT3" s="129"/>
      <c r="RHU3" s="129"/>
      <c r="RHV3" s="129"/>
      <c r="RHW3" s="129"/>
      <c r="RHX3" s="129"/>
      <c r="RHY3" s="129"/>
      <c r="RHZ3" s="129"/>
      <c r="RIA3" s="129"/>
      <c r="RIB3" s="129"/>
      <c r="RIC3" s="129"/>
      <c r="RID3" s="129"/>
      <c r="RIE3" s="129"/>
      <c r="RIF3" s="129"/>
      <c r="RIG3" s="129"/>
      <c r="RIH3" s="129"/>
      <c r="RII3" s="129"/>
      <c r="RIJ3" s="129"/>
      <c r="RIK3" s="129"/>
      <c r="RIL3" s="129"/>
      <c r="RIM3" s="129"/>
      <c r="RIN3" s="129"/>
      <c r="RIO3" s="129"/>
      <c r="RIP3" s="129"/>
      <c r="RIQ3" s="129"/>
      <c r="RIR3" s="129"/>
      <c r="RIS3" s="129"/>
      <c r="RIT3" s="129"/>
      <c r="RIU3" s="129"/>
      <c r="RIV3" s="129"/>
      <c r="RIW3" s="129"/>
      <c r="RIX3" s="129"/>
      <c r="RIY3" s="129"/>
      <c r="RIZ3" s="129"/>
      <c r="RJA3" s="129"/>
      <c r="RJB3" s="129"/>
      <c r="RJC3" s="129"/>
      <c r="RJD3" s="129"/>
      <c r="RJE3" s="129"/>
      <c r="RJF3" s="129"/>
      <c r="RJG3" s="129"/>
      <c r="RJH3" s="129"/>
      <c r="RJI3" s="129"/>
      <c r="RJJ3" s="129"/>
      <c r="RJK3" s="129"/>
      <c r="RJL3" s="129"/>
      <c r="RJM3" s="129"/>
      <c r="RJN3" s="129"/>
      <c r="RJO3" s="129"/>
      <c r="RJP3" s="129"/>
      <c r="RJQ3" s="129"/>
      <c r="RJR3" s="129"/>
      <c r="RJS3" s="129"/>
      <c r="RJT3" s="129"/>
      <c r="RJU3" s="129"/>
      <c r="RJV3" s="129"/>
      <c r="RJW3" s="129"/>
      <c r="RJX3" s="129"/>
      <c r="RJY3" s="129"/>
      <c r="RJZ3" s="129"/>
      <c r="RKA3" s="129"/>
      <c r="RKB3" s="129"/>
      <c r="RKC3" s="129"/>
      <c r="RKD3" s="129"/>
      <c r="RKE3" s="129"/>
      <c r="RKF3" s="129"/>
      <c r="RKG3" s="129"/>
      <c r="RKH3" s="129"/>
      <c r="RKI3" s="129"/>
      <c r="RKJ3" s="129"/>
      <c r="RKK3" s="129"/>
      <c r="RKL3" s="129"/>
      <c r="RKM3" s="129"/>
      <c r="RKN3" s="129"/>
      <c r="RKO3" s="129"/>
      <c r="RKP3" s="129"/>
      <c r="RKQ3" s="129"/>
      <c r="RKR3" s="129"/>
      <c r="RKS3" s="129"/>
      <c r="RKT3" s="129"/>
      <c r="RKU3" s="129"/>
      <c r="RKV3" s="129"/>
      <c r="RKW3" s="129"/>
      <c r="RKX3" s="129"/>
      <c r="RKY3" s="129"/>
      <c r="RKZ3" s="129"/>
      <c r="RLA3" s="129"/>
      <c r="RLB3" s="129"/>
      <c r="RLC3" s="129"/>
      <c r="RLD3" s="129"/>
      <c r="RLE3" s="129"/>
      <c r="RLF3" s="129"/>
      <c r="RLG3" s="129"/>
      <c r="RLH3" s="129"/>
      <c r="RLI3" s="129"/>
      <c r="RLJ3" s="129"/>
      <c r="RLK3" s="129"/>
      <c r="RLL3" s="129"/>
      <c r="RLM3" s="129"/>
      <c r="RLN3" s="129"/>
      <c r="RLO3" s="129"/>
      <c r="RLP3" s="129"/>
      <c r="RLQ3" s="129"/>
      <c r="RLR3" s="129"/>
      <c r="RLS3" s="129"/>
      <c r="RLT3" s="129"/>
      <c r="RLU3" s="129"/>
      <c r="RLV3" s="129"/>
      <c r="RLW3" s="129"/>
      <c r="RLX3" s="129"/>
      <c r="RLY3" s="129"/>
      <c r="RLZ3" s="129"/>
      <c r="RMA3" s="129"/>
      <c r="RMB3" s="129"/>
      <c r="RMC3" s="129"/>
      <c r="RMD3" s="129"/>
      <c r="RME3" s="129"/>
      <c r="RMF3" s="129"/>
      <c r="RMG3" s="129"/>
      <c r="RMH3" s="129"/>
      <c r="RMI3" s="129"/>
      <c r="RMJ3" s="129"/>
      <c r="RMK3" s="129"/>
      <c r="RML3" s="129"/>
      <c r="RMM3" s="129"/>
      <c r="RMN3" s="129"/>
      <c r="RMO3" s="129"/>
      <c r="RMP3" s="129"/>
      <c r="RMQ3" s="129"/>
      <c r="RMR3" s="129"/>
      <c r="RMS3" s="129"/>
      <c r="RMT3" s="129"/>
      <c r="RMU3" s="129"/>
      <c r="RMV3" s="129"/>
      <c r="RMW3" s="129"/>
      <c r="RMX3" s="129"/>
      <c r="RMY3" s="129"/>
      <c r="RMZ3" s="129"/>
      <c r="RNA3" s="129"/>
      <c r="RNB3" s="129"/>
      <c r="RNC3" s="129"/>
      <c r="RND3" s="129"/>
      <c r="RNE3" s="129"/>
      <c r="RNF3" s="129"/>
      <c r="RNG3" s="129"/>
      <c r="RNH3" s="129"/>
      <c r="RNI3" s="129"/>
      <c r="RNJ3" s="129"/>
      <c r="RNK3" s="129"/>
      <c r="RNL3" s="129"/>
      <c r="RNM3" s="129"/>
      <c r="RNN3" s="129"/>
      <c r="RNO3" s="129"/>
      <c r="RNP3" s="129"/>
      <c r="RNQ3" s="129"/>
      <c r="RNR3" s="129"/>
      <c r="RNS3" s="129"/>
      <c r="RNT3" s="129"/>
      <c r="RNU3" s="129"/>
      <c r="RNV3" s="129"/>
      <c r="RNW3" s="129"/>
      <c r="RNX3" s="129"/>
      <c r="RNY3" s="129"/>
      <c r="RNZ3" s="129"/>
      <c r="ROA3" s="129"/>
      <c r="ROB3" s="129"/>
      <c r="ROC3" s="129"/>
      <c r="ROD3" s="129"/>
      <c r="ROE3" s="129"/>
      <c r="ROF3" s="129"/>
      <c r="ROG3" s="129"/>
      <c r="ROH3" s="129"/>
      <c r="ROI3" s="129"/>
      <c r="ROJ3" s="129"/>
      <c r="ROK3" s="129"/>
      <c r="ROL3" s="129"/>
      <c r="ROM3" s="129"/>
      <c r="RON3" s="129"/>
      <c r="ROO3" s="129"/>
      <c r="ROP3" s="129"/>
      <c r="ROQ3" s="129"/>
      <c r="ROR3" s="129"/>
      <c r="ROS3" s="129"/>
      <c r="ROT3" s="129"/>
      <c r="ROU3" s="129"/>
      <c r="ROV3" s="129"/>
      <c r="ROW3" s="129"/>
      <c r="ROX3" s="129"/>
      <c r="ROY3" s="129"/>
      <c r="ROZ3" s="129"/>
      <c r="RPA3" s="129"/>
      <c r="RPB3" s="129"/>
      <c r="RPC3" s="129"/>
      <c r="RPD3" s="129"/>
      <c r="RPE3" s="129"/>
      <c r="RPF3" s="129"/>
      <c r="RPG3" s="129"/>
      <c r="RPH3" s="129"/>
      <c r="RPI3" s="129"/>
      <c r="RPJ3" s="129"/>
      <c r="RPK3" s="129"/>
      <c r="RPL3" s="129"/>
      <c r="RPM3" s="129"/>
      <c r="RPN3" s="129"/>
      <c r="RPO3" s="129"/>
      <c r="RPP3" s="129"/>
      <c r="RPQ3" s="129"/>
      <c r="RPR3" s="129"/>
      <c r="RPS3" s="129"/>
      <c r="RPT3" s="129"/>
      <c r="RPU3" s="129"/>
      <c r="RPV3" s="129"/>
      <c r="RPW3" s="129"/>
      <c r="RPX3" s="129"/>
      <c r="RPY3" s="129"/>
      <c r="RPZ3" s="129"/>
      <c r="RQA3" s="129"/>
      <c r="RQB3" s="129"/>
      <c r="RQC3" s="129"/>
      <c r="RQD3" s="129"/>
      <c r="RQE3" s="129"/>
      <c r="RQF3" s="129"/>
      <c r="RQG3" s="129"/>
      <c r="RQH3" s="129"/>
      <c r="RQI3" s="129"/>
      <c r="RQJ3" s="129"/>
      <c r="RQK3" s="129"/>
      <c r="RQL3" s="129"/>
      <c r="RQM3" s="129"/>
      <c r="RQN3" s="129"/>
      <c r="RQO3" s="129"/>
      <c r="RQP3" s="129"/>
      <c r="RQQ3" s="129"/>
      <c r="RQR3" s="129"/>
      <c r="RQS3" s="129"/>
      <c r="RQT3" s="129"/>
      <c r="RQU3" s="129"/>
      <c r="RQV3" s="129"/>
      <c r="RQW3" s="129"/>
      <c r="RQX3" s="129"/>
      <c r="RQY3" s="129"/>
      <c r="RQZ3" s="129"/>
      <c r="RRA3" s="129"/>
      <c r="RRB3" s="129"/>
      <c r="RRC3" s="129"/>
      <c r="RRD3" s="129"/>
      <c r="RRE3" s="129"/>
      <c r="RRF3" s="129"/>
      <c r="RRG3" s="129"/>
      <c r="RRH3" s="129"/>
      <c r="RRI3" s="129"/>
      <c r="RRJ3" s="129"/>
      <c r="RRK3" s="129"/>
      <c r="RRL3" s="129"/>
      <c r="RRM3" s="129"/>
      <c r="RRN3" s="129"/>
      <c r="RRO3" s="129"/>
      <c r="RRP3" s="129"/>
      <c r="RRQ3" s="129"/>
      <c r="RRR3" s="129"/>
      <c r="RRS3" s="129"/>
      <c r="RRT3" s="129"/>
      <c r="RRU3" s="129"/>
      <c r="RRV3" s="129"/>
      <c r="RRW3" s="129"/>
      <c r="RRX3" s="129"/>
      <c r="RRY3" s="129"/>
      <c r="RRZ3" s="129"/>
      <c r="RSA3" s="129"/>
      <c r="RSB3" s="129"/>
      <c r="RSC3" s="129"/>
      <c r="RSD3" s="129"/>
      <c r="RSE3" s="129"/>
      <c r="RSF3" s="129"/>
      <c r="RSG3" s="129"/>
      <c r="RSH3" s="129"/>
      <c r="RSI3" s="129"/>
      <c r="RSJ3" s="129"/>
      <c r="RSK3" s="129"/>
      <c r="RSL3" s="129"/>
      <c r="RSM3" s="129"/>
      <c r="RSN3" s="129"/>
      <c r="RSO3" s="129"/>
      <c r="RSP3" s="129"/>
      <c r="RSQ3" s="129"/>
      <c r="RSR3" s="129"/>
      <c r="RSS3" s="129"/>
      <c r="RST3" s="129"/>
      <c r="RSU3" s="129"/>
      <c r="RSV3" s="129"/>
      <c r="RSW3" s="129"/>
      <c r="RSX3" s="129"/>
      <c r="RSY3" s="129"/>
      <c r="RSZ3" s="129"/>
      <c r="RTA3" s="129"/>
      <c r="RTB3" s="129"/>
      <c r="RTC3" s="129"/>
      <c r="RTD3" s="129"/>
      <c r="RTE3" s="129"/>
      <c r="RTF3" s="129"/>
      <c r="RTG3" s="129"/>
      <c r="RTH3" s="129"/>
      <c r="RTI3" s="129"/>
      <c r="RTJ3" s="129"/>
      <c r="RTK3" s="129"/>
      <c r="RTL3" s="129"/>
      <c r="RTM3" s="129"/>
      <c r="RTN3" s="129"/>
      <c r="RTO3" s="129"/>
      <c r="RTP3" s="129"/>
      <c r="RTQ3" s="129"/>
      <c r="RTR3" s="129"/>
      <c r="RTS3" s="129"/>
      <c r="RTT3" s="129"/>
      <c r="RTU3" s="129"/>
      <c r="RTV3" s="129"/>
      <c r="RTW3" s="129"/>
      <c r="RTX3" s="129"/>
      <c r="RTY3" s="129"/>
      <c r="RTZ3" s="129"/>
      <c r="RUA3" s="129"/>
      <c r="RUB3" s="129"/>
      <c r="RUC3" s="129"/>
      <c r="RUD3" s="129"/>
      <c r="RUE3" s="129"/>
      <c r="RUF3" s="129"/>
      <c r="RUG3" s="129"/>
      <c r="RUH3" s="129"/>
      <c r="RUI3" s="129"/>
      <c r="RUJ3" s="129"/>
      <c r="RUK3" s="129"/>
      <c r="RUL3" s="129"/>
      <c r="RUM3" s="129"/>
      <c r="RUN3" s="129"/>
      <c r="RUO3" s="129"/>
      <c r="RUP3" s="129"/>
      <c r="RUQ3" s="129"/>
      <c r="RUR3" s="129"/>
      <c r="RUS3" s="129"/>
      <c r="RUT3" s="129"/>
      <c r="RUU3" s="129"/>
      <c r="RUV3" s="129"/>
      <c r="RUW3" s="129"/>
      <c r="RUX3" s="129"/>
      <c r="RUY3" s="129"/>
      <c r="RUZ3" s="129"/>
      <c r="RVA3" s="129"/>
      <c r="RVB3" s="129"/>
      <c r="RVC3" s="129"/>
      <c r="RVD3" s="129"/>
      <c r="RVE3" s="129"/>
      <c r="RVF3" s="129"/>
      <c r="RVG3" s="129"/>
      <c r="RVH3" s="129"/>
      <c r="RVI3" s="129"/>
      <c r="RVJ3" s="129"/>
      <c r="RVK3" s="129"/>
      <c r="RVL3" s="129"/>
      <c r="RVM3" s="129"/>
      <c r="RVN3" s="129"/>
      <c r="RVO3" s="129"/>
      <c r="RVP3" s="129"/>
      <c r="RVQ3" s="129"/>
      <c r="RVR3" s="129"/>
      <c r="RVS3" s="129"/>
      <c r="RVT3" s="129"/>
      <c r="RVU3" s="129"/>
      <c r="RVV3" s="129"/>
      <c r="RVW3" s="129"/>
      <c r="RVX3" s="129"/>
      <c r="RVY3" s="129"/>
      <c r="RVZ3" s="129"/>
      <c r="RWA3" s="129"/>
      <c r="RWB3" s="129"/>
      <c r="RWC3" s="129"/>
      <c r="RWD3" s="129"/>
      <c r="RWE3" s="129"/>
      <c r="RWF3" s="129"/>
      <c r="RWG3" s="129"/>
      <c r="RWH3" s="129"/>
      <c r="RWI3" s="129"/>
      <c r="RWJ3" s="129"/>
      <c r="RWK3" s="129"/>
      <c r="RWL3" s="129"/>
      <c r="RWM3" s="129"/>
      <c r="RWN3" s="129"/>
      <c r="RWO3" s="129"/>
      <c r="RWP3" s="129"/>
      <c r="RWQ3" s="129"/>
      <c r="RWR3" s="129"/>
      <c r="RWS3" s="129"/>
      <c r="RWT3" s="129"/>
      <c r="RWU3" s="129"/>
      <c r="RWV3" s="129"/>
      <c r="RWW3" s="129"/>
      <c r="RWX3" s="129"/>
      <c r="RWY3" s="129"/>
      <c r="RWZ3" s="129"/>
      <c r="RXA3" s="129"/>
      <c r="RXB3" s="129"/>
      <c r="RXC3" s="129"/>
      <c r="RXD3" s="129"/>
      <c r="RXE3" s="129"/>
      <c r="RXF3" s="129"/>
      <c r="RXG3" s="129"/>
      <c r="RXH3" s="129"/>
      <c r="RXI3" s="129"/>
      <c r="RXJ3" s="129"/>
      <c r="RXK3" s="129"/>
      <c r="RXL3" s="129"/>
      <c r="RXM3" s="129"/>
      <c r="RXN3" s="129"/>
      <c r="RXO3" s="129"/>
      <c r="RXP3" s="129"/>
      <c r="RXQ3" s="129"/>
      <c r="RXR3" s="129"/>
      <c r="RXS3" s="129"/>
      <c r="RXT3" s="129"/>
      <c r="RXU3" s="129"/>
      <c r="RXV3" s="129"/>
      <c r="RXW3" s="129"/>
      <c r="RXX3" s="129"/>
      <c r="RXY3" s="129"/>
      <c r="RXZ3" s="129"/>
      <c r="RYA3" s="129"/>
      <c r="RYB3" s="129"/>
      <c r="RYC3" s="129"/>
      <c r="RYD3" s="129"/>
      <c r="RYE3" s="129"/>
      <c r="RYF3" s="129"/>
      <c r="RYG3" s="129"/>
      <c r="RYH3" s="129"/>
      <c r="RYI3" s="129"/>
      <c r="RYJ3" s="129"/>
      <c r="RYK3" s="129"/>
      <c r="RYL3" s="129"/>
      <c r="RYM3" s="129"/>
      <c r="RYN3" s="129"/>
      <c r="RYO3" s="129"/>
      <c r="RYP3" s="129"/>
      <c r="RYQ3" s="129"/>
      <c r="RYR3" s="129"/>
      <c r="RYS3" s="129"/>
      <c r="RYT3" s="129"/>
      <c r="RYU3" s="129"/>
      <c r="RYV3" s="129"/>
      <c r="RYW3" s="129"/>
      <c r="RYX3" s="129"/>
      <c r="RYY3" s="129"/>
      <c r="RYZ3" s="129"/>
      <c r="RZA3" s="129"/>
      <c r="RZB3" s="129"/>
      <c r="RZC3" s="129"/>
      <c r="RZD3" s="129"/>
      <c r="RZE3" s="129"/>
      <c r="RZF3" s="129"/>
      <c r="RZG3" s="129"/>
      <c r="RZH3" s="129"/>
      <c r="RZI3" s="129"/>
      <c r="RZJ3" s="129"/>
      <c r="RZK3" s="129"/>
      <c r="RZL3" s="129"/>
      <c r="RZM3" s="129"/>
      <c r="RZN3" s="129"/>
      <c r="RZO3" s="129"/>
      <c r="RZP3" s="129"/>
      <c r="RZQ3" s="129"/>
      <c r="RZR3" s="129"/>
      <c r="RZS3" s="129"/>
      <c r="RZT3" s="129"/>
      <c r="RZU3" s="129"/>
      <c r="RZV3" s="129"/>
      <c r="RZW3" s="129"/>
      <c r="RZX3" s="129"/>
      <c r="RZY3" s="129"/>
      <c r="RZZ3" s="129"/>
      <c r="SAA3" s="129"/>
      <c r="SAB3" s="129"/>
      <c r="SAC3" s="129"/>
      <c r="SAD3" s="129"/>
      <c r="SAE3" s="129"/>
      <c r="SAF3" s="129"/>
      <c r="SAG3" s="129"/>
      <c r="SAH3" s="129"/>
      <c r="SAI3" s="129"/>
      <c r="SAJ3" s="129"/>
      <c r="SAK3" s="129"/>
      <c r="SAL3" s="129"/>
      <c r="SAM3" s="129"/>
      <c r="SAN3" s="129"/>
      <c r="SAO3" s="129"/>
      <c r="SAP3" s="129"/>
      <c r="SAQ3" s="129"/>
      <c r="SAR3" s="129"/>
      <c r="SAS3" s="129"/>
      <c r="SAT3" s="129"/>
      <c r="SAU3" s="129"/>
      <c r="SAV3" s="129"/>
      <c r="SAW3" s="129"/>
      <c r="SAX3" s="129"/>
      <c r="SAY3" s="129"/>
      <c r="SAZ3" s="129"/>
      <c r="SBA3" s="129"/>
      <c r="SBB3" s="129"/>
      <c r="SBC3" s="129"/>
      <c r="SBD3" s="129"/>
      <c r="SBE3" s="129"/>
      <c r="SBF3" s="129"/>
      <c r="SBG3" s="129"/>
      <c r="SBH3" s="129"/>
      <c r="SBI3" s="129"/>
      <c r="SBJ3" s="129"/>
      <c r="SBK3" s="129"/>
      <c r="SBL3" s="129"/>
      <c r="SBM3" s="129"/>
      <c r="SBN3" s="129"/>
      <c r="SBO3" s="129"/>
      <c r="SBP3" s="129"/>
      <c r="SBQ3" s="129"/>
      <c r="SBR3" s="129"/>
      <c r="SBS3" s="129"/>
      <c r="SBT3" s="129"/>
      <c r="SBU3" s="129"/>
      <c r="SBV3" s="129"/>
      <c r="SBW3" s="129"/>
      <c r="SBX3" s="129"/>
      <c r="SBY3" s="129"/>
      <c r="SBZ3" s="129"/>
      <c r="SCA3" s="129"/>
      <c r="SCB3" s="129"/>
      <c r="SCC3" s="129"/>
      <c r="SCD3" s="129"/>
      <c r="SCE3" s="129"/>
      <c r="SCF3" s="129"/>
      <c r="SCG3" s="129"/>
      <c r="SCH3" s="129"/>
      <c r="SCI3" s="129"/>
      <c r="SCJ3" s="129"/>
      <c r="SCK3" s="129"/>
      <c r="SCL3" s="129"/>
      <c r="SCM3" s="129"/>
      <c r="SCN3" s="129"/>
      <c r="SCO3" s="129"/>
      <c r="SCP3" s="129"/>
      <c r="SCQ3" s="129"/>
      <c r="SCR3" s="129"/>
      <c r="SCS3" s="129"/>
      <c r="SCT3" s="129"/>
      <c r="SCU3" s="129"/>
      <c r="SCV3" s="129"/>
      <c r="SCW3" s="129"/>
      <c r="SCX3" s="129"/>
      <c r="SCY3" s="129"/>
      <c r="SCZ3" s="129"/>
      <c r="SDA3" s="129"/>
      <c r="SDB3" s="129"/>
      <c r="SDC3" s="129"/>
      <c r="SDD3" s="129"/>
      <c r="SDE3" s="129"/>
      <c r="SDF3" s="129"/>
      <c r="SDG3" s="129"/>
      <c r="SDH3" s="129"/>
      <c r="SDI3" s="129"/>
      <c r="SDJ3" s="129"/>
      <c r="SDK3" s="129"/>
      <c r="SDL3" s="129"/>
      <c r="SDM3" s="129"/>
      <c r="SDN3" s="129"/>
      <c r="SDO3" s="129"/>
      <c r="SDP3" s="129"/>
      <c r="SDQ3" s="129"/>
      <c r="SDR3" s="129"/>
      <c r="SDS3" s="129"/>
      <c r="SDT3" s="129"/>
      <c r="SDU3" s="129"/>
      <c r="SDV3" s="129"/>
      <c r="SDW3" s="129"/>
      <c r="SDX3" s="129"/>
      <c r="SDY3" s="129"/>
      <c r="SDZ3" s="129"/>
      <c r="SEA3" s="129"/>
      <c r="SEB3" s="129"/>
      <c r="SEC3" s="129"/>
      <c r="SED3" s="129"/>
      <c r="SEE3" s="129"/>
      <c r="SEF3" s="129"/>
      <c r="SEG3" s="129"/>
      <c r="SEH3" s="129"/>
      <c r="SEI3" s="129"/>
      <c r="SEJ3" s="129"/>
      <c r="SEK3" s="129"/>
      <c r="SEL3" s="129"/>
      <c r="SEM3" s="129"/>
      <c r="SEN3" s="129"/>
      <c r="SEO3" s="129"/>
      <c r="SEP3" s="129"/>
      <c r="SEQ3" s="129"/>
      <c r="SER3" s="129"/>
      <c r="SES3" s="129"/>
      <c r="SET3" s="129"/>
      <c r="SEU3" s="129"/>
      <c r="SEV3" s="129"/>
      <c r="SEW3" s="129"/>
      <c r="SEX3" s="129"/>
      <c r="SEY3" s="129"/>
      <c r="SEZ3" s="129"/>
      <c r="SFA3" s="129"/>
      <c r="SFB3" s="129"/>
      <c r="SFC3" s="129"/>
      <c r="SFD3" s="129"/>
      <c r="SFE3" s="129"/>
      <c r="SFF3" s="129"/>
      <c r="SFG3" s="129"/>
      <c r="SFH3" s="129"/>
      <c r="SFI3" s="129"/>
      <c r="SFJ3" s="129"/>
      <c r="SFK3" s="129"/>
      <c r="SFL3" s="129"/>
      <c r="SFM3" s="129"/>
      <c r="SFN3" s="129"/>
      <c r="SFO3" s="129"/>
      <c r="SFP3" s="129"/>
      <c r="SFQ3" s="129"/>
      <c r="SFR3" s="129"/>
      <c r="SFS3" s="129"/>
      <c r="SFT3" s="129"/>
      <c r="SFU3" s="129"/>
      <c r="SFV3" s="129"/>
      <c r="SFW3" s="129"/>
      <c r="SFX3" s="129"/>
      <c r="SFY3" s="129"/>
      <c r="SFZ3" s="129"/>
      <c r="SGA3" s="129"/>
      <c r="SGB3" s="129"/>
      <c r="SGC3" s="129"/>
      <c r="SGD3" s="129"/>
      <c r="SGE3" s="129"/>
      <c r="SGF3" s="129"/>
      <c r="SGG3" s="129"/>
      <c r="SGH3" s="129"/>
      <c r="SGI3" s="129"/>
      <c r="SGJ3" s="129"/>
      <c r="SGK3" s="129"/>
      <c r="SGL3" s="129"/>
      <c r="SGM3" s="129"/>
      <c r="SGN3" s="129"/>
      <c r="SGO3" s="129"/>
      <c r="SGP3" s="129"/>
      <c r="SGQ3" s="129"/>
      <c r="SGR3" s="129"/>
      <c r="SGS3" s="129"/>
      <c r="SGT3" s="129"/>
      <c r="SGU3" s="129"/>
      <c r="SGV3" s="129"/>
      <c r="SGW3" s="129"/>
      <c r="SGX3" s="129"/>
      <c r="SGY3" s="129"/>
      <c r="SGZ3" s="129"/>
      <c r="SHA3" s="129"/>
      <c r="SHB3" s="129"/>
      <c r="SHC3" s="129"/>
      <c r="SHD3" s="129"/>
      <c r="SHE3" s="129"/>
      <c r="SHF3" s="129"/>
      <c r="SHG3" s="129"/>
      <c r="SHH3" s="129"/>
      <c r="SHI3" s="129"/>
      <c r="SHJ3" s="129"/>
      <c r="SHK3" s="129"/>
      <c r="SHL3" s="129"/>
      <c r="SHM3" s="129"/>
      <c r="SHN3" s="129"/>
      <c r="SHO3" s="129"/>
      <c r="SHP3" s="129"/>
      <c r="SHQ3" s="129"/>
      <c r="SHR3" s="129"/>
      <c r="SHS3" s="129"/>
      <c r="SHT3" s="129"/>
      <c r="SHU3" s="129"/>
      <c r="SHV3" s="129"/>
      <c r="SHW3" s="129"/>
      <c r="SHX3" s="129"/>
      <c r="SHY3" s="129"/>
      <c r="SHZ3" s="129"/>
      <c r="SIA3" s="129"/>
      <c r="SIB3" s="129"/>
      <c r="SIC3" s="129"/>
      <c r="SID3" s="129"/>
      <c r="SIE3" s="129"/>
      <c r="SIF3" s="129"/>
      <c r="SIG3" s="129"/>
      <c r="SIH3" s="129"/>
      <c r="SII3" s="129"/>
      <c r="SIJ3" s="129"/>
      <c r="SIK3" s="129"/>
      <c r="SIL3" s="129"/>
      <c r="SIM3" s="129"/>
      <c r="SIN3" s="129"/>
      <c r="SIO3" s="129"/>
      <c r="SIP3" s="129"/>
      <c r="SIQ3" s="129"/>
      <c r="SIR3" s="129"/>
      <c r="SIS3" s="129"/>
      <c r="SIT3" s="129"/>
      <c r="SIU3" s="129"/>
      <c r="SIV3" s="129"/>
      <c r="SIW3" s="129"/>
      <c r="SIX3" s="129"/>
      <c r="SIY3" s="129"/>
      <c r="SIZ3" s="129"/>
      <c r="SJA3" s="129"/>
      <c r="SJB3" s="129"/>
      <c r="SJC3" s="129"/>
      <c r="SJD3" s="129"/>
      <c r="SJE3" s="129"/>
      <c r="SJF3" s="129"/>
      <c r="SJG3" s="129"/>
      <c r="SJH3" s="129"/>
      <c r="SJI3" s="129"/>
      <c r="SJJ3" s="129"/>
      <c r="SJK3" s="129"/>
      <c r="SJL3" s="129"/>
      <c r="SJM3" s="129"/>
      <c r="SJN3" s="129"/>
      <c r="SJO3" s="129"/>
      <c r="SJP3" s="129"/>
      <c r="SJQ3" s="129"/>
      <c r="SJR3" s="129"/>
      <c r="SJS3" s="129"/>
      <c r="SJT3" s="129"/>
      <c r="SJU3" s="129"/>
      <c r="SJV3" s="129"/>
      <c r="SJW3" s="129"/>
      <c r="SJX3" s="129"/>
      <c r="SJY3" s="129"/>
      <c r="SJZ3" s="129"/>
      <c r="SKA3" s="129"/>
      <c r="SKB3" s="129"/>
      <c r="SKC3" s="129"/>
      <c r="SKD3" s="129"/>
      <c r="SKE3" s="129"/>
      <c r="SKF3" s="129"/>
      <c r="SKG3" s="129"/>
      <c r="SKH3" s="129"/>
      <c r="SKI3" s="129"/>
      <c r="SKJ3" s="129"/>
      <c r="SKK3" s="129"/>
      <c r="SKL3" s="129"/>
      <c r="SKM3" s="129"/>
      <c r="SKN3" s="129"/>
      <c r="SKO3" s="129"/>
      <c r="SKP3" s="129"/>
      <c r="SKQ3" s="129"/>
      <c r="SKR3" s="129"/>
      <c r="SKS3" s="129"/>
      <c r="SKT3" s="129"/>
      <c r="SKU3" s="129"/>
      <c r="SKV3" s="129"/>
      <c r="SKW3" s="129"/>
      <c r="SKX3" s="129"/>
      <c r="SKY3" s="129"/>
      <c r="SKZ3" s="129"/>
      <c r="SLA3" s="129"/>
      <c r="SLB3" s="129"/>
      <c r="SLC3" s="129"/>
      <c r="SLD3" s="129"/>
      <c r="SLE3" s="129"/>
      <c r="SLF3" s="129"/>
      <c r="SLG3" s="129"/>
      <c r="SLH3" s="129"/>
      <c r="SLI3" s="129"/>
      <c r="SLJ3" s="129"/>
      <c r="SLK3" s="129"/>
      <c r="SLL3" s="129"/>
      <c r="SLM3" s="129"/>
      <c r="SLN3" s="129"/>
      <c r="SLO3" s="129"/>
      <c r="SLP3" s="129"/>
      <c r="SLQ3" s="129"/>
      <c r="SLR3" s="129"/>
      <c r="SLS3" s="129"/>
      <c r="SLT3" s="129"/>
      <c r="SLU3" s="129"/>
      <c r="SLV3" s="129"/>
      <c r="SLW3" s="129"/>
      <c r="SLX3" s="129"/>
      <c r="SLY3" s="129"/>
      <c r="SLZ3" s="129"/>
      <c r="SMA3" s="129"/>
      <c r="SMB3" s="129"/>
      <c r="SMC3" s="129"/>
      <c r="SMD3" s="129"/>
      <c r="SME3" s="129"/>
      <c r="SMF3" s="129"/>
      <c r="SMG3" s="129"/>
      <c r="SMH3" s="129"/>
      <c r="SMI3" s="129"/>
      <c r="SMJ3" s="129"/>
      <c r="SMK3" s="129"/>
      <c r="SML3" s="129"/>
      <c r="SMM3" s="129"/>
      <c r="SMN3" s="129"/>
      <c r="SMO3" s="129"/>
      <c r="SMP3" s="129"/>
      <c r="SMQ3" s="129"/>
      <c r="SMR3" s="129"/>
      <c r="SMS3" s="129"/>
      <c r="SMT3" s="129"/>
      <c r="SMU3" s="129"/>
      <c r="SMV3" s="129"/>
      <c r="SMW3" s="129"/>
      <c r="SMX3" s="129"/>
      <c r="SMY3" s="129"/>
      <c r="SMZ3" s="129"/>
      <c r="SNA3" s="129"/>
      <c r="SNB3" s="129"/>
      <c r="SNC3" s="129"/>
      <c r="SND3" s="129"/>
      <c r="SNE3" s="129"/>
      <c r="SNF3" s="129"/>
      <c r="SNG3" s="129"/>
      <c r="SNH3" s="129"/>
      <c r="SNI3" s="129"/>
      <c r="SNJ3" s="129"/>
      <c r="SNK3" s="129"/>
      <c r="SNL3" s="129"/>
      <c r="SNM3" s="129"/>
      <c r="SNN3" s="129"/>
      <c r="SNO3" s="129"/>
      <c r="SNP3" s="129"/>
      <c r="SNQ3" s="129"/>
      <c r="SNR3" s="129"/>
      <c r="SNS3" s="129"/>
      <c r="SNT3" s="129"/>
      <c r="SNU3" s="129"/>
      <c r="SNV3" s="129"/>
      <c r="SNW3" s="129"/>
      <c r="SNX3" s="129"/>
      <c r="SNY3" s="129"/>
      <c r="SNZ3" s="129"/>
      <c r="SOA3" s="129"/>
      <c r="SOB3" s="129"/>
      <c r="SOC3" s="129"/>
      <c r="SOD3" s="129"/>
      <c r="SOE3" s="129"/>
      <c r="SOF3" s="129"/>
      <c r="SOG3" s="129"/>
      <c r="SOH3" s="129"/>
      <c r="SOI3" s="129"/>
      <c r="SOJ3" s="129"/>
      <c r="SOK3" s="129"/>
      <c r="SOL3" s="129"/>
      <c r="SOM3" s="129"/>
      <c r="SON3" s="129"/>
      <c r="SOO3" s="129"/>
      <c r="SOP3" s="129"/>
      <c r="SOQ3" s="129"/>
      <c r="SOR3" s="129"/>
      <c r="SOS3" s="129"/>
      <c r="SOT3" s="129"/>
      <c r="SOU3" s="129"/>
      <c r="SOV3" s="129"/>
      <c r="SOW3" s="129"/>
      <c r="SOX3" s="129"/>
      <c r="SOY3" s="129"/>
      <c r="SOZ3" s="129"/>
      <c r="SPA3" s="129"/>
      <c r="SPB3" s="129"/>
      <c r="SPC3" s="129"/>
      <c r="SPD3" s="129"/>
      <c r="SPE3" s="129"/>
      <c r="SPF3" s="129"/>
      <c r="SPG3" s="129"/>
      <c r="SPH3" s="129"/>
      <c r="SPI3" s="129"/>
      <c r="SPJ3" s="129"/>
      <c r="SPK3" s="129"/>
      <c r="SPL3" s="129"/>
      <c r="SPM3" s="129"/>
      <c r="SPN3" s="129"/>
      <c r="SPO3" s="129"/>
      <c r="SPP3" s="129"/>
      <c r="SPQ3" s="129"/>
      <c r="SPR3" s="129"/>
      <c r="SPS3" s="129"/>
      <c r="SPT3" s="129"/>
      <c r="SPU3" s="129"/>
      <c r="SPV3" s="129"/>
      <c r="SPW3" s="129"/>
      <c r="SPX3" s="129"/>
      <c r="SPY3" s="129"/>
      <c r="SPZ3" s="129"/>
      <c r="SQA3" s="129"/>
      <c r="SQB3" s="129"/>
      <c r="SQC3" s="129"/>
      <c r="SQD3" s="129"/>
      <c r="SQE3" s="129"/>
      <c r="SQF3" s="129"/>
      <c r="SQG3" s="129"/>
      <c r="SQH3" s="129"/>
      <c r="SQI3" s="129"/>
      <c r="SQJ3" s="129"/>
      <c r="SQK3" s="129"/>
      <c r="SQL3" s="129"/>
      <c r="SQM3" s="129"/>
      <c r="SQN3" s="129"/>
      <c r="SQO3" s="129"/>
      <c r="SQP3" s="129"/>
      <c r="SQQ3" s="129"/>
      <c r="SQR3" s="129"/>
      <c r="SQS3" s="129"/>
      <c r="SQT3" s="129"/>
      <c r="SQU3" s="129"/>
      <c r="SQV3" s="129"/>
      <c r="SQW3" s="129"/>
      <c r="SQX3" s="129"/>
      <c r="SQY3" s="129"/>
      <c r="SQZ3" s="129"/>
      <c r="SRA3" s="129"/>
      <c r="SRB3" s="129"/>
      <c r="SRC3" s="129"/>
      <c r="SRD3" s="129"/>
      <c r="SRE3" s="129"/>
      <c r="SRF3" s="129"/>
      <c r="SRG3" s="129"/>
      <c r="SRH3" s="129"/>
      <c r="SRI3" s="129"/>
      <c r="SRJ3" s="129"/>
      <c r="SRK3" s="129"/>
      <c r="SRL3" s="129"/>
      <c r="SRM3" s="129"/>
      <c r="SRN3" s="129"/>
      <c r="SRO3" s="129"/>
      <c r="SRP3" s="129"/>
      <c r="SRQ3" s="129"/>
      <c r="SRR3" s="129"/>
      <c r="SRS3" s="129"/>
      <c r="SRT3" s="129"/>
      <c r="SRU3" s="129"/>
      <c r="SRV3" s="129"/>
      <c r="SRW3" s="129"/>
      <c r="SRX3" s="129"/>
      <c r="SRY3" s="129"/>
      <c r="SRZ3" s="129"/>
      <c r="SSA3" s="129"/>
      <c r="SSB3" s="129"/>
      <c r="SSC3" s="129"/>
      <c r="SSD3" s="129"/>
      <c r="SSE3" s="129"/>
      <c r="SSF3" s="129"/>
      <c r="SSG3" s="129"/>
      <c r="SSH3" s="129"/>
      <c r="SSI3" s="129"/>
      <c r="SSJ3" s="129"/>
      <c r="SSK3" s="129"/>
      <c r="SSL3" s="129"/>
      <c r="SSM3" s="129"/>
      <c r="SSN3" s="129"/>
      <c r="SSO3" s="129"/>
      <c r="SSP3" s="129"/>
      <c r="SSQ3" s="129"/>
      <c r="SSR3" s="129"/>
      <c r="SSS3" s="129"/>
      <c r="SST3" s="129"/>
      <c r="SSU3" s="129"/>
      <c r="SSV3" s="129"/>
      <c r="SSW3" s="129"/>
      <c r="SSX3" s="129"/>
      <c r="SSY3" s="129"/>
      <c r="SSZ3" s="129"/>
      <c r="STA3" s="129"/>
      <c r="STB3" s="129"/>
      <c r="STC3" s="129"/>
      <c r="STD3" s="129"/>
      <c r="STE3" s="129"/>
      <c r="STF3" s="129"/>
      <c r="STG3" s="129"/>
      <c r="STH3" s="129"/>
      <c r="STI3" s="129"/>
      <c r="STJ3" s="129"/>
      <c r="STK3" s="129"/>
      <c r="STL3" s="129"/>
      <c r="STM3" s="129"/>
      <c r="STN3" s="129"/>
      <c r="STO3" s="129"/>
      <c r="STP3" s="129"/>
      <c r="STQ3" s="129"/>
      <c r="STR3" s="129"/>
      <c r="STS3" s="129"/>
      <c r="STT3" s="129"/>
      <c r="STU3" s="129"/>
      <c r="STV3" s="129"/>
      <c r="STW3" s="129"/>
      <c r="STX3" s="129"/>
      <c r="STY3" s="129"/>
      <c r="STZ3" s="129"/>
      <c r="SUA3" s="129"/>
      <c r="SUB3" s="129"/>
      <c r="SUC3" s="129"/>
      <c r="SUD3" s="129"/>
      <c r="SUE3" s="129"/>
      <c r="SUF3" s="129"/>
      <c r="SUG3" s="129"/>
      <c r="SUH3" s="129"/>
      <c r="SUI3" s="129"/>
      <c r="SUJ3" s="129"/>
      <c r="SUK3" s="129"/>
      <c r="SUL3" s="129"/>
      <c r="SUM3" s="129"/>
      <c r="SUN3" s="129"/>
      <c r="SUO3" s="129"/>
      <c r="SUP3" s="129"/>
      <c r="SUQ3" s="129"/>
      <c r="SUR3" s="129"/>
      <c r="SUS3" s="129"/>
      <c r="SUT3" s="129"/>
      <c r="SUU3" s="129"/>
      <c r="SUV3" s="129"/>
      <c r="SUW3" s="129"/>
      <c r="SUX3" s="129"/>
      <c r="SUY3" s="129"/>
      <c r="SUZ3" s="129"/>
      <c r="SVA3" s="129"/>
      <c r="SVB3" s="129"/>
      <c r="SVC3" s="129"/>
      <c r="SVD3" s="129"/>
      <c r="SVE3" s="129"/>
      <c r="SVF3" s="129"/>
      <c r="SVG3" s="129"/>
      <c r="SVH3" s="129"/>
      <c r="SVI3" s="129"/>
      <c r="SVJ3" s="129"/>
      <c r="SVK3" s="129"/>
      <c r="SVL3" s="129"/>
      <c r="SVM3" s="129"/>
      <c r="SVN3" s="129"/>
      <c r="SVO3" s="129"/>
      <c r="SVP3" s="129"/>
      <c r="SVQ3" s="129"/>
      <c r="SVR3" s="129"/>
      <c r="SVS3" s="129"/>
      <c r="SVT3" s="129"/>
      <c r="SVU3" s="129"/>
      <c r="SVV3" s="129"/>
      <c r="SVW3" s="129"/>
      <c r="SVX3" s="129"/>
      <c r="SVY3" s="129"/>
      <c r="SVZ3" s="129"/>
      <c r="SWA3" s="129"/>
      <c r="SWB3" s="129"/>
      <c r="SWC3" s="129"/>
      <c r="SWD3" s="129"/>
      <c r="SWE3" s="129"/>
      <c r="SWF3" s="129"/>
      <c r="SWG3" s="129"/>
      <c r="SWH3" s="129"/>
      <c r="SWI3" s="129"/>
      <c r="SWJ3" s="129"/>
      <c r="SWK3" s="129"/>
      <c r="SWL3" s="129"/>
      <c r="SWM3" s="129"/>
      <c r="SWN3" s="129"/>
      <c r="SWO3" s="129"/>
      <c r="SWP3" s="129"/>
      <c r="SWQ3" s="129"/>
      <c r="SWR3" s="129"/>
      <c r="SWS3" s="129"/>
      <c r="SWT3" s="129"/>
      <c r="SWU3" s="129"/>
      <c r="SWV3" s="129"/>
      <c r="SWW3" s="129"/>
      <c r="SWX3" s="129"/>
      <c r="SWY3" s="129"/>
      <c r="SWZ3" s="129"/>
      <c r="SXA3" s="129"/>
      <c r="SXB3" s="129"/>
      <c r="SXC3" s="129"/>
      <c r="SXD3" s="129"/>
      <c r="SXE3" s="129"/>
      <c r="SXF3" s="129"/>
      <c r="SXG3" s="129"/>
      <c r="SXH3" s="129"/>
      <c r="SXI3" s="129"/>
      <c r="SXJ3" s="129"/>
      <c r="SXK3" s="129"/>
      <c r="SXL3" s="129"/>
      <c r="SXM3" s="129"/>
      <c r="SXN3" s="129"/>
      <c r="SXO3" s="129"/>
      <c r="SXP3" s="129"/>
      <c r="SXQ3" s="129"/>
      <c r="SXR3" s="129"/>
      <c r="SXS3" s="129"/>
      <c r="SXT3" s="129"/>
      <c r="SXU3" s="129"/>
      <c r="SXV3" s="129"/>
      <c r="SXW3" s="129"/>
      <c r="SXX3" s="129"/>
      <c r="SXY3" s="129"/>
      <c r="SXZ3" s="129"/>
      <c r="SYA3" s="129"/>
      <c r="SYB3" s="129"/>
      <c r="SYC3" s="129"/>
      <c r="SYD3" s="129"/>
      <c r="SYE3" s="129"/>
      <c r="SYF3" s="129"/>
      <c r="SYG3" s="129"/>
      <c r="SYH3" s="129"/>
      <c r="SYI3" s="129"/>
      <c r="SYJ3" s="129"/>
      <c r="SYK3" s="129"/>
      <c r="SYL3" s="129"/>
      <c r="SYM3" s="129"/>
      <c r="SYN3" s="129"/>
      <c r="SYO3" s="129"/>
      <c r="SYP3" s="129"/>
      <c r="SYQ3" s="129"/>
      <c r="SYR3" s="129"/>
      <c r="SYS3" s="129"/>
      <c r="SYT3" s="129"/>
      <c r="SYU3" s="129"/>
      <c r="SYV3" s="129"/>
      <c r="SYW3" s="129"/>
      <c r="SYX3" s="129"/>
      <c r="SYY3" s="129"/>
      <c r="SYZ3" s="129"/>
      <c r="SZA3" s="129"/>
      <c r="SZB3" s="129"/>
      <c r="SZC3" s="129"/>
      <c r="SZD3" s="129"/>
      <c r="SZE3" s="129"/>
      <c r="SZF3" s="129"/>
      <c r="SZG3" s="129"/>
      <c r="SZH3" s="129"/>
      <c r="SZI3" s="129"/>
      <c r="SZJ3" s="129"/>
      <c r="SZK3" s="129"/>
      <c r="SZL3" s="129"/>
      <c r="SZM3" s="129"/>
      <c r="SZN3" s="129"/>
      <c r="SZO3" s="129"/>
      <c r="SZP3" s="129"/>
      <c r="SZQ3" s="129"/>
      <c r="SZR3" s="129"/>
      <c r="SZS3" s="129"/>
      <c r="SZT3" s="129"/>
      <c r="SZU3" s="129"/>
      <c r="SZV3" s="129"/>
      <c r="SZW3" s="129"/>
      <c r="SZX3" s="129"/>
      <c r="SZY3" s="129"/>
      <c r="SZZ3" s="129"/>
      <c r="TAA3" s="129"/>
      <c r="TAB3" s="129"/>
      <c r="TAC3" s="129"/>
      <c r="TAD3" s="129"/>
      <c r="TAE3" s="129"/>
      <c r="TAF3" s="129"/>
      <c r="TAG3" s="129"/>
      <c r="TAH3" s="129"/>
      <c r="TAI3" s="129"/>
      <c r="TAJ3" s="129"/>
      <c r="TAK3" s="129"/>
      <c r="TAL3" s="129"/>
      <c r="TAM3" s="129"/>
      <c r="TAN3" s="129"/>
      <c r="TAO3" s="129"/>
      <c r="TAP3" s="129"/>
      <c r="TAQ3" s="129"/>
      <c r="TAR3" s="129"/>
      <c r="TAS3" s="129"/>
      <c r="TAT3" s="129"/>
      <c r="TAU3" s="129"/>
      <c r="TAV3" s="129"/>
      <c r="TAW3" s="129"/>
      <c r="TAX3" s="129"/>
      <c r="TAY3" s="129"/>
      <c r="TAZ3" s="129"/>
      <c r="TBA3" s="129"/>
      <c r="TBB3" s="129"/>
      <c r="TBC3" s="129"/>
      <c r="TBD3" s="129"/>
      <c r="TBE3" s="129"/>
      <c r="TBF3" s="129"/>
      <c r="TBG3" s="129"/>
      <c r="TBH3" s="129"/>
      <c r="TBI3" s="129"/>
      <c r="TBJ3" s="129"/>
      <c r="TBK3" s="129"/>
      <c r="TBL3" s="129"/>
      <c r="TBM3" s="129"/>
      <c r="TBN3" s="129"/>
      <c r="TBO3" s="129"/>
      <c r="TBP3" s="129"/>
      <c r="TBQ3" s="129"/>
      <c r="TBR3" s="129"/>
      <c r="TBS3" s="129"/>
      <c r="TBT3" s="129"/>
      <c r="TBU3" s="129"/>
      <c r="TBV3" s="129"/>
      <c r="TBW3" s="129"/>
      <c r="TBX3" s="129"/>
      <c r="TBY3" s="129"/>
      <c r="TBZ3" s="129"/>
      <c r="TCA3" s="129"/>
      <c r="TCB3" s="129"/>
      <c r="TCC3" s="129"/>
      <c r="TCD3" s="129"/>
      <c r="TCE3" s="129"/>
      <c r="TCF3" s="129"/>
      <c r="TCG3" s="129"/>
      <c r="TCH3" s="129"/>
      <c r="TCI3" s="129"/>
      <c r="TCJ3" s="129"/>
      <c r="TCK3" s="129"/>
      <c r="TCL3" s="129"/>
      <c r="TCM3" s="129"/>
      <c r="TCN3" s="129"/>
      <c r="TCO3" s="129"/>
      <c r="TCP3" s="129"/>
      <c r="TCQ3" s="129"/>
      <c r="TCR3" s="129"/>
      <c r="TCS3" s="129"/>
      <c r="TCT3" s="129"/>
      <c r="TCU3" s="129"/>
      <c r="TCV3" s="129"/>
      <c r="TCW3" s="129"/>
      <c r="TCX3" s="129"/>
      <c r="TCY3" s="129"/>
      <c r="TCZ3" s="129"/>
      <c r="TDA3" s="129"/>
      <c r="TDB3" s="129"/>
      <c r="TDC3" s="129"/>
      <c r="TDD3" s="129"/>
      <c r="TDE3" s="129"/>
      <c r="TDF3" s="129"/>
      <c r="TDG3" s="129"/>
      <c r="TDH3" s="129"/>
      <c r="TDI3" s="129"/>
      <c r="TDJ3" s="129"/>
      <c r="TDK3" s="129"/>
      <c r="TDL3" s="129"/>
      <c r="TDM3" s="129"/>
      <c r="TDN3" s="129"/>
      <c r="TDO3" s="129"/>
      <c r="TDP3" s="129"/>
      <c r="TDQ3" s="129"/>
      <c r="TDR3" s="129"/>
      <c r="TDS3" s="129"/>
      <c r="TDT3" s="129"/>
      <c r="TDU3" s="129"/>
      <c r="TDV3" s="129"/>
      <c r="TDW3" s="129"/>
      <c r="TDX3" s="129"/>
      <c r="TDY3" s="129"/>
      <c r="TDZ3" s="129"/>
      <c r="TEA3" s="129"/>
      <c r="TEB3" s="129"/>
      <c r="TEC3" s="129"/>
      <c r="TED3" s="129"/>
      <c r="TEE3" s="129"/>
      <c r="TEF3" s="129"/>
      <c r="TEG3" s="129"/>
      <c r="TEH3" s="129"/>
      <c r="TEI3" s="129"/>
      <c r="TEJ3" s="129"/>
      <c r="TEK3" s="129"/>
      <c r="TEL3" s="129"/>
      <c r="TEM3" s="129"/>
      <c r="TEN3" s="129"/>
      <c r="TEO3" s="129"/>
      <c r="TEP3" s="129"/>
      <c r="TEQ3" s="129"/>
      <c r="TER3" s="129"/>
      <c r="TES3" s="129"/>
      <c r="TET3" s="129"/>
      <c r="TEU3" s="129"/>
      <c r="TEV3" s="129"/>
      <c r="TEW3" s="129"/>
      <c r="TEX3" s="129"/>
      <c r="TEY3" s="129"/>
      <c r="TEZ3" s="129"/>
      <c r="TFA3" s="129"/>
      <c r="TFB3" s="129"/>
      <c r="TFC3" s="129"/>
      <c r="TFD3" s="129"/>
      <c r="TFE3" s="129"/>
      <c r="TFF3" s="129"/>
      <c r="TFG3" s="129"/>
      <c r="TFH3" s="129"/>
      <c r="TFI3" s="129"/>
      <c r="TFJ3" s="129"/>
      <c r="TFK3" s="129"/>
      <c r="TFL3" s="129"/>
      <c r="TFM3" s="129"/>
      <c r="TFN3" s="129"/>
      <c r="TFO3" s="129"/>
      <c r="TFP3" s="129"/>
      <c r="TFQ3" s="129"/>
      <c r="TFR3" s="129"/>
      <c r="TFS3" s="129"/>
      <c r="TFT3" s="129"/>
      <c r="TFU3" s="129"/>
      <c r="TFV3" s="129"/>
      <c r="TFW3" s="129"/>
      <c r="TFX3" s="129"/>
      <c r="TFY3" s="129"/>
      <c r="TFZ3" s="129"/>
      <c r="TGA3" s="129"/>
      <c r="TGB3" s="129"/>
      <c r="TGC3" s="129"/>
      <c r="TGD3" s="129"/>
      <c r="TGE3" s="129"/>
      <c r="TGF3" s="129"/>
      <c r="TGG3" s="129"/>
      <c r="TGH3" s="129"/>
      <c r="TGI3" s="129"/>
      <c r="TGJ3" s="129"/>
      <c r="TGK3" s="129"/>
      <c r="TGL3" s="129"/>
      <c r="TGM3" s="129"/>
      <c r="TGN3" s="129"/>
      <c r="TGO3" s="129"/>
      <c r="TGP3" s="129"/>
      <c r="TGQ3" s="129"/>
      <c r="TGR3" s="129"/>
      <c r="TGS3" s="129"/>
      <c r="TGT3" s="129"/>
      <c r="TGU3" s="129"/>
      <c r="TGV3" s="129"/>
      <c r="TGW3" s="129"/>
      <c r="TGX3" s="129"/>
      <c r="TGY3" s="129"/>
      <c r="TGZ3" s="129"/>
      <c r="THA3" s="129"/>
      <c r="THB3" s="129"/>
      <c r="THC3" s="129"/>
      <c r="THD3" s="129"/>
      <c r="THE3" s="129"/>
      <c r="THF3" s="129"/>
      <c r="THG3" s="129"/>
      <c r="THH3" s="129"/>
      <c r="THI3" s="129"/>
      <c r="THJ3" s="129"/>
      <c r="THK3" s="129"/>
      <c r="THL3" s="129"/>
      <c r="THM3" s="129"/>
      <c r="THN3" s="129"/>
      <c r="THO3" s="129"/>
      <c r="THP3" s="129"/>
      <c r="THQ3" s="129"/>
      <c r="THR3" s="129"/>
      <c r="THS3" s="129"/>
      <c r="THT3" s="129"/>
      <c r="THU3" s="129"/>
      <c r="THV3" s="129"/>
      <c r="THW3" s="129"/>
      <c r="THX3" s="129"/>
      <c r="THY3" s="129"/>
      <c r="THZ3" s="129"/>
      <c r="TIA3" s="129"/>
      <c r="TIB3" s="129"/>
      <c r="TIC3" s="129"/>
      <c r="TID3" s="129"/>
      <c r="TIE3" s="129"/>
      <c r="TIF3" s="129"/>
      <c r="TIG3" s="129"/>
      <c r="TIH3" s="129"/>
      <c r="TII3" s="129"/>
      <c r="TIJ3" s="129"/>
      <c r="TIK3" s="129"/>
      <c r="TIL3" s="129"/>
      <c r="TIM3" s="129"/>
      <c r="TIN3" s="129"/>
      <c r="TIO3" s="129"/>
      <c r="TIP3" s="129"/>
      <c r="TIQ3" s="129"/>
      <c r="TIR3" s="129"/>
      <c r="TIS3" s="129"/>
      <c r="TIT3" s="129"/>
      <c r="TIU3" s="129"/>
      <c r="TIV3" s="129"/>
      <c r="TIW3" s="129"/>
      <c r="TIX3" s="129"/>
      <c r="TIY3" s="129"/>
      <c r="TIZ3" s="129"/>
      <c r="TJA3" s="129"/>
      <c r="TJB3" s="129"/>
      <c r="TJC3" s="129"/>
      <c r="TJD3" s="129"/>
      <c r="TJE3" s="129"/>
      <c r="TJF3" s="129"/>
      <c r="TJG3" s="129"/>
      <c r="TJH3" s="129"/>
      <c r="TJI3" s="129"/>
      <c r="TJJ3" s="129"/>
      <c r="TJK3" s="129"/>
      <c r="TJL3" s="129"/>
      <c r="TJM3" s="129"/>
      <c r="TJN3" s="129"/>
      <c r="TJO3" s="129"/>
      <c r="TJP3" s="129"/>
      <c r="TJQ3" s="129"/>
      <c r="TJR3" s="129"/>
      <c r="TJS3" s="129"/>
      <c r="TJT3" s="129"/>
      <c r="TJU3" s="129"/>
      <c r="TJV3" s="129"/>
      <c r="TJW3" s="129"/>
      <c r="TJX3" s="129"/>
      <c r="TJY3" s="129"/>
      <c r="TJZ3" s="129"/>
      <c r="TKA3" s="129"/>
      <c r="TKB3" s="129"/>
      <c r="TKC3" s="129"/>
      <c r="TKD3" s="129"/>
      <c r="TKE3" s="129"/>
      <c r="TKF3" s="129"/>
      <c r="TKG3" s="129"/>
      <c r="TKH3" s="129"/>
      <c r="TKI3" s="129"/>
      <c r="TKJ3" s="129"/>
      <c r="TKK3" s="129"/>
      <c r="TKL3" s="129"/>
      <c r="TKM3" s="129"/>
      <c r="TKN3" s="129"/>
      <c r="TKO3" s="129"/>
      <c r="TKP3" s="129"/>
      <c r="TKQ3" s="129"/>
      <c r="TKR3" s="129"/>
      <c r="TKS3" s="129"/>
      <c r="TKT3" s="129"/>
      <c r="TKU3" s="129"/>
      <c r="TKV3" s="129"/>
      <c r="TKW3" s="129"/>
      <c r="TKX3" s="129"/>
      <c r="TKY3" s="129"/>
      <c r="TKZ3" s="129"/>
      <c r="TLA3" s="129"/>
      <c r="TLB3" s="129"/>
      <c r="TLC3" s="129"/>
      <c r="TLD3" s="129"/>
      <c r="TLE3" s="129"/>
      <c r="TLF3" s="129"/>
      <c r="TLG3" s="129"/>
      <c r="TLH3" s="129"/>
      <c r="TLI3" s="129"/>
      <c r="TLJ3" s="129"/>
      <c r="TLK3" s="129"/>
      <c r="TLL3" s="129"/>
      <c r="TLM3" s="129"/>
      <c r="TLN3" s="129"/>
      <c r="TLO3" s="129"/>
      <c r="TLP3" s="129"/>
      <c r="TLQ3" s="129"/>
      <c r="TLR3" s="129"/>
      <c r="TLS3" s="129"/>
      <c r="TLT3" s="129"/>
      <c r="TLU3" s="129"/>
      <c r="TLV3" s="129"/>
      <c r="TLW3" s="129"/>
      <c r="TLX3" s="129"/>
      <c r="TLY3" s="129"/>
      <c r="TLZ3" s="129"/>
      <c r="TMA3" s="129"/>
      <c r="TMB3" s="129"/>
      <c r="TMC3" s="129"/>
      <c r="TMD3" s="129"/>
      <c r="TME3" s="129"/>
      <c r="TMF3" s="129"/>
      <c r="TMG3" s="129"/>
      <c r="TMH3" s="129"/>
      <c r="TMI3" s="129"/>
      <c r="TMJ3" s="129"/>
      <c r="TMK3" s="129"/>
      <c r="TML3" s="129"/>
      <c r="TMM3" s="129"/>
      <c r="TMN3" s="129"/>
      <c r="TMO3" s="129"/>
      <c r="TMP3" s="129"/>
      <c r="TMQ3" s="129"/>
      <c r="TMR3" s="129"/>
      <c r="TMS3" s="129"/>
      <c r="TMT3" s="129"/>
      <c r="TMU3" s="129"/>
      <c r="TMV3" s="129"/>
      <c r="TMW3" s="129"/>
      <c r="TMX3" s="129"/>
      <c r="TMY3" s="129"/>
      <c r="TMZ3" s="129"/>
      <c r="TNA3" s="129"/>
      <c r="TNB3" s="129"/>
      <c r="TNC3" s="129"/>
      <c r="TND3" s="129"/>
      <c r="TNE3" s="129"/>
      <c r="TNF3" s="129"/>
      <c r="TNG3" s="129"/>
      <c r="TNH3" s="129"/>
      <c r="TNI3" s="129"/>
      <c r="TNJ3" s="129"/>
      <c r="TNK3" s="129"/>
      <c r="TNL3" s="129"/>
      <c r="TNM3" s="129"/>
      <c r="TNN3" s="129"/>
      <c r="TNO3" s="129"/>
      <c r="TNP3" s="129"/>
      <c r="TNQ3" s="129"/>
      <c r="TNR3" s="129"/>
      <c r="TNS3" s="129"/>
      <c r="TNT3" s="129"/>
      <c r="TNU3" s="129"/>
      <c r="TNV3" s="129"/>
      <c r="TNW3" s="129"/>
      <c r="TNX3" s="129"/>
      <c r="TNY3" s="129"/>
      <c r="TNZ3" s="129"/>
      <c r="TOA3" s="129"/>
      <c r="TOB3" s="129"/>
      <c r="TOC3" s="129"/>
      <c r="TOD3" s="129"/>
      <c r="TOE3" s="129"/>
      <c r="TOF3" s="129"/>
      <c r="TOG3" s="129"/>
      <c r="TOH3" s="129"/>
      <c r="TOI3" s="129"/>
      <c r="TOJ3" s="129"/>
      <c r="TOK3" s="129"/>
      <c r="TOL3" s="129"/>
      <c r="TOM3" s="129"/>
      <c r="TON3" s="129"/>
      <c r="TOO3" s="129"/>
      <c r="TOP3" s="129"/>
      <c r="TOQ3" s="129"/>
      <c r="TOR3" s="129"/>
      <c r="TOS3" s="129"/>
      <c r="TOT3" s="129"/>
      <c r="TOU3" s="129"/>
      <c r="TOV3" s="129"/>
      <c r="TOW3" s="129"/>
      <c r="TOX3" s="129"/>
      <c r="TOY3" s="129"/>
      <c r="TOZ3" s="129"/>
      <c r="TPA3" s="129"/>
      <c r="TPB3" s="129"/>
      <c r="TPC3" s="129"/>
      <c r="TPD3" s="129"/>
      <c r="TPE3" s="129"/>
      <c r="TPF3" s="129"/>
      <c r="TPG3" s="129"/>
      <c r="TPH3" s="129"/>
      <c r="TPI3" s="129"/>
      <c r="TPJ3" s="129"/>
      <c r="TPK3" s="129"/>
      <c r="TPL3" s="129"/>
      <c r="TPM3" s="129"/>
      <c r="TPN3" s="129"/>
      <c r="TPO3" s="129"/>
      <c r="TPP3" s="129"/>
      <c r="TPQ3" s="129"/>
      <c r="TPR3" s="129"/>
      <c r="TPS3" s="129"/>
      <c r="TPT3" s="129"/>
      <c r="TPU3" s="129"/>
      <c r="TPV3" s="129"/>
      <c r="TPW3" s="129"/>
      <c r="TPX3" s="129"/>
      <c r="TPY3" s="129"/>
      <c r="TPZ3" s="129"/>
      <c r="TQA3" s="129"/>
      <c r="TQB3" s="129"/>
      <c r="TQC3" s="129"/>
      <c r="TQD3" s="129"/>
      <c r="TQE3" s="129"/>
      <c r="TQF3" s="129"/>
      <c r="TQG3" s="129"/>
      <c r="TQH3" s="129"/>
      <c r="TQI3" s="129"/>
      <c r="TQJ3" s="129"/>
      <c r="TQK3" s="129"/>
      <c r="TQL3" s="129"/>
      <c r="TQM3" s="129"/>
      <c r="TQN3" s="129"/>
      <c r="TQO3" s="129"/>
      <c r="TQP3" s="129"/>
      <c r="TQQ3" s="129"/>
      <c r="TQR3" s="129"/>
      <c r="TQS3" s="129"/>
      <c r="TQT3" s="129"/>
      <c r="TQU3" s="129"/>
      <c r="TQV3" s="129"/>
      <c r="TQW3" s="129"/>
      <c r="TQX3" s="129"/>
      <c r="TQY3" s="129"/>
      <c r="TQZ3" s="129"/>
      <c r="TRA3" s="129"/>
      <c r="TRB3" s="129"/>
      <c r="TRC3" s="129"/>
      <c r="TRD3" s="129"/>
      <c r="TRE3" s="129"/>
      <c r="TRF3" s="129"/>
      <c r="TRG3" s="129"/>
      <c r="TRH3" s="129"/>
      <c r="TRI3" s="129"/>
      <c r="TRJ3" s="129"/>
      <c r="TRK3" s="129"/>
      <c r="TRL3" s="129"/>
      <c r="TRM3" s="129"/>
      <c r="TRN3" s="129"/>
      <c r="TRO3" s="129"/>
      <c r="TRP3" s="129"/>
      <c r="TRQ3" s="129"/>
      <c r="TRR3" s="129"/>
      <c r="TRS3" s="129"/>
      <c r="TRT3" s="129"/>
      <c r="TRU3" s="129"/>
      <c r="TRV3" s="129"/>
      <c r="TRW3" s="129"/>
      <c r="TRX3" s="129"/>
      <c r="TRY3" s="129"/>
      <c r="TRZ3" s="129"/>
      <c r="TSA3" s="129"/>
      <c r="TSB3" s="129"/>
      <c r="TSC3" s="129"/>
      <c r="TSD3" s="129"/>
      <c r="TSE3" s="129"/>
      <c r="TSF3" s="129"/>
      <c r="TSG3" s="129"/>
      <c r="TSH3" s="129"/>
      <c r="TSI3" s="129"/>
      <c r="TSJ3" s="129"/>
      <c r="TSK3" s="129"/>
      <c r="TSL3" s="129"/>
      <c r="TSM3" s="129"/>
      <c r="TSN3" s="129"/>
      <c r="TSO3" s="129"/>
      <c r="TSP3" s="129"/>
      <c r="TSQ3" s="129"/>
      <c r="TSR3" s="129"/>
      <c r="TSS3" s="129"/>
      <c r="TST3" s="129"/>
      <c r="TSU3" s="129"/>
      <c r="TSV3" s="129"/>
      <c r="TSW3" s="129"/>
      <c r="TSX3" s="129"/>
      <c r="TSY3" s="129"/>
      <c r="TSZ3" s="129"/>
      <c r="TTA3" s="129"/>
      <c r="TTB3" s="129"/>
      <c r="TTC3" s="129"/>
      <c r="TTD3" s="129"/>
      <c r="TTE3" s="129"/>
      <c r="TTF3" s="129"/>
      <c r="TTG3" s="129"/>
      <c r="TTH3" s="129"/>
      <c r="TTI3" s="129"/>
      <c r="TTJ3" s="129"/>
      <c r="TTK3" s="129"/>
      <c r="TTL3" s="129"/>
      <c r="TTM3" s="129"/>
      <c r="TTN3" s="129"/>
      <c r="TTO3" s="129"/>
      <c r="TTP3" s="129"/>
      <c r="TTQ3" s="129"/>
      <c r="TTR3" s="129"/>
      <c r="TTS3" s="129"/>
      <c r="TTT3" s="129"/>
      <c r="TTU3" s="129"/>
      <c r="TTV3" s="129"/>
      <c r="TTW3" s="129"/>
      <c r="TTX3" s="129"/>
      <c r="TTY3" s="129"/>
      <c r="TTZ3" s="129"/>
      <c r="TUA3" s="129"/>
      <c r="TUB3" s="129"/>
      <c r="TUC3" s="129"/>
      <c r="TUD3" s="129"/>
      <c r="TUE3" s="129"/>
      <c r="TUF3" s="129"/>
      <c r="TUG3" s="129"/>
      <c r="TUH3" s="129"/>
      <c r="TUI3" s="129"/>
      <c r="TUJ3" s="129"/>
      <c r="TUK3" s="129"/>
      <c r="TUL3" s="129"/>
      <c r="TUM3" s="129"/>
      <c r="TUN3" s="129"/>
      <c r="TUO3" s="129"/>
      <c r="TUP3" s="129"/>
      <c r="TUQ3" s="129"/>
      <c r="TUR3" s="129"/>
      <c r="TUS3" s="129"/>
      <c r="TUT3" s="129"/>
      <c r="TUU3" s="129"/>
      <c r="TUV3" s="129"/>
      <c r="TUW3" s="129"/>
      <c r="TUX3" s="129"/>
      <c r="TUY3" s="129"/>
      <c r="TUZ3" s="129"/>
      <c r="TVA3" s="129"/>
      <c r="TVB3" s="129"/>
      <c r="TVC3" s="129"/>
      <c r="TVD3" s="129"/>
      <c r="TVE3" s="129"/>
      <c r="TVF3" s="129"/>
      <c r="TVG3" s="129"/>
      <c r="TVH3" s="129"/>
      <c r="TVI3" s="129"/>
      <c r="TVJ3" s="129"/>
      <c r="TVK3" s="129"/>
      <c r="TVL3" s="129"/>
      <c r="TVM3" s="129"/>
      <c r="TVN3" s="129"/>
      <c r="TVO3" s="129"/>
      <c r="TVP3" s="129"/>
      <c r="TVQ3" s="129"/>
      <c r="TVR3" s="129"/>
      <c r="TVS3" s="129"/>
      <c r="TVT3" s="129"/>
      <c r="TVU3" s="129"/>
      <c r="TVV3" s="129"/>
      <c r="TVW3" s="129"/>
      <c r="TVX3" s="129"/>
      <c r="TVY3" s="129"/>
      <c r="TVZ3" s="129"/>
      <c r="TWA3" s="129"/>
      <c r="TWB3" s="129"/>
      <c r="TWC3" s="129"/>
      <c r="TWD3" s="129"/>
      <c r="TWE3" s="129"/>
      <c r="TWF3" s="129"/>
      <c r="TWG3" s="129"/>
      <c r="TWH3" s="129"/>
      <c r="TWI3" s="129"/>
      <c r="TWJ3" s="129"/>
      <c r="TWK3" s="129"/>
      <c r="TWL3" s="129"/>
      <c r="TWM3" s="129"/>
      <c r="TWN3" s="129"/>
      <c r="TWO3" s="129"/>
      <c r="TWP3" s="129"/>
      <c r="TWQ3" s="129"/>
      <c r="TWR3" s="129"/>
      <c r="TWS3" s="129"/>
      <c r="TWT3" s="129"/>
      <c r="TWU3" s="129"/>
      <c r="TWV3" s="129"/>
      <c r="TWW3" s="129"/>
      <c r="TWX3" s="129"/>
      <c r="TWY3" s="129"/>
      <c r="TWZ3" s="129"/>
      <c r="TXA3" s="129"/>
      <c r="TXB3" s="129"/>
      <c r="TXC3" s="129"/>
      <c r="TXD3" s="129"/>
      <c r="TXE3" s="129"/>
      <c r="TXF3" s="129"/>
      <c r="TXG3" s="129"/>
      <c r="TXH3" s="129"/>
      <c r="TXI3" s="129"/>
      <c r="TXJ3" s="129"/>
      <c r="TXK3" s="129"/>
      <c r="TXL3" s="129"/>
      <c r="TXM3" s="129"/>
      <c r="TXN3" s="129"/>
      <c r="TXO3" s="129"/>
      <c r="TXP3" s="129"/>
      <c r="TXQ3" s="129"/>
      <c r="TXR3" s="129"/>
      <c r="TXS3" s="129"/>
      <c r="TXT3" s="129"/>
      <c r="TXU3" s="129"/>
      <c r="TXV3" s="129"/>
      <c r="TXW3" s="129"/>
      <c r="TXX3" s="129"/>
      <c r="TXY3" s="129"/>
      <c r="TXZ3" s="129"/>
      <c r="TYA3" s="129"/>
      <c r="TYB3" s="129"/>
      <c r="TYC3" s="129"/>
      <c r="TYD3" s="129"/>
      <c r="TYE3" s="129"/>
      <c r="TYF3" s="129"/>
      <c r="TYG3" s="129"/>
      <c r="TYH3" s="129"/>
      <c r="TYI3" s="129"/>
      <c r="TYJ3" s="129"/>
      <c r="TYK3" s="129"/>
      <c r="TYL3" s="129"/>
      <c r="TYM3" s="129"/>
      <c r="TYN3" s="129"/>
      <c r="TYO3" s="129"/>
      <c r="TYP3" s="129"/>
      <c r="TYQ3" s="129"/>
      <c r="TYR3" s="129"/>
      <c r="TYS3" s="129"/>
      <c r="TYT3" s="129"/>
      <c r="TYU3" s="129"/>
      <c r="TYV3" s="129"/>
      <c r="TYW3" s="129"/>
      <c r="TYX3" s="129"/>
      <c r="TYY3" s="129"/>
      <c r="TYZ3" s="129"/>
      <c r="TZA3" s="129"/>
      <c r="TZB3" s="129"/>
      <c r="TZC3" s="129"/>
      <c r="TZD3" s="129"/>
      <c r="TZE3" s="129"/>
      <c r="TZF3" s="129"/>
      <c r="TZG3" s="129"/>
      <c r="TZH3" s="129"/>
      <c r="TZI3" s="129"/>
      <c r="TZJ3" s="129"/>
      <c r="TZK3" s="129"/>
      <c r="TZL3" s="129"/>
      <c r="TZM3" s="129"/>
      <c r="TZN3" s="129"/>
      <c r="TZO3" s="129"/>
      <c r="TZP3" s="129"/>
      <c r="TZQ3" s="129"/>
      <c r="TZR3" s="129"/>
      <c r="TZS3" s="129"/>
      <c r="TZT3" s="129"/>
      <c r="TZU3" s="129"/>
      <c r="TZV3" s="129"/>
      <c r="TZW3" s="129"/>
      <c r="TZX3" s="129"/>
      <c r="TZY3" s="129"/>
      <c r="TZZ3" s="129"/>
      <c r="UAA3" s="129"/>
      <c r="UAB3" s="129"/>
      <c r="UAC3" s="129"/>
      <c r="UAD3" s="129"/>
      <c r="UAE3" s="129"/>
      <c r="UAF3" s="129"/>
      <c r="UAG3" s="129"/>
      <c r="UAH3" s="129"/>
      <c r="UAI3" s="129"/>
      <c r="UAJ3" s="129"/>
      <c r="UAK3" s="129"/>
      <c r="UAL3" s="129"/>
      <c r="UAM3" s="129"/>
      <c r="UAN3" s="129"/>
      <c r="UAO3" s="129"/>
      <c r="UAP3" s="129"/>
      <c r="UAQ3" s="129"/>
      <c r="UAR3" s="129"/>
      <c r="UAS3" s="129"/>
      <c r="UAT3" s="129"/>
      <c r="UAU3" s="129"/>
      <c r="UAV3" s="129"/>
      <c r="UAW3" s="129"/>
      <c r="UAX3" s="129"/>
      <c r="UAY3" s="129"/>
      <c r="UAZ3" s="129"/>
      <c r="UBA3" s="129"/>
      <c r="UBB3" s="129"/>
      <c r="UBC3" s="129"/>
      <c r="UBD3" s="129"/>
      <c r="UBE3" s="129"/>
      <c r="UBF3" s="129"/>
      <c r="UBG3" s="129"/>
      <c r="UBH3" s="129"/>
      <c r="UBI3" s="129"/>
      <c r="UBJ3" s="129"/>
      <c r="UBK3" s="129"/>
      <c r="UBL3" s="129"/>
      <c r="UBM3" s="129"/>
      <c r="UBN3" s="129"/>
      <c r="UBO3" s="129"/>
      <c r="UBP3" s="129"/>
      <c r="UBQ3" s="129"/>
      <c r="UBR3" s="129"/>
      <c r="UBS3" s="129"/>
      <c r="UBT3" s="129"/>
      <c r="UBU3" s="129"/>
      <c r="UBV3" s="129"/>
      <c r="UBW3" s="129"/>
      <c r="UBX3" s="129"/>
      <c r="UBY3" s="129"/>
      <c r="UBZ3" s="129"/>
      <c r="UCA3" s="129"/>
      <c r="UCB3" s="129"/>
      <c r="UCC3" s="129"/>
      <c r="UCD3" s="129"/>
      <c r="UCE3" s="129"/>
      <c r="UCF3" s="129"/>
      <c r="UCG3" s="129"/>
      <c r="UCH3" s="129"/>
      <c r="UCI3" s="129"/>
      <c r="UCJ3" s="129"/>
      <c r="UCK3" s="129"/>
      <c r="UCL3" s="129"/>
      <c r="UCM3" s="129"/>
      <c r="UCN3" s="129"/>
      <c r="UCO3" s="129"/>
      <c r="UCP3" s="129"/>
      <c r="UCQ3" s="129"/>
      <c r="UCR3" s="129"/>
      <c r="UCS3" s="129"/>
      <c r="UCT3" s="129"/>
      <c r="UCU3" s="129"/>
      <c r="UCV3" s="129"/>
      <c r="UCW3" s="129"/>
      <c r="UCX3" s="129"/>
      <c r="UCY3" s="129"/>
      <c r="UCZ3" s="129"/>
      <c r="UDA3" s="129"/>
      <c r="UDB3" s="129"/>
      <c r="UDC3" s="129"/>
      <c r="UDD3" s="129"/>
      <c r="UDE3" s="129"/>
      <c r="UDF3" s="129"/>
      <c r="UDG3" s="129"/>
      <c r="UDH3" s="129"/>
      <c r="UDI3" s="129"/>
      <c r="UDJ3" s="129"/>
      <c r="UDK3" s="129"/>
      <c r="UDL3" s="129"/>
      <c r="UDM3" s="129"/>
      <c r="UDN3" s="129"/>
      <c r="UDO3" s="129"/>
      <c r="UDP3" s="129"/>
      <c r="UDQ3" s="129"/>
      <c r="UDR3" s="129"/>
      <c r="UDS3" s="129"/>
      <c r="UDT3" s="129"/>
      <c r="UDU3" s="129"/>
      <c r="UDV3" s="129"/>
      <c r="UDW3" s="129"/>
      <c r="UDX3" s="129"/>
      <c r="UDY3" s="129"/>
      <c r="UDZ3" s="129"/>
      <c r="UEA3" s="129"/>
      <c r="UEB3" s="129"/>
      <c r="UEC3" s="129"/>
      <c r="UED3" s="129"/>
      <c r="UEE3" s="129"/>
      <c r="UEF3" s="129"/>
      <c r="UEG3" s="129"/>
      <c r="UEH3" s="129"/>
      <c r="UEI3" s="129"/>
      <c r="UEJ3" s="129"/>
      <c r="UEK3" s="129"/>
      <c r="UEL3" s="129"/>
      <c r="UEM3" s="129"/>
      <c r="UEN3" s="129"/>
      <c r="UEO3" s="129"/>
      <c r="UEP3" s="129"/>
      <c r="UEQ3" s="129"/>
      <c r="UER3" s="129"/>
      <c r="UES3" s="129"/>
      <c r="UET3" s="129"/>
      <c r="UEU3" s="129"/>
      <c r="UEV3" s="129"/>
      <c r="UEW3" s="129"/>
      <c r="UEX3" s="129"/>
      <c r="UEY3" s="129"/>
      <c r="UEZ3" s="129"/>
      <c r="UFA3" s="129"/>
      <c r="UFB3" s="129"/>
      <c r="UFC3" s="129"/>
      <c r="UFD3" s="129"/>
      <c r="UFE3" s="129"/>
      <c r="UFF3" s="129"/>
      <c r="UFG3" s="129"/>
      <c r="UFH3" s="129"/>
      <c r="UFI3" s="129"/>
      <c r="UFJ3" s="129"/>
      <c r="UFK3" s="129"/>
      <c r="UFL3" s="129"/>
      <c r="UFM3" s="129"/>
      <c r="UFN3" s="129"/>
      <c r="UFO3" s="129"/>
      <c r="UFP3" s="129"/>
      <c r="UFQ3" s="129"/>
      <c r="UFR3" s="129"/>
      <c r="UFS3" s="129"/>
      <c r="UFT3" s="129"/>
      <c r="UFU3" s="129"/>
      <c r="UFV3" s="129"/>
      <c r="UFW3" s="129"/>
      <c r="UFX3" s="129"/>
      <c r="UFY3" s="129"/>
      <c r="UFZ3" s="129"/>
      <c r="UGA3" s="129"/>
      <c r="UGB3" s="129"/>
      <c r="UGC3" s="129"/>
      <c r="UGD3" s="129"/>
      <c r="UGE3" s="129"/>
      <c r="UGF3" s="129"/>
      <c r="UGG3" s="129"/>
      <c r="UGH3" s="129"/>
      <c r="UGI3" s="129"/>
      <c r="UGJ3" s="129"/>
      <c r="UGK3" s="129"/>
      <c r="UGL3" s="129"/>
      <c r="UGM3" s="129"/>
      <c r="UGN3" s="129"/>
      <c r="UGO3" s="129"/>
      <c r="UGP3" s="129"/>
      <c r="UGQ3" s="129"/>
      <c r="UGR3" s="129"/>
      <c r="UGS3" s="129"/>
      <c r="UGT3" s="129"/>
      <c r="UGU3" s="129"/>
      <c r="UGV3" s="129"/>
      <c r="UGW3" s="129"/>
      <c r="UGX3" s="129"/>
      <c r="UGY3" s="129"/>
      <c r="UGZ3" s="129"/>
      <c r="UHA3" s="129"/>
      <c r="UHB3" s="129"/>
      <c r="UHC3" s="129"/>
      <c r="UHD3" s="129"/>
      <c r="UHE3" s="129"/>
      <c r="UHF3" s="129"/>
      <c r="UHG3" s="129"/>
      <c r="UHH3" s="129"/>
      <c r="UHI3" s="129"/>
      <c r="UHJ3" s="129"/>
      <c r="UHK3" s="129"/>
      <c r="UHL3" s="129"/>
      <c r="UHM3" s="129"/>
      <c r="UHN3" s="129"/>
      <c r="UHO3" s="129"/>
      <c r="UHP3" s="129"/>
      <c r="UHQ3" s="129"/>
      <c r="UHR3" s="129"/>
      <c r="UHS3" s="129"/>
      <c r="UHT3" s="129"/>
      <c r="UHU3" s="129"/>
      <c r="UHV3" s="129"/>
      <c r="UHW3" s="129"/>
      <c r="UHX3" s="129"/>
      <c r="UHY3" s="129"/>
      <c r="UHZ3" s="129"/>
      <c r="UIA3" s="129"/>
      <c r="UIB3" s="129"/>
      <c r="UIC3" s="129"/>
      <c r="UID3" s="129"/>
      <c r="UIE3" s="129"/>
      <c r="UIF3" s="129"/>
      <c r="UIG3" s="129"/>
      <c r="UIH3" s="129"/>
      <c r="UII3" s="129"/>
      <c r="UIJ3" s="129"/>
      <c r="UIK3" s="129"/>
      <c r="UIL3" s="129"/>
      <c r="UIM3" s="129"/>
      <c r="UIN3" s="129"/>
      <c r="UIO3" s="129"/>
      <c r="UIP3" s="129"/>
      <c r="UIQ3" s="129"/>
      <c r="UIR3" s="129"/>
      <c r="UIS3" s="129"/>
      <c r="UIT3" s="129"/>
      <c r="UIU3" s="129"/>
      <c r="UIV3" s="129"/>
      <c r="UIW3" s="129"/>
      <c r="UIX3" s="129"/>
      <c r="UIY3" s="129"/>
      <c r="UIZ3" s="129"/>
      <c r="UJA3" s="129"/>
      <c r="UJB3" s="129"/>
      <c r="UJC3" s="129"/>
      <c r="UJD3" s="129"/>
      <c r="UJE3" s="129"/>
      <c r="UJF3" s="129"/>
      <c r="UJG3" s="129"/>
      <c r="UJH3" s="129"/>
      <c r="UJI3" s="129"/>
      <c r="UJJ3" s="129"/>
      <c r="UJK3" s="129"/>
      <c r="UJL3" s="129"/>
      <c r="UJM3" s="129"/>
      <c r="UJN3" s="129"/>
      <c r="UJO3" s="129"/>
      <c r="UJP3" s="129"/>
      <c r="UJQ3" s="129"/>
      <c r="UJR3" s="129"/>
      <c r="UJS3" s="129"/>
      <c r="UJT3" s="129"/>
      <c r="UJU3" s="129"/>
      <c r="UJV3" s="129"/>
      <c r="UJW3" s="129"/>
      <c r="UJX3" s="129"/>
      <c r="UJY3" s="129"/>
      <c r="UJZ3" s="129"/>
      <c r="UKA3" s="129"/>
      <c r="UKB3" s="129"/>
      <c r="UKC3" s="129"/>
      <c r="UKD3" s="129"/>
      <c r="UKE3" s="129"/>
      <c r="UKF3" s="129"/>
      <c r="UKG3" s="129"/>
      <c r="UKH3" s="129"/>
      <c r="UKI3" s="129"/>
      <c r="UKJ3" s="129"/>
      <c r="UKK3" s="129"/>
      <c r="UKL3" s="129"/>
      <c r="UKM3" s="129"/>
      <c r="UKN3" s="129"/>
      <c r="UKO3" s="129"/>
      <c r="UKP3" s="129"/>
      <c r="UKQ3" s="129"/>
      <c r="UKR3" s="129"/>
      <c r="UKS3" s="129"/>
      <c r="UKT3" s="129"/>
      <c r="UKU3" s="129"/>
      <c r="UKV3" s="129"/>
      <c r="UKW3" s="129"/>
      <c r="UKX3" s="129"/>
      <c r="UKY3" s="129"/>
      <c r="UKZ3" s="129"/>
      <c r="ULA3" s="129"/>
      <c r="ULB3" s="129"/>
      <c r="ULC3" s="129"/>
      <c r="ULD3" s="129"/>
      <c r="ULE3" s="129"/>
      <c r="ULF3" s="129"/>
      <c r="ULG3" s="129"/>
      <c r="ULH3" s="129"/>
      <c r="ULI3" s="129"/>
      <c r="ULJ3" s="129"/>
      <c r="ULK3" s="129"/>
      <c r="ULL3" s="129"/>
      <c r="ULM3" s="129"/>
      <c r="ULN3" s="129"/>
      <c r="ULO3" s="129"/>
      <c r="ULP3" s="129"/>
      <c r="ULQ3" s="129"/>
      <c r="ULR3" s="129"/>
      <c r="ULS3" s="129"/>
      <c r="ULT3" s="129"/>
      <c r="ULU3" s="129"/>
      <c r="ULV3" s="129"/>
      <c r="ULW3" s="129"/>
      <c r="ULX3" s="129"/>
      <c r="ULY3" s="129"/>
      <c r="ULZ3" s="129"/>
      <c r="UMA3" s="129"/>
      <c r="UMB3" s="129"/>
      <c r="UMC3" s="129"/>
      <c r="UMD3" s="129"/>
      <c r="UME3" s="129"/>
      <c r="UMF3" s="129"/>
      <c r="UMG3" s="129"/>
      <c r="UMH3" s="129"/>
      <c r="UMI3" s="129"/>
      <c r="UMJ3" s="129"/>
      <c r="UMK3" s="129"/>
      <c r="UML3" s="129"/>
      <c r="UMM3" s="129"/>
      <c r="UMN3" s="129"/>
      <c r="UMO3" s="129"/>
      <c r="UMP3" s="129"/>
      <c r="UMQ3" s="129"/>
      <c r="UMR3" s="129"/>
      <c r="UMS3" s="129"/>
      <c r="UMT3" s="129"/>
      <c r="UMU3" s="129"/>
      <c r="UMV3" s="129"/>
      <c r="UMW3" s="129"/>
      <c r="UMX3" s="129"/>
      <c r="UMY3" s="129"/>
      <c r="UMZ3" s="129"/>
      <c r="UNA3" s="129"/>
      <c r="UNB3" s="129"/>
      <c r="UNC3" s="129"/>
      <c r="UND3" s="129"/>
      <c r="UNE3" s="129"/>
      <c r="UNF3" s="129"/>
      <c r="UNG3" s="129"/>
      <c r="UNH3" s="129"/>
      <c r="UNI3" s="129"/>
      <c r="UNJ3" s="129"/>
      <c r="UNK3" s="129"/>
      <c r="UNL3" s="129"/>
      <c r="UNM3" s="129"/>
      <c r="UNN3" s="129"/>
      <c r="UNO3" s="129"/>
      <c r="UNP3" s="129"/>
      <c r="UNQ3" s="129"/>
      <c r="UNR3" s="129"/>
      <c r="UNS3" s="129"/>
      <c r="UNT3" s="129"/>
      <c r="UNU3" s="129"/>
      <c r="UNV3" s="129"/>
      <c r="UNW3" s="129"/>
      <c r="UNX3" s="129"/>
      <c r="UNY3" s="129"/>
      <c r="UNZ3" s="129"/>
      <c r="UOA3" s="129"/>
      <c r="UOB3" s="129"/>
      <c r="UOC3" s="129"/>
      <c r="UOD3" s="129"/>
      <c r="UOE3" s="129"/>
      <c r="UOF3" s="129"/>
      <c r="UOG3" s="129"/>
      <c r="UOH3" s="129"/>
      <c r="UOI3" s="129"/>
      <c r="UOJ3" s="129"/>
      <c r="UOK3" s="129"/>
      <c r="UOL3" s="129"/>
      <c r="UOM3" s="129"/>
      <c r="UON3" s="129"/>
      <c r="UOO3" s="129"/>
      <c r="UOP3" s="129"/>
      <c r="UOQ3" s="129"/>
      <c r="UOR3" s="129"/>
      <c r="UOS3" s="129"/>
      <c r="UOT3" s="129"/>
      <c r="UOU3" s="129"/>
      <c r="UOV3" s="129"/>
      <c r="UOW3" s="129"/>
      <c r="UOX3" s="129"/>
      <c r="UOY3" s="129"/>
      <c r="UOZ3" s="129"/>
      <c r="UPA3" s="129"/>
      <c r="UPB3" s="129"/>
      <c r="UPC3" s="129"/>
      <c r="UPD3" s="129"/>
      <c r="UPE3" s="129"/>
      <c r="UPF3" s="129"/>
      <c r="UPG3" s="129"/>
      <c r="UPH3" s="129"/>
      <c r="UPI3" s="129"/>
      <c r="UPJ3" s="129"/>
      <c r="UPK3" s="129"/>
      <c r="UPL3" s="129"/>
      <c r="UPM3" s="129"/>
      <c r="UPN3" s="129"/>
      <c r="UPO3" s="129"/>
      <c r="UPP3" s="129"/>
      <c r="UPQ3" s="129"/>
      <c r="UPR3" s="129"/>
      <c r="UPS3" s="129"/>
      <c r="UPT3" s="129"/>
      <c r="UPU3" s="129"/>
      <c r="UPV3" s="129"/>
      <c r="UPW3" s="129"/>
      <c r="UPX3" s="129"/>
      <c r="UPY3" s="129"/>
      <c r="UPZ3" s="129"/>
      <c r="UQA3" s="129"/>
      <c r="UQB3" s="129"/>
      <c r="UQC3" s="129"/>
      <c r="UQD3" s="129"/>
      <c r="UQE3" s="129"/>
      <c r="UQF3" s="129"/>
      <c r="UQG3" s="129"/>
      <c r="UQH3" s="129"/>
      <c r="UQI3" s="129"/>
      <c r="UQJ3" s="129"/>
      <c r="UQK3" s="129"/>
      <c r="UQL3" s="129"/>
      <c r="UQM3" s="129"/>
      <c r="UQN3" s="129"/>
      <c r="UQO3" s="129"/>
      <c r="UQP3" s="129"/>
      <c r="UQQ3" s="129"/>
      <c r="UQR3" s="129"/>
      <c r="UQS3" s="129"/>
      <c r="UQT3" s="129"/>
      <c r="UQU3" s="129"/>
      <c r="UQV3" s="129"/>
      <c r="UQW3" s="129"/>
      <c r="UQX3" s="129"/>
      <c r="UQY3" s="129"/>
      <c r="UQZ3" s="129"/>
      <c r="URA3" s="129"/>
      <c r="URB3" s="129"/>
      <c r="URC3" s="129"/>
      <c r="URD3" s="129"/>
      <c r="URE3" s="129"/>
      <c r="URF3" s="129"/>
      <c r="URG3" s="129"/>
      <c r="URH3" s="129"/>
      <c r="URI3" s="129"/>
      <c r="URJ3" s="129"/>
      <c r="URK3" s="129"/>
      <c r="URL3" s="129"/>
      <c r="URM3" s="129"/>
      <c r="URN3" s="129"/>
      <c r="URO3" s="129"/>
      <c r="URP3" s="129"/>
      <c r="URQ3" s="129"/>
      <c r="URR3" s="129"/>
      <c r="URS3" s="129"/>
      <c r="URT3" s="129"/>
      <c r="URU3" s="129"/>
      <c r="URV3" s="129"/>
      <c r="URW3" s="129"/>
      <c r="URX3" s="129"/>
      <c r="URY3" s="129"/>
      <c r="URZ3" s="129"/>
      <c r="USA3" s="129"/>
      <c r="USB3" s="129"/>
      <c r="USC3" s="129"/>
      <c r="USD3" s="129"/>
      <c r="USE3" s="129"/>
      <c r="USF3" s="129"/>
      <c r="USG3" s="129"/>
      <c r="USH3" s="129"/>
      <c r="USI3" s="129"/>
      <c r="USJ3" s="129"/>
      <c r="USK3" s="129"/>
      <c r="USL3" s="129"/>
      <c r="USM3" s="129"/>
      <c r="USN3" s="129"/>
      <c r="USO3" s="129"/>
      <c r="USP3" s="129"/>
      <c r="USQ3" s="129"/>
      <c r="USR3" s="129"/>
      <c r="USS3" s="129"/>
      <c r="UST3" s="129"/>
      <c r="USU3" s="129"/>
      <c r="USV3" s="129"/>
      <c r="USW3" s="129"/>
      <c r="USX3" s="129"/>
      <c r="USY3" s="129"/>
      <c r="USZ3" s="129"/>
      <c r="UTA3" s="129"/>
      <c r="UTB3" s="129"/>
      <c r="UTC3" s="129"/>
      <c r="UTD3" s="129"/>
      <c r="UTE3" s="129"/>
      <c r="UTF3" s="129"/>
      <c r="UTG3" s="129"/>
      <c r="UTH3" s="129"/>
      <c r="UTI3" s="129"/>
      <c r="UTJ3" s="129"/>
      <c r="UTK3" s="129"/>
      <c r="UTL3" s="129"/>
      <c r="UTM3" s="129"/>
      <c r="UTN3" s="129"/>
      <c r="UTO3" s="129"/>
      <c r="UTP3" s="129"/>
      <c r="UTQ3" s="129"/>
      <c r="UTR3" s="129"/>
      <c r="UTS3" s="129"/>
      <c r="UTT3" s="129"/>
      <c r="UTU3" s="129"/>
      <c r="UTV3" s="129"/>
      <c r="UTW3" s="129"/>
      <c r="UTX3" s="129"/>
      <c r="UTY3" s="129"/>
      <c r="UTZ3" s="129"/>
      <c r="UUA3" s="129"/>
      <c r="UUB3" s="129"/>
      <c r="UUC3" s="129"/>
      <c r="UUD3" s="129"/>
      <c r="UUE3" s="129"/>
      <c r="UUF3" s="129"/>
      <c r="UUG3" s="129"/>
      <c r="UUH3" s="129"/>
      <c r="UUI3" s="129"/>
      <c r="UUJ3" s="129"/>
      <c r="UUK3" s="129"/>
      <c r="UUL3" s="129"/>
      <c r="UUM3" s="129"/>
      <c r="UUN3" s="129"/>
      <c r="UUO3" s="129"/>
      <c r="UUP3" s="129"/>
      <c r="UUQ3" s="129"/>
      <c r="UUR3" s="129"/>
      <c r="UUS3" s="129"/>
      <c r="UUT3" s="129"/>
      <c r="UUU3" s="129"/>
      <c r="UUV3" s="129"/>
      <c r="UUW3" s="129"/>
      <c r="UUX3" s="129"/>
      <c r="UUY3" s="129"/>
      <c r="UUZ3" s="129"/>
      <c r="UVA3" s="129"/>
      <c r="UVB3" s="129"/>
      <c r="UVC3" s="129"/>
      <c r="UVD3" s="129"/>
      <c r="UVE3" s="129"/>
      <c r="UVF3" s="129"/>
      <c r="UVG3" s="129"/>
      <c r="UVH3" s="129"/>
      <c r="UVI3" s="129"/>
      <c r="UVJ3" s="129"/>
      <c r="UVK3" s="129"/>
      <c r="UVL3" s="129"/>
      <c r="UVM3" s="129"/>
      <c r="UVN3" s="129"/>
      <c r="UVO3" s="129"/>
      <c r="UVP3" s="129"/>
      <c r="UVQ3" s="129"/>
      <c r="UVR3" s="129"/>
      <c r="UVS3" s="129"/>
      <c r="UVT3" s="129"/>
      <c r="UVU3" s="129"/>
      <c r="UVV3" s="129"/>
      <c r="UVW3" s="129"/>
      <c r="UVX3" s="129"/>
      <c r="UVY3" s="129"/>
      <c r="UVZ3" s="129"/>
      <c r="UWA3" s="129"/>
      <c r="UWB3" s="129"/>
      <c r="UWC3" s="129"/>
      <c r="UWD3" s="129"/>
      <c r="UWE3" s="129"/>
      <c r="UWF3" s="129"/>
      <c r="UWG3" s="129"/>
      <c r="UWH3" s="129"/>
      <c r="UWI3" s="129"/>
      <c r="UWJ3" s="129"/>
      <c r="UWK3" s="129"/>
      <c r="UWL3" s="129"/>
      <c r="UWM3" s="129"/>
      <c r="UWN3" s="129"/>
      <c r="UWO3" s="129"/>
      <c r="UWP3" s="129"/>
      <c r="UWQ3" s="129"/>
      <c r="UWR3" s="129"/>
      <c r="UWS3" s="129"/>
      <c r="UWT3" s="129"/>
      <c r="UWU3" s="129"/>
      <c r="UWV3" s="129"/>
      <c r="UWW3" s="129"/>
      <c r="UWX3" s="129"/>
      <c r="UWY3" s="129"/>
      <c r="UWZ3" s="129"/>
      <c r="UXA3" s="129"/>
      <c r="UXB3" s="129"/>
      <c r="UXC3" s="129"/>
      <c r="UXD3" s="129"/>
      <c r="UXE3" s="129"/>
      <c r="UXF3" s="129"/>
      <c r="UXG3" s="129"/>
      <c r="UXH3" s="129"/>
      <c r="UXI3" s="129"/>
      <c r="UXJ3" s="129"/>
      <c r="UXK3" s="129"/>
      <c r="UXL3" s="129"/>
      <c r="UXM3" s="129"/>
      <c r="UXN3" s="129"/>
      <c r="UXO3" s="129"/>
      <c r="UXP3" s="129"/>
      <c r="UXQ3" s="129"/>
      <c r="UXR3" s="129"/>
      <c r="UXS3" s="129"/>
      <c r="UXT3" s="129"/>
      <c r="UXU3" s="129"/>
      <c r="UXV3" s="129"/>
      <c r="UXW3" s="129"/>
      <c r="UXX3" s="129"/>
      <c r="UXY3" s="129"/>
      <c r="UXZ3" s="129"/>
      <c r="UYA3" s="129"/>
      <c r="UYB3" s="129"/>
      <c r="UYC3" s="129"/>
      <c r="UYD3" s="129"/>
      <c r="UYE3" s="129"/>
      <c r="UYF3" s="129"/>
      <c r="UYG3" s="129"/>
      <c r="UYH3" s="129"/>
      <c r="UYI3" s="129"/>
      <c r="UYJ3" s="129"/>
      <c r="UYK3" s="129"/>
      <c r="UYL3" s="129"/>
      <c r="UYM3" s="129"/>
      <c r="UYN3" s="129"/>
      <c r="UYO3" s="129"/>
      <c r="UYP3" s="129"/>
      <c r="UYQ3" s="129"/>
      <c r="UYR3" s="129"/>
      <c r="UYS3" s="129"/>
      <c r="UYT3" s="129"/>
      <c r="UYU3" s="129"/>
      <c r="UYV3" s="129"/>
      <c r="UYW3" s="129"/>
      <c r="UYX3" s="129"/>
      <c r="UYY3" s="129"/>
      <c r="UYZ3" s="129"/>
      <c r="UZA3" s="129"/>
      <c r="UZB3" s="129"/>
      <c r="UZC3" s="129"/>
      <c r="UZD3" s="129"/>
      <c r="UZE3" s="129"/>
      <c r="UZF3" s="129"/>
      <c r="UZG3" s="129"/>
      <c r="UZH3" s="129"/>
      <c r="UZI3" s="129"/>
      <c r="UZJ3" s="129"/>
      <c r="UZK3" s="129"/>
      <c r="UZL3" s="129"/>
      <c r="UZM3" s="129"/>
      <c r="UZN3" s="129"/>
      <c r="UZO3" s="129"/>
      <c r="UZP3" s="129"/>
      <c r="UZQ3" s="129"/>
      <c r="UZR3" s="129"/>
      <c r="UZS3" s="129"/>
      <c r="UZT3" s="129"/>
      <c r="UZU3" s="129"/>
      <c r="UZV3" s="129"/>
      <c r="UZW3" s="129"/>
      <c r="UZX3" s="129"/>
      <c r="UZY3" s="129"/>
      <c r="UZZ3" s="129"/>
      <c r="VAA3" s="129"/>
      <c r="VAB3" s="129"/>
      <c r="VAC3" s="129"/>
      <c r="VAD3" s="129"/>
      <c r="VAE3" s="129"/>
      <c r="VAF3" s="129"/>
      <c r="VAG3" s="129"/>
      <c r="VAH3" s="129"/>
      <c r="VAI3" s="129"/>
      <c r="VAJ3" s="129"/>
      <c r="VAK3" s="129"/>
      <c r="VAL3" s="129"/>
      <c r="VAM3" s="129"/>
      <c r="VAN3" s="129"/>
      <c r="VAO3" s="129"/>
      <c r="VAP3" s="129"/>
      <c r="VAQ3" s="129"/>
      <c r="VAR3" s="129"/>
      <c r="VAS3" s="129"/>
      <c r="VAT3" s="129"/>
      <c r="VAU3" s="129"/>
      <c r="VAV3" s="129"/>
      <c r="VAW3" s="129"/>
      <c r="VAX3" s="129"/>
      <c r="VAY3" s="129"/>
      <c r="VAZ3" s="129"/>
      <c r="VBA3" s="129"/>
      <c r="VBB3" s="129"/>
      <c r="VBC3" s="129"/>
      <c r="VBD3" s="129"/>
      <c r="VBE3" s="129"/>
      <c r="VBF3" s="129"/>
      <c r="VBG3" s="129"/>
      <c r="VBH3" s="129"/>
      <c r="VBI3" s="129"/>
      <c r="VBJ3" s="129"/>
      <c r="VBK3" s="129"/>
      <c r="VBL3" s="129"/>
      <c r="VBM3" s="129"/>
      <c r="VBN3" s="129"/>
      <c r="VBO3" s="129"/>
      <c r="VBP3" s="129"/>
      <c r="VBQ3" s="129"/>
      <c r="VBR3" s="129"/>
      <c r="VBS3" s="129"/>
      <c r="VBT3" s="129"/>
      <c r="VBU3" s="129"/>
      <c r="VBV3" s="129"/>
      <c r="VBW3" s="129"/>
      <c r="VBX3" s="129"/>
      <c r="VBY3" s="129"/>
      <c r="VBZ3" s="129"/>
      <c r="VCA3" s="129"/>
      <c r="VCB3" s="129"/>
      <c r="VCC3" s="129"/>
      <c r="VCD3" s="129"/>
      <c r="VCE3" s="129"/>
      <c r="VCF3" s="129"/>
      <c r="VCG3" s="129"/>
      <c r="VCH3" s="129"/>
      <c r="VCI3" s="129"/>
      <c r="VCJ3" s="129"/>
      <c r="VCK3" s="129"/>
      <c r="VCL3" s="129"/>
      <c r="VCM3" s="129"/>
      <c r="VCN3" s="129"/>
      <c r="VCO3" s="129"/>
      <c r="VCP3" s="129"/>
      <c r="VCQ3" s="129"/>
      <c r="VCR3" s="129"/>
      <c r="VCS3" s="129"/>
      <c r="VCT3" s="129"/>
      <c r="VCU3" s="129"/>
      <c r="VCV3" s="129"/>
      <c r="VCW3" s="129"/>
      <c r="VCX3" s="129"/>
      <c r="VCY3" s="129"/>
      <c r="VCZ3" s="129"/>
      <c r="VDA3" s="129"/>
      <c r="VDB3" s="129"/>
      <c r="VDC3" s="129"/>
      <c r="VDD3" s="129"/>
      <c r="VDE3" s="129"/>
      <c r="VDF3" s="129"/>
      <c r="VDG3" s="129"/>
      <c r="VDH3" s="129"/>
      <c r="VDI3" s="129"/>
      <c r="VDJ3" s="129"/>
      <c r="VDK3" s="129"/>
      <c r="VDL3" s="129"/>
      <c r="VDM3" s="129"/>
      <c r="VDN3" s="129"/>
      <c r="VDO3" s="129"/>
      <c r="VDP3" s="129"/>
      <c r="VDQ3" s="129"/>
      <c r="VDR3" s="129"/>
      <c r="VDS3" s="129"/>
      <c r="VDT3" s="129"/>
      <c r="VDU3" s="129"/>
      <c r="VDV3" s="129"/>
      <c r="VDW3" s="129"/>
      <c r="VDX3" s="129"/>
      <c r="VDY3" s="129"/>
      <c r="VDZ3" s="129"/>
      <c r="VEA3" s="129"/>
      <c r="VEB3" s="129"/>
      <c r="VEC3" s="129"/>
      <c r="VED3" s="129"/>
      <c r="VEE3" s="129"/>
      <c r="VEF3" s="129"/>
      <c r="VEG3" s="129"/>
      <c r="VEH3" s="129"/>
      <c r="VEI3" s="129"/>
      <c r="VEJ3" s="129"/>
      <c r="VEK3" s="129"/>
      <c r="VEL3" s="129"/>
      <c r="VEM3" s="129"/>
      <c r="VEN3" s="129"/>
      <c r="VEO3" s="129"/>
      <c r="VEP3" s="129"/>
      <c r="VEQ3" s="129"/>
      <c r="VER3" s="129"/>
      <c r="VES3" s="129"/>
      <c r="VET3" s="129"/>
      <c r="VEU3" s="129"/>
      <c r="VEV3" s="129"/>
      <c r="VEW3" s="129"/>
      <c r="VEX3" s="129"/>
      <c r="VEY3" s="129"/>
      <c r="VEZ3" s="129"/>
      <c r="VFA3" s="129"/>
      <c r="VFB3" s="129"/>
      <c r="VFC3" s="129"/>
      <c r="VFD3" s="129"/>
      <c r="VFE3" s="129"/>
      <c r="VFF3" s="129"/>
      <c r="VFG3" s="129"/>
      <c r="VFH3" s="129"/>
      <c r="VFI3" s="129"/>
      <c r="VFJ3" s="129"/>
      <c r="VFK3" s="129"/>
      <c r="VFL3" s="129"/>
      <c r="VFM3" s="129"/>
      <c r="VFN3" s="129"/>
      <c r="VFO3" s="129"/>
      <c r="VFP3" s="129"/>
      <c r="VFQ3" s="129"/>
      <c r="VFR3" s="129"/>
      <c r="VFS3" s="129"/>
      <c r="VFT3" s="129"/>
      <c r="VFU3" s="129"/>
      <c r="VFV3" s="129"/>
      <c r="VFW3" s="129"/>
      <c r="VFX3" s="129"/>
      <c r="VFY3" s="129"/>
      <c r="VFZ3" s="129"/>
      <c r="VGA3" s="129"/>
      <c r="VGB3" s="129"/>
      <c r="VGC3" s="129"/>
      <c r="VGD3" s="129"/>
      <c r="VGE3" s="129"/>
      <c r="VGF3" s="129"/>
      <c r="VGG3" s="129"/>
      <c r="VGH3" s="129"/>
      <c r="VGI3" s="129"/>
      <c r="VGJ3" s="129"/>
      <c r="VGK3" s="129"/>
      <c r="VGL3" s="129"/>
      <c r="VGM3" s="129"/>
      <c r="VGN3" s="129"/>
      <c r="VGO3" s="129"/>
      <c r="VGP3" s="129"/>
      <c r="VGQ3" s="129"/>
      <c r="VGR3" s="129"/>
      <c r="VGS3" s="129"/>
      <c r="VGT3" s="129"/>
      <c r="VGU3" s="129"/>
      <c r="VGV3" s="129"/>
      <c r="VGW3" s="129"/>
      <c r="VGX3" s="129"/>
      <c r="VGY3" s="129"/>
      <c r="VGZ3" s="129"/>
      <c r="VHA3" s="129"/>
      <c r="VHB3" s="129"/>
      <c r="VHC3" s="129"/>
      <c r="VHD3" s="129"/>
      <c r="VHE3" s="129"/>
      <c r="VHF3" s="129"/>
      <c r="VHG3" s="129"/>
      <c r="VHH3" s="129"/>
      <c r="VHI3" s="129"/>
      <c r="VHJ3" s="129"/>
      <c r="VHK3" s="129"/>
      <c r="VHL3" s="129"/>
      <c r="VHM3" s="129"/>
      <c r="VHN3" s="129"/>
      <c r="VHO3" s="129"/>
      <c r="VHP3" s="129"/>
      <c r="VHQ3" s="129"/>
      <c r="VHR3" s="129"/>
      <c r="VHS3" s="129"/>
      <c r="VHT3" s="129"/>
      <c r="VHU3" s="129"/>
      <c r="VHV3" s="129"/>
      <c r="VHW3" s="129"/>
      <c r="VHX3" s="129"/>
      <c r="VHY3" s="129"/>
      <c r="VHZ3" s="129"/>
      <c r="VIA3" s="129"/>
      <c r="VIB3" s="129"/>
      <c r="VIC3" s="129"/>
      <c r="VID3" s="129"/>
      <c r="VIE3" s="129"/>
      <c r="VIF3" s="129"/>
      <c r="VIG3" s="129"/>
      <c r="VIH3" s="129"/>
      <c r="VII3" s="129"/>
      <c r="VIJ3" s="129"/>
      <c r="VIK3" s="129"/>
      <c r="VIL3" s="129"/>
      <c r="VIM3" s="129"/>
      <c r="VIN3" s="129"/>
      <c r="VIO3" s="129"/>
      <c r="VIP3" s="129"/>
      <c r="VIQ3" s="129"/>
      <c r="VIR3" s="129"/>
      <c r="VIS3" s="129"/>
      <c r="VIT3" s="129"/>
      <c r="VIU3" s="129"/>
      <c r="VIV3" s="129"/>
      <c r="VIW3" s="129"/>
      <c r="VIX3" s="129"/>
      <c r="VIY3" s="129"/>
      <c r="VIZ3" s="129"/>
      <c r="VJA3" s="129"/>
      <c r="VJB3" s="129"/>
      <c r="VJC3" s="129"/>
      <c r="VJD3" s="129"/>
      <c r="VJE3" s="129"/>
      <c r="VJF3" s="129"/>
      <c r="VJG3" s="129"/>
      <c r="VJH3" s="129"/>
      <c r="VJI3" s="129"/>
      <c r="VJJ3" s="129"/>
      <c r="VJK3" s="129"/>
      <c r="VJL3" s="129"/>
      <c r="VJM3" s="129"/>
      <c r="VJN3" s="129"/>
      <c r="VJO3" s="129"/>
      <c r="VJP3" s="129"/>
      <c r="VJQ3" s="129"/>
      <c r="VJR3" s="129"/>
      <c r="VJS3" s="129"/>
      <c r="VJT3" s="129"/>
      <c r="VJU3" s="129"/>
      <c r="VJV3" s="129"/>
      <c r="VJW3" s="129"/>
      <c r="VJX3" s="129"/>
      <c r="VJY3" s="129"/>
      <c r="VJZ3" s="129"/>
      <c r="VKA3" s="129"/>
      <c r="VKB3" s="129"/>
      <c r="VKC3" s="129"/>
      <c r="VKD3" s="129"/>
      <c r="VKE3" s="129"/>
      <c r="VKF3" s="129"/>
      <c r="VKG3" s="129"/>
      <c r="VKH3" s="129"/>
      <c r="VKI3" s="129"/>
      <c r="VKJ3" s="129"/>
      <c r="VKK3" s="129"/>
      <c r="VKL3" s="129"/>
      <c r="VKM3" s="129"/>
      <c r="VKN3" s="129"/>
      <c r="VKO3" s="129"/>
      <c r="VKP3" s="129"/>
      <c r="VKQ3" s="129"/>
      <c r="VKR3" s="129"/>
      <c r="VKS3" s="129"/>
      <c r="VKT3" s="129"/>
      <c r="VKU3" s="129"/>
      <c r="VKV3" s="129"/>
      <c r="VKW3" s="129"/>
      <c r="VKX3" s="129"/>
      <c r="VKY3" s="129"/>
      <c r="VKZ3" s="129"/>
      <c r="VLA3" s="129"/>
      <c r="VLB3" s="129"/>
      <c r="VLC3" s="129"/>
      <c r="VLD3" s="129"/>
      <c r="VLE3" s="129"/>
      <c r="VLF3" s="129"/>
      <c r="VLG3" s="129"/>
      <c r="VLH3" s="129"/>
      <c r="VLI3" s="129"/>
      <c r="VLJ3" s="129"/>
      <c r="VLK3" s="129"/>
      <c r="VLL3" s="129"/>
      <c r="VLM3" s="129"/>
      <c r="VLN3" s="129"/>
      <c r="VLO3" s="129"/>
      <c r="VLP3" s="129"/>
      <c r="VLQ3" s="129"/>
      <c r="VLR3" s="129"/>
      <c r="VLS3" s="129"/>
      <c r="VLT3" s="129"/>
      <c r="VLU3" s="129"/>
      <c r="VLV3" s="129"/>
      <c r="VLW3" s="129"/>
      <c r="VLX3" s="129"/>
      <c r="VLY3" s="129"/>
      <c r="VLZ3" s="129"/>
      <c r="VMA3" s="129"/>
      <c r="VMB3" s="129"/>
      <c r="VMC3" s="129"/>
      <c r="VMD3" s="129"/>
      <c r="VME3" s="129"/>
      <c r="VMF3" s="129"/>
      <c r="VMG3" s="129"/>
      <c r="VMH3" s="129"/>
      <c r="VMI3" s="129"/>
      <c r="VMJ3" s="129"/>
      <c r="VMK3" s="129"/>
      <c r="VML3" s="129"/>
      <c r="VMM3" s="129"/>
      <c r="VMN3" s="129"/>
      <c r="VMO3" s="129"/>
      <c r="VMP3" s="129"/>
      <c r="VMQ3" s="129"/>
      <c r="VMR3" s="129"/>
      <c r="VMS3" s="129"/>
      <c r="VMT3" s="129"/>
      <c r="VMU3" s="129"/>
      <c r="VMV3" s="129"/>
      <c r="VMW3" s="129"/>
      <c r="VMX3" s="129"/>
      <c r="VMY3" s="129"/>
      <c r="VMZ3" s="129"/>
      <c r="VNA3" s="129"/>
      <c r="VNB3" s="129"/>
      <c r="VNC3" s="129"/>
      <c r="VND3" s="129"/>
      <c r="VNE3" s="129"/>
      <c r="VNF3" s="129"/>
      <c r="VNG3" s="129"/>
      <c r="VNH3" s="129"/>
      <c r="VNI3" s="129"/>
      <c r="VNJ3" s="129"/>
      <c r="VNK3" s="129"/>
      <c r="VNL3" s="129"/>
      <c r="VNM3" s="129"/>
      <c r="VNN3" s="129"/>
      <c r="VNO3" s="129"/>
      <c r="VNP3" s="129"/>
      <c r="VNQ3" s="129"/>
      <c r="VNR3" s="129"/>
      <c r="VNS3" s="129"/>
      <c r="VNT3" s="129"/>
      <c r="VNU3" s="129"/>
      <c r="VNV3" s="129"/>
      <c r="VNW3" s="129"/>
      <c r="VNX3" s="129"/>
      <c r="VNY3" s="129"/>
      <c r="VNZ3" s="129"/>
      <c r="VOA3" s="129"/>
      <c r="VOB3" s="129"/>
      <c r="VOC3" s="129"/>
      <c r="VOD3" s="129"/>
      <c r="VOE3" s="129"/>
      <c r="VOF3" s="129"/>
      <c r="VOG3" s="129"/>
      <c r="VOH3" s="129"/>
      <c r="VOI3" s="129"/>
      <c r="VOJ3" s="129"/>
      <c r="VOK3" s="129"/>
      <c r="VOL3" s="129"/>
      <c r="VOM3" s="129"/>
      <c r="VON3" s="129"/>
      <c r="VOO3" s="129"/>
      <c r="VOP3" s="129"/>
      <c r="VOQ3" s="129"/>
      <c r="VOR3" s="129"/>
      <c r="VOS3" s="129"/>
      <c r="VOT3" s="129"/>
      <c r="VOU3" s="129"/>
      <c r="VOV3" s="129"/>
      <c r="VOW3" s="129"/>
      <c r="VOX3" s="129"/>
      <c r="VOY3" s="129"/>
      <c r="VOZ3" s="129"/>
      <c r="VPA3" s="129"/>
      <c r="VPB3" s="129"/>
      <c r="VPC3" s="129"/>
      <c r="VPD3" s="129"/>
      <c r="VPE3" s="129"/>
      <c r="VPF3" s="129"/>
      <c r="VPG3" s="129"/>
      <c r="VPH3" s="129"/>
      <c r="VPI3" s="129"/>
      <c r="VPJ3" s="129"/>
      <c r="VPK3" s="129"/>
      <c r="VPL3" s="129"/>
      <c r="VPM3" s="129"/>
      <c r="VPN3" s="129"/>
      <c r="VPO3" s="129"/>
      <c r="VPP3" s="129"/>
      <c r="VPQ3" s="129"/>
      <c r="VPR3" s="129"/>
      <c r="VPS3" s="129"/>
      <c r="VPT3" s="129"/>
      <c r="VPU3" s="129"/>
      <c r="VPV3" s="129"/>
      <c r="VPW3" s="129"/>
      <c r="VPX3" s="129"/>
      <c r="VPY3" s="129"/>
      <c r="VPZ3" s="129"/>
      <c r="VQA3" s="129"/>
      <c r="VQB3" s="129"/>
      <c r="VQC3" s="129"/>
      <c r="VQD3" s="129"/>
      <c r="VQE3" s="129"/>
      <c r="VQF3" s="129"/>
      <c r="VQG3" s="129"/>
      <c r="VQH3" s="129"/>
      <c r="VQI3" s="129"/>
      <c r="VQJ3" s="129"/>
      <c r="VQK3" s="129"/>
      <c r="VQL3" s="129"/>
      <c r="VQM3" s="129"/>
      <c r="VQN3" s="129"/>
      <c r="VQO3" s="129"/>
      <c r="VQP3" s="129"/>
      <c r="VQQ3" s="129"/>
      <c r="VQR3" s="129"/>
      <c r="VQS3" s="129"/>
      <c r="VQT3" s="129"/>
      <c r="VQU3" s="129"/>
      <c r="VQV3" s="129"/>
      <c r="VQW3" s="129"/>
      <c r="VQX3" s="129"/>
      <c r="VQY3" s="129"/>
      <c r="VQZ3" s="129"/>
      <c r="VRA3" s="129"/>
      <c r="VRB3" s="129"/>
      <c r="VRC3" s="129"/>
      <c r="VRD3" s="129"/>
      <c r="VRE3" s="129"/>
      <c r="VRF3" s="129"/>
      <c r="VRG3" s="129"/>
      <c r="VRH3" s="129"/>
      <c r="VRI3" s="129"/>
      <c r="VRJ3" s="129"/>
      <c r="VRK3" s="129"/>
      <c r="VRL3" s="129"/>
      <c r="VRM3" s="129"/>
      <c r="VRN3" s="129"/>
      <c r="VRO3" s="129"/>
      <c r="VRP3" s="129"/>
      <c r="VRQ3" s="129"/>
      <c r="VRR3" s="129"/>
      <c r="VRS3" s="129"/>
      <c r="VRT3" s="129"/>
      <c r="VRU3" s="129"/>
      <c r="VRV3" s="129"/>
      <c r="VRW3" s="129"/>
      <c r="VRX3" s="129"/>
      <c r="VRY3" s="129"/>
      <c r="VRZ3" s="129"/>
      <c r="VSA3" s="129"/>
      <c r="VSB3" s="129"/>
      <c r="VSC3" s="129"/>
      <c r="VSD3" s="129"/>
      <c r="VSE3" s="129"/>
      <c r="VSF3" s="129"/>
      <c r="VSG3" s="129"/>
      <c r="VSH3" s="129"/>
      <c r="VSI3" s="129"/>
      <c r="VSJ3" s="129"/>
      <c r="VSK3" s="129"/>
      <c r="VSL3" s="129"/>
      <c r="VSM3" s="129"/>
      <c r="VSN3" s="129"/>
      <c r="VSO3" s="129"/>
      <c r="VSP3" s="129"/>
      <c r="VSQ3" s="129"/>
      <c r="VSR3" s="129"/>
      <c r="VSS3" s="129"/>
      <c r="VST3" s="129"/>
      <c r="VSU3" s="129"/>
      <c r="VSV3" s="129"/>
      <c r="VSW3" s="129"/>
      <c r="VSX3" s="129"/>
      <c r="VSY3" s="129"/>
      <c r="VSZ3" s="129"/>
      <c r="VTA3" s="129"/>
      <c r="VTB3" s="129"/>
      <c r="VTC3" s="129"/>
      <c r="VTD3" s="129"/>
      <c r="VTE3" s="129"/>
      <c r="VTF3" s="129"/>
      <c r="VTG3" s="129"/>
      <c r="VTH3" s="129"/>
      <c r="VTI3" s="129"/>
      <c r="VTJ3" s="129"/>
      <c r="VTK3" s="129"/>
      <c r="VTL3" s="129"/>
      <c r="VTM3" s="129"/>
      <c r="VTN3" s="129"/>
      <c r="VTO3" s="129"/>
      <c r="VTP3" s="129"/>
      <c r="VTQ3" s="129"/>
      <c r="VTR3" s="129"/>
      <c r="VTS3" s="129"/>
      <c r="VTT3" s="129"/>
      <c r="VTU3" s="129"/>
      <c r="VTV3" s="129"/>
      <c r="VTW3" s="129"/>
      <c r="VTX3" s="129"/>
      <c r="VTY3" s="129"/>
      <c r="VTZ3" s="129"/>
      <c r="VUA3" s="129"/>
      <c r="VUB3" s="129"/>
      <c r="VUC3" s="129"/>
      <c r="VUD3" s="129"/>
      <c r="VUE3" s="129"/>
      <c r="VUF3" s="129"/>
      <c r="VUG3" s="129"/>
      <c r="VUH3" s="129"/>
      <c r="VUI3" s="129"/>
      <c r="VUJ3" s="129"/>
      <c r="VUK3" s="129"/>
      <c r="VUL3" s="129"/>
      <c r="VUM3" s="129"/>
      <c r="VUN3" s="129"/>
      <c r="VUO3" s="129"/>
      <c r="VUP3" s="129"/>
      <c r="VUQ3" s="129"/>
      <c r="VUR3" s="129"/>
      <c r="VUS3" s="129"/>
      <c r="VUT3" s="129"/>
      <c r="VUU3" s="129"/>
      <c r="VUV3" s="129"/>
      <c r="VUW3" s="129"/>
      <c r="VUX3" s="129"/>
      <c r="VUY3" s="129"/>
      <c r="VUZ3" s="129"/>
      <c r="VVA3" s="129"/>
      <c r="VVB3" s="129"/>
      <c r="VVC3" s="129"/>
      <c r="VVD3" s="129"/>
      <c r="VVE3" s="129"/>
      <c r="VVF3" s="129"/>
      <c r="VVG3" s="129"/>
      <c r="VVH3" s="129"/>
      <c r="VVI3" s="129"/>
      <c r="VVJ3" s="129"/>
      <c r="VVK3" s="129"/>
      <c r="VVL3" s="129"/>
      <c r="VVM3" s="129"/>
      <c r="VVN3" s="129"/>
      <c r="VVO3" s="129"/>
      <c r="VVP3" s="129"/>
      <c r="VVQ3" s="129"/>
      <c r="VVR3" s="129"/>
      <c r="VVS3" s="129"/>
      <c r="VVT3" s="129"/>
      <c r="VVU3" s="129"/>
      <c r="VVV3" s="129"/>
      <c r="VVW3" s="129"/>
      <c r="VVX3" s="129"/>
      <c r="VVY3" s="129"/>
      <c r="VVZ3" s="129"/>
      <c r="VWA3" s="129"/>
      <c r="VWB3" s="129"/>
      <c r="VWC3" s="129"/>
      <c r="VWD3" s="129"/>
      <c r="VWE3" s="129"/>
      <c r="VWF3" s="129"/>
      <c r="VWG3" s="129"/>
      <c r="VWH3" s="129"/>
      <c r="VWI3" s="129"/>
      <c r="VWJ3" s="129"/>
      <c r="VWK3" s="129"/>
      <c r="VWL3" s="129"/>
      <c r="VWM3" s="129"/>
      <c r="VWN3" s="129"/>
      <c r="VWO3" s="129"/>
      <c r="VWP3" s="129"/>
      <c r="VWQ3" s="129"/>
      <c r="VWR3" s="129"/>
      <c r="VWS3" s="129"/>
      <c r="VWT3" s="129"/>
      <c r="VWU3" s="129"/>
      <c r="VWV3" s="129"/>
      <c r="VWW3" s="129"/>
      <c r="VWX3" s="129"/>
      <c r="VWY3" s="129"/>
      <c r="VWZ3" s="129"/>
      <c r="VXA3" s="129"/>
      <c r="VXB3" s="129"/>
      <c r="VXC3" s="129"/>
      <c r="VXD3" s="129"/>
      <c r="VXE3" s="129"/>
      <c r="VXF3" s="129"/>
      <c r="VXG3" s="129"/>
      <c r="VXH3" s="129"/>
      <c r="VXI3" s="129"/>
      <c r="VXJ3" s="129"/>
      <c r="VXK3" s="129"/>
      <c r="VXL3" s="129"/>
      <c r="VXM3" s="129"/>
      <c r="VXN3" s="129"/>
      <c r="VXO3" s="129"/>
      <c r="VXP3" s="129"/>
      <c r="VXQ3" s="129"/>
      <c r="VXR3" s="129"/>
      <c r="VXS3" s="129"/>
      <c r="VXT3" s="129"/>
      <c r="VXU3" s="129"/>
      <c r="VXV3" s="129"/>
      <c r="VXW3" s="129"/>
      <c r="VXX3" s="129"/>
      <c r="VXY3" s="129"/>
      <c r="VXZ3" s="129"/>
      <c r="VYA3" s="129"/>
      <c r="VYB3" s="129"/>
      <c r="VYC3" s="129"/>
      <c r="VYD3" s="129"/>
      <c r="VYE3" s="129"/>
      <c r="VYF3" s="129"/>
      <c r="VYG3" s="129"/>
      <c r="VYH3" s="129"/>
      <c r="VYI3" s="129"/>
      <c r="VYJ3" s="129"/>
      <c r="VYK3" s="129"/>
      <c r="VYL3" s="129"/>
      <c r="VYM3" s="129"/>
      <c r="VYN3" s="129"/>
      <c r="VYO3" s="129"/>
      <c r="VYP3" s="129"/>
      <c r="VYQ3" s="129"/>
      <c r="VYR3" s="129"/>
      <c r="VYS3" s="129"/>
      <c r="VYT3" s="129"/>
      <c r="VYU3" s="129"/>
      <c r="VYV3" s="129"/>
      <c r="VYW3" s="129"/>
      <c r="VYX3" s="129"/>
      <c r="VYY3" s="129"/>
      <c r="VYZ3" s="129"/>
      <c r="VZA3" s="129"/>
      <c r="VZB3" s="129"/>
      <c r="VZC3" s="129"/>
      <c r="VZD3" s="129"/>
      <c r="VZE3" s="129"/>
      <c r="VZF3" s="129"/>
      <c r="VZG3" s="129"/>
      <c r="VZH3" s="129"/>
      <c r="VZI3" s="129"/>
      <c r="VZJ3" s="129"/>
      <c r="VZK3" s="129"/>
      <c r="VZL3" s="129"/>
      <c r="VZM3" s="129"/>
      <c r="VZN3" s="129"/>
      <c r="VZO3" s="129"/>
      <c r="VZP3" s="129"/>
      <c r="VZQ3" s="129"/>
      <c r="VZR3" s="129"/>
      <c r="VZS3" s="129"/>
      <c r="VZT3" s="129"/>
      <c r="VZU3" s="129"/>
      <c r="VZV3" s="129"/>
      <c r="VZW3" s="129"/>
      <c r="VZX3" s="129"/>
      <c r="VZY3" s="129"/>
      <c r="VZZ3" s="129"/>
      <c r="WAA3" s="129"/>
      <c r="WAB3" s="129"/>
      <c r="WAC3" s="129"/>
      <c r="WAD3" s="129"/>
      <c r="WAE3" s="129"/>
      <c r="WAF3" s="129"/>
      <c r="WAG3" s="129"/>
      <c r="WAH3" s="129"/>
      <c r="WAI3" s="129"/>
      <c r="WAJ3" s="129"/>
      <c r="WAK3" s="129"/>
      <c r="WAL3" s="129"/>
      <c r="WAM3" s="129"/>
      <c r="WAN3" s="129"/>
      <c r="WAO3" s="129"/>
      <c r="WAP3" s="129"/>
      <c r="WAQ3" s="129"/>
      <c r="WAR3" s="129"/>
      <c r="WAS3" s="129"/>
      <c r="WAT3" s="129"/>
      <c r="WAU3" s="129"/>
      <c r="WAV3" s="129"/>
      <c r="WAW3" s="129"/>
      <c r="WAX3" s="129"/>
      <c r="WAY3" s="129"/>
      <c r="WAZ3" s="129"/>
      <c r="WBA3" s="129"/>
      <c r="WBB3" s="129"/>
      <c r="WBC3" s="129"/>
      <c r="WBD3" s="129"/>
      <c r="WBE3" s="129"/>
      <c r="WBF3" s="129"/>
      <c r="WBG3" s="129"/>
      <c r="WBH3" s="129"/>
      <c r="WBI3" s="129"/>
      <c r="WBJ3" s="129"/>
      <c r="WBK3" s="129"/>
      <c r="WBL3" s="129"/>
      <c r="WBM3" s="129"/>
      <c r="WBN3" s="129"/>
      <c r="WBO3" s="129"/>
      <c r="WBP3" s="129"/>
      <c r="WBQ3" s="129"/>
      <c r="WBR3" s="129"/>
      <c r="WBS3" s="129"/>
      <c r="WBT3" s="129"/>
      <c r="WBU3" s="129"/>
      <c r="WBV3" s="129"/>
      <c r="WBW3" s="129"/>
      <c r="WBX3" s="129"/>
      <c r="WBY3" s="129"/>
      <c r="WBZ3" s="129"/>
      <c r="WCA3" s="129"/>
      <c r="WCB3" s="129"/>
      <c r="WCC3" s="129"/>
      <c r="WCD3" s="129"/>
      <c r="WCE3" s="129"/>
      <c r="WCF3" s="129"/>
      <c r="WCG3" s="129"/>
      <c r="WCH3" s="129"/>
      <c r="WCI3" s="129"/>
      <c r="WCJ3" s="129"/>
      <c r="WCK3" s="129"/>
      <c r="WCL3" s="129"/>
      <c r="WCM3" s="129"/>
      <c r="WCN3" s="129"/>
      <c r="WCO3" s="129"/>
      <c r="WCP3" s="129"/>
      <c r="WCQ3" s="129"/>
      <c r="WCR3" s="129"/>
      <c r="WCS3" s="129"/>
      <c r="WCT3" s="129"/>
      <c r="WCU3" s="129"/>
      <c r="WCV3" s="129"/>
      <c r="WCW3" s="129"/>
      <c r="WCX3" s="129"/>
      <c r="WCY3" s="129"/>
      <c r="WCZ3" s="129"/>
      <c r="WDA3" s="129"/>
      <c r="WDB3" s="129"/>
      <c r="WDC3" s="129"/>
      <c r="WDD3" s="129"/>
      <c r="WDE3" s="129"/>
      <c r="WDF3" s="129"/>
      <c r="WDG3" s="129"/>
      <c r="WDH3" s="129"/>
      <c r="WDI3" s="129"/>
      <c r="WDJ3" s="129"/>
      <c r="WDK3" s="129"/>
      <c r="WDL3" s="129"/>
      <c r="WDM3" s="129"/>
      <c r="WDN3" s="129"/>
      <c r="WDO3" s="129"/>
      <c r="WDP3" s="129"/>
      <c r="WDQ3" s="129"/>
      <c r="WDR3" s="129"/>
      <c r="WDS3" s="129"/>
      <c r="WDT3" s="129"/>
      <c r="WDU3" s="129"/>
      <c r="WDV3" s="129"/>
      <c r="WDW3" s="129"/>
      <c r="WDX3" s="129"/>
      <c r="WDY3" s="129"/>
      <c r="WDZ3" s="129"/>
      <c r="WEA3" s="129"/>
      <c r="WEB3" s="129"/>
      <c r="WEC3" s="129"/>
      <c r="WED3" s="129"/>
      <c r="WEE3" s="129"/>
      <c r="WEF3" s="129"/>
      <c r="WEG3" s="129"/>
      <c r="WEH3" s="129"/>
      <c r="WEI3" s="129"/>
      <c r="WEJ3" s="129"/>
      <c r="WEK3" s="129"/>
      <c r="WEL3" s="129"/>
      <c r="WEM3" s="129"/>
      <c r="WEN3" s="129"/>
      <c r="WEO3" s="129"/>
      <c r="WEP3" s="129"/>
      <c r="WEQ3" s="129"/>
      <c r="WER3" s="129"/>
      <c r="WES3" s="129"/>
      <c r="WET3" s="129"/>
      <c r="WEU3" s="129"/>
      <c r="WEV3" s="129"/>
      <c r="WEW3" s="129"/>
      <c r="WEX3" s="129"/>
      <c r="WEY3" s="129"/>
      <c r="WEZ3" s="129"/>
      <c r="WFA3" s="129"/>
      <c r="WFB3" s="129"/>
      <c r="WFC3" s="129"/>
      <c r="WFD3" s="129"/>
      <c r="WFE3" s="129"/>
      <c r="WFF3" s="129"/>
      <c r="WFG3" s="129"/>
      <c r="WFH3" s="129"/>
      <c r="WFI3" s="129"/>
      <c r="WFJ3" s="129"/>
      <c r="WFK3" s="129"/>
      <c r="WFL3" s="129"/>
      <c r="WFM3" s="129"/>
      <c r="WFN3" s="129"/>
      <c r="WFO3" s="129"/>
      <c r="WFP3" s="129"/>
      <c r="WFQ3" s="129"/>
      <c r="WFR3" s="129"/>
      <c r="WFS3" s="129"/>
      <c r="WFT3" s="129"/>
      <c r="WFU3" s="129"/>
      <c r="WFV3" s="129"/>
      <c r="WFW3" s="129"/>
      <c r="WFX3" s="129"/>
      <c r="WFY3" s="129"/>
      <c r="WFZ3" s="129"/>
      <c r="WGA3" s="129"/>
      <c r="WGB3" s="129"/>
      <c r="WGC3" s="129"/>
      <c r="WGD3" s="129"/>
      <c r="WGE3" s="129"/>
      <c r="WGF3" s="129"/>
      <c r="WGG3" s="129"/>
      <c r="WGH3" s="129"/>
      <c r="WGI3" s="129"/>
      <c r="WGJ3" s="129"/>
      <c r="WGK3" s="129"/>
      <c r="WGL3" s="129"/>
      <c r="WGM3" s="129"/>
      <c r="WGN3" s="129"/>
      <c r="WGO3" s="129"/>
      <c r="WGP3" s="129"/>
      <c r="WGQ3" s="129"/>
      <c r="WGR3" s="129"/>
      <c r="WGS3" s="129"/>
      <c r="WGT3" s="129"/>
      <c r="WGU3" s="129"/>
      <c r="WGV3" s="129"/>
      <c r="WGW3" s="129"/>
      <c r="WGX3" s="129"/>
      <c r="WGY3" s="129"/>
      <c r="WGZ3" s="129"/>
      <c r="WHA3" s="129"/>
      <c r="WHB3" s="129"/>
      <c r="WHC3" s="129"/>
      <c r="WHD3" s="129"/>
      <c r="WHE3" s="129"/>
      <c r="WHF3" s="129"/>
      <c r="WHG3" s="129"/>
      <c r="WHH3" s="129"/>
      <c r="WHI3" s="129"/>
      <c r="WHJ3" s="129"/>
      <c r="WHK3" s="129"/>
      <c r="WHL3" s="129"/>
      <c r="WHM3" s="129"/>
      <c r="WHN3" s="129"/>
      <c r="WHO3" s="129"/>
      <c r="WHP3" s="129"/>
      <c r="WHQ3" s="129"/>
      <c r="WHR3" s="129"/>
      <c r="WHS3" s="129"/>
      <c r="WHT3" s="129"/>
      <c r="WHU3" s="129"/>
      <c r="WHV3" s="129"/>
      <c r="WHW3" s="129"/>
      <c r="WHX3" s="129"/>
      <c r="WHY3" s="129"/>
      <c r="WHZ3" s="129"/>
      <c r="WIA3" s="129"/>
      <c r="WIB3" s="129"/>
      <c r="WIC3" s="129"/>
      <c r="WID3" s="129"/>
      <c r="WIE3" s="129"/>
      <c r="WIF3" s="129"/>
      <c r="WIG3" s="129"/>
      <c r="WIH3" s="129"/>
      <c r="WII3" s="129"/>
      <c r="WIJ3" s="129"/>
      <c r="WIK3" s="129"/>
      <c r="WIL3" s="129"/>
      <c r="WIM3" s="129"/>
      <c r="WIN3" s="129"/>
      <c r="WIO3" s="129"/>
      <c r="WIP3" s="129"/>
      <c r="WIQ3" s="129"/>
      <c r="WIR3" s="129"/>
      <c r="WIS3" s="129"/>
      <c r="WIT3" s="129"/>
      <c r="WIU3" s="129"/>
      <c r="WIV3" s="129"/>
      <c r="WIW3" s="129"/>
      <c r="WIX3" s="129"/>
      <c r="WIY3" s="129"/>
      <c r="WIZ3" s="129"/>
      <c r="WJA3" s="129"/>
      <c r="WJB3" s="129"/>
      <c r="WJC3" s="129"/>
      <c r="WJD3" s="129"/>
      <c r="WJE3" s="129"/>
      <c r="WJF3" s="129"/>
      <c r="WJG3" s="129"/>
      <c r="WJH3" s="129"/>
      <c r="WJI3" s="129"/>
      <c r="WJJ3" s="129"/>
      <c r="WJK3" s="129"/>
      <c r="WJL3" s="129"/>
      <c r="WJM3" s="129"/>
      <c r="WJN3" s="129"/>
      <c r="WJO3" s="129"/>
      <c r="WJP3" s="129"/>
      <c r="WJQ3" s="129"/>
      <c r="WJR3" s="129"/>
      <c r="WJS3" s="129"/>
      <c r="WJT3" s="129"/>
      <c r="WJU3" s="129"/>
      <c r="WJV3" s="129"/>
      <c r="WJW3" s="129"/>
      <c r="WJX3" s="129"/>
      <c r="WJY3" s="129"/>
      <c r="WJZ3" s="129"/>
      <c r="WKA3" s="129"/>
      <c r="WKB3" s="129"/>
      <c r="WKC3" s="129"/>
      <c r="WKD3" s="129"/>
      <c r="WKE3" s="129"/>
      <c r="WKF3" s="129"/>
      <c r="WKG3" s="129"/>
      <c r="WKH3" s="129"/>
      <c r="WKI3" s="129"/>
      <c r="WKJ3" s="129"/>
      <c r="WKK3" s="129"/>
      <c r="WKL3" s="129"/>
      <c r="WKM3" s="129"/>
      <c r="WKN3" s="129"/>
      <c r="WKO3" s="129"/>
      <c r="WKP3" s="129"/>
      <c r="WKQ3" s="129"/>
      <c r="WKR3" s="129"/>
      <c r="WKS3" s="129"/>
      <c r="WKT3" s="129"/>
      <c r="WKU3" s="129"/>
      <c r="WKV3" s="129"/>
      <c r="WKW3" s="129"/>
      <c r="WKX3" s="129"/>
      <c r="WKY3" s="129"/>
      <c r="WKZ3" s="129"/>
      <c r="WLA3" s="129"/>
      <c r="WLB3" s="129"/>
      <c r="WLC3" s="129"/>
      <c r="WLD3" s="129"/>
      <c r="WLE3" s="129"/>
      <c r="WLF3" s="129"/>
      <c r="WLG3" s="129"/>
      <c r="WLH3" s="129"/>
      <c r="WLI3" s="129"/>
      <c r="WLJ3" s="129"/>
      <c r="WLK3" s="129"/>
      <c r="WLL3" s="129"/>
      <c r="WLM3" s="129"/>
      <c r="WLN3" s="129"/>
      <c r="WLO3" s="129"/>
      <c r="WLP3" s="129"/>
      <c r="WLQ3" s="129"/>
      <c r="WLR3" s="129"/>
      <c r="WLS3" s="129"/>
      <c r="WLT3" s="129"/>
      <c r="WLU3" s="129"/>
      <c r="WLV3" s="129"/>
      <c r="WLW3" s="129"/>
      <c r="WLX3" s="129"/>
      <c r="WLY3" s="129"/>
      <c r="WLZ3" s="129"/>
      <c r="WMA3" s="129"/>
      <c r="WMB3" s="129"/>
      <c r="WMC3" s="129"/>
      <c r="WMD3" s="129"/>
      <c r="WME3" s="129"/>
      <c r="WMF3" s="129"/>
      <c r="WMG3" s="129"/>
      <c r="WMH3" s="129"/>
      <c r="WMI3" s="129"/>
      <c r="WMJ3" s="129"/>
      <c r="WMK3" s="129"/>
      <c r="WML3" s="129"/>
      <c r="WMM3" s="129"/>
      <c r="WMN3" s="129"/>
      <c r="WMO3" s="129"/>
      <c r="WMP3" s="129"/>
      <c r="WMQ3" s="129"/>
      <c r="WMR3" s="129"/>
      <c r="WMS3" s="129"/>
      <c r="WMT3" s="129"/>
      <c r="WMU3" s="129"/>
      <c r="WMV3" s="129"/>
      <c r="WMW3" s="129"/>
      <c r="WMX3" s="129"/>
      <c r="WMY3" s="129"/>
      <c r="WMZ3" s="129"/>
      <c r="WNA3" s="129"/>
      <c r="WNB3" s="129"/>
      <c r="WNC3" s="129"/>
      <c r="WND3" s="129"/>
      <c r="WNE3" s="129"/>
      <c r="WNF3" s="129"/>
      <c r="WNG3" s="129"/>
      <c r="WNH3" s="129"/>
      <c r="WNI3" s="129"/>
      <c r="WNJ3" s="129"/>
      <c r="WNK3" s="129"/>
      <c r="WNL3" s="129"/>
      <c r="WNM3" s="129"/>
      <c r="WNN3" s="129"/>
      <c r="WNO3" s="129"/>
      <c r="WNP3" s="129"/>
      <c r="WNQ3" s="129"/>
      <c r="WNR3" s="129"/>
      <c r="WNS3" s="129"/>
      <c r="WNT3" s="129"/>
      <c r="WNU3" s="129"/>
      <c r="WNV3" s="129"/>
      <c r="WNW3" s="129"/>
      <c r="WNX3" s="129"/>
      <c r="WNY3" s="129"/>
      <c r="WNZ3" s="129"/>
      <c r="WOA3" s="129"/>
      <c r="WOB3" s="129"/>
      <c r="WOC3" s="129"/>
      <c r="WOD3" s="129"/>
      <c r="WOE3" s="129"/>
      <c r="WOF3" s="129"/>
      <c r="WOG3" s="129"/>
      <c r="WOH3" s="129"/>
      <c r="WOI3" s="129"/>
      <c r="WOJ3" s="129"/>
      <c r="WOK3" s="129"/>
      <c r="WOL3" s="129"/>
      <c r="WOM3" s="129"/>
      <c r="WON3" s="129"/>
      <c r="WOO3" s="129"/>
      <c r="WOP3" s="129"/>
      <c r="WOQ3" s="129"/>
      <c r="WOR3" s="129"/>
      <c r="WOS3" s="129"/>
      <c r="WOT3" s="129"/>
      <c r="WOU3" s="129"/>
      <c r="WOV3" s="129"/>
      <c r="WOW3" s="129"/>
      <c r="WOX3" s="129"/>
      <c r="WOY3" s="129"/>
      <c r="WOZ3" s="129"/>
      <c r="WPA3" s="129"/>
      <c r="WPB3" s="129"/>
      <c r="WPC3" s="129"/>
      <c r="WPD3" s="129"/>
      <c r="WPE3" s="129"/>
      <c r="WPF3" s="129"/>
      <c r="WPG3" s="129"/>
      <c r="WPH3" s="129"/>
      <c r="WPI3" s="129"/>
      <c r="WPJ3" s="129"/>
      <c r="WPK3" s="129"/>
      <c r="WPL3" s="129"/>
      <c r="WPM3" s="129"/>
      <c r="WPN3" s="129"/>
      <c r="WPO3" s="129"/>
      <c r="WPP3" s="129"/>
      <c r="WPQ3" s="129"/>
      <c r="WPR3" s="129"/>
      <c r="WPS3" s="129"/>
      <c r="WPT3" s="129"/>
      <c r="WPU3" s="129"/>
      <c r="WPV3" s="129"/>
      <c r="WPW3" s="129"/>
      <c r="WPX3" s="129"/>
      <c r="WPY3" s="129"/>
      <c r="WPZ3" s="129"/>
      <c r="WQA3" s="129"/>
      <c r="WQB3" s="129"/>
      <c r="WQC3" s="129"/>
      <c r="WQD3" s="129"/>
      <c r="WQE3" s="129"/>
      <c r="WQF3" s="129"/>
      <c r="WQG3" s="129"/>
      <c r="WQH3" s="129"/>
      <c r="WQI3" s="129"/>
      <c r="WQJ3" s="129"/>
      <c r="WQK3" s="129"/>
      <c r="WQL3" s="129"/>
      <c r="WQM3" s="129"/>
      <c r="WQN3" s="129"/>
      <c r="WQO3" s="129"/>
      <c r="WQP3" s="129"/>
      <c r="WQQ3" s="129"/>
      <c r="WQR3" s="129"/>
      <c r="WQS3" s="129"/>
      <c r="WQT3" s="129"/>
      <c r="WQU3" s="129"/>
      <c r="WQV3" s="129"/>
      <c r="WQW3" s="129"/>
      <c r="WQX3" s="129"/>
      <c r="WQY3" s="129"/>
      <c r="WQZ3" s="129"/>
      <c r="WRA3" s="129"/>
      <c r="WRB3" s="129"/>
      <c r="WRC3" s="129"/>
      <c r="WRD3" s="129"/>
      <c r="WRE3" s="129"/>
      <c r="WRF3" s="129"/>
      <c r="WRG3" s="129"/>
      <c r="WRH3" s="129"/>
      <c r="WRI3" s="129"/>
      <c r="WRJ3" s="129"/>
      <c r="WRK3" s="129"/>
      <c r="WRL3" s="129"/>
      <c r="WRM3" s="129"/>
      <c r="WRN3" s="129"/>
      <c r="WRO3" s="129"/>
      <c r="WRP3" s="129"/>
      <c r="WRQ3" s="129"/>
      <c r="WRR3" s="129"/>
      <c r="WRS3" s="129"/>
      <c r="WRT3" s="129"/>
      <c r="WRU3" s="129"/>
      <c r="WRV3" s="129"/>
      <c r="WRW3" s="129"/>
      <c r="WRX3" s="129"/>
      <c r="WRY3" s="129"/>
      <c r="WRZ3" s="129"/>
      <c r="WSA3" s="129"/>
      <c r="WSB3" s="129"/>
      <c r="WSC3" s="129"/>
      <c r="WSD3" s="129"/>
      <c r="WSE3" s="129"/>
      <c r="WSF3" s="129"/>
      <c r="WSG3" s="129"/>
      <c r="WSH3" s="129"/>
      <c r="WSI3" s="129"/>
      <c r="WSJ3" s="129"/>
      <c r="WSK3" s="129"/>
      <c r="WSL3" s="129"/>
      <c r="WSM3" s="129"/>
      <c r="WSN3" s="129"/>
      <c r="WSO3" s="129"/>
      <c r="WSP3" s="129"/>
      <c r="WSQ3" s="129"/>
      <c r="WSR3" s="129"/>
      <c r="WSS3" s="129"/>
      <c r="WST3" s="129"/>
      <c r="WSU3" s="129"/>
      <c r="WSV3" s="129"/>
      <c r="WSW3" s="129"/>
      <c r="WSX3" s="129"/>
      <c r="WSY3" s="129"/>
      <c r="WSZ3" s="129"/>
      <c r="WTA3" s="129"/>
      <c r="WTB3" s="129"/>
      <c r="WTC3" s="129"/>
      <c r="WTD3" s="129"/>
      <c r="WTE3" s="129"/>
      <c r="WTF3" s="129"/>
      <c r="WTG3" s="129"/>
      <c r="WTH3" s="129"/>
      <c r="WTI3" s="129"/>
      <c r="WTJ3" s="129"/>
      <c r="WTK3" s="129"/>
      <c r="WTL3" s="129"/>
      <c r="WTM3" s="129"/>
      <c r="WTN3" s="129"/>
      <c r="WTO3" s="129"/>
      <c r="WTP3" s="129"/>
      <c r="WTQ3" s="129"/>
      <c r="WTR3" s="129"/>
      <c r="WTS3" s="129"/>
      <c r="WTT3" s="129"/>
      <c r="WTU3" s="129"/>
      <c r="WTV3" s="129"/>
      <c r="WTW3" s="129"/>
      <c r="WTX3" s="129"/>
      <c r="WTY3" s="129"/>
      <c r="WTZ3" s="129"/>
      <c r="WUA3" s="129"/>
      <c r="WUB3" s="129"/>
      <c r="WUC3" s="129"/>
      <c r="WUD3" s="129"/>
      <c r="WUE3" s="129"/>
      <c r="WUF3" s="129"/>
      <c r="WUG3" s="129"/>
      <c r="WUH3" s="129"/>
      <c r="WUI3" s="129"/>
      <c r="WUJ3" s="129"/>
      <c r="WUK3" s="129"/>
      <c r="WUL3" s="129"/>
      <c r="WUM3" s="129"/>
      <c r="WUN3" s="129"/>
      <c r="WUO3" s="129"/>
      <c r="WUP3" s="129"/>
      <c r="WUQ3" s="129"/>
      <c r="WUR3" s="129"/>
      <c r="WUS3" s="129"/>
      <c r="WUT3" s="129"/>
      <c r="WUU3" s="129"/>
      <c r="WUV3" s="129"/>
      <c r="WUW3" s="129"/>
      <c r="WUX3" s="129"/>
      <c r="WUY3" s="129"/>
      <c r="WUZ3" s="129"/>
      <c r="WVA3" s="129"/>
      <c r="WVB3" s="129"/>
      <c r="WVC3" s="129"/>
      <c r="WVD3" s="129"/>
      <c r="WVE3" s="129"/>
      <c r="WVF3" s="129"/>
      <c r="WVG3" s="129"/>
      <c r="WVH3" s="129"/>
      <c r="WVI3" s="129"/>
      <c r="WVJ3" s="129"/>
      <c r="WVK3" s="129"/>
      <c r="WVL3" s="129"/>
      <c r="WVM3" s="129"/>
      <c r="WVN3" s="129"/>
      <c r="WVO3" s="129"/>
      <c r="WVP3" s="129"/>
      <c r="WVQ3" s="129"/>
      <c r="WVR3" s="129"/>
      <c r="WVS3" s="129"/>
      <c r="WVT3" s="129"/>
      <c r="WVU3" s="129"/>
      <c r="WVV3" s="129"/>
      <c r="WVW3" s="129"/>
      <c r="WVX3" s="129"/>
      <c r="WVY3" s="129"/>
      <c r="WVZ3" s="129"/>
      <c r="WWA3" s="129"/>
      <c r="WWB3" s="129"/>
      <c r="WWC3" s="129"/>
      <c r="WWD3" s="129"/>
      <c r="WWE3" s="129"/>
      <c r="WWF3" s="129"/>
      <c r="WWG3" s="129"/>
      <c r="WWH3" s="129"/>
      <c r="WWI3" s="129"/>
      <c r="WWJ3" s="129"/>
      <c r="WWK3" s="129"/>
      <c r="WWL3" s="129"/>
      <c r="WWM3" s="129"/>
      <c r="WWN3" s="129"/>
      <c r="WWO3" s="129"/>
      <c r="WWP3" s="129"/>
      <c r="WWQ3" s="129"/>
      <c r="WWR3" s="129"/>
      <c r="WWS3" s="129"/>
      <c r="WWT3" s="129"/>
      <c r="WWU3" s="129"/>
      <c r="WWV3" s="129"/>
      <c r="WWW3" s="129"/>
      <c r="WWX3" s="129"/>
      <c r="WWY3" s="129"/>
      <c r="WWZ3" s="129"/>
      <c r="WXA3" s="129"/>
      <c r="WXB3" s="129"/>
      <c r="WXC3" s="129"/>
      <c r="WXD3" s="129"/>
      <c r="WXE3" s="129"/>
      <c r="WXF3" s="129"/>
      <c r="WXG3" s="129"/>
      <c r="WXH3" s="129"/>
      <c r="WXI3" s="129"/>
      <c r="WXJ3" s="129"/>
      <c r="WXK3" s="129"/>
      <c r="WXL3" s="129"/>
      <c r="WXM3" s="129"/>
      <c r="WXN3" s="129"/>
      <c r="WXO3" s="129"/>
      <c r="WXP3" s="129"/>
      <c r="WXQ3" s="129"/>
      <c r="WXR3" s="129"/>
      <c r="WXS3" s="129"/>
      <c r="WXT3" s="129"/>
      <c r="WXU3" s="129"/>
      <c r="WXV3" s="129"/>
      <c r="WXW3" s="129"/>
      <c r="WXX3" s="129"/>
      <c r="WXY3" s="129"/>
      <c r="WXZ3" s="129"/>
      <c r="WYA3" s="129"/>
      <c r="WYB3" s="129"/>
      <c r="WYC3" s="129"/>
      <c r="WYD3" s="129"/>
      <c r="WYE3" s="129"/>
      <c r="WYF3" s="129"/>
      <c r="WYG3" s="129"/>
      <c r="WYH3" s="129"/>
      <c r="WYI3" s="129"/>
      <c r="WYJ3" s="129"/>
      <c r="WYK3" s="129"/>
      <c r="WYL3" s="129"/>
      <c r="WYM3" s="129"/>
      <c r="WYN3" s="129"/>
      <c r="WYO3" s="129"/>
      <c r="WYP3" s="129"/>
      <c r="WYQ3" s="129"/>
      <c r="WYR3" s="129"/>
      <c r="WYS3" s="129"/>
      <c r="WYT3" s="129"/>
      <c r="WYU3" s="129"/>
      <c r="WYV3" s="129"/>
      <c r="WYW3" s="129"/>
      <c r="WYX3" s="129"/>
      <c r="WYY3" s="129"/>
      <c r="WYZ3" s="129"/>
      <c r="WZA3" s="129"/>
      <c r="WZB3" s="129"/>
      <c r="WZC3" s="129"/>
      <c r="WZD3" s="129"/>
      <c r="WZE3" s="129"/>
      <c r="WZF3" s="129"/>
      <c r="WZG3" s="129"/>
      <c r="WZH3" s="129"/>
      <c r="WZI3" s="129"/>
      <c r="WZJ3" s="129"/>
      <c r="WZK3" s="129"/>
      <c r="WZL3" s="129"/>
      <c r="WZM3" s="129"/>
      <c r="WZN3" s="129"/>
      <c r="WZO3" s="129"/>
      <c r="WZP3" s="129"/>
      <c r="WZQ3" s="129"/>
      <c r="WZR3" s="129"/>
      <c r="WZS3" s="129"/>
      <c r="WZT3" s="129"/>
      <c r="WZU3" s="129"/>
      <c r="WZV3" s="129"/>
      <c r="WZW3" s="129"/>
      <c r="WZX3" s="129"/>
      <c r="WZY3" s="129"/>
      <c r="WZZ3" s="129"/>
      <c r="XAA3" s="129"/>
      <c r="XAB3" s="129"/>
      <c r="XAC3" s="129"/>
      <c r="XAD3" s="129"/>
      <c r="XAE3" s="129"/>
      <c r="XAF3" s="129"/>
      <c r="XAG3" s="129"/>
      <c r="XAH3" s="129"/>
      <c r="XAI3" s="129"/>
      <c r="XAJ3" s="129"/>
      <c r="XAK3" s="129"/>
      <c r="XAL3" s="129"/>
      <c r="XAM3" s="129"/>
      <c r="XAN3" s="129"/>
      <c r="XAO3" s="129"/>
      <c r="XAP3" s="129"/>
      <c r="XAQ3" s="129"/>
      <c r="XAR3" s="129"/>
      <c r="XAS3" s="129"/>
      <c r="XAT3" s="129"/>
      <c r="XAU3" s="129"/>
      <c r="XAV3" s="129"/>
      <c r="XAW3" s="129"/>
      <c r="XAX3" s="129"/>
      <c r="XAY3" s="129"/>
      <c r="XAZ3" s="129"/>
      <c r="XBA3" s="129"/>
      <c r="XBB3" s="129"/>
      <c r="XBC3" s="129"/>
      <c r="XBD3" s="129"/>
      <c r="XBE3" s="129"/>
      <c r="XBF3" s="129"/>
      <c r="XBG3" s="129"/>
      <c r="XBH3" s="129"/>
      <c r="XBI3" s="129"/>
      <c r="XBJ3" s="129"/>
      <c r="XBK3" s="129"/>
      <c r="XBL3" s="129"/>
      <c r="XBM3" s="129"/>
      <c r="XBN3" s="129"/>
      <c r="XBO3" s="129"/>
      <c r="XBP3" s="129"/>
      <c r="XBQ3" s="129"/>
      <c r="XBR3" s="129"/>
      <c r="XBS3" s="129"/>
      <c r="XBT3" s="129"/>
      <c r="XBU3" s="129"/>
      <c r="XBV3" s="129"/>
      <c r="XBW3" s="129"/>
      <c r="XBX3" s="129"/>
      <c r="XBY3" s="129"/>
      <c r="XBZ3" s="129"/>
      <c r="XCA3" s="129"/>
      <c r="XCB3" s="129"/>
      <c r="XCC3" s="129"/>
      <c r="XCD3" s="129"/>
      <c r="XCE3" s="129"/>
      <c r="XCF3" s="129"/>
      <c r="XCG3" s="129"/>
      <c r="XCH3" s="129"/>
      <c r="XCI3" s="129"/>
      <c r="XCJ3" s="129"/>
      <c r="XCK3" s="129"/>
      <c r="XCL3" s="129"/>
      <c r="XCM3" s="129"/>
      <c r="XCN3" s="129"/>
      <c r="XCO3" s="129"/>
      <c r="XCP3" s="129"/>
      <c r="XCQ3" s="129"/>
      <c r="XCR3" s="129"/>
      <c r="XCS3" s="129"/>
      <c r="XCT3" s="129"/>
      <c r="XCU3" s="129"/>
      <c r="XCV3" s="129"/>
      <c r="XCW3" s="129"/>
      <c r="XCX3" s="129"/>
      <c r="XCY3" s="129"/>
      <c r="XCZ3" s="129"/>
      <c r="XDA3" s="129"/>
      <c r="XDB3" s="129"/>
      <c r="XDC3" s="129"/>
      <c r="XDD3" s="129"/>
      <c r="XDE3" s="129"/>
      <c r="XDF3" s="129"/>
      <c r="XDG3" s="129"/>
      <c r="XDH3" s="129"/>
      <c r="XDI3" s="129"/>
      <c r="XDJ3" s="129"/>
      <c r="XDK3" s="129"/>
      <c r="XDL3" s="129"/>
      <c r="XDM3" s="129"/>
      <c r="XDN3" s="129"/>
      <c r="XDO3" s="129"/>
      <c r="XDP3" s="129"/>
      <c r="XDQ3" s="129"/>
      <c r="XDR3" s="129"/>
      <c r="XDS3" s="129"/>
      <c r="XDT3" s="129"/>
      <c r="XDU3" s="129"/>
      <c r="XDV3" s="129"/>
      <c r="XDW3" s="129"/>
      <c r="XDX3" s="129"/>
      <c r="XDY3" s="129"/>
      <c r="XDZ3" s="129"/>
      <c r="XEA3" s="129"/>
      <c r="XEB3" s="129"/>
      <c r="XEC3" s="129"/>
      <c r="XED3" s="129"/>
      <c r="XEE3" s="129"/>
      <c r="XEF3" s="129"/>
      <c r="XEG3" s="129"/>
      <c r="XEH3" s="129"/>
      <c r="XEI3" s="129"/>
      <c r="XEJ3" s="129"/>
      <c r="XEK3" s="129"/>
      <c r="XEL3" s="129"/>
      <c r="XEM3" s="129"/>
      <c r="XEN3" s="129"/>
      <c r="XEO3" s="129"/>
      <c r="XEP3" s="129"/>
      <c r="XEQ3" s="129"/>
      <c r="XER3" s="129"/>
      <c r="XES3" s="129"/>
      <c r="XET3" s="129"/>
      <c r="XEU3" s="129"/>
      <c r="XEV3" s="129"/>
      <c r="XEW3" s="129"/>
      <c r="XEX3" s="129"/>
      <c r="XEY3" s="129"/>
      <c r="XEZ3" s="129"/>
      <c r="XFA3" s="129"/>
      <c r="XFB3" s="129"/>
    </row>
    <row r="4" spans="1:16382" customFormat="1" x14ac:dyDescent="0.2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</row>
    <row r="5" spans="1:16382" customFormat="1" x14ac:dyDescent="0.2">
      <c r="A5" s="259"/>
      <c r="B5" s="260" t="s">
        <v>335</v>
      </c>
      <c r="C5" s="261"/>
      <c r="D5" s="261"/>
      <c r="E5" s="280"/>
      <c r="F5" s="280"/>
      <c r="G5" s="280"/>
      <c r="H5" s="280"/>
      <c r="I5" s="280"/>
      <c r="J5" s="280"/>
      <c r="K5" s="280"/>
      <c r="L5" s="280"/>
      <c r="M5" s="261"/>
      <c r="N5" s="261"/>
      <c r="O5" s="261"/>
      <c r="P5" s="261"/>
      <c r="Q5" s="261"/>
      <c r="R5" s="261"/>
      <c r="S5" s="261"/>
      <c r="T5" s="261"/>
      <c r="U5" s="261"/>
      <c r="V5" s="261"/>
      <c r="W5" s="261"/>
      <c r="X5" s="261"/>
      <c r="Y5" s="261"/>
      <c r="Z5" s="261"/>
      <c r="AA5" s="261"/>
      <c r="AB5" s="261"/>
      <c r="AC5" s="261"/>
      <c r="AD5" s="261"/>
      <c r="AE5" s="261"/>
      <c r="AF5" s="261"/>
      <c r="AG5" s="261"/>
      <c r="AH5" s="261"/>
      <c r="AI5" s="261"/>
      <c r="AJ5" s="261"/>
      <c r="AK5" s="261"/>
      <c r="AL5" s="261"/>
      <c r="AM5" s="261"/>
      <c r="AN5" s="261"/>
      <c r="AO5" s="261"/>
      <c r="AP5" s="261"/>
      <c r="AQ5" s="261"/>
      <c r="AR5" s="261"/>
      <c r="AS5" s="261"/>
      <c r="AT5" s="261"/>
      <c r="AU5" s="261"/>
      <c r="AV5" s="261"/>
      <c r="AW5" s="261"/>
      <c r="AX5" s="261"/>
      <c r="AY5" s="261"/>
      <c r="AZ5" s="261"/>
      <c r="BA5" s="261"/>
      <c r="BB5" s="261"/>
      <c r="BC5" s="261"/>
      <c r="BD5" s="261"/>
      <c r="BE5" s="261"/>
      <c r="BF5" s="261"/>
      <c r="BG5" s="261"/>
      <c r="BH5" s="261"/>
      <c r="BI5" s="261"/>
      <c r="BJ5" s="261"/>
      <c r="BK5" s="261"/>
      <c r="BL5" s="261"/>
      <c r="BM5" s="261"/>
      <c r="BN5" s="261"/>
      <c r="BO5" s="261"/>
      <c r="BP5" s="261"/>
      <c r="BQ5" s="261"/>
      <c r="BR5" s="261"/>
      <c r="BS5" s="261"/>
      <c r="BT5" s="261"/>
      <c r="BU5" s="261"/>
      <c r="BV5" s="261"/>
      <c r="BW5" s="261"/>
      <c r="BX5" s="261"/>
      <c r="BY5" s="261"/>
      <c r="BZ5" s="261"/>
      <c r="CA5" s="261"/>
      <c r="CB5" s="261"/>
      <c r="CC5" s="261"/>
      <c r="CD5" s="261"/>
      <c r="CE5" s="261"/>
      <c r="CF5" s="261"/>
      <c r="CG5" s="261"/>
      <c r="CH5" s="261"/>
      <c r="CI5" s="261"/>
      <c r="CJ5" s="261"/>
      <c r="CK5" s="261"/>
      <c r="CL5" s="261"/>
      <c r="CM5" s="261"/>
      <c r="CN5" s="261"/>
      <c r="CO5" s="261"/>
      <c r="CP5" s="261"/>
      <c r="CQ5" s="261"/>
      <c r="CR5" s="261"/>
      <c r="CS5" s="261"/>
      <c r="CT5" s="261"/>
      <c r="CU5" s="261"/>
      <c r="CV5" s="261"/>
      <c r="CW5" s="261"/>
      <c r="CX5" s="261"/>
      <c r="CY5" s="261"/>
      <c r="CZ5" s="261"/>
      <c r="DA5" s="261"/>
      <c r="DB5" s="261"/>
      <c r="DC5" s="261"/>
      <c r="DD5" s="261"/>
      <c r="DE5" s="261"/>
      <c r="DF5" s="261"/>
      <c r="DG5" s="261"/>
      <c r="DH5" s="261"/>
      <c r="DI5" s="261"/>
      <c r="DJ5" s="261"/>
      <c r="DK5" s="261"/>
      <c r="DL5" s="261"/>
      <c r="DM5" s="261"/>
      <c r="DN5" s="261"/>
      <c r="DO5" s="261"/>
      <c r="DP5" s="261"/>
      <c r="DQ5" s="261"/>
      <c r="DR5" s="261"/>
      <c r="DS5" s="261"/>
      <c r="DT5" s="261"/>
      <c r="DU5" s="261"/>
      <c r="DV5" s="261"/>
      <c r="DW5" s="261"/>
      <c r="DX5" s="261"/>
      <c r="DY5" s="261"/>
      <c r="DZ5" s="261"/>
      <c r="EA5" s="261"/>
      <c r="EB5" s="261"/>
      <c r="EC5" s="261"/>
      <c r="ED5" s="261"/>
      <c r="EE5" s="261"/>
      <c r="EF5" s="261"/>
      <c r="EG5" s="261"/>
      <c r="EH5" s="261"/>
      <c r="EI5" s="261"/>
      <c r="EJ5" s="261"/>
      <c r="EK5" s="261"/>
      <c r="EL5" s="261"/>
      <c r="EM5" s="261"/>
      <c r="EN5" s="261"/>
      <c r="EO5" s="261"/>
      <c r="EP5" s="261"/>
      <c r="EQ5" s="261"/>
      <c r="ER5" s="261"/>
      <c r="ES5" s="261"/>
      <c r="ET5" s="261"/>
      <c r="EU5" s="261"/>
      <c r="EV5" s="261"/>
      <c r="EW5" s="261"/>
      <c r="EX5" s="261"/>
      <c r="EY5" s="261"/>
      <c r="EZ5" s="261"/>
      <c r="FA5" s="261"/>
      <c r="FB5" s="261"/>
      <c r="FC5" s="261"/>
      <c r="FD5" s="261"/>
      <c r="FE5" s="261"/>
      <c r="FF5" s="261"/>
      <c r="FG5" s="261"/>
      <c r="FH5" s="261"/>
      <c r="FI5" s="261"/>
      <c r="FJ5" s="261"/>
      <c r="FK5" s="261"/>
      <c r="FL5" s="261"/>
      <c r="FM5" s="261"/>
      <c r="FN5" s="261"/>
      <c r="FO5" s="261"/>
      <c r="FP5" s="261"/>
      <c r="FQ5" s="261"/>
      <c r="FR5" s="261"/>
      <c r="FS5" s="261"/>
      <c r="FT5" s="261"/>
      <c r="FU5" s="261"/>
      <c r="FV5" s="261"/>
      <c r="FW5" s="261"/>
      <c r="FX5" s="261"/>
      <c r="FY5" s="261"/>
      <c r="FZ5" s="261"/>
      <c r="GA5" s="261"/>
      <c r="GB5" s="261"/>
      <c r="GC5" s="261"/>
      <c r="GD5" s="261"/>
      <c r="GE5" s="261"/>
      <c r="GF5" s="261"/>
      <c r="GG5" s="261"/>
      <c r="GH5" s="261"/>
      <c r="GI5" s="261"/>
      <c r="GJ5" s="261"/>
      <c r="GK5" s="261"/>
      <c r="GL5" s="261"/>
      <c r="GM5" s="261"/>
      <c r="GN5" s="261"/>
      <c r="GO5" s="261"/>
      <c r="GP5" s="261"/>
      <c r="GQ5" s="261"/>
      <c r="GR5" s="261"/>
      <c r="GS5" s="261"/>
      <c r="GT5" s="261"/>
      <c r="GU5" s="261"/>
      <c r="GV5" s="261"/>
      <c r="GW5" s="261"/>
      <c r="GX5" s="261"/>
      <c r="GY5" s="261"/>
      <c r="GZ5" s="261"/>
      <c r="HA5" s="261"/>
      <c r="HB5" s="261"/>
      <c r="HC5" s="261"/>
      <c r="HD5" s="261"/>
      <c r="HE5" s="261"/>
      <c r="HF5" s="261"/>
      <c r="HG5" s="261"/>
      <c r="HH5" s="261"/>
      <c r="HI5" s="261"/>
      <c r="HJ5" s="261"/>
      <c r="HK5" s="261"/>
      <c r="HL5" s="261"/>
      <c r="HM5" s="261"/>
      <c r="HN5" s="261"/>
      <c r="HO5" s="261"/>
      <c r="HP5" s="261"/>
      <c r="HQ5" s="261"/>
      <c r="HR5" s="261"/>
      <c r="HS5" s="261"/>
      <c r="HT5" s="261"/>
      <c r="HU5" s="261"/>
      <c r="HV5" s="261"/>
      <c r="HW5" s="261"/>
      <c r="HX5" s="261"/>
      <c r="HY5" s="261"/>
      <c r="HZ5" s="261"/>
      <c r="IA5" s="261"/>
      <c r="IB5" s="261"/>
      <c r="IC5" s="261"/>
      <c r="ID5" s="261"/>
      <c r="IE5" s="261"/>
      <c r="IF5" s="261"/>
      <c r="IG5" s="261"/>
      <c r="IH5" s="261"/>
      <c r="II5" s="261"/>
      <c r="IJ5" s="261"/>
      <c r="IK5" s="261"/>
      <c r="IL5" s="261"/>
      <c r="IM5" s="261"/>
      <c r="IN5" s="261"/>
      <c r="IO5" s="261"/>
      <c r="IP5" s="261"/>
      <c r="IQ5" s="261"/>
      <c r="IR5" s="261"/>
      <c r="IS5" s="261"/>
      <c r="IT5" s="261"/>
      <c r="IU5" s="261"/>
      <c r="IV5" s="261"/>
      <c r="IW5" s="261"/>
      <c r="IX5" s="261"/>
      <c r="IY5" s="261"/>
      <c r="IZ5" s="261"/>
      <c r="JA5" s="261"/>
      <c r="JB5" s="261"/>
      <c r="JC5" s="261"/>
      <c r="JD5" s="261"/>
      <c r="JE5" s="261"/>
      <c r="JF5" s="261"/>
      <c r="JG5" s="261"/>
      <c r="JH5" s="261"/>
      <c r="JI5" s="261"/>
      <c r="JJ5" s="261"/>
      <c r="JK5" s="261"/>
      <c r="JL5" s="261"/>
      <c r="JM5" s="261"/>
      <c r="JN5" s="261"/>
      <c r="JO5" s="261"/>
      <c r="JP5" s="261"/>
      <c r="JQ5" s="261"/>
      <c r="JR5" s="261"/>
      <c r="JS5" s="261"/>
      <c r="JT5" s="261"/>
      <c r="JU5" s="261"/>
      <c r="JV5" s="261"/>
      <c r="JW5" s="261"/>
      <c r="JX5" s="261"/>
      <c r="JY5" s="261"/>
      <c r="JZ5" s="261"/>
      <c r="KA5" s="261"/>
      <c r="KB5" s="261"/>
      <c r="KC5" s="261"/>
      <c r="KD5" s="261"/>
      <c r="KE5" s="261"/>
      <c r="KF5" s="261"/>
      <c r="KG5" s="261"/>
      <c r="KH5" s="261"/>
      <c r="KI5" s="261"/>
      <c r="KJ5" s="261"/>
      <c r="KK5" s="261"/>
      <c r="KL5" s="261"/>
      <c r="KM5" s="261"/>
      <c r="KN5" s="261"/>
      <c r="KO5" s="261"/>
      <c r="KP5" s="261"/>
      <c r="KQ5" s="261"/>
      <c r="KR5" s="261"/>
      <c r="KS5" s="261"/>
      <c r="KT5" s="261"/>
      <c r="KU5" s="261"/>
      <c r="KV5" s="261"/>
      <c r="KW5" s="261"/>
      <c r="KX5" s="261"/>
      <c r="KY5" s="261"/>
      <c r="KZ5" s="261"/>
      <c r="LA5" s="261"/>
      <c r="LB5" s="261"/>
      <c r="LC5" s="261"/>
      <c r="LD5" s="261"/>
      <c r="LE5" s="261"/>
      <c r="LF5" s="261"/>
      <c r="LG5" s="261"/>
      <c r="LH5" s="261"/>
      <c r="LI5" s="261"/>
      <c r="LJ5" s="261"/>
      <c r="LK5" s="261"/>
      <c r="LL5" s="261"/>
      <c r="LM5" s="261"/>
      <c r="LN5" s="261"/>
      <c r="LO5" s="261"/>
      <c r="LP5" s="261"/>
      <c r="LQ5" s="261"/>
      <c r="LR5" s="261"/>
      <c r="LS5" s="261"/>
      <c r="LT5" s="261"/>
      <c r="LU5" s="261"/>
      <c r="LV5" s="261"/>
      <c r="LW5" s="261"/>
      <c r="LX5" s="261"/>
      <c r="LY5" s="261"/>
      <c r="LZ5" s="261"/>
      <c r="MA5" s="261"/>
      <c r="MB5" s="261"/>
      <c r="MC5" s="261"/>
      <c r="MD5" s="261"/>
      <c r="ME5" s="261"/>
      <c r="MF5" s="261"/>
      <c r="MG5" s="261"/>
      <c r="MH5" s="261"/>
      <c r="MI5" s="261"/>
      <c r="MJ5" s="261"/>
      <c r="MK5" s="261"/>
      <c r="ML5" s="261"/>
      <c r="MM5" s="261"/>
      <c r="MN5" s="261"/>
      <c r="MO5" s="261"/>
      <c r="MP5" s="261"/>
      <c r="MQ5" s="261"/>
      <c r="MR5" s="261"/>
      <c r="MS5" s="261"/>
      <c r="MT5" s="261"/>
      <c r="MU5" s="261"/>
      <c r="MV5" s="261"/>
      <c r="MW5" s="261"/>
      <c r="MX5" s="261"/>
      <c r="MY5" s="261"/>
      <c r="MZ5" s="261"/>
      <c r="NA5" s="261"/>
      <c r="NB5" s="261"/>
      <c r="NC5" s="261"/>
      <c r="ND5" s="261"/>
      <c r="NE5" s="261"/>
      <c r="NF5" s="261"/>
      <c r="NG5" s="261"/>
      <c r="NH5" s="261"/>
      <c r="NI5" s="261"/>
      <c r="NJ5" s="261"/>
      <c r="NK5" s="261"/>
      <c r="NL5" s="261"/>
      <c r="NM5" s="261"/>
      <c r="NN5" s="261"/>
      <c r="NO5" s="261"/>
      <c r="NP5" s="261"/>
      <c r="NQ5" s="261"/>
      <c r="NR5" s="261"/>
      <c r="NS5" s="261"/>
      <c r="NT5" s="261"/>
      <c r="NU5" s="261"/>
      <c r="NV5" s="261"/>
      <c r="NW5" s="261"/>
      <c r="NX5" s="261"/>
      <c r="NY5" s="261"/>
      <c r="NZ5" s="261"/>
      <c r="OA5" s="261"/>
      <c r="OB5" s="261"/>
      <c r="OC5" s="261"/>
      <c r="OD5" s="261"/>
      <c r="OE5" s="261"/>
      <c r="OF5" s="261"/>
      <c r="OG5" s="261"/>
      <c r="OH5" s="261"/>
      <c r="OI5" s="261"/>
      <c r="OJ5" s="261"/>
      <c r="OK5" s="261"/>
      <c r="OL5" s="261"/>
      <c r="OM5" s="261"/>
      <c r="ON5" s="261"/>
      <c r="OO5" s="261"/>
      <c r="OP5" s="261"/>
      <c r="OQ5" s="261"/>
      <c r="OR5" s="261"/>
      <c r="OS5" s="261"/>
      <c r="OT5" s="261"/>
      <c r="OU5" s="261"/>
      <c r="OV5" s="261"/>
      <c r="OW5" s="261"/>
      <c r="OX5" s="261"/>
      <c r="OY5" s="261"/>
      <c r="OZ5" s="261"/>
      <c r="PA5" s="261"/>
      <c r="PB5" s="261"/>
      <c r="PC5" s="261"/>
      <c r="PD5" s="261"/>
      <c r="PE5" s="261"/>
      <c r="PF5" s="261"/>
      <c r="PG5" s="261"/>
      <c r="PH5" s="261"/>
      <c r="PI5" s="261"/>
      <c r="PJ5" s="261"/>
      <c r="PK5" s="261"/>
      <c r="PL5" s="261"/>
      <c r="PM5" s="261"/>
      <c r="PN5" s="261"/>
      <c r="PO5" s="261"/>
      <c r="PP5" s="261"/>
      <c r="PQ5" s="261"/>
      <c r="PR5" s="261"/>
      <c r="PS5" s="261"/>
      <c r="PT5" s="261"/>
      <c r="PU5" s="261"/>
      <c r="PV5" s="261"/>
      <c r="PW5" s="261"/>
      <c r="PX5" s="261"/>
      <c r="PY5" s="261"/>
      <c r="PZ5" s="261"/>
      <c r="QA5" s="261"/>
      <c r="QB5" s="261"/>
      <c r="QC5" s="261"/>
      <c r="QD5" s="261"/>
      <c r="QE5" s="261"/>
      <c r="QF5" s="261"/>
      <c r="QG5" s="261"/>
      <c r="QH5" s="261"/>
      <c r="QI5" s="261"/>
      <c r="QJ5" s="261"/>
      <c r="QK5" s="261"/>
      <c r="QL5" s="261"/>
      <c r="QM5" s="261"/>
      <c r="QN5" s="261"/>
      <c r="QO5" s="261"/>
      <c r="QP5" s="261"/>
      <c r="QQ5" s="261"/>
      <c r="QR5" s="261"/>
      <c r="QS5" s="261"/>
      <c r="QT5" s="261"/>
      <c r="QU5" s="261"/>
      <c r="QV5" s="261"/>
      <c r="QW5" s="261"/>
      <c r="QX5" s="261"/>
      <c r="QY5" s="261"/>
      <c r="QZ5" s="261"/>
      <c r="RA5" s="261"/>
      <c r="RB5" s="261"/>
      <c r="RC5" s="261"/>
      <c r="RD5" s="261"/>
      <c r="RE5" s="261"/>
      <c r="RF5" s="261"/>
      <c r="RG5" s="261"/>
      <c r="RH5" s="261"/>
      <c r="RI5" s="261"/>
      <c r="RJ5" s="261"/>
      <c r="RK5" s="261"/>
      <c r="RL5" s="261"/>
      <c r="RM5" s="261"/>
      <c r="RN5" s="261"/>
      <c r="RO5" s="261"/>
      <c r="RP5" s="261"/>
      <c r="RQ5" s="261"/>
      <c r="RR5" s="261"/>
      <c r="RS5" s="261"/>
      <c r="RT5" s="261"/>
      <c r="RU5" s="261"/>
      <c r="RV5" s="261"/>
      <c r="RW5" s="261"/>
      <c r="RX5" s="261"/>
      <c r="RY5" s="261"/>
      <c r="RZ5" s="261"/>
      <c r="SA5" s="261"/>
      <c r="SB5" s="261"/>
      <c r="SC5" s="261"/>
      <c r="SD5" s="261"/>
      <c r="SE5" s="261"/>
      <c r="SF5" s="261"/>
      <c r="SG5" s="261"/>
      <c r="SH5" s="261"/>
      <c r="SI5" s="261"/>
      <c r="SJ5" s="261"/>
      <c r="SK5" s="261"/>
      <c r="SL5" s="261"/>
      <c r="SM5" s="261"/>
      <c r="SN5" s="261"/>
      <c r="SO5" s="261"/>
      <c r="SP5" s="261"/>
      <c r="SQ5" s="261"/>
      <c r="SR5" s="261"/>
      <c r="SS5" s="261"/>
      <c r="ST5" s="261"/>
      <c r="SU5" s="261"/>
      <c r="SV5" s="261"/>
      <c r="SW5" s="261"/>
      <c r="SX5" s="261"/>
      <c r="SY5" s="261"/>
      <c r="SZ5" s="261"/>
      <c r="TA5" s="261"/>
      <c r="TB5" s="261"/>
      <c r="TC5" s="261"/>
      <c r="TD5" s="261"/>
      <c r="TE5" s="261"/>
      <c r="TF5" s="261"/>
      <c r="TG5" s="261"/>
      <c r="TH5" s="261"/>
      <c r="TI5" s="261"/>
      <c r="TJ5" s="261"/>
      <c r="TK5" s="261"/>
      <c r="TL5" s="261"/>
      <c r="TM5" s="261"/>
      <c r="TN5" s="261"/>
      <c r="TO5" s="261"/>
      <c r="TP5" s="261"/>
      <c r="TQ5" s="261"/>
      <c r="TR5" s="261"/>
      <c r="TS5" s="261"/>
      <c r="TT5" s="261"/>
      <c r="TU5" s="261"/>
      <c r="TV5" s="261"/>
      <c r="TW5" s="261"/>
      <c r="TX5" s="261"/>
      <c r="TY5" s="261"/>
      <c r="TZ5" s="261"/>
      <c r="UA5" s="261"/>
      <c r="UB5" s="261"/>
      <c r="UC5" s="261"/>
      <c r="UD5" s="261"/>
      <c r="UE5" s="261"/>
      <c r="UF5" s="261"/>
      <c r="UG5" s="261"/>
      <c r="UH5" s="261"/>
      <c r="UI5" s="261"/>
      <c r="UJ5" s="261"/>
      <c r="UK5" s="261"/>
      <c r="UL5" s="261"/>
      <c r="UM5" s="261"/>
      <c r="UN5" s="261"/>
      <c r="UO5" s="261"/>
      <c r="UP5" s="261"/>
      <c r="UQ5" s="261"/>
      <c r="UR5" s="261"/>
      <c r="US5" s="261"/>
      <c r="UT5" s="261"/>
      <c r="UU5" s="261"/>
      <c r="UV5" s="261"/>
      <c r="UW5" s="261"/>
      <c r="UX5" s="261"/>
      <c r="UY5" s="261"/>
      <c r="UZ5" s="261"/>
      <c r="VA5" s="261"/>
      <c r="VB5" s="261"/>
      <c r="VC5" s="261"/>
      <c r="VD5" s="261"/>
      <c r="VE5" s="261"/>
      <c r="VF5" s="261"/>
      <c r="VG5" s="261"/>
      <c r="VH5" s="261"/>
      <c r="VI5" s="261"/>
      <c r="VJ5" s="261"/>
      <c r="VK5" s="261"/>
      <c r="VL5" s="261"/>
      <c r="VM5" s="261"/>
      <c r="VN5" s="261"/>
      <c r="VO5" s="261"/>
      <c r="VP5" s="261"/>
      <c r="VQ5" s="261"/>
      <c r="VR5" s="261"/>
      <c r="VS5" s="261"/>
      <c r="VT5" s="261"/>
      <c r="VU5" s="261"/>
      <c r="VV5" s="261"/>
      <c r="VW5" s="261"/>
      <c r="VX5" s="261"/>
      <c r="VY5" s="261"/>
      <c r="VZ5" s="261"/>
      <c r="WA5" s="261"/>
      <c r="WB5" s="261"/>
      <c r="WC5" s="261"/>
      <c r="WD5" s="261"/>
      <c r="WE5" s="261"/>
      <c r="WF5" s="261"/>
      <c r="WG5" s="261"/>
      <c r="WH5" s="261"/>
      <c r="WI5" s="261"/>
      <c r="WJ5" s="261"/>
      <c r="WK5" s="261"/>
      <c r="WL5" s="261"/>
      <c r="WM5" s="261"/>
      <c r="WN5" s="261"/>
      <c r="WO5" s="261"/>
      <c r="WP5" s="261"/>
      <c r="WQ5" s="261"/>
      <c r="WR5" s="261"/>
      <c r="WS5" s="261"/>
      <c r="WT5" s="261"/>
      <c r="WU5" s="261"/>
      <c r="WV5" s="261"/>
      <c r="WW5" s="261"/>
      <c r="WX5" s="261"/>
      <c r="WY5" s="261"/>
      <c r="WZ5" s="261"/>
      <c r="XA5" s="261"/>
      <c r="XB5" s="261"/>
      <c r="XC5" s="261"/>
      <c r="XD5" s="261"/>
      <c r="XE5" s="261"/>
      <c r="XF5" s="261"/>
      <c r="XG5" s="261"/>
      <c r="XH5" s="261"/>
      <c r="XI5" s="261"/>
      <c r="XJ5" s="261"/>
      <c r="XK5" s="261"/>
      <c r="XL5" s="261"/>
      <c r="XM5" s="261"/>
      <c r="XN5" s="261"/>
      <c r="XO5" s="261"/>
      <c r="XP5" s="261"/>
      <c r="XQ5" s="261"/>
      <c r="XR5" s="261"/>
      <c r="XS5" s="261"/>
      <c r="XT5" s="261"/>
      <c r="XU5" s="261"/>
      <c r="XV5" s="261"/>
      <c r="XW5" s="261"/>
      <c r="XX5" s="261"/>
      <c r="XY5" s="261"/>
      <c r="XZ5" s="261"/>
      <c r="YA5" s="261"/>
      <c r="YB5" s="261"/>
      <c r="YC5" s="261"/>
      <c r="YD5" s="261"/>
      <c r="YE5" s="261"/>
      <c r="YF5" s="261"/>
      <c r="YG5" s="261"/>
      <c r="YH5" s="261"/>
      <c r="YI5" s="261"/>
      <c r="YJ5" s="261"/>
      <c r="YK5" s="261"/>
      <c r="YL5" s="261"/>
      <c r="YM5" s="261"/>
      <c r="YN5" s="261"/>
      <c r="YO5" s="261"/>
      <c r="YP5" s="261"/>
      <c r="YQ5" s="261"/>
      <c r="YR5" s="261"/>
      <c r="YS5" s="261"/>
      <c r="YT5" s="261"/>
      <c r="YU5" s="261"/>
      <c r="YV5" s="261"/>
      <c r="YW5" s="261"/>
      <c r="YX5" s="261"/>
      <c r="YY5" s="261"/>
      <c r="YZ5" s="261"/>
      <c r="ZA5" s="261"/>
      <c r="ZB5" s="261"/>
      <c r="ZC5" s="261"/>
      <c r="ZD5" s="261"/>
      <c r="ZE5" s="261"/>
      <c r="ZF5" s="261"/>
      <c r="ZG5" s="261"/>
      <c r="ZH5" s="261"/>
      <c r="ZI5" s="261"/>
      <c r="ZJ5" s="261"/>
      <c r="ZK5" s="261"/>
      <c r="ZL5" s="261"/>
      <c r="ZM5" s="261"/>
      <c r="ZN5" s="261"/>
      <c r="ZO5" s="261"/>
      <c r="ZP5" s="261"/>
      <c r="ZQ5" s="261"/>
      <c r="ZR5" s="261"/>
      <c r="ZS5" s="261"/>
      <c r="ZT5" s="261"/>
      <c r="ZU5" s="261"/>
      <c r="ZV5" s="261"/>
      <c r="ZW5" s="261"/>
      <c r="ZX5" s="261"/>
      <c r="ZY5" s="261"/>
      <c r="ZZ5" s="261"/>
      <c r="AAA5" s="261"/>
      <c r="AAB5" s="261"/>
      <c r="AAC5" s="261"/>
      <c r="AAD5" s="261"/>
      <c r="AAE5" s="261"/>
      <c r="AAF5" s="261"/>
      <c r="AAG5" s="261"/>
      <c r="AAH5" s="261"/>
      <c r="AAI5" s="261"/>
      <c r="AAJ5" s="261"/>
      <c r="AAK5" s="261"/>
      <c r="AAL5" s="261"/>
      <c r="AAM5" s="261"/>
      <c r="AAN5" s="261"/>
      <c r="AAO5" s="261"/>
      <c r="AAP5" s="261"/>
      <c r="AAQ5" s="261"/>
      <c r="AAR5" s="261"/>
      <c r="AAS5" s="261"/>
      <c r="AAT5" s="261"/>
      <c r="AAU5" s="261"/>
      <c r="AAV5" s="261"/>
      <c r="AAW5" s="261"/>
      <c r="AAX5" s="261"/>
      <c r="AAY5" s="261"/>
      <c r="AAZ5" s="261"/>
      <c r="ABA5" s="261"/>
      <c r="ABB5" s="261"/>
      <c r="ABC5" s="261"/>
      <c r="ABD5" s="261"/>
      <c r="ABE5" s="261"/>
      <c r="ABF5" s="261"/>
      <c r="ABG5" s="261"/>
      <c r="ABH5" s="261"/>
      <c r="ABI5" s="261"/>
      <c r="ABJ5" s="261"/>
      <c r="ABK5" s="261"/>
      <c r="ABL5" s="261"/>
      <c r="ABM5" s="261"/>
      <c r="ABN5" s="261"/>
      <c r="ABO5" s="261"/>
      <c r="ABP5" s="261"/>
      <c r="ABQ5" s="261"/>
      <c r="ABR5" s="261"/>
      <c r="ABS5" s="261"/>
      <c r="ABT5" s="261"/>
      <c r="ABU5" s="261"/>
      <c r="ABV5" s="261"/>
      <c r="ABW5" s="261"/>
      <c r="ABX5" s="261"/>
      <c r="ABY5" s="261"/>
      <c r="ABZ5" s="261"/>
      <c r="ACA5" s="261"/>
      <c r="ACB5" s="261"/>
      <c r="ACC5" s="261"/>
      <c r="ACD5" s="261"/>
      <c r="ACE5" s="261"/>
      <c r="ACF5" s="261"/>
      <c r="ACG5" s="261"/>
      <c r="ACH5" s="261"/>
      <c r="ACI5" s="261"/>
      <c r="ACJ5" s="261"/>
      <c r="ACK5" s="261"/>
      <c r="ACL5" s="261"/>
      <c r="ACM5" s="261"/>
      <c r="ACN5" s="261"/>
      <c r="ACO5" s="261"/>
      <c r="ACP5" s="261"/>
      <c r="ACQ5" s="261"/>
      <c r="ACR5" s="261"/>
      <c r="ACS5" s="261"/>
      <c r="ACT5" s="261"/>
      <c r="ACU5" s="261"/>
      <c r="ACV5" s="261"/>
      <c r="ACW5" s="261"/>
      <c r="ACX5" s="261"/>
      <c r="ACY5" s="261"/>
      <c r="ACZ5" s="261"/>
      <c r="ADA5" s="261"/>
      <c r="ADB5" s="261"/>
      <c r="ADC5" s="261"/>
      <c r="ADD5" s="261"/>
      <c r="ADE5" s="261"/>
      <c r="ADF5" s="261"/>
      <c r="ADG5" s="261"/>
      <c r="ADH5" s="261"/>
      <c r="ADI5" s="261"/>
      <c r="ADJ5" s="261"/>
      <c r="ADK5" s="261"/>
      <c r="ADL5" s="261"/>
      <c r="ADM5" s="261"/>
      <c r="ADN5" s="261"/>
      <c r="ADO5" s="261"/>
      <c r="ADP5" s="261"/>
      <c r="ADQ5" s="261"/>
      <c r="ADR5" s="261"/>
      <c r="ADS5" s="261"/>
      <c r="ADT5" s="261"/>
      <c r="ADU5" s="261"/>
      <c r="ADV5" s="261"/>
      <c r="ADW5" s="261"/>
      <c r="ADX5" s="261"/>
      <c r="ADY5" s="261"/>
      <c r="ADZ5" s="261"/>
      <c r="AEA5" s="261"/>
      <c r="AEB5" s="261"/>
      <c r="AEC5" s="261"/>
      <c r="AED5" s="261"/>
      <c r="AEE5" s="261"/>
      <c r="AEF5" s="261"/>
      <c r="AEG5" s="261"/>
      <c r="AEH5" s="261"/>
      <c r="AEI5" s="261"/>
      <c r="AEJ5" s="261"/>
      <c r="AEK5" s="261"/>
      <c r="AEL5" s="261"/>
      <c r="AEM5" s="261"/>
      <c r="AEN5" s="261"/>
      <c r="AEO5" s="261"/>
      <c r="AEP5" s="261"/>
      <c r="AEQ5" s="261"/>
      <c r="AER5" s="261"/>
      <c r="AES5" s="261"/>
      <c r="AET5" s="261"/>
      <c r="AEU5" s="261"/>
      <c r="AEV5" s="261"/>
      <c r="AEW5" s="261"/>
      <c r="AEX5" s="261"/>
      <c r="AEY5" s="261"/>
      <c r="AEZ5" s="261"/>
      <c r="AFA5" s="261"/>
      <c r="AFB5" s="261"/>
      <c r="AFC5" s="261"/>
      <c r="AFD5" s="261"/>
      <c r="AFE5" s="261"/>
      <c r="AFF5" s="261"/>
      <c r="AFG5" s="261"/>
      <c r="AFH5" s="261"/>
      <c r="AFI5" s="261"/>
      <c r="AFJ5" s="261"/>
      <c r="AFK5" s="261"/>
      <c r="AFL5" s="261"/>
      <c r="AFM5" s="261"/>
      <c r="AFN5" s="261"/>
      <c r="AFO5" s="261"/>
      <c r="AFP5" s="261"/>
      <c r="AFQ5" s="261"/>
      <c r="AFR5" s="261"/>
      <c r="AFS5" s="261"/>
      <c r="AFT5" s="261"/>
      <c r="AFU5" s="261"/>
      <c r="AFV5" s="261"/>
      <c r="AFW5" s="261"/>
      <c r="AFX5" s="261"/>
      <c r="AFY5" s="261"/>
      <c r="AFZ5" s="261"/>
      <c r="AGA5" s="261"/>
      <c r="AGB5" s="261"/>
      <c r="AGC5" s="261"/>
      <c r="AGD5" s="261"/>
      <c r="AGE5" s="261"/>
      <c r="AGF5" s="261"/>
      <c r="AGG5" s="261"/>
      <c r="AGH5" s="261"/>
      <c r="AGI5" s="261"/>
      <c r="AGJ5" s="261"/>
      <c r="AGK5" s="261"/>
      <c r="AGL5" s="261"/>
      <c r="AGM5" s="261"/>
      <c r="AGN5" s="261"/>
      <c r="AGO5" s="261"/>
      <c r="AGP5" s="261"/>
      <c r="AGQ5" s="261"/>
      <c r="AGR5" s="261"/>
      <c r="AGS5" s="261"/>
      <c r="AGT5" s="261"/>
      <c r="AGU5" s="261"/>
      <c r="AGV5" s="261"/>
      <c r="AGW5" s="261"/>
      <c r="AGX5" s="261"/>
      <c r="AGY5" s="261"/>
      <c r="AGZ5" s="261"/>
      <c r="AHA5" s="261"/>
      <c r="AHB5" s="261"/>
      <c r="AHC5" s="261"/>
      <c r="AHD5" s="261"/>
      <c r="AHE5" s="261"/>
      <c r="AHF5" s="261"/>
      <c r="AHG5" s="261"/>
      <c r="AHH5" s="261"/>
      <c r="AHI5" s="261"/>
      <c r="AHJ5" s="261"/>
      <c r="AHK5" s="261"/>
      <c r="AHL5" s="261"/>
      <c r="AHM5" s="261"/>
      <c r="AHN5" s="261"/>
      <c r="AHO5" s="261"/>
      <c r="AHP5" s="261"/>
      <c r="AHQ5" s="261"/>
      <c r="AHR5" s="261"/>
      <c r="AHS5" s="261"/>
      <c r="AHT5" s="261"/>
      <c r="AHU5" s="261"/>
      <c r="AHV5" s="261"/>
      <c r="AHW5" s="261"/>
      <c r="AHX5" s="261"/>
      <c r="AHY5" s="261"/>
      <c r="AHZ5" s="261"/>
      <c r="AIA5" s="261"/>
      <c r="AIB5" s="261"/>
      <c r="AIC5" s="261"/>
      <c r="AID5" s="261"/>
      <c r="AIE5" s="261"/>
      <c r="AIF5" s="261"/>
      <c r="AIG5" s="261"/>
      <c r="AIH5" s="261"/>
      <c r="AII5" s="261"/>
      <c r="AIJ5" s="261"/>
      <c r="AIK5" s="261"/>
      <c r="AIL5" s="261"/>
      <c r="AIM5" s="261"/>
      <c r="AIN5" s="261"/>
      <c r="AIO5" s="261"/>
      <c r="AIP5" s="261"/>
      <c r="AIQ5" s="261"/>
      <c r="AIR5" s="261"/>
      <c r="AIS5" s="261"/>
      <c r="AIT5" s="261"/>
      <c r="AIU5" s="261"/>
      <c r="AIV5" s="261"/>
      <c r="AIW5" s="261"/>
      <c r="AIX5" s="261"/>
      <c r="AIY5" s="261"/>
      <c r="AIZ5" s="261"/>
      <c r="AJA5" s="261"/>
      <c r="AJB5" s="261"/>
      <c r="AJC5" s="261"/>
      <c r="AJD5" s="261"/>
      <c r="AJE5" s="261"/>
      <c r="AJF5" s="261"/>
      <c r="AJG5" s="261"/>
      <c r="AJH5" s="261"/>
      <c r="AJI5" s="261"/>
      <c r="AJJ5" s="261"/>
      <c r="AJK5" s="261"/>
      <c r="AJL5" s="261"/>
      <c r="AJM5" s="261"/>
      <c r="AJN5" s="261"/>
      <c r="AJO5" s="261"/>
      <c r="AJP5" s="261"/>
      <c r="AJQ5" s="261"/>
      <c r="AJR5" s="261"/>
      <c r="AJS5" s="261"/>
      <c r="AJT5" s="261"/>
      <c r="AJU5" s="261"/>
      <c r="AJV5" s="261"/>
      <c r="AJW5" s="261"/>
      <c r="AJX5" s="261"/>
      <c r="AJY5" s="261"/>
      <c r="AJZ5" s="261"/>
      <c r="AKA5" s="261"/>
      <c r="AKB5" s="261"/>
      <c r="AKC5" s="261"/>
      <c r="AKD5" s="261"/>
      <c r="AKE5" s="261"/>
      <c r="AKF5" s="261"/>
      <c r="AKG5" s="261"/>
      <c r="AKH5" s="261"/>
      <c r="AKI5" s="261"/>
      <c r="AKJ5" s="261"/>
      <c r="AKK5" s="261"/>
      <c r="AKL5" s="261"/>
      <c r="AKM5" s="261"/>
      <c r="AKN5" s="261"/>
      <c r="AKO5" s="261"/>
      <c r="AKP5" s="261"/>
      <c r="AKQ5" s="261"/>
      <c r="AKR5" s="261"/>
      <c r="AKS5" s="261"/>
      <c r="AKT5" s="261"/>
      <c r="AKU5" s="261"/>
      <c r="AKV5" s="261"/>
      <c r="AKW5" s="261"/>
      <c r="AKX5" s="261"/>
      <c r="AKY5" s="261"/>
      <c r="AKZ5" s="261"/>
      <c r="ALA5" s="261"/>
      <c r="ALB5" s="261"/>
      <c r="ALC5" s="261"/>
      <c r="ALD5" s="261"/>
      <c r="ALE5" s="261"/>
      <c r="ALF5" s="261"/>
      <c r="ALG5" s="261"/>
      <c r="ALH5" s="261"/>
      <c r="ALI5" s="261"/>
      <c r="ALJ5" s="261"/>
      <c r="ALK5" s="261"/>
      <c r="ALL5" s="261"/>
      <c r="ALM5" s="261"/>
      <c r="ALN5" s="261"/>
      <c r="ALO5" s="261"/>
      <c r="ALP5" s="261"/>
      <c r="ALQ5" s="261"/>
      <c r="ALR5" s="261"/>
      <c r="ALS5" s="261"/>
      <c r="ALT5" s="261"/>
      <c r="ALU5" s="261"/>
      <c r="ALV5" s="261"/>
      <c r="ALW5" s="261"/>
      <c r="ALX5" s="261"/>
      <c r="ALY5" s="261"/>
      <c r="ALZ5" s="261"/>
      <c r="AMA5" s="261"/>
      <c r="AMB5" s="261"/>
      <c r="AMC5" s="261"/>
      <c r="AMD5" s="261"/>
      <c r="AME5" s="261"/>
      <c r="AMF5" s="261"/>
      <c r="AMG5" s="261"/>
      <c r="AMH5" s="261"/>
      <c r="AMI5" s="261"/>
      <c r="AMJ5" s="261"/>
      <c r="AMK5" s="261"/>
      <c r="AML5" s="261"/>
      <c r="AMM5" s="261"/>
      <c r="AMN5" s="261"/>
      <c r="AMO5" s="261"/>
      <c r="AMP5" s="261"/>
      <c r="AMQ5" s="261"/>
      <c r="AMR5" s="261"/>
      <c r="AMS5" s="261"/>
      <c r="AMT5" s="261"/>
      <c r="AMU5" s="261"/>
      <c r="AMV5" s="261"/>
      <c r="AMW5" s="261"/>
      <c r="AMX5" s="261"/>
      <c r="AMY5" s="261"/>
      <c r="AMZ5" s="261"/>
      <c r="ANA5" s="261"/>
      <c r="ANB5" s="261"/>
      <c r="ANC5" s="261"/>
      <c r="AND5" s="261"/>
      <c r="ANE5" s="261"/>
      <c r="ANF5" s="261"/>
      <c r="ANG5" s="261"/>
      <c r="ANH5" s="261"/>
      <c r="ANI5" s="261"/>
      <c r="ANJ5" s="261"/>
      <c r="ANK5" s="261"/>
      <c r="ANL5" s="261"/>
      <c r="ANM5" s="261"/>
      <c r="ANN5" s="261"/>
      <c r="ANO5" s="261"/>
      <c r="ANP5" s="261"/>
      <c r="ANQ5" s="261"/>
      <c r="ANR5" s="261"/>
      <c r="ANS5" s="261"/>
      <c r="ANT5" s="261"/>
      <c r="ANU5" s="261"/>
      <c r="ANV5" s="261"/>
      <c r="ANW5" s="261"/>
      <c r="ANX5" s="261"/>
      <c r="ANY5" s="261"/>
      <c r="ANZ5" s="261"/>
      <c r="AOA5" s="261"/>
      <c r="AOB5" s="261"/>
      <c r="AOC5" s="261"/>
      <c r="AOD5" s="261"/>
      <c r="AOE5" s="261"/>
      <c r="AOF5" s="261"/>
      <c r="AOG5" s="261"/>
      <c r="AOH5" s="261"/>
      <c r="AOI5" s="261"/>
      <c r="AOJ5" s="261"/>
      <c r="AOK5" s="261"/>
      <c r="AOL5" s="261"/>
      <c r="AOM5" s="261"/>
      <c r="AON5" s="261"/>
      <c r="AOO5" s="261"/>
      <c r="AOP5" s="261"/>
      <c r="AOQ5" s="261"/>
      <c r="AOR5" s="261"/>
      <c r="AOS5" s="261"/>
      <c r="AOT5" s="261"/>
      <c r="AOU5" s="261"/>
      <c r="AOV5" s="261"/>
      <c r="AOW5" s="261"/>
      <c r="AOX5" s="261"/>
      <c r="AOY5" s="261"/>
      <c r="AOZ5" s="261"/>
      <c r="APA5" s="261"/>
      <c r="APB5" s="261"/>
      <c r="APC5" s="261"/>
      <c r="APD5" s="261"/>
      <c r="APE5" s="261"/>
      <c r="APF5" s="261"/>
      <c r="APG5" s="261"/>
      <c r="APH5" s="261"/>
      <c r="API5" s="261"/>
      <c r="APJ5" s="261"/>
      <c r="APK5" s="261"/>
      <c r="APL5" s="261"/>
      <c r="APM5" s="261"/>
      <c r="APN5" s="261"/>
      <c r="APO5" s="261"/>
      <c r="APP5" s="261"/>
      <c r="APQ5" s="261"/>
      <c r="APR5" s="261"/>
      <c r="APS5" s="261"/>
      <c r="APT5" s="261"/>
      <c r="APU5" s="261"/>
      <c r="APV5" s="261"/>
      <c r="APW5" s="261"/>
      <c r="APX5" s="261"/>
      <c r="APY5" s="261"/>
      <c r="APZ5" s="261"/>
      <c r="AQA5" s="261"/>
      <c r="AQB5" s="261"/>
      <c r="AQC5" s="261"/>
      <c r="AQD5" s="261"/>
      <c r="AQE5" s="261"/>
      <c r="AQF5" s="261"/>
      <c r="AQG5" s="261"/>
      <c r="AQH5" s="261"/>
      <c r="AQI5" s="261"/>
      <c r="AQJ5" s="261"/>
      <c r="AQK5" s="261"/>
      <c r="AQL5" s="261"/>
      <c r="AQM5" s="261"/>
      <c r="AQN5" s="261"/>
      <c r="AQO5" s="261"/>
      <c r="AQP5" s="261"/>
      <c r="AQQ5" s="261"/>
      <c r="AQR5" s="261"/>
      <c r="AQS5" s="261"/>
      <c r="AQT5" s="261"/>
      <c r="AQU5" s="261"/>
      <c r="AQV5" s="261"/>
      <c r="AQW5" s="261"/>
      <c r="AQX5" s="261"/>
      <c r="AQY5" s="261"/>
      <c r="AQZ5" s="261"/>
      <c r="ARA5" s="261"/>
      <c r="ARB5" s="261"/>
      <c r="ARC5" s="261"/>
      <c r="ARD5" s="261"/>
      <c r="ARE5" s="261"/>
      <c r="ARF5" s="261"/>
      <c r="ARG5" s="261"/>
      <c r="ARH5" s="261"/>
      <c r="ARI5" s="261"/>
      <c r="ARJ5" s="261"/>
      <c r="ARK5" s="261"/>
      <c r="ARL5" s="261"/>
      <c r="ARM5" s="261"/>
      <c r="ARN5" s="261"/>
      <c r="ARO5" s="261"/>
      <c r="ARP5" s="261"/>
      <c r="ARQ5" s="261"/>
      <c r="ARR5" s="261"/>
      <c r="ARS5" s="261"/>
      <c r="ART5" s="261"/>
      <c r="ARU5" s="261"/>
      <c r="ARV5" s="261"/>
      <c r="ARW5" s="261"/>
      <c r="ARX5" s="261"/>
      <c r="ARY5" s="261"/>
      <c r="ARZ5" s="261"/>
      <c r="ASA5" s="261"/>
      <c r="ASB5" s="261"/>
      <c r="ASC5" s="261"/>
      <c r="ASD5" s="261"/>
      <c r="ASE5" s="261"/>
      <c r="ASF5" s="261"/>
      <c r="ASG5" s="261"/>
      <c r="ASH5" s="261"/>
      <c r="ASI5" s="261"/>
      <c r="ASJ5" s="261"/>
      <c r="ASK5" s="261"/>
      <c r="ASL5" s="261"/>
      <c r="ASM5" s="261"/>
      <c r="ASN5" s="261"/>
      <c r="ASO5" s="261"/>
      <c r="ASP5" s="261"/>
      <c r="ASQ5" s="261"/>
      <c r="ASR5" s="261"/>
      <c r="ASS5" s="261"/>
      <c r="AST5" s="261"/>
      <c r="ASU5" s="261"/>
      <c r="ASV5" s="261"/>
      <c r="ASW5" s="261"/>
      <c r="ASX5" s="261"/>
      <c r="ASY5" s="261"/>
      <c r="ASZ5" s="261"/>
      <c r="ATA5" s="261"/>
      <c r="ATB5" s="261"/>
      <c r="ATC5" s="261"/>
      <c r="ATD5" s="261"/>
      <c r="ATE5" s="261"/>
      <c r="ATF5" s="261"/>
      <c r="ATG5" s="261"/>
      <c r="ATH5" s="261"/>
      <c r="ATI5" s="261"/>
      <c r="ATJ5" s="261"/>
      <c r="ATK5" s="261"/>
      <c r="ATL5" s="261"/>
      <c r="ATM5" s="261"/>
      <c r="ATN5" s="261"/>
      <c r="ATO5" s="261"/>
      <c r="ATP5" s="261"/>
      <c r="ATQ5" s="261"/>
      <c r="ATR5" s="261"/>
      <c r="ATS5" s="261"/>
      <c r="ATT5" s="261"/>
      <c r="ATU5" s="261"/>
      <c r="ATV5" s="261"/>
      <c r="ATW5" s="261"/>
      <c r="ATX5" s="261"/>
      <c r="ATY5" s="261"/>
      <c r="ATZ5" s="261"/>
      <c r="AUA5" s="261"/>
      <c r="AUB5" s="261"/>
      <c r="AUC5" s="261"/>
      <c r="AUD5" s="261"/>
      <c r="AUE5" s="261"/>
      <c r="AUF5" s="261"/>
      <c r="AUG5" s="261"/>
      <c r="AUH5" s="261"/>
      <c r="AUI5" s="261"/>
      <c r="AUJ5" s="261"/>
      <c r="AUK5" s="261"/>
      <c r="AUL5" s="261"/>
      <c r="AUM5" s="261"/>
      <c r="AUN5" s="261"/>
      <c r="AUO5" s="261"/>
      <c r="AUP5" s="261"/>
      <c r="AUQ5" s="261"/>
      <c r="AUR5" s="261"/>
      <c r="AUS5" s="261"/>
      <c r="AUT5" s="261"/>
      <c r="AUU5" s="261"/>
      <c r="AUV5" s="261"/>
      <c r="AUW5" s="261"/>
      <c r="AUX5" s="261"/>
      <c r="AUY5" s="261"/>
      <c r="AUZ5" s="261"/>
      <c r="AVA5" s="261"/>
      <c r="AVB5" s="261"/>
      <c r="AVC5" s="261"/>
      <c r="AVD5" s="261"/>
      <c r="AVE5" s="261"/>
      <c r="AVF5" s="261"/>
      <c r="AVG5" s="261"/>
      <c r="AVH5" s="261"/>
      <c r="AVI5" s="261"/>
      <c r="AVJ5" s="261"/>
      <c r="AVK5" s="261"/>
      <c r="AVL5" s="261"/>
      <c r="AVM5" s="261"/>
      <c r="AVN5" s="261"/>
      <c r="AVO5" s="261"/>
      <c r="AVP5" s="261"/>
      <c r="AVQ5" s="261"/>
      <c r="AVR5" s="261"/>
      <c r="AVS5" s="261"/>
      <c r="AVT5" s="261"/>
      <c r="AVU5" s="261"/>
      <c r="AVV5" s="261"/>
      <c r="AVW5" s="261"/>
      <c r="AVX5" s="261"/>
      <c r="AVY5" s="261"/>
      <c r="AVZ5" s="261"/>
      <c r="AWA5" s="261"/>
      <c r="AWB5" s="261"/>
      <c r="AWC5" s="261"/>
      <c r="AWD5" s="261"/>
      <c r="AWE5" s="261"/>
      <c r="AWF5" s="261"/>
      <c r="AWG5" s="261"/>
      <c r="AWH5" s="261"/>
      <c r="AWI5" s="261"/>
      <c r="AWJ5" s="261"/>
      <c r="AWK5" s="261"/>
      <c r="AWL5" s="261"/>
      <c r="AWM5" s="261"/>
      <c r="AWN5" s="261"/>
      <c r="AWO5" s="261"/>
      <c r="AWP5" s="261"/>
      <c r="AWQ5" s="261"/>
      <c r="AWR5" s="261"/>
      <c r="AWS5" s="261"/>
      <c r="AWT5" s="261"/>
      <c r="AWU5" s="261"/>
      <c r="AWV5" s="261"/>
      <c r="AWW5" s="261"/>
      <c r="AWX5" s="261"/>
      <c r="AWY5" s="261"/>
      <c r="AWZ5" s="261"/>
      <c r="AXA5" s="261"/>
      <c r="AXB5" s="261"/>
      <c r="AXC5" s="261"/>
      <c r="AXD5" s="261"/>
      <c r="AXE5" s="261"/>
      <c r="AXF5" s="261"/>
      <c r="AXG5" s="261"/>
      <c r="AXH5" s="261"/>
      <c r="AXI5" s="261"/>
      <c r="AXJ5" s="261"/>
      <c r="AXK5" s="261"/>
      <c r="AXL5" s="261"/>
      <c r="AXM5" s="261"/>
      <c r="AXN5" s="261"/>
      <c r="AXO5" s="261"/>
      <c r="AXP5" s="261"/>
      <c r="AXQ5" s="261"/>
      <c r="AXR5" s="261"/>
      <c r="AXS5" s="261"/>
      <c r="AXT5" s="261"/>
      <c r="AXU5" s="261"/>
      <c r="AXV5" s="261"/>
      <c r="AXW5" s="261"/>
      <c r="AXX5" s="261"/>
      <c r="AXY5" s="261"/>
      <c r="AXZ5" s="261"/>
      <c r="AYA5" s="261"/>
      <c r="AYB5" s="261"/>
      <c r="AYC5" s="261"/>
      <c r="AYD5" s="261"/>
      <c r="AYE5" s="261"/>
      <c r="AYF5" s="261"/>
      <c r="AYG5" s="261"/>
      <c r="AYH5" s="261"/>
      <c r="AYI5" s="261"/>
      <c r="AYJ5" s="261"/>
      <c r="AYK5" s="261"/>
      <c r="AYL5" s="261"/>
      <c r="AYM5" s="261"/>
      <c r="AYN5" s="261"/>
      <c r="AYO5" s="261"/>
      <c r="AYP5" s="261"/>
      <c r="AYQ5" s="261"/>
      <c r="AYR5" s="261"/>
      <c r="AYS5" s="261"/>
      <c r="AYT5" s="261"/>
      <c r="AYU5" s="261"/>
      <c r="AYV5" s="261"/>
      <c r="AYW5" s="261"/>
      <c r="AYX5" s="261"/>
      <c r="AYY5" s="261"/>
      <c r="AYZ5" s="261"/>
      <c r="AZA5" s="261"/>
      <c r="AZB5" s="261"/>
      <c r="AZC5" s="261"/>
      <c r="AZD5" s="261"/>
      <c r="AZE5" s="261"/>
      <c r="AZF5" s="261"/>
      <c r="AZG5" s="261"/>
      <c r="AZH5" s="261"/>
      <c r="AZI5" s="261"/>
      <c r="AZJ5" s="261"/>
      <c r="AZK5" s="261"/>
      <c r="AZL5" s="261"/>
      <c r="AZM5" s="261"/>
      <c r="AZN5" s="261"/>
      <c r="AZO5" s="261"/>
      <c r="AZP5" s="261"/>
      <c r="AZQ5" s="261"/>
      <c r="AZR5" s="261"/>
      <c r="AZS5" s="261"/>
      <c r="AZT5" s="261"/>
      <c r="AZU5" s="261"/>
      <c r="AZV5" s="261"/>
      <c r="AZW5" s="261"/>
      <c r="AZX5" s="261"/>
      <c r="AZY5" s="261"/>
      <c r="AZZ5" s="261"/>
      <c r="BAA5" s="261"/>
      <c r="BAB5" s="261"/>
      <c r="BAC5" s="261"/>
      <c r="BAD5" s="261"/>
      <c r="BAE5" s="261"/>
      <c r="BAF5" s="261"/>
      <c r="BAG5" s="261"/>
      <c r="BAH5" s="261"/>
      <c r="BAI5" s="261"/>
      <c r="BAJ5" s="261"/>
      <c r="BAK5" s="261"/>
      <c r="BAL5" s="261"/>
      <c r="BAM5" s="261"/>
      <c r="BAN5" s="261"/>
      <c r="BAO5" s="261"/>
      <c r="BAP5" s="261"/>
      <c r="BAQ5" s="261"/>
      <c r="BAR5" s="261"/>
      <c r="BAS5" s="261"/>
      <c r="BAT5" s="261"/>
      <c r="BAU5" s="261"/>
      <c r="BAV5" s="261"/>
      <c r="BAW5" s="261"/>
      <c r="BAX5" s="261"/>
      <c r="BAY5" s="261"/>
      <c r="BAZ5" s="261"/>
      <c r="BBA5" s="261"/>
      <c r="BBB5" s="261"/>
      <c r="BBC5" s="261"/>
      <c r="BBD5" s="261"/>
      <c r="BBE5" s="261"/>
      <c r="BBF5" s="261"/>
      <c r="BBG5" s="261"/>
      <c r="BBH5" s="261"/>
      <c r="BBI5" s="261"/>
      <c r="BBJ5" s="261"/>
      <c r="BBK5" s="261"/>
      <c r="BBL5" s="261"/>
      <c r="BBM5" s="261"/>
      <c r="BBN5" s="261"/>
      <c r="BBO5" s="261"/>
      <c r="BBP5" s="261"/>
      <c r="BBQ5" s="261"/>
      <c r="BBR5" s="261"/>
      <c r="BBS5" s="261"/>
      <c r="BBT5" s="261"/>
      <c r="BBU5" s="261"/>
      <c r="BBV5" s="261"/>
      <c r="BBW5" s="261"/>
      <c r="BBX5" s="261"/>
      <c r="BBY5" s="261"/>
      <c r="BBZ5" s="261"/>
      <c r="BCA5" s="261"/>
      <c r="BCB5" s="261"/>
      <c r="BCC5" s="261"/>
      <c r="BCD5" s="261"/>
      <c r="BCE5" s="261"/>
      <c r="BCF5" s="261"/>
      <c r="BCG5" s="261"/>
      <c r="BCH5" s="261"/>
      <c r="BCI5" s="261"/>
      <c r="BCJ5" s="261"/>
      <c r="BCK5" s="261"/>
      <c r="BCL5" s="261"/>
      <c r="BCM5" s="261"/>
      <c r="BCN5" s="261"/>
      <c r="BCO5" s="261"/>
      <c r="BCP5" s="261"/>
      <c r="BCQ5" s="261"/>
      <c r="BCR5" s="261"/>
      <c r="BCS5" s="261"/>
      <c r="BCT5" s="261"/>
      <c r="BCU5" s="261"/>
      <c r="BCV5" s="261"/>
      <c r="BCW5" s="261"/>
      <c r="BCX5" s="261"/>
      <c r="BCY5" s="261"/>
      <c r="BCZ5" s="261"/>
      <c r="BDA5" s="261"/>
      <c r="BDB5" s="261"/>
      <c r="BDC5" s="261"/>
      <c r="BDD5" s="261"/>
      <c r="BDE5" s="261"/>
      <c r="BDF5" s="261"/>
      <c r="BDG5" s="261"/>
      <c r="BDH5" s="261"/>
      <c r="BDI5" s="261"/>
      <c r="BDJ5" s="261"/>
      <c r="BDK5" s="261"/>
      <c r="BDL5" s="261"/>
      <c r="BDM5" s="261"/>
      <c r="BDN5" s="261"/>
      <c r="BDO5" s="261"/>
      <c r="BDP5" s="261"/>
      <c r="BDQ5" s="261"/>
      <c r="BDR5" s="261"/>
      <c r="BDS5" s="261"/>
      <c r="BDT5" s="261"/>
      <c r="BDU5" s="261"/>
      <c r="BDV5" s="261"/>
      <c r="BDW5" s="261"/>
      <c r="BDX5" s="261"/>
      <c r="BDY5" s="261"/>
      <c r="BDZ5" s="261"/>
      <c r="BEA5" s="261"/>
      <c r="BEB5" s="261"/>
      <c r="BEC5" s="261"/>
      <c r="BED5" s="261"/>
      <c r="BEE5" s="261"/>
      <c r="BEF5" s="261"/>
      <c r="BEG5" s="261"/>
      <c r="BEH5" s="261"/>
      <c r="BEI5" s="261"/>
      <c r="BEJ5" s="261"/>
      <c r="BEK5" s="261"/>
      <c r="BEL5" s="261"/>
      <c r="BEM5" s="261"/>
      <c r="BEN5" s="261"/>
      <c r="BEO5" s="261"/>
      <c r="BEP5" s="261"/>
      <c r="BEQ5" s="261"/>
      <c r="BER5" s="261"/>
      <c r="BES5" s="261"/>
      <c r="BET5" s="261"/>
      <c r="BEU5" s="261"/>
      <c r="BEV5" s="261"/>
      <c r="BEW5" s="261"/>
      <c r="BEX5" s="261"/>
      <c r="BEY5" s="261"/>
      <c r="BEZ5" s="261"/>
      <c r="BFA5" s="261"/>
      <c r="BFB5" s="261"/>
      <c r="BFC5" s="261"/>
      <c r="BFD5" s="261"/>
      <c r="BFE5" s="261"/>
      <c r="BFF5" s="261"/>
      <c r="BFG5" s="261"/>
      <c r="BFH5" s="261"/>
      <c r="BFI5" s="261"/>
      <c r="BFJ5" s="261"/>
      <c r="BFK5" s="261"/>
      <c r="BFL5" s="261"/>
      <c r="BFM5" s="261"/>
      <c r="BFN5" s="261"/>
      <c r="BFO5" s="261"/>
      <c r="BFP5" s="261"/>
      <c r="BFQ5" s="261"/>
      <c r="BFR5" s="261"/>
      <c r="BFS5" s="261"/>
      <c r="BFT5" s="261"/>
      <c r="BFU5" s="261"/>
      <c r="BFV5" s="261"/>
      <c r="BFW5" s="261"/>
      <c r="BFX5" s="261"/>
      <c r="BFY5" s="261"/>
      <c r="BFZ5" s="261"/>
      <c r="BGA5" s="261"/>
      <c r="BGB5" s="261"/>
      <c r="BGC5" s="261"/>
      <c r="BGD5" s="261"/>
      <c r="BGE5" s="261"/>
      <c r="BGF5" s="261"/>
      <c r="BGG5" s="261"/>
      <c r="BGH5" s="261"/>
      <c r="BGI5" s="261"/>
      <c r="BGJ5" s="261"/>
      <c r="BGK5" s="261"/>
      <c r="BGL5" s="261"/>
      <c r="BGM5" s="261"/>
      <c r="BGN5" s="261"/>
      <c r="BGO5" s="261"/>
      <c r="BGP5" s="261"/>
      <c r="BGQ5" s="261"/>
      <c r="BGR5" s="261"/>
      <c r="BGS5" s="261"/>
      <c r="BGT5" s="261"/>
      <c r="BGU5" s="261"/>
      <c r="BGV5" s="261"/>
      <c r="BGW5" s="261"/>
      <c r="BGX5" s="261"/>
      <c r="BGY5" s="261"/>
      <c r="BGZ5" s="261"/>
      <c r="BHA5" s="261"/>
      <c r="BHB5" s="261"/>
      <c r="BHC5" s="261"/>
      <c r="BHD5" s="261"/>
      <c r="BHE5" s="261"/>
      <c r="BHF5" s="261"/>
      <c r="BHG5" s="261"/>
      <c r="BHH5" s="261"/>
      <c r="BHI5" s="261"/>
      <c r="BHJ5" s="261"/>
      <c r="BHK5" s="261"/>
      <c r="BHL5" s="261"/>
      <c r="BHM5" s="261"/>
      <c r="BHN5" s="261"/>
      <c r="BHO5" s="261"/>
      <c r="BHP5" s="261"/>
      <c r="BHQ5" s="261"/>
      <c r="BHR5" s="261"/>
      <c r="BHS5" s="261"/>
      <c r="BHT5" s="261"/>
      <c r="BHU5" s="261"/>
      <c r="BHV5" s="261"/>
      <c r="BHW5" s="261"/>
      <c r="BHX5" s="261"/>
      <c r="BHY5" s="261"/>
      <c r="BHZ5" s="261"/>
      <c r="BIA5" s="261"/>
      <c r="BIB5" s="261"/>
      <c r="BIC5" s="261"/>
      <c r="BID5" s="261"/>
      <c r="BIE5" s="261"/>
      <c r="BIF5" s="261"/>
      <c r="BIG5" s="261"/>
      <c r="BIH5" s="261"/>
      <c r="BII5" s="261"/>
      <c r="BIJ5" s="261"/>
      <c r="BIK5" s="261"/>
      <c r="BIL5" s="261"/>
      <c r="BIM5" s="261"/>
      <c r="BIN5" s="261"/>
      <c r="BIO5" s="261"/>
      <c r="BIP5" s="261"/>
      <c r="BIQ5" s="261"/>
      <c r="BIR5" s="261"/>
      <c r="BIS5" s="261"/>
      <c r="BIT5" s="261"/>
      <c r="BIU5" s="261"/>
      <c r="BIV5" s="261"/>
      <c r="BIW5" s="261"/>
      <c r="BIX5" s="261"/>
      <c r="BIY5" s="261"/>
      <c r="BIZ5" s="261"/>
      <c r="BJA5" s="261"/>
      <c r="BJB5" s="261"/>
      <c r="BJC5" s="261"/>
      <c r="BJD5" s="261"/>
      <c r="BJE5" s="261"/>
      <c r="BJF5" s="261"/>
      <c r="BJG5" s="261"/>
      <c r="BJH5" s="261"/>
      <c r="BJI5" s="261"/>
      <c r="BJJ5" s="261"/>
      <c r="BJK5" s="261"/>
      <c r="BJL5" s="261"/>
      <c r="BJM5" s="261"/>
      <c r="BJN5" s="261"/>
      <c r="BJO5" s="261"/>
      <c r="BJP5" s="261"/>
      <c r="BJQ5" s="261"/>
      <c r="BJR5" s="261"/>
      <c r="BJS5" s="261"/>
      <c r="BJT5" s="261"/>
      <c r="BJU5" s="261"/>
      <c r="BJV5" s="261"/>
      <c r="BJW5" s="261"/>
      <c r="BJX5" s="261"/>
      <c r="BJY5" s="261"/>
      <c r="BJZ5" s="261"/>
      <c r="BKA5" s="261"/>
      <c r="BKB5" s="261"/>
      <c r="BKC5" s="261"/>
      <c r="BKD5" s="261"/>
      <c r="BKE5" s="261"/>
      <c r="BKF5" s="261"/>
      <c r="BKG5" s="261"/>
      <c r="BKH5" s="261"/>
      <c r="BKI5" s="261"/>
      <c r="BKJ5" s="261"/>
      <c r="BKK5" s="261"/>
      <c r="BKL5" s="261"/>
      <c r="BKM5" s="261"/>
      <c r="BKN5" s="261"/>
      <c r="BKO5" s="261"/>
      <c r="BKP5" s="261"/>
      <c r="BKQ5" s="261"/>
      <c r="BKR5" s="261"/>
      <c r="BKS5" s="261"/>
      <c r="BKT5" s="261"/>
      <c r="BKU5" s="261"/>
      <c r="BKV5" s="261"/>
      <c r="BKW5" s="261"/>
      <c r="BKX5" s="261"/>
      <c r="BKY5" s="261"/>
      <c r="BKZ5" s="261"/>
      <c r="BLA5" s="261"/>
      <c r="BLB5" s="261"/>
      <c r="BLC5" s="261"/>
      <c r="BLD5" s="261"/>
      <c r="BLE5" s="261"/>
      <c r="BLF5" s="261"/>
      <c r="BLG5" s="261"/>
      <c r="BLH5" s="261"/>
      <c r="BLI5" s="261"/>
      <c r="BLJ5" s="261"/>
      <c r="BLK5" s="261"/>
      <c r="BLL5" s="261"/>
      <c r="BLM5" s="261"/>
      <c r="BLN5" s="261"/>
      <c r="BLO5" s="261"/>
      <c r="BLP5" s="261"/>
      <c r="BLQ5" s="261"/>
      <c r="BLR5" s="261"/>
      <c r="BLS5" s="261"/>
      <c r="BLT5" s="261"/>
      <c r="BLU5" s="261"/>
      <c r="BLV5" s="261"/>
      <c r="BLW5" s="261"/>
      <c r="BLX5" s="261"/>
      <c r="BLY5" s="261"/>
      <c r="BLZ5" s="261"/>
      <c r="BMA5" s="261"/>
      <c r="BMB5" s="261"/>
      <c r="BMC5" s="261"/>
      <c r="BMD5" s="261"/>
      <c r="BME5" s="261"/>
      <c r="BMF5" s="261"/>
      <c r="BMG5" s="261"/>
      <c r="BMH5" s="261"/>
      <c r="BMI5" s="261"/>
      <c r="BMJ5" s="261"/>
      <c r="BMK5" s="261"/>
      <c r="BML5" s="261"/>
      <c r="BMM5" s="261"/>
      <c r="BMN5" s="261"/>
      <c r="BMO5" s="261"/>
      <c r="BMP5" s="261"/>
      <c r="BMQ5" s="261"/>
      <c r="BMR5" s="261"/>
      <c r="BMS5" s="261"/>
      <c r="BMT5" s="261"/>
      <c r="BMU5" s="261"/>
      <c r="BMV5" s="261"/>
      <c r="BMW5" s="261"/>
      <c r="BMX5" s="261"/>
      <c r="BMY5" s="261"/>
      <c r="BMZ5" s="261"/>
      <c r="BNA5" s="261"/>
      <c r="BNB5" s="261"/>
      <c r="BNC5" s="261"/>
      <c r="BND5" s="261"/>
      <c r="BNE5" s="261"/>
      <c r="BNF5" s="261"/>
      <c r="BNG5" s="261"/>
      <c r="BNH5" s="261"/>
      <c r="BNI5" s="261"/>
      <c r="BNJ5" s="261"/>
      <c r="BNK5" s="261"/>
      <c r="BNL5" s="261"/>
      <c r="BNM5" s="261"/>
      <c r="BNN5" s="261"/>
      <c r="BNO5" s="261"/>
      <c r="BNP5" s="261"/>
      <c r="BNQ5" s="261"/>
      <c r="BNR5" s="261"/>
      <c r="BNS5" s="261"/>
      <c r="BNT5" s="261"/>
      <c r="BNU5" s="261"/>
      <c r="BNV5" s="261"/>
      <c r="BNW5" s="261"/>
      <c r="BNX5" s="261"/>
      <c r="BNY5" s="261"/>
      <c r="BNZ5" s="261"/>
      <c r="BOA5" s="261"/>
      <c r="BOB5" s="261"/>
      <c r="BOC5" s="261"/>
      <c r="BOD5" s="261"/>
      <c r="BOE5" s="261"/>
      <c r="BOF5" s="261"/>
      <c r="BOG5" s="261"/>
      <c r="BOH5" s="261"/>
      <c r="BOI5" s="261"/>
      <c r="BOJ5" s="261"/>
      <c r="BOK5" s="261"/>
      <c r="BOL5" s="261"/>
      <c r="BOM5" s="261"/>
      <c r="BON5" s="261"/>
      <c r="BOO5" s="261"/>
      <c r="BOP5" s="261"/>
      <c r="BOQ5" s="261"/>
      <c r="BOR5" s="261"/>
      <c r="BOS5" s="261"/>
      <c r="BOT5" s="261"/>
      <c r="BOU5" s="261"/>
      <c r="BOV5" s="261"/>
      <c r="BOW5" s="261"/>
      <c r="BOX5" s="261"/>
      <c r="BOY5" s="261"/>
      <c r="BOZ5" s="261"/>
      <c r="BPA5" s="261"/>
      <c r="BPB5" s="261"/>
      <c r="BPC5" s="261"/>
      <c r="BPD5" s="261"/>
      <c r="BPE5" s="261"/>
      <c r="BPF5" s="261"/>
      <c r="BPG5" s="261"/>
      <c r="BPH5" s="261"/>
      <c r="BPI5" s="261"/>
      <c r="BPJ5" s="261"/>
      <c r="BPK5" s="261"/>
      <c r="BPL5" s="261"/>
      <c r="BPM5" s="261"/>
      <c r="BPN5" s="261"/>
      <c r="BPO5" s="261"/>
      <c r="BPP5" s="261"/>
      <c r="BPQ5" s="261"/>
      <c r="BPR5" s="261"/>
      <c r="BPS5" s="261"/>
      <c r="BPT5" s="261"/>
      <c r="BPU5" s="261"/>
      <c r="BPV5" s="261"/>
      <c r="BPW5" s="261"/>
      <c r="BPX5" s="261"/>
      <c r="BPY5" s="261"/>
      <c r="BPZ5" s="261"/>
      <c r="BQA5" s="261"/>
      <c r="BQB5" s="261"/>
      <c r="BQC5" s="261"/>
      <c r="BQD5" s="261"/>
      <c r="BQE5" s="261"/>
      <c r="BQF5" s="261"/>
      <c r="BQG5" s="261"/>
      <c r="BQH5" s="261"/>
      <c r="BQI5" s="261"/>
      <c r="BQJ5" s="261"/>
      <c r="BQK5" s="261"/>
      <c r="BQL5" s="261"/>
      <c r="BQM5" s="261"/>
      <c r="BQN5" s="261"/>
      <c r="BQO5" s="261"/>
      <c r="BQP5" s="261"/>
      <c r="BQQ5" s="261"/>
      <c r="BQR5" s="261"/>
      <c r="BQS5" s="261"/>
      <c r="BQT5" s="261"/>
      <c r="BQU5" s="261"/>
      <c r="BQV5" s="261"/>
      <c r="BQW5" s="261"/>
      <c r="BQX5" s="261"/>
      <c r="BQY5" s="261"/>
      <c r="BQZ5" s="261"/>
      <c r="BRA5" s="261"/>
      <c r="BRB5" s="261"/>
      <c r="BRC5" s="261"/>
      <c r="BRD5" s="261"/>
      <c r="BRE5" s="261"/>
      <c r="BRF5" s="261"/>
      <c r="BRG5" s="261"/>
      <c r="BRH5" s="261"/>
      <c r="BRI5" s="261"/>
      <c r="BRJ5" s="261"/>
      <c r="BRK5" s="261"/>
      <c r="BRL5" s="261"/>
      <c r="BRM5" s="261"/>
      <c r="BRN5" s="261"/>
      <c r="BRO5" s="261"/>
      <c r="BRP5" s="261"/>
      <c r="BRQ5" s="261"/>
      <c r="BRR5" s="261"/>
      <c r="BRS5" s="261"/>
      <c r="BRT5" s="261"/>
      <c r="BRU5" s="261"/>
      <c r="BRV5" s="261"/>
      <c r="BRW5" s="261"/>
      <c r="BRX5" s="261"/>
      <c r="BRY5" s="261"/>
      <c r="BRZ5" s="261"/>
      <c r="BSA5" s="261"/>
      <c r="BSB5" s="261"/>
      <c r="BSC5" s="261"/>
      <c r="BSD5" s="261"/>
      <c r="BSE5" s="261"/>
      <c r="BSF5" s="261"/>
      <c r="BSG5" s="261"/>
      <c r="BSH5" s="261"/>
      <c r="BSI5" s="261"/>
      <c r="BSJ5" s="261"/>
      <c r="BSK5" s="261"/>
      <c r="BSL5" s="261"/>
      <c r="BSM5" s="261"/>
      <c r="BSN5" s="261"/>
      <c r="BSO5" s="261"/>
      <c r="BSP5" s="261"/>
      <c r="BSQ5" s="261"/>
      <c r="BSR5" s="261"/>
      <c r="BSS5" s="261"/>
      <c r="BST5" s="261"/>
      <c r="BSU5" s="261"/>
      <c r="BSV5" s="261"/>
      <c r="BSW5" s="261"/>
      <c r="BSX5" s="261"/>
      <c r="BSY5" s="261"/>
      <c r="BSZ5" s="261"/>
      <c r="BTA5" s="261"/>
      <c r="BTB5" s="261"/>
      <c r="BTC5" s="261"/>
      <c r="BTD5" s="261"/>
      <c r="BTE5" s="261"/>
      <c r="BTF5" s="261"/>
      <c r="BTG5" s="261"/>
      <c r="BTH5" s="261"/>
      <c r="BTI5" s="261"/>
      <c r="BTJ5" s="261"/>
      <c r="BTK5" s="261"/>
      <c r="BTL5" s="261"/>
      <c r="BTM5" s="261"/>
      <c r="BTN5" s="261"/>
      <c r="BTO5" s="261"/>
      <c r="BTP5" s="261"/>
      <c r="BTQ5" s="261"/>
      <c r="BTR5" s="261"/>
      <c r="BTS5" s="261"/>
      <c r="BTT5" s="261"/>
      <c r="BTU5" s="261"/>
      <c r="BTV5" s="261"/>
      <c r="BTW5" s="261"/>
      <c r="BTX5" s="261"/>
      <c r="BTY5" s="261"/>
      <c r="BTZ5" s="261"/>
      <c r="BUA5" s="261"/>
      <c r="BUB5" s="261"/>
      <c r="BUC5" s="261"/>
      <c r="BUD5" s="261"/>
      <c r="BUE5" s="261"/>
      <c r="BUF5" s="261"/>
      <c r="BUG5" s="261"/>
      <c r="BUH5" s="261"/>
      <c r="BUI5" s="261"/>
      <c r="BUJ5" s="261"/>
      <c r="BUK5" s="261"/>
      <c r="BUL5" s="261"/>
      <c r="BUM5" s="261"/>
      <c r="BUN5" s="261"/>
      <c r="BUO5" s="261"/>
      <c r="BUP5" s="261"/>
      <c r="BUQ5" s="261"/>
      <c r="BUR5" s="261"/>
      <c r="BUS5" s="261"/>
      <c r="BUT5" s="261"/>
      <c r="BUU5" s="261"/>
      <c r="BUV5" s="261"/>
      <c r="BUW5" s="261"/>
      <c r="BUX5" s="261"/>
      <c r="BUY5" s="261"/>
      <c r="BUZ5" s="261"/>
      <c r="BVA5" s="261"/>
      <c r="BVB5" s="261"/>
      <c r="BVC5" s="261"/>
      <c r="BVD5" s="261"/>
      <c r="BVE5" s="261"/>
      <c r="BVF5" s="261"/>
      <c r="BVG5" s="261"/>
      <c r="BVH5" s="261"/>
      <c r="BVI5" s="261"/>
      <c r="BVJ5" s="261"/>
      <c r="BVK5" s="261"/>
      <c r="BVL5" s="261"/>
      <c r="BVM5" s="261"/>
      <c r="BVN5" s="261"/>
      <c r="BVO5" s="261"/>
      <c r="BVP5" s="261"/>
      <c r="BVQ5" s="261"/>
      <c r="BVR5" s="261"/>
      <c r="BVS5" s="261"/>
      <c r="BVT5" s="261"/>
      <c r="BVU5" s="261"/>
      <c r="BVV5" s="261"/>
      <c r="BVW5" s="261"/>
      <c r="BVX5" s="261"/>
      <c r="BVY5" s="261"/>
      <c r="BVZ5" s="261"/>
      <c r="BWA5" s="261"/>
      <c r="BWB5" s="261"/>
      <c r="BWC5" s="261"/>
      <c r="BWD5" s="261"/>
      <c r="BWE5" s="261"/>
      <c r="BWF5" s="261"/>
      <c r="BWG5" s="261"/>
      <c r="BWH5" s="261"/>
      <c r="BWI5" s="261"/>
      <c r="BWJ5" s="261"/>
      <c r="BWK5" s="261"/>
      <c r="BWL5" s="261"/>
      <c r="BWM5" s="261"/>
      <c r="BWN5" s="261"/>
      <c r="BWO5" s="261"/>
      <c r="BWP5" s="261"/>
      <c r="BWQ5" s="261"/>
      <c r="BWR5" s="261"/>
      <c r="BWS5" s="261"/>
      <c r="BWT5" s="261"/>
      <c r="BWU5" s="261"/>
      <c r="BWV5" s="261"/>
      <c r="BWW5" s="261"/>
      <c r="BWX5" s="261"/>
      <c r="BWY5" s="261"/>
      <c r="BWZ5" s="261"/>
      <c r="BXA5" s="261"/>
      <c r="BXB5" s="261"/>
      <c r="BXC5" s="261"/>
      <c r="BXD5" s="261"/>
      <c r="BXE5" s="261"/>
      <c r="BXF5" s="261"/>
      <c r="BXG5" s="261"/>
      <c r="BXH5" s="261"/>
      <c r="BXI5" s="261"/>
      <c r="BXJ5" s="261"/>
      <c r="BXK5" s="261"/>
      <c r="BXL5" s="261"/>
      <c r="BXM5" s="261"/>
      <c r="BXN5" s="261"/>
      <c r="BXO5" s="261"/>
      <c r="BXP5" s="261"/>
      <c r="BXQ5" s="261"/>
      <c r="BXR5" s="261"/>
      <c r="BXS5" s="261"/>
      <c r="BXT5" s="261"/>
      <c r="BXU5" s="261"/>
      <c r="BXV5" s="261"/>
      <c r="BXW5" s="261"/>
      <c r="BXX5" s="261"/>
      <c r="BXY5" s="261"/>
      <c r="BXZ5" s="261"/>
      <c r="BYA5" s="261"/>
      <c r="BYB5" s="261"/>
      <c r="BYC5" s="261"/>
      <c r="BYD5" s="261"/>
      <c r="BYE5" s="261"/>
      <c r="BYF5" s="261"/>
      <c r="BYG5" s="261"/>
      <c r="BYH5" s="261"/>
      <c r="BYI5" s="261"/>
      <c r="BYJ5" s="261"/>
      <c r="BYK5" s="261"/>
      <c r="BYL5" s="261"/>
      <c r="BYM5" s="261"/>
      <c r="BYN5" s="261"/>
      <c r="BYO5" s="261"/>
      <c r="BYP5" s="261"/>
      <c r="BYQ5" s="261"/>
      <c r="BYR5" s="261"/>
      <c r="BYS5" s="261"/>
      <c r="BYT5" s="261"/>
      <c r="BYU5" s="261"/>
      <c r="BYV5" s="261"/>
      <c r="BYW5" s="261"/>
      <c r="BYX5" s="261"/>
      <c r="BYY5" s="261"/>
      <c r="BYZ5" s="261"/>
      <c r="BZA5" s="261"/>
      <c r="BZB5" s="261"/>
      <c r="BZC5" s="261"/>
      <c r="BZD5" s="261"/>
      <c r="BZE5" s="261"/>
      <c r="BZF5" s="261"/>
      <c r="BZG5" s="261"/>
      <c r="BZH5" s="261"/>
      <c r="BZI5" s="261"/>
      <c r="BZJ5" s="261"/>
      <c r="BZK5" s="261"/>
      <c r="BZL5" s="261"/>
      <c r="BZM5" s="261"/>
      <c r="BZN5" s="261"/>
      <c r="BZO5" s="261"/>
      <c r="BZP5" s="261"/>
      <c r="BZQ5" s="261"/>
      <c r="BZR5" s="261"/>
      <c r="BZS5" s="261"/>
      <c r="BZT5" s="261"/>
      <c r="BZU5" s="261"/>
      <c r="BZV5" s="261"/>
      <c r="BZW5" s="261"/>
      <c r="BZX5" s="261"/>
      <c r="BZY5" s="261"/>
      <c r="BZZ5" s="261"/>
      <c r="CAA5" s="261"/>
      <c r="CAB5" s="261"/>
      <c r="CAC5" s="261"/>
      <c r="CAD5" s="261"/>
      <c r="CAE5" s="261"/>
      <c r="CAF5" s="261"/>
      <c r="CAG5" s="261"/>
      <c r="CAH5" s="261"/>
      <c r="CAI5" s="261"/>
      <c r="CAJ5" s="261"/>
      <c r="CAK5" s="261"/>
      <c r="CAL5" s="261"/>
      <c r="CAM5" s="261"/>
      <c r="CAN5" s="261"/>
      <c r="CAO5" s="261"/>
      <c r="CAP5" s="261"/>
      <c r="CAQ5" s="261"/>
      <c r="CAR5" s="261"/>
      <c r="CAS5" s="261"/>
      <c r="CAT5" s="261"/>
      <c r="CAU5" s="261"/>
      <c r="CAV5" s="261"/>
      <c r="CAW5" s="261"/>
      <c r="CAX5" s="261"/>
      <c r="CAY5" s="261"/>
      <c r="CAZ5" s="261"/>
      <c r="CBA5" s="261"/>
      <c r="CBB5" s="261"/>
      <c r="CBC5" s="261"/>
      <c r="CBD5" s="261"/>
      <c r="CBE5" s="261"/>
      <c r="CBF5" s="261"/>
      <c r="CBG5" s="261"/>
      <c r="CBH5" s="261"/>
      <c r="CBI5" s="261"/>
      <c r="CBJ5" s="261"/>
      <c r="CBK5" s="261"/>
      <c r="CBL5" s="261"/>
      <c r="CBM5" s="261"/>
      <c r="CBN5" s="261"/>
      <c r="CBO5" s="261"/>
      <c r="CBP5" s="261"/>
      <c r="CBQ5" s="261"/>
      <c r="CBR5" s="261"/>
      <c r="CBS5" s="261"/>
      <c r="CBT5" s="261"/>
      <c r="CBU5" s="261"/>
      <c r="CBV5" s="261"/>
      <c r="CBW5" s="261"/>
      <c r="CBX5" s="261"/>
      <c r="CBY5" s="261"/>
      <c r="CBZ5" s="261"/>
      <c r="CCA5" s="261"/>
      <c r="CCB5" s="261"/>
      <c r="CCC5" s="261"/>
      <c r="CCD5" s="261"/>
      <c r="CCE5" s="261"/>
      <c r="CCF5" s="261"/>
      <c r="CCG5" s="261"/>
      <c r="CCH5" s="261"/>
      <c r="CCI5" s="261"/>
      <c r="CCJ5" s="261"/>
      <c r="CCK5" s="261"/>
      <c r="CCL5" s="261"/>
      <c r="CCM5" s="261"/>
      <c r="CCN5" s="261"/>
      <c r="CCO5" s="261"/>
      <c r="CCP5" s="261"/>
      <c r="CCQ5" s="261"/>
      <c r="CCR5" s="261"/>
      <c r="CCS5" s="261"/>
      <c r="CCT5" s="261"/>
      <c r="CCU5" s="261"/>
      <c r="CCV5" s="261"/>
      <c r="CCW5" s="261"/>
      <c r="CCX5" s="261"/>
      <c r="CCY5" s="261"/>
      <c r="CCZ5" s="261"/>
      <c r="CDA5" s="261"/>
      <c r="CDB5" s="261"/>
      <c r="CDC5" s="261"/>
      <c r="CDD5" s="261"/>
      <c r="CDE5" s="261"/>
      <c r="CDF5" s="261"/>
      <c r="CDG5" s="261"/>
      <c r="CDH5" s="261"/>
      <c r="CDI5" s="261"/>
      <c r="CDJ5" s="261"/>
      <c r="CDK5" s="261"/>
      <c r="CDL5" s="261"/>
      <c r="CDM5" s="261"/>
      <c r="CDN5" s="261"/>
      <c r="CDO5" s="261"/>
      <c r="CDP5" s="261"/>
      <c r="CDQ5" s="261"/>
      <c r="CDR5" s="261"/>
      <c r="CDS5" s="261"/>
      <c r="CDT5" s="261"/>
      <c r="CDU5" s="261"/>
      <c r="CDV5" s="261"/>
      <c r="CDW5" s="261"/>
      <c r="CDX5" s="261"/>
      <c r="CDY5" s="261"/>
      <c r="CDZ5" s="261"/>
      <c r="CEA5" s="261"/>
      <c r="CEB5" s="261"/>
      <c r="CEC5" s="261"/>
      <c r="CED5" s="261"/>
      <c r="CEE5" s="261"/>
      <c r="CEF5" s="261"/>
      <c r="CEG5" s="261"/>
      <c r="CEH5" s="261"/>
      <c r="CEI5" s="261"/>
      <c r="CEJ5" s="261"/>
      <c r="CEK5" s="261"/>
      <c r="CEL5" s="261"/>
      <c r="CEM5" s="261"/>
      <c r="CEN5" s="261"/>
      <c r="CEO5" s="261"/>
      <c r="CEP5" s="261"/>
      <c r="CEQ5" s="261"/>
      <c r="CER5" s="261"/>
      <c r="CES5" s="261"/>
      <c r="CET5" s="261"/>
      <c r="CEU5" s="261"/>
      <c r="CEV5" s="261"/>
      <c r="CEW5" s="261"/>
      <c r="CEX5" s="261"/>
      <c r="CEY5" s="261"/>
      <c r="CEZ5" s="261"/>
      <c r="CFA5" s="261"/>
      <c r="CFB5" s="261"/>
      <c r="CFC5" s="261"/>
      <c r="CFD5" s="261"/>
      <c r="CFE5" s="261"/>
      <c r="CFF5" s="261"/>
      <c r="CFG5" s="261"/>
      <c r="CFH5" s="261"/>
      <c r="CFI5" s="261"/>
      <c r="CFJ5" s="261"/>
      <c r="CFK5" s="261"/>
      <c r="CFL5" s="261"/>
      <c r="CFM5" s="261"/>
      <c r="CFN5" s="261"/>
      <c r="CFO5" s="261"/>
      <c r="CFP5" s="261"/>
      <c r="CFQ5" s="261"/>
      <c r="CFR5" s="261"/>
      <c r="CFS5" s="261"/>
      <c r="CFT5" s="261"/>
      <c r="CFU5" s="261"/>
      <c r="CFV5" s="261"/>
      <c r="CFW5" s="261"/>
      <c r="CFX5" s="261"/>
      <c r="CFY5" s="261"/>
      <c r="CFZ5" s="261"/>
      <c r="CGA5" s="261"/>
      <c r="CGB5" s="261"/>
      <c r="CGC5" s="261"/>
      <c r="CGD5" s="261"/>
      <c r="CGE5" s="261"/>
      <c r="CGF5" s="261"/>
      <c r="CGG5" s="261"/>
      <c r="CGH5" s="261"/>
      <c r="CGI5" s="261"/>
      <c r="CGJ5" s="261"/>
      <c r="CGK5" s="261"/>
      <c r="CGL5" s="261"/>
      <c r="CGM5" s="261"/>
      <c r="CGN5" s="261"/>
      <c r="CGO5" s="261"/>
      <c r="CGP5" s="261"/>
      <c r="CGQ5" s="261"/>
      <c r="CGR5" s="261"/>
      <c r="CGS5" s="261"/>
      <c r="CGT5" s="261"/>
      <c r="CGU5" s="261"/>
      <c r="CGV5" s="261"/>
      <c r="CGW5" s="261"/>
      <c r="CGX5" s="261"/>
      <c r="CGY5" s="261"/>
      <c r="CGZ5" s="261"/>
      <c r="CHA5" s="261"/>
      <c r="CHB5" s="261"/>
      <c r="CHC5" s="261"/>
      <c r="CHD5" s="261"/>
      <c r="CHE5" s="261"/>
      <c r="CHF5" s="261"/>
      <c r="CHG5" s="261"/>
      <c r="CHH5" s="261"/>
      <c r="CHI5" s="261"/>
      <c r="CHJ5" s="261"/>
      <c r="CHK5" s="261"/>
      <c r="CHL5" s="261"/>
      <c r="CHM5" s="261"/>
      <c r="CHN5" s="261"/>
      <c r="CHO5" s="261"/>
      <c r="CHP5" s="261"/>
      <c r="CHQ5" s="261"/>
      <c r="CHR5" s="261"/>
      <c r="CHS5" s="261"/>
      <c r="CHT5" s="261"/>
      <c r="CHU5" s="261"/>
      <c r="CHV5" s="261"/>
      <c r="CHW5" s="261"/>
      <c r="CHX5" s="261"/>
      <c r="CHY5" s="261"/>
      <c r="CHZ5" s="261"/>
      <c r="CIA5" s="261"/>
      <c r="CIB5" s="261"/>
      <c r="CIC5" s="261"/>
      <c r="CID5" s="261"/>
      <c r="CIE5" s="261"/>
      <c r="CIF5" s="261"/>
      <c r="CIG5" s="261"/>
      <c r="CIH5" s="261"/>
      <c r="CII5" s="261"/>
      <c r="CIJ5" s="261"/>
      <c r="CIK5" s="261"/>
      <c r="CIL5" s="261"/>
      <c r="CIM5" s="261"/>
      <c r="CIN5" s="261"/>
      <c r="CIO5" s="261"/>
      <c r="CIP5" s="261"/>
      <c r="CIQ5" s="261"/>
      <c r="CIR5" s="261"/>
      <c r="CIS5" s="261"/>
      <c r="CIT5" s="261"/>
      <c r="CIU5" s="261"/>
      <c r="CIV5" s="261"/>
      <c r="CIW5" s="261"/>
      <c r="CIX5" s="261"/>
      <c r="CIY5" s="261"/>
      <c r="CIZ5" s="261"/>
      <c r="CJA5" s="261"/>
      <c r="CJB5" s="261"/>
      <c r="CJC5" s="261"/>
      <c r="CJD5" s="261"/>
      <c r="CJE5" s="261"/>
      <c r="CJF5" s="261"/>
      <c r="CJG5" s="261"/>
      <c r="CJH5" s="261"/>
      <c r="CJI5" s="261"/>
      <c r="CJJ5" s="261"/>
      <c r="CJK5" s="261"/>
      <c r="CJL5" s="261"/>
      <c r="CJM5" s="261"/>
      <c r="CJN5" s="261"/>
      <c r="CJO5" s="261"/>
      <c r="CJP5" s="261"/>
      <c r="CJQ5" s="261"/>
      <c r="CJR5" s="261"/>
      <c r="CJS5" s="261"/>
      <c r="CJT5" s="261"/>
      <c r="CJU5" s="261"/>
      <c r="CJV5" s="261"/>
      <c r="CJW5" s="261"/>
      <c r="CJX5" s="261"/>
      <c r="CJY5" s="261"/>
      <c r="CJZ5" s="261"/>
      <c r="CKA5" s="261"/>
      <c r="CKB5" s="261"/>
      <c r="CKC5" s="261"/>
      <c r="CKD5" s="261"/>
      <c r="CKE5" s="261"/>
      <c r="CKF5" s="261"/>
      <c r="CKG5" s="261"/>
      <c r="CKH5" s="261"/>
      <c r="CKI5" s="261"/>
      <c r="CKJ5" s="261"/>
      <c r="CKK5" s="261"/>
      <c r="CKL5" s="261"/>
      <c r="CKM5" s="261"/>
      <c r="CKN5" s="261"/>
      <c r="CKO5" s="261"/>
      <c r="CKP5" s="261"/>
      <c r="CKQ5" s="261"/>
      <c r="CKR5" s="261"/>
      <c r="CKS5" s="261"/>
      <c r="CKT5" s="261"/>
      <c r="CKU5" s="261"/>
      <c r="CKV5" s="261"/>
      <c r="CKW5" s="261"/>
      <c r="CKX5" s="261"/>
      <c r="CKY5" s="261"/>
      <c r="CKZ5" s="261"/>
      <c r="CLA5" s="261"/>
      <c r="CLB5" s="261"/>
      <c r="CLC5" s="261"/>
      <c r="CLD5" s="261"/>
      <c r="CLE5" s="261"/>
      <c r="CLF5" s="261"/>
      <c r="CLG5" s="261"/>
      <c r="CLH5" s="261"/>
      <c r="CLI5" s="261"/>
      <c r="CLJ5" s="261"/>
      <c r="CLK5" s="261"/>
      <c r="CLL5" s="261"/>
      <c r="CLM5" s="261"/>
      <c r="CLN5" s="261"/>
      <c r="CLO5" s="261"/>
      <c r="CLP5" s="261"/>
      <c r="CLQ5" s="261"/>
      <c r="CLR5" s="261"/>
      <c r="CLS5" s="261"/>
      <c r="CLT5" s="261"/>
      <c r="CLU5" s="261"/>
      <c r="CLV5" s="261"/>
      <c r="CLW5" s="261"/>
      <c r="CLX5" s="261"/>
      <c r="CLY5" s="261"/>
      <c r="CLZ5" s="261"/>
      <c r="CMA5" s="261"/>
      <c r="CMB5" s="261"/>
      <c r="CMC5" s="261"/>
      <c r="CMD5" s="261"/>
      <c r="CME5" s="261"/>
      <c r="CMF5" s="261"/>
      <c r="CMG5" s="261"/>
      <c r="CMH5" s="261"/>
      <c r="CMI5" s="261"/>
      <c r="CMJ5" s="261"/>
      <c r="CMK5" s="261"/>
      <c r="CML5" s="261"/>
      <c r="CMM5" s="261"/>
      <c r="CMN5" s="261"/>
      <c r="CMO5" s="261"/>
      <c r="CMP5" s="261"/>
      <c r="CMQ5" s="261"/>
      <c r="CMR5" s="261"/>
      <c r="CMS5" s="261"/>
      <c r="CMT5" s="261"/>
      <c r="CMU5" s="261"/>
      <c r="CMV5" s="261"/>
      <c r="CMW5" s="261"/>
      <c r="CMX5" s="261"/>
      <c r="CMY5" s="261"/>
      <c r="CMZ5" s="261"/>
      <c r="CNA5" s="261"/>
      <c r="CNB5" s="261"/>
      <c r="CNC5" s="261"/>
      <c r="CND5" s="261"/>
      <c r="CNE5" s="261"/>
      <c r="CNF5" s="261"/>
      <c r="CNG5" s="261"/>
      <c r="CNH5" s="261"/>
      <c r="CNI5" s="261"/>
      <c r="CNJ5" s="261"/>
      <c r="CNK5" s="261"/>
      <c r="CNL5" s="261"/>
      <c r="CNM5" s="261"/>
      <c r="CNN5" s="261"/>
      <c r="CNO5" s="261"/>
      <c r="CNP5" s="261"/>
      <c r="CNQ5" s="261"/>
      <c r="CNR5" s="261"/>
      <c r="CNS5" s="261"/>
      <c r="CNT5" s="261"/>
      <c r="CNU5" s="261"/>
      <c r="CNV5" s="261"/>
      <c r="CNW5" s="261"/>
      <c r="CNX5" s="261"/>
      <c r="CNY5" s="261"/>
      <c r="CNZ5" s="261"/>
      <c r="COA5" s="261"/>
      <c r="COB5" s="261"/>
      <c r="COC5" s="261"/>
      <c r="COD5" s="261"/>
      <c r="COE5" s="261"/>
      <c r="COF5" s="261"/>
      <c r="COG5" s="261"/>
      <c r="COH5" s="261"/>
      <c r="COI5" s="261"/>
      <c r="COJ5" s="261"/>
      <c r="COK5" s="261"/>
      <c r="COL5" s="261"/>
      <c r="COM5" s="261"/>
      <c r="CON5" s="261"/>
      <c r="COO5" s="261"/>
      <c r="COP5" s="261"/>
      <c r="COQ5" s="261"/>
      <c r="COR5" s="261"/>
      <c r="COS5" s="261"/>
      <c r="COT5" s="261"/>
      <c r="COU5" s="261"/>
      <c r="COV5" s="261"/>
      <c r="COW5" s="261"/>
      <c r="COX5" s="261"/>
      <c r="COY5" s="261"/>
      <c r="COZ5" s="261"/>
      <c r="CPA5" s="261"/>
      <c r="CPB5" s="261"/>
      <c r="CPC5" s="261"/>
      <c r="CPD5" s="261"/>
      <c r="CPE5" s="261"/>
      <c r="CPF5" s="261"/>
      <c r="CPG5" s="261"/>
      <c r="CPH5" s="261"/>
      <c r="CPI5" s="261"/>
      <c r="CPJ5" s="261"/>
      <c r="CPK5" s="261"/>
      <c r="CPL5" s="261"/>
      <c r="CPM5" s="261"/>
      <c r="CPN5" s="261"/>
      <c r="CPO5" s="261"/>
      <c r="CPP5" s="261"/>
      <c r="CPQ5" s="261"/>
      <c r="CPR5" s="261"/>
      <c r="CPS5" s="261"/>
      <c r="CPT5" s="261"/>
      <c r="CPU5" s="261"/>
      <c r="CPV5" s="261"/>
      <c r="CPW5" s="261"/>
      <c r="CPX5" s="261"/>
      <c r="CPY5" s="261"/>
      <c r="CPZ5" s="261"/>
      <c r="CQA5" s="261"/>
      <c r="CQB5" s="261"/>
      <c r="CQC5" s="261"/>
      <c r="CQD5" s="261"/>
      <c r="CQE5" s="261"/>
      <c r="CQF5" s="261"/>
      <c r="CQG5" s="261"/>
      <c r="CQH5" s="261"/>
      <c r="CQI5" s="261"/>
      <c r="CQJ5" s="261"/>
      <c r="CQK5" s="261"/>
      <c r="CQL5" s="261"/>
      <c r="CQM5" s="261"/>
      <c r="CQN5" s="261"/>
      <c r="CQO5" s="261"/>
      <c r="CQP5" s="261"/>
      <c r="CQQ5" s="261"/>
      <c r="CQR5" s="261"/>
      <c r="CQS5" s="261"/>
      <c r="CQT5" s="261"/>
      <c r="CQU5" s="261"/>
      <c r="CQV5" s="261"/>
      <c r="CQW5" s="261"/>
      <c r="CQX5" s="261"/>
      <c r="CQY5" s="261"/>
      <c r="CQZ5" s="261"/>
      <c r="CRA5" s="261"/>
      <c r="CRB5" s="261"/>
      <c r="CRC5" s="261"/>
      <c r="CRD5" s="261"/>
      <c r="CRE5" s="261"/>
      <c r="CRF5" s="261"/>
      <c r="CRG5" s="261"/>
      <c r="CRH5" s="261"/>
      <c r="CRI5" s="261"/>
      <c r="CRJ5" s="261"/>
      <c r="CRK5" s="261"/>
      <c r="CRL5" s="261"/>
      <c r="CRM5" s="261"/>
      <c r="CRN5" s="261"/>
      <c r="CRO5" s="261"/>
      <c r="CRP5" s="261"/>
      <c r="CRQ5" s="261"/>
      <c r="CRR5" s="261"/>
      <c r="CRS5" s="261"/>
      <c r="CRT5" s="261"/>
      <c r="CRU5" s="261"/>
      <c r="CRV5" s="261"/>
      <c r="CRW5" s="261"/>
      <c r="CRX5" s="261"/>
      <c r="CRY5" s="261"/>
      <c r="CRZ5" s="261"/>
      <c r="CSA5" s="261"/>
      <c r="CSB5" s="261"/>
      <c r="CSC5" s="261"/>
      <c r="CSD5" s="261"/>
      <c r="CSE5" s="261"/>
      <c r="CSF5" s="261"/>
      <c r="CSG5" s="261"/>
      <c r="CSH5" s="261"/>
      <c r="CSI5" s="261"/>
      <c r="CSJ5" s="261"/>
      <c r="CSK5" s="261"/>
      <c r="CSL5" s="261"/>
      <c r="CSM5" s="261"/>
      <c r="CSN5" s="261"/>
      <c r="CSO5" s="261"/>
      <c r="CSP5" s="261"/>
      <c r="CSQ5" s="261"/>
      <c r="CSR5" s="261"/>
      <c r="CSS5" s="261"/>
      <c r="CST5" s="261"/>
      <c r="CSU5" s="261"/>
      <c r="CSV5" s="261"/>
      <c r="CSW5" s="261"/>
      <c r="CSX5" s="261"/>
      <c r="CSY5" s="261"/>
      <c r="CSZ5" s="261"/>
      <c r="CTA5" s="261"/>
      <c r="CTB5" s="261"/>
      <c r="CTC5" s="261"/>
      <c r="CTD5" s="261"/>
      <c r="CTE5" s="261"/>
      <c r="CTF5" s="261"/>
      <c r="CTG5" s="261"/>
      <c r="CTH5" s="261"/>
      <c r="CTI5" s="261"/>
      <c r="CTJ5" s="261"/>
      <c r="CTK5" s="261"/>
      <c r="CTL5" s="261"/>
      <c r="CTM5" s="261"/>
      <c r="CTN5" s="261"/>
      <c r="CTO5" s="261"/>
      <c r="CTP5" s="261"/>
      <c r="CTQ5" s="261"/>
      <c r="CTR5" s="261"/>
      <c r="CTS5" s="261"/>
      <c r="CTT5" s="261"/>
      <c r="CTU5" s="261"/>
      <c r="CTV5" s="261"/>
      <c r="CTW5" s="261"/>
      <c r="CTX5" s="261"/>
      <c r="CTY5" s="261"/>
      <c r="CTZ5" s="261"/>
      <c r="CUA5" s="261"/>
      <c r="CUB5" s="261"/>
      <c r="CUC5" s="261"/>
      <c r="CUD5" s="261"/>
      <c r="CUE5" s="261"/>
      <c r="CUF5" s="261"/>
      <c r="CUG5" s="261"/>
      <c r="CUH5" s="261"/>
      <c r="CUI5" s="261"/>
      <c r="CUJ5" s="261"/>
      <c r="CUK5" s="261"/>
      <c r="CUL5" s="261"/>
      <c r="CUM5" s="261"/>
      <c r="CUN5" s="261"/>
      <c r="CUO5" s="261"/>
      <c r="CUP5" s="261"/>
      <c r="CUQ5" s="261"/>
      <c r="CUR5" s="261"/>
      <c r="CUS5" s="261"/>
      <c r="CUT5" s="261"/>
      <c r="CUU5" s="261"/>
      <c r="CUV5" s="261"/>
      <c r="CUW5" s="261"/>
      <c r="CUX5" s="261"/>
      <c r="CUY5" s="261"/>
      <c r="CUZ5" s="261"/>
      <c r="CVA5" s="261"/>
      <c r="CVB5" s="261"/>
      <c r="CVC5" s="261"/>
      <c r="CVD5" s="261"/>
      <c r="CVE5" s="261"/>
      <c r="CVF5" s="261"/>
      <c r="CVG5" s="261"/>
      <c r="CVH5" s="261"/>
      <c r="CVI5" s="261"/>
      <c r="CVJ5" s="261"/>
      <c r="CVK5" s="261"/>
      <c r="CVL5" s="261"/>
      <c r="CVM5" s="261"/>
      <c r="CVN5" s="261"/>
      <c r="CVO5" s="261"/>
      <c r="CVP5" s="261"/>
      <c r="CVQ5" s="261"/>
      <c r="CVR5" s="261"/>
      <c r="CVS5" s="261"/>
      <c r="CVT5" s="261"/>
      <c r="CVU5" s="261"/>
      <c r="CVV5" s="261"/>
      <c r="CVW5" s="261"/>
      <c r="CVX5" s="261"/>
      <c r="CVY5" s="261"/>
      <c r="CVZ5" s="261"/>
      <c r="CWA5" s="261"/>
      <c r="CWB5" s="261"/>
      <c r="CWC5" s="261"/>
      <c r="CWD5" s="261"/>
      <c r="CWE5" s="261"/>
      <c r="CWF5" s="261"/>
      <c r="CWG5" s="261"/>
      <c r="CWH5" s="261"/>
      <c r="CWI5" s="261"/>
      <c r="CWJ5" s="261"/>
      <c r="CWK5" s="261"/>
      <c r="CWL5" s="261"/>
      <c r="CWM5" s="261"/>
      <c r="CWN5" s="261"/>
      <c r="CWO5" s="261"/>
      <c r="CWP5" s="261"/>
      <c r="CWQ5" s="261"/>
      <c r="CWR5" s="261"/>
      <c r="CWS5" s="261"/>
      <c r="CWT5" s="261"/>
      <c r="CWU5" s="261"/>
      <c r="CWV5" s="261"/>
      <c r="CWW5" s="261"/>
      <c r="CWX5" s="261"/>
      <c r="CWY5" s="261"/>
      <c r="CWZ5" s="261"/>
      <c r="CXA5" s="261"/>
      <c r="CXB5" s="261"/>
      <c r="CXC5" s="261"/>
      <c r="CXD5" s="261"/>
      <c r="CXE5" s="261"/>
      <c r="CXF5" s="261"/>
      <c r="CXG5" s="261"/>
      <c r="CXH5" s="261"/>
      <c r="CXI5" s="261"/>
      <c r="CXJ5" s="261"/>
      <c r="CXK5" s="261"/>
      <c r="CXL5" s="261"/>
      <c r="CXM5" s="261"/>
      <c r="CXN5" s="261"/>
      <c r="CXO5" s="261"/>
      <c r="CXP5" s="261"/>
      <c r="CXQ5" s="261"/>
      <c r="CXR5" s="261"/>
      <c r="CXS5" s="261"/>
      <c r="CXT5" s="261"/>
      <c r="CXU5" s="261"/>
      <c r="CXV5" s="261"/>
      <c r="CXW5" s="261"/>
      <c r="CXX5" s="261"/>
      <c r="CXY5" s="261"/>
      <c r="CXZ5" s="261"/>
      <c r="CYA5" s="261"/>
      <c r="CYB5" s="261"/>
      <c r="CYC5" s="261"/>
      <c r="CYD5" s="261"/>
      <c r="CYE5" s="261"/>
      <c r="CYF5" s="261"/>
      <c r="CYG5" s="261"/>
      <c r="CYH5" s="261"/>
      <c r="CYI5" s="261"/>
      <c r="CYJ5" s="261"/>
      <c r="CYK5" s="261"/>
      <c r="CYL5" s="261"/>
      <c r="CYM5" s="261"/>
      <c r="CYN5" s="261"/>
      <c r="CYO5" s="261"/>
      <c r="CYP5" s="261"/>
      <c r="CYQ5" s="261"/>
      <c r="CYR5" s="261"/>
      <c r="CYS5" s="261"/>
      <c r="CYT5" s="261"/>
      <c r="CYU5" s="261"/>
      <c r="CYV5" s="261"/>
      <c r="CYW5" s="261"/>
      <c r="CYX5" s="261"/>
      <c r="CYY5" s="261"/>
      <c r="CYZ5" s="261"/>
      <c r="CZA5" s="261"/>
      <c r="CZB5" s="261"/>
      <c r="CZC5" s="261"/>
      <c r="CZD5" s="261"/>
      <c r="CZE5" s="261"/>
      <c r="CZF5" s="261"/>
      <c r="CZG5" s="261"/>
      <c r="CZH5" s="261"/>
      <c r="CZI5" s="261"/>
      <c r="CZJ5" s="261"/>
      <c r="CZK5" s="261"/>
      <c r="CZL5" s="261"/>
      <c r="CZM5" s="261"/>
      <c r="CZN5" s="261"/>
      <c r="CZO5" s="261"/>
      <c r="CZP5" s="261"/>
      <c r="CZQ5" s="261"/>
      <c r="CZR5" s="261"/>
      <c r="CZS5" s="261"/>
      <c r="CZT5" s="261"/>
      <c r="CZU5" s="261"/>
      <c r="CZV5" s="261"/>
      <c r="CZW5" s="261"/>
      <c r="CZX5" s="261"/>
      <c r="CZY5" s="261"/>
      <c r="CZZ5" s="261"/>
      <c r="DAA5" s="261"/>
      <c r="DAB5" s="261"/>
      <c r="DAC5" s="261"/>
      <c r="DAD5" s="261"/>
      <c r="DAE5" s="261"/>
      <c r="DAF5" s="261"/>
      <c r="DAG5" s="261"/>
      <c r="DAH5" s="261"/>
      <c r="DAI5" s="261"/>
      <c r="DAJ5" s="261"/>
      <c r="DAK5" s="261"/>
      <c r="DAL5" s="261"/>
      <c r="DAM5" s="261"/>
      <c r="DAN5" s="261"/>
      <c r="DAO5" s="261"/>
      <c r="DAP5" s="261"/>
      <c r="DAQ5" s="261"/>
      <c r="DAR5" s="261"/>
      <c r="DAS5" s="261"/>
      <c r="DAT5" s="261"/>
      <c r="DAU5" s="261"/>
      <c r="DAV5" s="261"/>
      <c r="DAW5" s="261"/>
      <c r="DAX5" s="261"/>
      <c r="DAY5" s="261"/>
      <c r="DAZ5" s="261"/>
      <c r="DBA5" s="261"/>
      <c r="DBB5" s="261"/>
      <c r="DBC5" s="261"/>
      <c r="DBD5" s="261"/>
      <c r="DBE5" s="261"/>
      <c r="DBF5" s="261"/>
      <c r="DBG5" s="261"/>
      <c r="DBH5" s="261"/>
      <c r="DBI5" s="261"/>
      <c r="DBJ5" s="261"/>
      <c r="DBK5" s="261"/>
      <c r="DBL5" s="261"/>
      <c r="DBM5" s="261"/>
      <c r="DBN5" s="261"/>
      <c r="DBO5" s="261"/>
      <c r="DBP5" s="261"/>
      <c r="DBQ5" s="261"/>
      <c r="DBR5" s="261"/>
      <c r="DBS5" s="261"/>
      <c r="DBT5" s="261"/>
      <c r="DBU5" s="261"/>
      <c r="DBV5" s="261"/>
      <c r="DBW5" s="261"/>
      <c r="DBX5" s="261"/>
      <c r="DBY5" s="261"/>
      <c r="DBZ5" s="261"/>
      <c r="DCA5" s="261"/>
      <c r="DCB5" s="261"/>
      <c r="DCC5" s="261"/>
      <c r="DCD5" s="261"/>
      <c r="DCE5" s="261"/>
      <c r="DCF5" s="261"/>
      <c r="DCG5" s="261"/>
      <c r="DCH5" s="261"/>
      <c r="DCI5" s="261"/>
      <c r="DCJ5" s="261"/>
      <c r="DCK5" s="261"/>
      <c r="DCL5" s="261"/>
      <c r="DCM5" s="261"/>
      <c r="DCN5" s="261"/>
      <c r="DCO5" s="261"/>
      <c r="DCP5" s="261"/>
      <c r="DCQ5" s="261"/>
      <c r="DCR5" s="261"/>
      <c r="DCS5" s="261"/>
      <c r="DCT5" s="261"/>
      <c r="DCU5" s="261"/>
      <c r="DCV5" s="261"/>
      <c r="DCW5" s="261"/>
      <c r="DCX5" s="261"/>
      <c r="DCY5" s="261"/>
      <c r="DCZ5" s="261"/>
      <c r="DDA5" s="261"/>
      <c r="DDB5" s="261"/>
      <c r="DDC5" s="261"/>
      <c r="DDD5" s="261"/>
      <c r="DDE5" s="261"/>
      <c r="DDF5" s="261"/>
      <c r="DDG5" s="261"/>
      <c r="DDH5" s="261"/>
      <c r="DDI5" s="261"/>
      <c r="DDJ5" s="261"/>
      <c r="DDK5" s="261"/>
      <c r="DDL5" s="261"/>
      <c r="DDM5" s="261"/>
      <c r="DDN5" s="261"/>
      <c r="DDO5" s="261"/>
      <c r="DDP5" s="261"/>
      <c r="DDQ5" s="261"/>
      <c r="DDR5" s="261"/>
      <c r="DDS5" s="261"/>
      <c r="DDT5" s="261"/>
      <c r="DDU5" s="261"/>
      <c r="DDV5" s="261"/>
      <c r="DDW5" s="261"/>
      <c r="DDX5" s="261"/>
      <c r="DDY5" s="261"/>
      <c r="DDZ5" s="261"/>
      <c r="DEA5" s="261"/>
      <c r="DEB5" s="261"/>
      <c r="DEC5" s="261"/>
      <c r="DED5" s="261"/>
      <c r="DEE5" s="261"/>
      <c r="DEF5" s="261"/>
      <c r="DEG5" s="261"/>
      <c r="DEH5" s="261"/>
      <c r="DEI5" s="261"/>
      <c r="DEJ5" s="261"/>
      <c r="DEK5" s="261"/>
      <c r="DEL5" s="261"/>
      <c r="DEM5" s="261"/>
      <c r="DEN5" s="261"/>
      <c r="DEO5" s="261"/>
      <c r="DEP5" s="261"/>
      <c r="DEQ5" s="261"/>
      <c r="DER5" s="261"/>
      <c r="DES5" s="261"/>
      <c r="DET5" s="261"/>
      <c r="DEU5" s="261"/>
      <c r="DEV5" s="261"/>
      <c r="DEW5" s="261"/>
      <c r="DEX5" s="261"/>
      <c r="DEY5" s="261"/>
      <c r="DEZ5" s="261"/>
      <c r="DFA5" s="261"/>
      <c r="DFB5" s="261"/>
      <c r="DFC5" s="261"/>
      <c r="DFD5" s="261"/>
      <c r="DFE5" s="261"/>
      <c r="DFF5" s="261"/>
      <c r="DFG5" s="261"/>
      <c r="DFH5" s="261"/>
      <c r="DFI5" s="261"/>
      <c r="DFJ5" s="261"/>
      <c r="DFK5" s="261"/>
      <c r="DFL5" s="261"/>
      <c r="DFM5" s="261"/>
      <c r="DFN5" s="261"/>
      <c r="DFO5" s="261"/>
      <c r="DFP5" s="261"/>
      <c r="DFQ5" s="261"/>
      <c r="DFR5" s="261"/>
      <c r="DFS5" s="261"/>
      <c r="DFT5" s="261"/>
      <c r="DFU5" s="261"/>
      <c r="DFV5" s="261"/>
      <c r="DFW5" s="261"/>
      <c r="DFX5" s="261"/>
      <c r="DFY5" s="261"/>
      <c r="DFZ5" s="261"/>
      <c r="DGA5" s="261"/>
      <c r="DGB5" s="261"/>
      <c r="DGC5" s="261"/>
      <c r="DGD5" s="261"/>
      <c r="DGE5" s="261"/>
      <c r="DGF5" s="261"/>
      <c r="DGG5" s="261"/>
      <c r="DGH5" s="261"/>
      <c r="DGI5" s="261"/>
      <c r="DGJ5" s="261"/>
      <c r="DGK5" s="261"/>
      <c r="DGL5" s="261"/>
      <c r="DGM5" s="261"/>
      <c r="DGN5" s="261"/>
      <c r="DGO5" s="261"/>
      <c r="DGP5" s="261"/>
      <c r="DGQ5" s="261"/>
      <c r="DGR5" s="261"/>
      <c r="DGS5" s="261"/>
      <c r="DGT5" s="261"/>
      <c r="DGU5" s="261"/>
      <c r="DGV5" s="261"/>
      <c r="DGW5" s="261"/>
      <c r="DGX5" s="261"/>
      <c r="DGY5" s="261"/>
      <c r="DGZ5" s="261"/>
      <c r="DHA5" s="261"/>
      <c r="DHB5" s="261"/>
      <c r="DHC5" s="261"/>
      <c r="DHD5" s="261"/>
      <c r="DHE5" s="261"/>
      <c r="DHF5" s="261"/>
      <c r="DHG5" s="261"/>
      <c r="DHH5" s="261"/>
      <c r="DHI5" s="261"/>
      <c r="DHJ5" s="261"/>
      <c r="DHK5" s="261"/>
      <c r="DHL5" s="261"/>
      <c r="DHM5" s="261"/>
      <c r="DHN5" s="261"/>
      <c r="DHO5" s="261"/>
      <c r="DHP5" s="261"/>
      <c r="DHQ5" s="261"/>
      <c r="DHR5" s="261"/>
      <c r="DHS5" s="261"/>
      <c r="DHT5" s="261"/>
      <c r="DHU5" s="261"/>
      <c r="DHV5" s="261"/>
      <c r="DHW5" s="261"/>
      <c r="DHX5" s="261"/>
      <c r="DHY5" s="261"/>
      <c r="DHZ5" s="261"/>
      <c r="DIA5" s="261"/>
      <c r="DIB5" s="261"/>
      <c r="DIC5" s="261"/>
      <c r="DID5" s="261"/>
      <c r="DIE5" s="261"/>
      <c r="DIF5" s="261"/>
      <c r="DIG5" s="261"/>
      <c r="DIH5" s="261"/>
      <c r="DII5" s="261"/>
      <c r="DIJ5" s="261"/>
      <c r="DIK5" s="261"/>
      <c r="DIL5" s="261"/>
      <c r="DIM5" s="261"/>
      <c r="DIN5" s="261"/>
      <c r="DIO5" s="261"/>
      <c r="DIP5" s="261"/>
      <c r="DIQ5" s="261"/>
      <c r="DIR5" s="261"/>
      <c r="DIS5" s="261"/>
      <c r="DIT5" s="261"/>
      <c r="DIU5" s="261"/>
      <c r="DIV5" s="261"/>
      <c r="DIW5" s="261"/>
      <c r="DIX5" s="261"/>
      <c r="DIY5" s="261"/>
      <c r="DIZ5" s="261"/>
      <c r="DJA5" s="261"/>
      <c r="DJB5" s="261"/>
      <c r="DJC5" s="261"/>
      <c r="DJD5" s="261"/>
      <c r="DJE5" s="261"/>
      <c r="DJF5" s="261"/>
      <c r="DJG5" s="261"/>
      <c r="DJH5" s="261"/>
      <c r="DJI5" s="261"/>
      <c r="DJJ5" s="261"/>
      <c r="DJK5" s="261"/>
      <c r="DJL5" s="261"/>
      <c r="DJM5" s="261"/>
      <c r="DJN5" s="261"/>
      <c r="DJO5" s="261"/>
      <c r="DJP5" s="261"/>
      <c r="DJQ5" s="261"/>
      <c r="DJR5" s="261"/>
      <c r="DJS5" s="261"/>
      <c r="DJT5" s="261"/>
      <c r="DJU5" s="261"/>
      <c r="DJV5" s="261"/>
      <c r="DJW5" s="261"/>
      <c r="DJX5" s="261"/>
      <c r="DJY5" s="261"/>
      <c r="DJZ5" s="261"/>
      <c r="DKA5" s="261"/>
      <c r="DKB5" s="261"/>
      <c r="DKC5" s="261"/>
      <c r="DKD5" s="261"/>
      <c r="DKE5" s="261"/>
      <c r="DKF5" s="261"/>
      <c r="DKG5" s="261"/>
      <c r="DKH5" s="261"/>
      <c r="DKI5" s="261"/>
      <c r="DKJ5" s="261"/>
      <c r="DKK5" s="261"/>
      <c r="DKL5" s="261"/>
      <c r="DKM5" s="261"/>
      <c r="DKN5" s="261"/>
      <c r="DKO5" s="261"/>
      <c r="DKP5" s="261"/>
      <c r="DKQ5" s="261"/>
      <c r="DKR5" s="261"/>
      <c r="DKS5" s="261"/>
      <c r="DKT5" s="261"/>
      <c r="DKU5" s="261"/>
      <c r="DKV5" s="261"/>
      <c r="DKW5" s="261"/>
      <c r="DKX5" s="261"/>
      <c r="DKY5" s="261"/>
      <c r="DKZ5" s="261"/>
      <c r="DLA5" s="261"/>
      <c r="DLB5" s="261"/>
      <c r="DLC5" s="261"/>
      <c r="DLD5" s="261"/>
      <c r="DLE5" s="261"/>
      <c r="DLF5" s="261"/>
      <c r="DLG5" s="261"/>
      <c r="DLH5" s="261"/>
      <c r="DLI5" s="261"/>
      <c r="DLJ5" s="261"/>
      <c r="DLK5" s="261"/>
      <c r="DLL5" s="261"/>
      <c r="DLM5" s="261"/>
      <c r="DLN5" s="261"/>
      <c r="DLO5" s="261"/>
      <c r="DLP5" s="261"/>
      <c r="DLQ5" s="261"/>
      <c r="DLR5" s="261"/>
      <c r="DLS5" s="261"/>
      <c r="DLT5" s="261"/>
      <c r="DLU5" s="261"/>
      <c r="DLV5" s="261"/>
      <c r="DLW5" s="261"/>
      <c r="DLX5" s="261"/>
      <c r="DLY5" s="261"/>
      <c r="DLZ5" s="261"/>
      <c r="DMA5" s="261"/>
      <c r="DMB5" s="261"/>
      <c r="DMC5" s="261"/>
      <c r="DMD5" s="261"/>
      <c r="DME5" s="261"/>
      <c r="DMF5" s="261"/>
      <c r="DMG5" s="261"/>
      <c r="DMH5" s="261"/>
      <c r="DMI5" s="261"/>
      <c r="DMJ5" s="261"/>
      <c r="DMK5" s="261"/>
      <c r="DML5" s="261"/>
      <c r="DMM5" s="261"/>
      <c r="DMN5" s="261"/>
      <c r="DMO5" s="261"/>
      <c r="DMP5" s="261"/>
      <c r="DMQ5" s="261"/>
      <c r="DMR5" s="261"/>
      <c r="DMS5" s="261"/>
      <c r="DMT5" s="261"/>
      <c r="DMU5" s="261"/>
      <c r="DMV5" s="261"/>
      <c r="DMW5" s="261"/>
      <c r="DMX5" s="261"/>
      <c r="DMY5" s="261"/>
      <c r="DMZ5" s="261"/>
      <c r="DNA5" s="261"/>
      <c r="DNB5" s="261"/>
      <c r="DNC5" s="261"/>
      <c r="DND5" s="261"/>
      <c r="DNE5" s="261"/>
      <c r="DNF5" s="261"/>
      <c r="DNG5" s="261"/>
      <c r="DNH5" s="261"/>
      <c r="DNI5" s="261"/>
      <c r="DNJ5" s="261"/>
      <c r="DNK5" s="261"/>
      <c r="DNL5" s="261"/>
      <c r="DNM5" s="261"/>
      <c r="DNN5" s="261"/>
      <c r="DNO5" s="261"/>
      <c r="DNP5" s="261"/>
      <c r="DNQ5" s="261"/>
      <c r="DNR5" s="261"/>
      <c r="DNS5" s="261"/>
      <c r="DNT5" s="261"/>
      <c r="DNU5" s="261"/>
      <c r="DNV5" s="261"/>
      <c r="DNW5" s="261"/>
      <c r="DNX5" s="261"/>
      <c r="DNY5" s="261"/>
      <c r="DNZ5" s="261"/>
      <c r="DOA5" s="261"/>
      <c r="DOB5" s="261"/>
      <c r="DOC5" s="261"/>
      <c r="DOD5" s="261"/>
      <c r="DOE5" s="261"/>
      <c r="DOF5" s="261"/>
      <c r="DOG5" s="261"/>
      <c r="DOH5" s="261"/>
      <c r="DOI5" s="261"/>
      <c r="DOJ5" s="261"/>
      <c r="DOK5" s="261"/>
      <c r="DOL5" s="261"/>
      <c r="DOM5" s="261"/>
      <c r="DON5" s="261"/>
      <c r="DOO5" s="261"/>
      <c r="DOP5" s="261"/>
      <c r="DOQ5" s="261"/>
      <c r="DOR5" s="261"/>
      <c r="DOS5" s="261"/>
      <c r="DOT5" s="261"/>
      <c r="DOU5" s="261"/>
      <c r="DOV5" s="261"/>
      <c r="DOW5" s="261"/>
      <c r="DOX5" s="261"/>
      <c r="DOY5" s="261"/>
      <c r="DOZ5" s="261"/>
      <c r="DPA5" s="261"/>
      <c r="DPB5" s="261"/>
      <c r="DPC5" s="261"/>
      <c r="DPD5" s="261"/>
      <c r="DPE5" s="261"/>
      <c r="DPF5" s="261"/>
      <c r="DPG5" s="261"/>
      <c r="DPH5" s="261"/>
      <c r="DPI5" s="261"/>
      <c r="DPJ5" s="261"/>
      <c r="DPK5" s="261"/>
      <c r="DPL5" s="261"/>
      <c r="DPM5" s="261"/>
      <c r="DPN5" s="261"/>
      <c r="DPO5" s="261"/>
      <c r="DPP5" s="261"/>
      <c r="DPQ5" s="261"/>
      <c r="DPR5" s="261"/>
      <c r="DPS5" s="261"/>
      <c r="DPT5" s="261"/>
      <c r="DPU5" s="261"/>
      <c r="DPV5" s="261"/>
      <c r="DPW5" s="261"/>
      <c r="DPX5" s="261"/>
      <c r="DPY5" s="261"/>
      <c r="DPZ5" s="261"/>
      <c r="DQA5" s="261"/>
      <c r="DQB5" s="261"/>
      <c r="DQC5" s="261"/>
      <c r="DQD5" s="261"/>
      <c r="DQE5" s="261"/>
      <c r="DQF5" s="261"/>
      <c r="DQG5" s="261"/>
      <c r="DQH5" s="261"/>
      <c r="DQI5" s="261"/>
      <c r="DQJ5" s="261"/>
      <c r="DQK5" s="261"/>
      <c r="DQL5" s="261"/>
      <c r="DQM5" s="261"/>
      <c r="DQN5" s="261"/>
      <c r="DQO5" s="261"/>
      <c r="DQP5" s="261"/>
      <c r="DQQ5" s="261"/>
      <c r="DQR5" s="261"/>
      <c r="DQS5" s="261"/>
      <c r="DQT5" s="261"/>
      <c r="DQU5" s="261"/>
      <c r="DQV5" s="261"/>
      <c r="DQW5" s="261"/>
      <c r="DQX5" s="261"/>
      <c r="DQY5" s="261"/>
      <c r="DQZ5" s="261"/>
      <c r="DRA5" s="261"/>
      <c r="DRB5" s="261"/>
      <c r="DRC5" s="261"/>
      <c r="DRD5" s="261"/>
      <c r="DRE5" s="261"/>
      <c r="DRF5" s="261"/>
      <c r="DRG5" s="261"/>
      <c r="DRH5" s="261"/>
      <c r="DRI5" s="261"/>
      <c r="DRJ5" s="261"/>
      <c r="DRK5" s="261"/>
      <c r="DRL5" s="261"/>
      <c r="DRM5" s="261"/>
      <c r="DRN5" s="261"/>
      <c r="DRO5" s="261"/>
      <c r="DRP5" s="261"/>
      <c r="DRQ5" s="261"/>
      <c r="DRR5" s="261"/>
      <c r="DRS5" s="261"/>
      <c r="DRT5" s="261"/>
      <c r="DRU5" s="261"/>
      <c r="DRV5" s="261"/>
      <c r="DRW5" s="261"/>
      <c r="DRX5" s="261"/>
      <c r="DRY5" s="261"/>
      <c r="DRZ5" s="261"/>
      <c r="DSA5" s="261"/>
      <c r="DSB5" s="261"/>
      <c r="DSC5" s="261"/>
      <c r="DSD5" s="261"/>
      <c r="DSE5" s="261"/>
      <c r="DSF5" s="261"/>
      <c r="DSG5" s="261"/>
      <c r="DSH5" s="261"/>
      <c r="DSI5" s="261"/>
      <c r="DSJ5" s="261"/>
      <c r="DSK5" s="261"/>
      <c r="DSL5" s="261"/>
      <c r="DSM5" s="261"/>
      <c r="DSN5" s="261"/>
      <c r="DSO5" s="261"/>
      <c r="DSP5" s="261"/>
      <c r="DSQ5" s="261"/>
      <c r="DSR5" s="261"/>
      <c r="DSS5" s="261"/>
      <c r="DST5" s="261"/>
      <c r="DSU5" s="261"/>
      <c r="DSV5" s="261"/>
      <c r="DSW5" s="261"/>
      <c r="DSX5" s="261"/>
      <c r="DSY5" s="261"/>
      <c r="DSZ5" s="261"/>
      <c r="DTA5" s="261"/>
      <c r="DTB5" s="261"/>
      <c r="DTC5" s="261"/>
      <c r="DTD5" s="261"/>
      <c r="DTE5" s="261"/>
      <c r="DTF5" s="261"/>
      <c r="DTG5" s="261"/>
      <c r="DTH5" s="261"/>
      <c r="DTI5" s="261"/>
      <c r="DTJ5" s="261"/>
      <c r="DTK5" s="261"/>
      <c r="DTL5" s="261"/>
      <c r="DTM5" s="261"/>
      <c r="DTN5" s="261"/>
      <c r="DTO5" s="261"/>
      <c r="DTP5" s="261"/>
      <c r="DTQ5" s="261"/>
      <c r="DTR5" s="261"/>
      <c r="DTS5" s="261"/>
      <c r="DTT5" s="261"/>
      <c r="DTU5" s="261"/>
      <c r="DTV5" s="261"/>
      <c r="DTW5" s="261"/>
      <c r="DTX5" s="261"/>
      <c r="DTY5" s="261"/>
      <c r="DTZ5" s="261"/>
      <c r="DUA5" s="261"/>
      <c r="DUB5" s="261"/>
      <c r="DUC5" s="261"/>
      <c r="DUD5" s="261"/>
      <c r="DUE5" s="261"/>
      <c r="DUF5" s="261"/>
      <c r="DUG5" s="261"/>
      <c r="DUH5" s="261"/>
      <c r="DUI5" s="261"/>
      <c r="DUJ5" s="261"/>
      <c r="DUK5" s="261"/>
      <c r="DUL5" s="261"/>
      <c r="DUM5" s="261"/>
      <c r="DUN5" s="261"/>
      <c r="DUO5" s="261"/>
      <c r="DUP5" s="261"/>
      <c r="DUQ5" s="261"/>
      <c r="DUR5" s="261"/>
      <c r="DUS5" s="261"/>
      <c r="DUT5" s="261"/>
      <c r="DUU5" s="261"/>
      <c r="DUV5" s="261"/>
      <c r="DUW5" s="261"/>
      <c r="DUX5" s="261"/>
      <c r="DUY5" s="261"/>
      <c r="DUZ5" s="261"/>
      <c r="DVA5" s="261"/>
      <c r="DVB5" s="261"/>
      <c r="DVC5" s="261"/>
      <c r="DVD5" s="261"/>
      <c r="DVE5" s="261"/>
      <c r="DVF5" s="261"/>
      <c r="DVG5" s="261"/>
      <c r="DVH5" s="261"/>
      <c r="DVI5" s="261"/>
      <c r="DVJ5" s="261"/>
      <c r="DVK5" s="261"/>
      <c r="DVL5" s="261"/>
      <c r="DVM5" s="261"/>
      <c r="DVN5" s="261"/>
      <c r="DVO5" s="261"/>
      <c r="DVP5" s="261"/>
      <c r="DVQ5" s="261"/>
      <c r="DVR5" s="261"/>
      <c r="DVS5" s="261"/>
      <c r="DVT5" s="261"/>
      <c r="DVU5" s="261"/>
      <c r="DVV5" s="261"/>
      <c r="DVW5" s="261"/>
      <c r="DVX5" s="261"/>
      <c r="DVY5" s="261"/>
      <c r="DVZ5" s="261"/>
      <c r="DWA5" s="261"/>
      <c r="DWB5" s="261"/>
      <c r="DWC5" s="261"/>
      <c r="DWD5" s="261"/>
      <c r="DWE5" s="261"/>
      <c r="DWF5" s="261"/>
      <c r="DWG5" s="261"/>
      <c r="DWH5" s="261"/>
      <c r="DWI5" s="261"/>
      <c r="DWJ5" s="261"/>
      <c r="DWK5" s="261"/>
      <c r="DWL5" s="261"/>
      <c r="DWM5" s="261"/>
      <c r="DWN5" s="261"/>
      <c r="DWO5" s="261"/>
      <c r="DWP5" s="261"/>
      <c r="DWQ5" s="261"/>
      <c r="DWR5" s="261"/>
      <c r="DWS5" s="261"/>
      <c r="DWT5" s="261"/>
      <c r="DWU5" s="261"/>
      <c r="DWV5" s="261"/>
      <c r="DWW5" s="261"/>
      <c r="DWX5" s="261"/>
      <c r="DWY5" s="261"/>
      <c r="DWZ5" s="261"/>
      <c r="DXA5" s="261"/>
      <c r="DXB5" s="261"/>
      <c r="DXC5" s="261"/>
      <c r="DXD5" s="261"/>
      <c r="DXE5" s="261"/>
      <c r="DXF5" s="261"/>
      <c r="DXG5" s="261"/>
      <c r="DXH5" s="261"/>
      <c r="DXI5" s="261"/>
      <c r="DXJ5" s="261"/>
      <c r="DXK5" s="261"/>
      <c r="DXL5" s="261"/>
      <c r="DXM5" s="261"/>
      <c r="DXN5" s="261"/>
      <c r="DXO5" s="261"/>
      <c r="DXP5" s="261"/>
      <c r="DXQ5" s="261"/>
      <c r="DXR5" s="261"/>
      <c r="DXS5" s="261"/>
      <c r="DXT5" s="261"/>
      <c r="DXU5" s="261"/>
      <c r="DXV5" s="261"/>
      <c r="DXW5" s="261"/>
      <c r="DXX5" s="261"/>
      <c r="DXY5" s="261"/>
      <c r="DXZ5" s="261"/>
      <c r="DYA5" s="261"/>
      <c r="DYB5" s="261"/>
      <c r="DYC5" s="261"/>
      <c r="DYD5" s="261"/>
      <c r="DYE5" s="261"/>
      <c r="DYF5" s="261"/>
      <c r="DYG5" s="261"/>
      <c r="DYH5" s="261"/>
      <c r="DYI5" s="261"/>
      <c r="DYJ5" s="261"/>
      <c r="DYK5" s="261"/>
      <c r="DYL5" s="261"/>
      <c r="DYM5" s="261"/>
      <c r="DYN5" s="261"/>
      <c r="DYO5" s="261"/>
      <c r="DYP5" s="261"/>
      <c r="DYQ5" s="261"/>
      <c r="DYR5" s="261"/>
      <c r="DYS5" s="261"/>
      <c r="DYT5" s="261"/>
      <c r="DYU5" s="261"/>
      <c r="DYV5" s="261"/>
      <c r="DYW5" s="261"/>
      <c r="DYX5" s="261"/>
      <c r="DYY5" s="261"/>
      <c r="DYZ5" s="261"/>
      <c r="DZA5" s="261"/>
      <c r="DZB5" s="261"/>
      <c r="DZC5" s="261"/>
      <c r="DZD5" s="261"/>
      <c r="DZE5" s="261"/>
      <c r="DZF5" s="261"/>
      <c r="DZG5" s="261"/>
      <c r="DZH5" s="261"/>
      <c r="DZI5" s="261"/>
      <c r="DZJ5" s="261"/>
      <c r="DZK5" s="261"/>
      <c r="DZL5" s="261"/>
      <c r="DZM5" s="261"/>
      <c r="DZN5" s="261"/>
      <c r="DZO5" s="261"/>
      <c r="DZP5" s="261"/>
      <c r="DZQ5" s="261"/>
      <c r="DZR5" s="261"/>
      <c r="DZS5" s="261"/>
      <c r="DZT5" s="261"/>
      <c r="DZU5" s="261"/>
      <c r="DZV5" s="261"/>
      <c r="DZW5" s="261"/>
      <c r="DZX5" s="261"/>
      <c r="DZY5" s="261"/>
      <c r="DZZ5" s="261"/>
      <c r="EAA5" s="261"/>
      <c r="EAB5" s="261"/>
      <c r="EAC5" s="261"/>
      <c r="EAD5" s="261"/>
      <c r="EAE5" s="261"/>
      <c r="EAF5" s="261"/>
      <c r="EAG5" s="261"/>
      <c r="EAH5" s="261"/>
      <c r="EAI5" s="261"/>
      <c r="EAJ5" s="261"/>
      <c r="EAK5" s="261"/>
      <c r="EAL5" s="261"/>
      <c r="EAM5" s="261"/>
      <c r="EAN5" s="261"/>
      <c r="EAO5" s="261"/>
      <c r="EAP5" s="261"/>
      <c r="EAQ5" s="261"/>
      <c r="EAR5" s="261"/>
      <c r="EAS5" s="261"/>
      <c r="EAT5" s="261"/>
      <c r="EAU5" s="261"/>
      <c r="EAV5" s="261"/>
      <c r="EAW5" s="261"/>
      <c r="EAX5" s="261"/>
      <c r="EAY5" s="261"/>
      <c r="EAZ5" s="261"/>
      <c r="EBA5" s="261"/>
      <c r="EBB5" s="261"/>
      <c r="EBC5" s="261"/>
      <c r="EBD5" s="261"/>
      <c r="EBE5" s="261"/>
      <c r="EBF5" s="261"/>
      <c r="EBG5" s="261"/>
      <c r="EBH5" s="261"/>
      <c r="EBI5" s="261"/>
      <c r="EBJ5" s="261"/>
      <c r="EBK5" s="261"/>
      <c r="EBL5" s="261"/>
      <c r="EBM5" s="261"/>
      <c r="EBN5" s="261"/>
      <c r="EBO5" s="261"/>
      <c r="EBP5" s="261"/>
      <c r="EBQ5" s="261"/>
      <c r="EBR5" s="261"/>
      <c r="EBS5" s="261"/>
      <c r="EBT5" s="261"/>
      <c r="EBU5" s="261"/>
      <c r="EBV5" s="261"/>
      <c r="EBW5" s="261"/>
      <c r="EBX5" s="261"/>
      <c r="EBY5" s="261"/>
      <c r="EBZ5" s="261"/>
      <c r="ECA5" s="261"/>
      <c r="ECB5" s="261"/>
      <c r="ECC5" s="261"/>
      <c r="ECD5" s="261"/>
      <c r="ECE5" s="261"/>
      <c r="ECF5" s="261"/>
      <c r="ECG5" s="261"/>
      <c r="ECH5" s="261"/>
      <c r="ECI5" s="261"/>
      <c r="ECJ5" s="261"/>
      <c r="ECK5" s="261"/>
      <c r="ECL5" s="261"/>
      <c r="ECM5" s="261"/>
      <c r="ECN5" s="261"/>
      <c r="ECO5" s="261"/>
      <c r="ECP5" s="261"/>
      <c r="ECQ5" s="261"/>
      <c r="ECR5" s="261"/>
      <c r="ECS5" s="261"/>
      <c r="ECT5" s="261"/>
      <c r="ECU5" s="261"/>
      <c r="ECV5" s="261"/>
      <c r="ECW5" s="261"/>
      <c r="ECX5" s="261"/>
      <c r="ECY5" s="261"/>
      <c r="ECZ5" s="261"/>
      <c r="EDA5" s="261"/>
      <c r="EDB5" s="261"/>
      <c r="EDC5" s="261"/>
      <c r="EDD5" s="261"/>
      <c r="EDE5" s="261"/>
      <c r="EDF5" s="261"/>
      <c r="EDG5" s="261"/>
      <c r="EDH5" s="261"/>
      <c r="EDI5" s="261"/>
      <c r="EDJ5" s="261"/>
      <c r="EDK5" s="261"/>
      <c r="EDL5" s="261"/>
      <c r="EDM5" s="261"/>
      <c r="EDN5" s="261"/>
      <c r="EDO5" s="261"/>
      <c r="EDP5" s="261"/>
      <c r="EDQ5" s="261"/>
      <c r="EDR5" s="261"/>
      <c r="EDS5" s="261"/>
      <c r="EDT5" s="261"/>
      <c r="EDU5" s="261"/>
      <c r="EDV5" s="261"/>
      <c r="EDW5" s="261"/>
      <c r="EDX5" s="261"/>
      <c r="EDY5" s="261"/>
      <c r="EDZ5" s="261"/>
      <c r="EEA5" s="261"/>
      <c r="EEB5" s="261"/>
      <c r="EEC5" s="261"/>
      <c r="EED5" s="261"/>
      <c r="EEE5" s="261"/>
      <c r="EEF5" s="261"/>
      <c r="EEG5" s="261"/>
      <c r="EEH5" s="261"/>
      <c r="EEI5" s="261"/>
      <c r="EEJ5" s="261"/>
      <c r="EEK5" s="261"/>
      <c r="EEL5" s="261"/>
      <c r="EEM5" s="261"/>
      <c r="EEN5" s="261"/>
      <c r="EEO5" s="261"/>
      <c r="EEP5" s="261"/>
      <c r="EEQ5" s="261"/>
      <c r="EER5" s="261"/>
      <c r="EES5" s="261"/>
      <c r="EET5" s="261"/>
      <c r="EEU5" s="261"/>
      <c r="EEV5" s="261"/>
      <c r="EEW5" s="261"/>
      <c r="EEX5" s="261"/>
      <c r="EEY5" s="261"/>
      <c r="EEZ5" s="261"/>
      <c r="EFA5" s="261"/>
      <c r="EFB5" s="261"/>
      <c r="EFC5" s="261"/>
      <c r="EFD5" s="261"/>
      <c r="EFE5" s="261"/>
      <c r="EFF5" s="261"/>
      <c r="EFG5" s="261"/>
      <c r="EFH5" s="261"/>
      <c r="EFI5" s="261"/>
      <c r="EFJ5" s="261"/>
      <c r="EFK5" s="261"/>
      <c r="EFL5" s="261"/>
      <c r="EFM5" s="261"/>
      <c r="EFN5" s="261"/>
      <c r="EFO5" s="261"/>
      <c r="EFP5" s="261"/>
      <c r="EFQ5" s="261"/>
      <c r="EFR5" s="261"/>
      <c r="EFS5" s="261"/>
      <c r="EFT5" s="261"/>
      <c r="EFU5" s="261"/>
      <c r="EFV5" s="261"/>
      <c r="EFW5" s="261"/>
      <c r="EFX5" s="261"/>
      <c r="EFY5" s="261"/>
      <c r="EFZ5" s="261"/>
      <c r="EGA5" s="261"/>
      <c r="EGB5" s="261"/>
      <c r="EGC5" s="261"/>
      <c r="EGD5" s="261"/>
      <c r="EGE5" s="261"/>
      <c r="EGF5" s="261"/>
      <c r="EGG5" s="261"/>
      <c r="EGH5" s="261"/>
      <c r="EGI5" s="261"/>
      <c r="EGJ5" s="261"/>
      <c r="EGK5" s="261"/>
      <c r="EGL5" s="261"/>
      <c r="EGM5" s="261"/>
      <c r="EGN5" s="261"/>
      <c r="EGO5" s="261"/>
      <c r="EGP5" s="261"/>
      <c r="EGQ5" s="261"/>
      <c r="EGR5" s="261"/>
      <c r="EGS5" s="261"/>
      <c r="EGT5" s="261"/>
      <c r="EGU5" s="261"/>
      <c r="EGV5" s="261"/>
      <c r="EGW5" s="261"/>
      <c r="EGX5" s="261"/>
      <c r="EGY5" s="261"/>
      <c r="EGZ5" s="261"/>
      <c r="EHA5" s="261"/>
      <c r="EHB5" s="261"/>
      <c r="EHC5" s="261"/>
      <c r="EHD5" s="261"/>
      <c r="EHE5" s="261"/>
      <c r="EHF5" s="261"/>
      <c r="EHG5" s="261"/>
      <c r="EHH5" s="261"/>
      <c r="EHI5" s="261"/>
      <c r="EHJ5" s="261"/>
      <c r="EHK5" s="261"/>
      <c r="EHL5" s="261"/>
      <c r="EHM5" s="261"/>
      <c r="EHN5" s="261"/>
      <c r="EHO5" s="261"/>
      <c r="EHP5" s="261"/>
      <c r="EHQ5" s="261"/>
      <c r="EHR5" s="261"/>
      <c r="EHS5" s="261"/>
      <c r="EHT5" s="261"/>
      <c r="EHU5" s="261"/>
      <c r="EHV5" s="261"/>
      <c r="EHW5" s="261"/>
      <c r="EHX5" s="261"/>
      <c r="EHY5" s="261"/>
      <c r="EHZ5" s="261"/>
      <c r="EIA5" s="261"/>
      <c r="EIB5" s="261"/>
      <c r="EIC5" s="261"/>
      <c r="EID5" s="261"/>
      <c r="EIE5" s="261"/>
      <c r="EIF5" s="261"/>
      <c r="EIG5" s="261"/>
      <c r="EIH5" s="261"/>
      <c r="EII5" s="261"/>
      <c r="EIJ5" s="261"/>
      <c r="EIK5" s="261"/>
      <c r="EIL5" s="261"/>
      <c r="EIM5" s="261"/>
      <c r="EIN5" s="261"/>
      <c r="EIO5" s="261"/>
      <c r="EIP5" s="261"/>
      <c r="EIQ5" s="261"/>
      <c r="EIR5" s="261"/>
      <c r="EIS5" s="261"/>
      <c r="EIT5" s="261"/>
      <c r="EIU5" s="261"/>
      <c r="EIV5" s="261"/>
      <c r="EIW5" s="261"/>
      <c r="EIX5" s="261"/>
      <c r="EIY5" s="261"/>
      <c r="EIZ5" s="261"/>
      <c r="EJA5" s="261"/>
      <c r="EJB5" s="261"/>
      <c r="EJC5" s="261"/>
      <c r="EJD5" s="261"/>
      <c r="EJE5" s="261"/>
      <c r="EJF5" s="261"/>
      <c r="EJG5" s="261"/>
      <c r="EJH5" s="261"/>
      <c r="EJI5" s="261"/>
      <c r="EJJ5" s="261"/>
      <c r="EJK5" s="261"/>
      <c r="EJL5" s="261"/>
      <c r="EJM5" s="261"/>
      <c r="EJN5" s="261"/>
      <c r="EJO5" s="261"/>
      <c r="EJP5" s="261"/>
      <c r="EJQ5" s="261"/>
      <c r="EJR5" s="261"/>
      <c r="EJS5" s="261"/>
      <c r="EJT5" s="261"/>
      <c r="EJU5" s="261"/>
      <c r="EJV5" s="261"/>
      <c r="EJW5" s="261"/>
      <c r="EJX5" s="261"/>
      <c r="EJY5" s="261"/>
      <c r="EJZ5" s="261"/>
      <c r="EKA5" s="261"/>
      <c r="EKB5" s="261"/>
      <c r="EKC5" s="261"/>
      <c r="EKD5" s="261"/>
      <c r="EKE5" s="261"/>
      <c r="EKF5" s="261"/>
      <c r="EKG5" s="261"/>
      <c r="EKH5" s="261"/>
      <c r="EKI5" s="261"/>
      <c r="EKJ5" s="261"/>
      <c r="EKK5" s="261"/>
      <c r="EKL5" s="261"/>
      <c r="EKM5" s="261"/>
      <c r="EKN5" s="261"/>
      <c r="EKO5" s="261"/>
      <c r="EKP5" s="261"/>
      <c r="EKQ5" s="261"/>
      <c r="EKR5" s="261"/>
      <c r="EKS5" s="261"/>
      <c r="EKT5" s="261"/>
      <c r="EKU5" s="261"/>
      <c r="EKV5" s="261"/>
      <c r="EKW5" s="261"/>
      <c r="EKX5" s="261"/>
      <c r="EKY5" s="261"/>
      <c r="EKZ5" s="261"/>
      <c r="ELA5" s="261"/>
      <c r="ELB5" s="261"/>
      <c r="ELC5" s="261"/>
      <c r="ELD5" s="261"/>
      <c r="ELE5" s="261"/>
      <c r="ELF5" s="261"/>
      <c r="ELG5" s="261"/>
      <c r="ELH5" s="261"/>
      <c r="ELI5" s="261"/>
      <c r="ELJ5" s="261"/>
      <c r="ELK5" s="261"/>
      <c r="ELL5" s="261"/>
      <c r="ELM5" s="261"/>
      <c r="ELN5" s="261"/>
      <c r="ELO5" s="261"/>
      <c r="ELP5" s="261"/>
      <c r="ELQ5" s="261"/>
      <c r="ELR5" s="261"/>
      <c r="ELS5" s="261"/>
      <c r="ELT5" s="261"/>
      <c r="ELU5" s="261"/>
      <c r="ELV5" s="261"/>
      <c r="ELW5" s="261"/>
      <c r="ELX5" s="261"/>
      <c r="ELY5" s="261"/>
      <c r="ELZ5" s="261"/>
      <c r="EMA5" s="261"/>
      <c r="EMB5" s="261"/>
      <c r="EMC5" s="261"/>
      <c r="EMD5" s="261"/>
      <c r="EME5" s="261"/>
      <c r="EMF5" s="261"/>
      <c r="EMG5" s="261"/>
      <c r="EMH5" s="261"/>
      <c r="EMI5" s="261"/>
      <c r="EMJ5" s="261"/>
      <c r="EMK5" s="261"/>
      <c r="EML5" s="261"/>
      <c r="EMM5" s="261"/>
      <c r="EMN5" s="261"/>
      <c r="EMO5" s="261"/>
      <c r="EMP5" s="261"/>
      <c r="EMQ5" s="261"/>
      <c r="EMR5" s="261"/>
      <c r="EMS5" s="261"/>
      <c r="EMT5" s="261"/>
      <c r="EMU5" s="261"/>
      <c r="EMV5" s="261"/>
      <c r="EMW5" s="261"/>
      <c r="EMX5" s="261"/>
      <c r="EMY5" s="261"/>
      <c r="EMZ5" s="261"/>
      <c r="ENA5" s="261"/>
      <c r="ENB5" s="261"/>
      <c r="ENC5" s="261"/>
      <c r="END5" s="261"/>
      <c r="ENE5" s="261"/>
      <c r="ENF5" s="261"/>
      <c r="ENG5" s="261"/>
      <c r="ENH5" s="261"/>
      <c r="ENI5" s="261"/>
      <c r="ENJ5" s="261"/>
      <c r="ENK5" s="261"/>
      <c r="ENL5" s="261"/>
      <c r="ENM5" s="261"/>
      <c r="ENN5" s="261"/>
      <c r="ENO5" s="261"/>
      <c r="ENP5" s="261"/>
      <c r="ENQ5" s="261"/>
      <c r="ENR5" s="261"/>
      <c r="ENS5" s="261"/>
      <c r="ENT5" s="261"/>
      <c r="ENU5" s="261"/>
      <c r="ENV5" s="261"/>
      <c r="ENW5" s="261"/>
      <c r="ENX5" s="261"/>
      <c r="ENY5" s="261"/>
      <c r="ENZ5" s="261"/>
      <c r="EOA5" s="261"/>
      <c r="EOB5" s="261"/>
      <c r="EOC5" s="261"/>
      <c r="EOD5" s="261"/>
      <c r="EOE5" s="261"/>
      <c r="EOF5" s="261"/>
      <c r="EOG5" s="261"/>
      <c r="EOH5" s="261"/>
      <c r="EOI5" s="261"/>
      <c r="EOJ5" s="261"/>
      <c r="EOK5" s="261"/>
      <c r="EOL5" s="261"/>
      <c r="EOM5" s="261"/>
      <c r="EON5" s="261"/>
      <c r="EOO5" s="261"/>
      <c r="EOP5" s="261"/>
      <c r="EOQ5" s="261"/>
      <c r="EOR5" s="261"/>
      <c r="EOS5" s="261"/>
      <c r="EOT5" s="261"/>
      <c r="EOU5" s="261"/>
      <c r="EOV5" s="261"/>
      <c r="EOW5" s="261"/>
      <c r="EOX5" s="261"/>
      <c r="EOY5" s="261"/>
      <c r="EOZ5" s="261"/>
      <c r="EPA5" s="261"/>
      <c r="EPB5" s="261"/>
      <c r="EPC5" s="261"/>
      <c r="EPD5" s="261"/>
      <c r="EPE5" s="261"/>
      <c r="EPF5" s="261"/>
      <c r="EPG5" s="261"/>
      <c r="EPH5" s="261"/>
      <c r="EPI5" s="261"/>
      <c r="EPJ5" s="261"/>
      <c r="EPK5" s="261"/>
      <c r="EPL5" s="261"/>
      <c r="EPM5" s="261"/>
      <c r="EPN5" s="261"/>
      <c r="EPO5" s="261"/>
      <c r="EPP5" s="261"/>
      <c r="EPQ5" s="261"/>
      <c r="EPR5" s="261"/>
      <c r="EPS5" s="261"/>
      <c r="EPT5" s="261"/>
      <c r="EPU5" s="261"/>
      <c r="EPV5" s="261"/>
      <c r="EPW5" s="261"/>
      <c r="EPX5" s="261"/>
      <c r="EPY5" s="261"/>
      <c r="EPZ5" s="261"/>
      <c r="EQA5" s="261"/>
      <c r="EQB5" s="261"/>
      <c r="EQC5" s="261"/>
      <c r="EQD5" s="261"/>
      <c r="EQE5" s="261"/>
      <c r="EQF5" s="261"/>
      <c r="EQG5" s="261"/>
      <c r="EQH5" s="261"/>
      <c r="EQI5" s="261"/>
      <c r="EQJ5" s="261"/>
      <c r="EQK5" s="261"/>
      <c r="EQL5" s="261"/>
      <c r="EQM5" s="261"/>
      <c r="EQN5" s="261"/>
      <c r="EQO5" s="261"/>
      <c r="EQP5" s="261"/>
      <c r="EQQ5" s="261"/>
      <c r="EQR5" s="261"/>
      <c r="EQS5" s="261"/>
      <c r="EQT5" s="261"/>
      <c r="EQU5" s="261"/>
      <c r="EQV5" s="261"/>
      <c r="EQW5" s="261"/>
      <c r="EQX5" s="261"/>
      <c r="EQY5" s="261"/>
      <c r="EQZ5" s="261"/>
      <c r="ERA5" s="261"/>
      <c r="ERB5" s="261"/>
      <c r="ERC5" s="261"/>
      <c r="ERD5" s="261"/>
      <c r="ERE5" s="261"/>
      <c r="ERF5" s="261"/>
      <c r="ERG5" s="261"/>
      <c r="ERH5" s="261"/>
      <c r="ERI5" s="261"/>
      <c r="ERJ5" s="261"/>
      <c r="ERK5" s="261"/>
      <c r="ERL5" s="261"/>
      <c r="ERM5" s="261"/>
      <c r="ERN5" s="261"/>
      <c r="ERO5" s="261"/>
      <c r="ERP5" s="261"/>
      <c r="ERQ5" s="261"/>
      <c r="ERR5" s="261"/>
      <c r="ERS5" s="261"/>
      <c r="ERT5" s="261"/>
      <c r="ERU5" s="261"/>
      <c r="ERV5" s="261"/>
      <c r="ERW5" s="261"/>
      <c r="ERX5" s="261"/>
      <c r="ERY5" s="261"/>
      <c r="ERZ5" s="261"/>
      <c r="ESA5" s="261"/>
      <c r="ESB5" s="261"/>
      <c r="ESC5" s="261"/>
      <c r="ESD5" s="261"/>
      <c r="ESE5" s="261"/>
      <c r="ESF5" s="261"/>
      <c r="ESG5" s="261"/>
      <c r="ESH5" s="261"/>
      <c r="ESI5" s="261"/>
      <c r="ESJ5" s="261"/>
      <c r="ESK5" s="261"/>
      <c r="ESL5" s="261"/>
      <c r="ESM5" s="261"/>
      <c r="ESN5" s="261"/>
      <c r="ESO5" s="261"/>
      <c r="ESP5" s="261"/>
      <c r="ESQ5" s="261"/>
      <c r="ESR5" s="261"/>
      <c r="ESS5" s="261"/>
      <c r="EST5" s="261"/>
      <c r="ESU5" s="261"/>
      <c r="ESV5" s="261"/>
      <c r="ESW5" s="261"/>
      <c r="ESX5" s="261"/>
      <c r="ESY5" s="261"/>
      <c r="ESZ5" s="261"/>
      <c r="ETA5" s="261"/>
      <c r="ETB5" s="261"/>
      <c r="ETC5" s="261"/>
      <c r="ETD5" s="261"/>
      <c r="ETE5" s="261"/>
      <c r="ETF5" s="261"/>
      <c r="ETG5" s="261"/>
      <c r="ETH5" s="261"/>
      <c r="ETI5" s="261"/>
      <c r="ETJ5" s="261"/>
      <c r="ETK5" s="261"/>
      <c r="ETL5" s="261"/>
      <c r="ETM5" s="261"/>
      <c r="ETN5" s="261"/>
      <c r="ETO5" s="261"/>
      <c r="ETP5" s="261"/>
      <c r="ETQ5" s="261"/>
      <c r="ETR5" s="261"/>
      <c r="ETS5" s="261"/>
      <c r="ETT5" s="261"/>
      <c r="ETU5" s="261"/>
      <c r="ETV5" s="261"/>
      <c r="ETW5" s="261"/>
      <c r="ETX5" s="261"/>
      <c r="ETY5" s="261"/>
      <c r="ETZ5" s="261"/>
      <c r="EUA5" s="261"/>
      <c r="EUB5" s="261"/>
      <c r="EUC5" s="261"/>
      <c r="EUD5" s="261"/>
      <c r="EUE5" s="261"/>
      <c r="EUF5" s="261"/>
      <c r="EUG5" s="261"/>
      <c r="EUH5" s="261"/>
      <c r="EUI5" s="261"/>
      <c r="EUJ5" s="261"/>
      <c r="EUK5" s="261"/>
      <c r="EUL5" s="261"/>
      <c r="EUM5" s="261"/>
      <c r="EUN5" s="261"/>
      <c r="EUO5" s="261"/>
      <c r="EUP5" s="261"/>
      <c r="EUQ5" s="261"/>
      <c r="EUR5" s="261"/>
      <c r="EUS5" s="261"/>
      <c r="EUT5" s="261"/>
      <c r="EUU5" s="261"/>
      <c r="EUV5" s="261"/>
      <c r="EUW5" s="261"/>
      <c r="EUX5" s="261"/>
      <c r="EUY5" s="261"/>
      <c r="EUZ5" s="261"/>
      <c r="EVA5" s="261"/>
      <c r="EVB5" s="261"/>
      <c r="EVC5" s="261"/>
      <c r="EVD5" s="261"/>
      <c r="EVE5" s="261"/>
      <c r="EVF5" s="261"/>
      <c r="EVG5" s="261"/>
      <c r="EVH5" s="261"/>
      <c r="EVI5" s="261"/>
      <c r="EVJ5" s="261"/>
      <c r="EVK5" s="261"/>
      <c r="EVL5" s="261"/>
      <c r="EVM5" s="261"/>
      <c r="EVN5" s="261"/>
      <c r="EVO5" s="261"/>
      <c r="EVP5" s="261"/>
      <c r="EVQ5" s="261"/>
      <c r="EVR5" s="261"/>
      <c r="EVS5" s="261"/>
      <c r="EVT5" s="261"/>
      <c r="EVU5" s="261"/>
      <c r="EVV5" s="261"/>
      <c r="EVW5" s="261"/>
      <c r="EVX5" s="261"/>
      <c r="EVY5" s="261"/>
      <c r="EVZ5" s="261"/>
      <c r="EWA5" s="261"/>
      <c r="EWB5" s="261"/>
      <c r="EWC5" s="261"/>
      <c r="EWD5" s="261"/>
      <c r="EWE5" s="261"/>
      <c r="EWF5" s="261"/>
      <c r="EWG5" s="261"/>
      <c r="EWH5" s="261"/>
      <c r="EWI5" s="261"/>
      <c r="EWJ5" s="261"/>
      <c r="EWK5" s="261"/>
      <c r="EWL5" s="261"/>
      <c r="EWM5" s="261"/>
      <c r="EWN5" s="261"/>
      <c r="EWO5" s="261"/>
      <c r="EWP5" s="261"/>
      <c r="EWQ5" s="261"/>
      <c r="EWR5" s="261"/>
      <c r="EWS5" s="261"/>
      <c r="EWT5" s="261"/>
      <c r="EWU5" s="261"/>
      <c r="EWV5" s="261"/>
      <c r="EWW5" s="261"/>
      <c r="EWX5" s="261"/>
      <c r="EWY5" s="261"/>
      <c r="EWZ5" s="261"/>
      <c r="EXA5" s="261"/>
      <c r="EXB5" s="261"/>
      <c r="EXC5" s="261"/>
      <c r="EXD5" s="261"/>
      <c r="EXE5" s="261"/>
      <c r="EXF5" s="261"/>
      <c r="EXG5" s="261"/>
      <c r="EXH5" s="261"/>
      <c r="EXI5" s="261"/>
      <c r="EXJ5" s="261"/>
      <c r="EXK5" s="261"/>
      <c r="EXL5" s="261"/>
      <c r="EXM5" s="261"/>
      <c r="EXN5" s="261"/>
      <c r="EXO5" s="261"/>
      <c r="EXP5" s="261"/>
      <c r="EXQ5" s="261"/>
      <c r="EXR5" s="261"/>
      <c r="EXS5" s="261"/>
      <c r="EXT5" s="261"/>
      <c r="EXU5" s="261"/>
      <c r="EXV5" s="261"/>
      <c r="EXW5" s="261"/>
      <c r="EXX5" s="261"/>
      <c r="EXY5" s="261"/>
      <c r="EXZ5" s="261"/>
      <c r="EYA5" s="261"/>
      <c r="EYB5" s="261"/>
      <c r="EYC5" s="261"/>
      <c r="EYD5" s="261"/>
      <c r="EYE5" s="261"/>
      <c r="EYF5" s="261"/>
      <c r="EYG5" s="261"/>
      <c r="EYH5" s="261"/>
      <c r="EYI5" s="261"/>
      <c r="EYJ5" s="261"/>
      <c r="EYK5" s="261"/>
      <c r="EYL5" s="261"/>
      <c r="EYM5" s="261"/>
      <c r="EYN5" s="261"/>
      <c r="EYO5" s="261"/>
      <c r="EYP5" s="261"/>
      <c r="EYQ5" s="261"/>
      <c r="EYR5" s="261"/>
      <c r="EYS5" s="261"/>
      <c r="EYT5" s="261"/>
      <c r="EYU5" s="261"/>
      <c r="EYV5" s="261"/>
      <c r="EYW5" s="261"/>
      <c r="EYX5" s="261"/>
      <c r="EYY5" s="261"/>
      <c r="EYZ5" s="261"/>
      <c r="EZA5" s="261"/>
      <c r="EZB5" s="261"/>
      <c r="EZC5" s="261"/>
      <c r="EZD5" s="261"/>
      <c r="EZE5" s="261"/>
      <c r="EZF5" s="261"/>
      <c r="EZG5" s="261"/>
      <c r="EZH5" s="261"/>
      <c r="EZI5" s="261"/>
      <c r="EZJ5" s="261"/>
      <c r="EZK5" s="261"/>
      <c r="EZL5" s="261"/>
      <c r="EZM5" s="261"/>
      <c r="EZN5" s="261"/>
      <c r="EZO5" s="261"/>
      <c r="EZP5" s="261"/>
      <c r="EZQ5" s="261"/>
      <c r="EZR5" s="261"/>
      <c r="EZS5" s="261"/>
      <c r="EZT5" s="261"/>
      <c r="EZU5" s="261"/>
      <c r="EZV5" s="261"/>
      <c r="EZW5" s="261"/>
      <c r="EZX5" s="261"/>
      <c r="EZY5" s="261"/>
      <c r="EZZ5" s="261"/>
      <c r="FAA5" s="261"/>
      <c r="FAB5" s="261"/>
      <c r="FAC5" s="261"/>
      <c r="FAD5" s="261"/>
      <c r="FAE5" s="261"/>
      <c r="FAF5" s="261"/>
      <c r="FAG5" s="261"/>
      <c r="FAH5" s="261"/>
      <c r="FAI5" s="261"/>
      <c r="FAJ5" s="261"/>
      <c r="FAK5" s="261"/>
      <c r="FAL5" s="261"/>
      <c r="FAM5" s="261"/>
      <c r="FAN5" s="261"/>
      <c r="FAO5" s="261"/>
      <c r="FAP5" s="261"/>
      <c r="FAQ5" s="261"/>
      <c r="FAR5" s="261"/>
      <c r="FAS5" s="261"/>
      <c r="FAT5" s="261"/>
      <c r="FAU5" s="261"/>
      <c r="FAV5" s="261"/>
      <c r="FAW5" s="261"/>
      <c r="FAX5" s="261"/>
      <c r="FAY5" s="261"/>
      <c r="FAZ5" s="261"/>
      <c r="FBA5" s="261"/>
      <c r="FBB5" s="261"/>
      <c r="FBC5" s="261"/>
      <c r="FBD5" s="261"/>
      <c r="FBE5" s="261"/>
      <c r="FBF5" s="261"/>
      <c r="FBG5" s="261"/>
      <c r="FBH5" s="261"/>
      <c r="FBI5" s="261"/>
      <c r="FBJ5" s="261"/>
      <c r="FBK5" s="261"/>
      <c r="FBL5" s="261"/>
      <c r="FBM5" s="261"/>
      <c r="FBN5" s="261"/>
      <c r="FBO5" s="261"/>
      <c r="FBP5" s="261"/>
      <c r="FBQ5" s="261"/>
      <c r="FBR5" s="261"/>
      <c r="FBS5" s="261"/>
      <c r="FBT5" s="261"/>
      <c r="FBU5" s="261"/>
      <c r="FBV5" s="261"/>
      <c r="FBW5" s="261"/>
      <c r="FBX5" s="261"/>
      <c r="FBY5" s="261"/>
      <c r="FBZ5" s="261"/>
      <c r="FCA5" s="261"/>
      <c r="FCB5" s="261"/>
      <c r="FCC5" s="261"/>
      <c r="FCD5" s="261"/>
      <c r="FCE5" s="261"/>
      <c r="FCF5" s="261"/>
      <c r="FCG5" s="261"/>
      <c r="FCH5" s="261"/>
      <c r="FCI5" s="261"/>
      <c r="FCJ5" s="261"/>
      <c r="FCK5" s="261"/>
      <c r="FCL5" s="261"/>
      <c r="FCM5" s="261"/>
      <c r="FCN5" s="261"/>
      <c r="FCO5" s="261"/>
      <c r="FCP5" s="261"/>
      <c r="FCQ5" s="261"/>
      <c r="FCR5" s="261"/>
      <c r="FCS5" s="261"/>
      <c r="FCT5" s="261"/>
      <c r="FCU5" s="261"/>
      <c r="FCV5" s="261"/>
      <c r="FCW5" s="261"/>
      <c r="FCX5" s="261"/>
      <c r="FCY5" s="261"/>
      <c r="FCZ5" s="261"/>
      <c r="FDA5" s="261"/>
      <c r="FDB5" s="261"/>
      <c r="FDC5" s="261"/>
      <c r="FDD5" s="261"/>
      <c r="FDE5" s="261"/>
      <c r="FDF5" s="261"/>
      <c r="FDG5" s="261"/>
      <c r="FDH5" s="261"/>
      <c r="FDI5" s="261"/>
      <c r="FDJ5" s="261"/>
      <c r="FDK5" s="261"/>
      <c r="FDL5" s="261"/>
      <c r="FDM5" s="261"/>
      <c r="FDN5" s="261"/>
      <c r="FDO5" s="261"/>
      <c r="FDP5" s="261"/>
      <c r="FDQ5" s="261"/>
      <c r="FDR5" s="261"/>
      <c r="FDS5" s="261"/>
      <c r="FDT5" s="261"/>
      <c r="FDU5" s="261"/>
      <c r="FDV5" s="261"/>
      <c r="FDW5" s="261"/>
      <c r="FDX5" s="261"/>
      <c r="FDY5" s="261"/>
      <c r="FDZ5" s="261"/>
      <c r="FEA5" s="261"/>
      <c r="FEB5" s="261"/>
      <c r="FEC5" s="261"/>
      <c r="FED5" s="261"/>
      <c r="FEE5" s="261"/>
      <c r="FEF5" s="261"/>
      <c r="FEG5" s="261"/>
      <c r="FEH5" s="261"/>
      <c r="FEI5" s="261"/>
      <c r="FEJ5" s="261"/>
      <c r="FEK5" s="261"/>
      <c r="FEL5" s="261"/>
      <c r="FEM5" s="261"/>
      <c r="FEN5" s="261"/>
      <c r="FEO5" s="261"/>
      <c r="FEP5" s="261"/>
      <c r="FEQ5" s="261"/>
      <c r="FER5" s="261"/>
      <c r="FES5" s="261"/>
      <c r="FET5" s="261"/>
      <c r="FEU5" s="261"/>
      <c r="FEV5" s="261"/>
      <c r="FEW5" s="261"/>
      <c r="FEX5" s="261"/>
      <c r="FEY5" s="261"/>
      <c r="FEZ5" s="261"/>
      <c r="FFA5" s="261"/>
      <c r="FFB5" s="261"/>
      <c r="FFC5" s="261"/>
      <c r="FFD5" s="261"/>
      <c r="FFE5" s="261"/>
      <c r="FFF5" s="261"/>
      <c r="FFG5" s="261"/>
      <c r="FFH5" s="261"/>
      <c r="FFI5" s="261"/>
      <c r="FFJ5" s="261"/>
      <c r="FFK5" s="261"/>
      <c r="FFL5" s="261"/>
      <c r="FFM5" s="261"/>
      <c r="FFN5" s="261"/>
      <c r="FFO5" s="261"/>
      <c r="FFP5" s="261"/>
      <c r="FFQ5" s="261"/>
      <c r="FFR5" s="261"/>
      <c r="FFS5" s="261"/>
      <c r="FFT5" s="261"/>
      <c r="FFU5" s="261"/>
      <c r="FFV5" s="261"/>
      <c r="FFW5" s="261"/>
      <c r="FFX5" s="261"/>
      <c r="FFY5" s="261"/>
      <c r="FFZ5" s="261"/>
      <c r="FGA5" s="261"/>
      <c r="FGB5" s="261"/>
      <c r="FGC5" s="261"/>
      <c r="FGD5" s="261"/>
      <c r="FGE5" s="261"/>
      <c r="FGF5" s="261"/>
      <c r="FGG5" s="261"/>
      <c r="FGH5" s="261"/>
      <c r="FGI5" s="261"/>
      <c r="FGJ5" s="261"/>
      <c r="FGK5" s="261"/>
      <c r="FGL5" s="261"/>
      <c r="FGM5" s="261"/>
      <c r="FGN5" s="261"/>
      <c r="FGO5" s="261"/>
      <c r="FGP5" s="261"/>
      <c r="FGQ5" s="261"/>
      <c r="FGR5" s="261"/>
      <c r="FGS5" s="261"/>
      <c r="FGT5" s="261"/>
      <c r="FGU5" s="261"/>
      <c r="FGV5" s="261"/>
      <c r="FGW5" s="261"/>
      <c r="FGX5" s="261"/>
      <c r="FGY5" s="261"/>
      <c r="FGZ5" s="261"/>
      <c r="FHA5" s="261"/>
      <c r="FHB5" s="261"/>
      <c r="FHC5" s="261"/>
      <c r="FHD5" s="261"/>
      <c r="FHE5" s="261"/>
      <c r="FHF5" s="261"/>
      <c r="FHG5" s="261"/>
      <c r="FHH5" s="261"/>
      <c r="FHI5" s="261"/>
      <c r="FHJ5" s="261"/>
      <c r="FHK5" s="261"/>
      <c r="FHL5" s="261"/>
      <c r="FHM5" s="261"/>
      <c r="FHN5" s="261"/>
      <c r="FHO5" s="261"/>
      <c r="FHP5" s="261"/>
      <c r="FHQ5" s="261"/>
      <c r="FHR5" s="261"/>
      <c r="FHS5" s="261"/>
      <c r="FHT5" s="261"/>
      <c r="FHU5" s="261"/>
      <c r="FHV5" s="261"/>
      <c r="FHW5" s="261"/>
      <c r="FHX5" s="261"/>
      <c r="FHY5" s="261"/>
      <c r="FHZ5" s="261"/>
      <c r="FIA5" s="261"/>
      <c r="FIB5" s="261"/>
      <c r="FIC5" s="261"/>
      <c r="FID5" s="261"/>
      <c r="FIE5" s="261"/>
      <c r="FIF5" s="261"/>
      <c r="FIG5" s="261"/>
      <c r="FIH5" s="261"/>
      <c r="FII5" s="261"/>
      <c r="FIJ5" s="261"/>
      <c r="FIK5" s="261"/>
      <c r="FIL5" s="261"/>
      <c r="FIM5" s="261"/>
      <c r="FIN5" s="261"/>
      <c r="FIO5" s="261"/>
      <c r="FIP5" s="261"/>
      <c r="FIQ5" s="261"/>
      <c r="FIR5" s="261"/>
      <c r="FIS5" s="261"/>
      <c r="FIT5" s="261"/>
      <c r="FIU5" s="261"/>
      <c r="FIV5" s="261"/>
      <c r="FIW5" s="261"/>
      <c r="FIX5" s="261"/>
      <c r="FIY5" s="261"/>
      <c r="FIZ5" s="261"/>
      <c r="FJA5" s="261"/>
      <c r="FJB5" s="261"/>
      <c r="FJC5" s="261"/>
      <c r="FJD5" s="261"/>
      <c r="FJE5" s="261"/>
      <c r="FJF5" s="261"/>
      <c r="FJG5" s="261"/>
      <c r="FJH5" s="261"/>
      <c r="FJI5" s="261"/>
      <c r="FJJ5" s="261"/>
      <c r="FJK5" s="261"/>
      <c r="FJL5" s="261"/>
      <c r="FJM5" s="261"/>
      <c r="FJN5" s="261"/>
      <c r="FJO5" s="261"/>
      <c r="FJP5" s="261"/>
      <c r="FJQ5" s="261"/>
      <c r="FJR5" s="261"/>
      <c r="FJS5" s="261"/>
      <c r="FJT5" s="261"/>
      <c r="FJU5" s="261"/>
      <c r="FJV5" s="261"/>
      <c r="FJW5" s="261"/>
      <c r="FJX5" s="261"/>
      <c r="FJY5" s="261"/>
      <c r="FJZ5" s="261"/>
      <c r="FKA5" s="261"/>
      <c r="FKB5" s="261"/>
      <c r="FKC5" s="261"/>
      <c r="FKD5" s="261"/>
      <c r="FKE5" s="261"/>
      <c r="FKF5" s="261"/>
      <c r="FKG5" s="261"/>
      <c r="FKH5" s="261"/>
      <c r="FKI5" s="261"/>
      <c r="FKJ5" s="261"/>
      <c r="FKK5" s="261"/>
      <c r="FKL5" s="261"/>
      <c r="FKM5" s="261"/>
      <c r="FKN5" s="261"/>
      <c r="FKO5" s="261"/>
      <c r="FKP5" s="261"/>
      <c r="FKQ5" s="261"/>
      <c r="FKR5" s="261"/>
      <c r="FKS5" s="261"/>
      <c r="FKT5" s="261"/>
      <c r="FKU5" s="261"/>
      <c r="FKV5" s="261"/>
      <c r="FKW5" s="261"/>
      <c r="FKX5" s="261"/>
      <c r="FKY5" s="261"/>
      <c r="FKZ5" s="261"/>
      <c r="FLA5" s="261"/>
      <c r="FLB5" s="261"/>
      <c r="FLC5" s="261"/>
      <c r="FLD5" s="261"/>
      <c r="FLE5" s="261"/>
      <c r="FLF5" s="261"/>
      <c r="FLG5" s="261"/>
      <c r="FLH5" s="261"/>
      <c r="FLI5" s="261"/>
      <c r="FLJ5" s="261"/>
      <c r="FLK5" s="261"/>
      <c r="FLL5" s="261"/>
      <c r="FLM5" s="261"/>
      <c r="FLN5" s="261"/>
      <c r="FLO5" s="261"/>
      <c r="FLP5" s="261"/>
      <c r="FLQ5" s="261"/>
      <c r="FLR5" s="261"/>
      <c r="FLS5" s="261"/>
      <c r="FLT5" s="261"/>
      <c r="FLU5" s="261"/>
      <c r="FLV5" s="261"/>
      <c r="FLW5" s="261"/>
      <c r="FLX5" s="261"/>
      <c r="FLY5" s="261"/>
      <c r="FLZ5" s="261"/>
      <c r="FMA5" s="261"/>
      <c r="FMB5" s="261"/>
      <c r="FMC5" s="261"/>
      <c r="FMD5" s="261"/>
      <c r="FME5" s="261"/>
      <c r="FMF5" s="261"/>
      <c r="FMG5" s="261"/>
      <c r="FMH5" s="261"/>
      <c r="FMI5" s="261"/>
      <c r="FMJ5" s="261"/>
      <c r="FMK5" s="261"/>
      <c r="FML5" s="261"/>
      <c r="FMM5" s="261"/>
      <c r="FMN5" s="261"/>
      <c r="FMO5" s="261"/>
      <c r="FMP5" s="261"/>
      <c r="FMQ5" s="261"/>
      <c r="FMR5" s="261"/>
      <c r="FMS5" s="261"/>
      <c r="FMT5" s="261"/>
      <c r="FMU5" s="261"/>
      <c r="FMV5" s="261"/>
      <c r="FMW5" s="261"/>
      <c r="FMX5" s="261"/>
      <c r="FMY5" s="261"/>
      <c r="FMZ5" s="261"/>
      <c r="FNA5" s="261"/>
      <c r="FNB5" s="261"/>
      <c r="FNC5" s="261"/>
      <c r="FND5" s="261"/>
      <c r="FNE5" s="261"/>
      <c r="FNF5" s="261"/>
      <c r="FNG5" s="261"/>
      <c r="FNH5" s="261"/>
      <c r="FNI5" s="261"/>
      <c r="FNJ5" s="261"/>
      <c r="FNK5" s="261"/>
      <c r="FNL5" s="261"/>
      <c r="FNM5" s="261"/>
      <c r="FNN5" s="261"/>
      <c r="FNO5" s="261"/>
      <c r="FNP5" s="261"/>
      <c r="FNQ5" s="261"/>
      <c r="FNR5" s="261"/>
      <c r="FNS5" s="261"/>
      <c r="FNT5" s="261"/>
      <c r="FNU5" s="261"/>
      <c r="FNV5" s="261"/>
      <c r="FNW5" s="261"/>
      <c r="FNX5" s="261"/>
      <c r="FNY5" s="261"/>
      <c r="FNZ5" s="261"/>
      <c r="FOA5" s="261"/>
      <c r="FOB5" s="261"/>
      <c r="FOC5" s="261"/>
      <c r="FOD5" s="261"/>
      <c r="FOE5" s="261"/>
      <c r="FOF5" s="261"/>
      <c r="FOG5" s="261"/>
      <c r="FOH5" s="261"/>
      <c r="FOI5" s="261"/>
      <c r="FOJ5" s="261"/>
      <c r="FOK5" s="261"/>
      <c r="FOL5" s="261"/>
      <c r="FOM5" s="261"/>
      <c r="FON5" s="261"/>
      <c r="FOO5" s="261"/>
      <c r="FOP5" s="261"/>
      <c r="FOQ5" s="261"/>
      <c r="FOR5" s="261"/>
      <c r="FOS5" s="261"/>
      <c r="FOT5" s="261"/>
      <c r="FOU5" s="261"/>
      <c r="FOV5" s="261"/>
      <c r="FOW5" s="261"/>
      <c r="FOX5" s="261"/>
      <c r="FOY5" s="261"/>
      <c r="FOZ5" s="261"/>
      <c r="FPA5" s="261"/>
      <c r="FPB5" s="261"/>
      <c r="FPC5" s="261"/>
      <c r="FPD5" s="261"/>
      <c r="FPE5" s="261"/>
      <c r="FPF5" s="261"/>
      <c r="FPG5" s="261"/>
      <c r="FPH5" s="261"/>
      <c r="FPI5" s="261"/>
      <c r="FPJ5" s="261"/>
      <c r="FPK5" s="261"/>
      <c r="FPL5" s="261"/>
      <c r="FPM5" s="261"/>
      <c r="FPN5" s="261"/>
      <c r="FPO5" s="261"/>
      <c r="FPP5" s="261"/>
      <c r="FPQ5" s="261"/>
      <c r="FPR5" s="261"/>
      <c r="FPS5" s="261"/>
      <c r="FPT5" s="261"/>
      <c r="FPU5" s="261"/>
      <c r="FPV5" s="261"/>
      <c r="FPW5" s="261"/>
      <c r="FPX5" s="261"/>
      <c r="FPY5" s="261"/>
      <c r="FPZ5" s="261"/>
      <c r="FQA5" s="261"/>
      <c r="FQB5" s="261"/>
      <c r="FQC5" s="261"/>
      <c r="FQD5" s="261"/>
      <c r="FQE5" s="261"/>
      <c r="FQF5" s="261"/>
      <c r="FQG5" s="261"/>
      <c r="FQH5" s="261"/>
      <c r="FQI5" s="261"/>
      <c r="FQJ5" s="261"/>
      <c r="FQK5" s="261"/>
      <c r="FQL5" s="261"/>
      <c r="FQM5" s="261"/>
      <c r="FQN5" s="261"/>
      <c r="FQO5" s="261"/>
      <c r="FQP5" s="261"/>
      <c r="FQQ5" s="261"/>
      <c r="FQR5" s="261"/>
      <c r="FQS5" s="261"/>
      <c r="FQT5" s="261"/>
      <c r="FQU5" s="261"/>
      <c r="FQV5" s="261"/>
      <c r="FQW5" s="261"/>
      <c r="FQX5" s="261"/>
      <c r="FQY5" s="261"/>
      <c r="FQZ5" s="261"/>
      <c r="FRA5" s="261"/>
      <c r="FRB5" s="261"/>
      <c r="FRC5" s="261"/>
      <c r="FRD5" s="261"/>
      <c r="FRE5" s="261"/>
      <c r="FRF5" s="261"/>
      <c r="FRG5" s="261"/>
      <c r="FRH5" s="261"/>
      <c r="FRI5" s="261"/>
      <c r="FRJ5" s="261"/>
      <c r="FRK5" s="261"/>
      <c r="FRL5" s="261"/>
      <c r="FRM5" s="261"/>
      <c r="FRN5" s="261"/>
      <c r="FRO5" s="261"/>
      <c r="FRP5" s="261"/>
      <c r="FRQ5" s="261"/>
      <c r="FRR5" s="261"/>
      <c r="FRS5" s="261"/>
      <c r="FRT5" s="261"/>
      <c r="FRU5" s="261"/>
      <c r="FRV5" s="261"/>
      <c r="FRW5" s="261"/>
      <c r="FRX5" s="261"/>
      <c r="FRY5" s="261"/>
      <c r="FRZ5" s="261"/>
      <c r="FSA5" s="261"/>
      <c r="FSB5" s="261"/>
      <c r="FSC5" s="261"/>
      <c r="FSD5" s="261"/>
      <c r="FSE5" s="261"/>
      <c r="FSF5" s="261"/>
      <c r="FSG5" s="261"/>
      <c r="FSH5" s="261"/>
      <c r="FSI5" s="261"/>
      <c r="FSJ5" s="261"/>
      <c r="FSK5" s="261"/>
      <c r="FSL5" s="261"/>
      <c r="FSM5" s="261"/>
      <c r="FSN5" s="261"/>
      <c r="FSO5" s="261"/>
      <c r="FSP5" s="261"/>
      <c r="FSQ5" s="261"/>
      <c r="FSR5" s="261"/>
      <c r="FSS5" s="261"/>
      <c r="FST5" s="261"/>
      <c r="FSU5" s="261"/>
      <c r="FSV5" s="261"/>
      <c r="FSW5" s="261"/>
      <c r="FSX5" s="261"/>
      <c r="FSY5" s="261"/>
      <c r="FSZ5" s="261"/>
      <c r="FTA5" s="261"/>
      <c r="FTB5" s="261"/>
      <c r="FTC5" s="261"/>
      <c r="FTD5" s="261"/>
      <c r="FTE5" s="261"/>
      <c r="FTF5" s="261"/>
      <c r="FTG5" s="261"/>
      <c r="FTH5" s="261"/>
      <c r="FTI5" s="261"/>
      <c r="FTJ5" s="261"/>
      <c r="FTK5" s="261"/>
      <c r="FTL5" s="261"/>
      <c r="FTM5" s="261"/>
      <c r="FTN5" s="261"/>
      <c r="FTO5" s="261"/>
      <c r="FTP5" s="261"/>
      <c r="FTQ5" s="261"/>
      <c r="FTR5" s="261"/>
      <c r="FTS5" s="261"/>
      <c r="FTT5" s="261"/>
      <c r="FTU5" s="261"/>
      <c r="FTV5" s="261"/>
      <c r="FTW5" s="261"/>
      <c r="FTX5" s="261"/>
      <c r="FTY5" s="261"/>
      <c r="FTZ5" s="261"/>
      <c r="FUA5" s="261"/>
      <c r="FUB5" s="261"/>
      <c r="FUC5" s="261"/>
      <c r="FUD5" s="261"/>
      <c r="FUE5" s="261"/>
      <c r="FUF5" s="261"/>
      <c r="FUG5" s="261"/>
      <c r="FUH5" s="261"/>
      <c r="FUI5" s="261"/>
      <c r="FUJ5" s="261"/>
      <c r="FUK5" s="261"/>
      <c r="FUL5" s="261"/>
      <c r="FUM5" s="261"/>
      <c r="FUN5" s="261"/>
      <c r="FUO5" s="261"/>
      <c r="FUP5" s="261"/>
      <c r="FUQ5" s="261"/>
      <c r="FUR5" s="261"/>
      <c r="FUS5" s="261"/>
      <c r="FUT5" s="261"/>
      <c r="FUU5" s="261"/>
      <c r="FUV5" s="261"/>
      <c r="FUW5" s="261"/>
      <c r="FUX5" s="261"/>
      <c r="FUY5" s="261"/>
      <c r="FUZ5" s="261"/>
      <c r="FVA5" s="261"/>
      <c r="FVB5" s="261"/>
      <c r="FVC5" s="261"/>
      <c r="FVD5" s="261"/>
      <c r="FVE5" s="261"/>
      <c r="FVF5" s="261"/>
      <c r="FVG5" s="261"/>
      <c r="FVH5" s="261"/>
      <c r="FVI5" s="261"/>
      <c r="FVJ5" s="261"/>
      <c r="FVK5" s="261"/>
      <c r="FVL5" s="261"/>
      <c r="FVM5" s="261"/>
      <c r="FVN5" s="261"/>
      <c r="FVO5" s="261"/>
      <c r="FVP5" s="261"/>
      <c r="FVQ5" s="261"/>
      <c r="FVR5" s="261"/>
      <c r="FVS5" s="261"/>
      <c r="FVT5" s="261"/>
      <c r="FVU5" s="261"/>
      <c r="FVV5" s="261"/>
      <c r="FVW5" s="261"/>
      <c r="FVX5" s="261"/>
      <c r="FVY5" s="261"/>
      <c r="FVZ5" s="261"/>
      <c r="FWA5" s="261"/>
      <c r="FWB5" s="261"/>
      <c r="FWC5" s="261"/>
      <c r="FWD5" s="261"/>
      <c r="FWE5" s="261"/>
      <c r="FWF5" s="261"/>
      <c r="FWG5" s="261"/>
      <c r="FWH5" s="261"/>
      <c r="FWI5" s="261"/>
      <c r="FWJ5" s="261"/>
      <c r="FWK5" s="261"/>
      <c r="FWL5" s="261"/>
      <c r="FWM5" s="261"/>
      <c r="FWN5" s="261"/>
      <c r="FWO5" s="261"/>
      <c r="FWP5" s="261"/>
      <c r="FWQ5" s="261"/>
      <c r="FWR5" s="261"/>
      <c r="FWS5" s="261"/>
      <c r="FWT5" s="261"/>
      <c r="FWU5" s="261"/>
      <c r="FWV5" s="261"/>
      <c r="FWW5" s="261"/>
      <c r="FWX5" s="261"/>
      <c r="FWY5" s="261"/>
      <c r="FWZ5" s="261"/>
      <c r="FXA5" s="261"/>
      <c r="FXB5" s="261"/>
      <c r="FXC5" s="261"/>
      <c r="FXD5" s="261"/>
      <c r="FXE5" s="261"/>
      <c r="FXF5" s="261"/>
      <c r="FXG5" s="261"/>
      <c r="FXH5" s="261"/>
      <c r="FXI5" s="261"/>
      <c r="FXJ5" s="261"/>
      <c r="FXK5" s="261"/>
      <c r="FXL5" s="261"/>
      <c r="FXM5" s="261"/>
      <c r="FXN5" s="261"/>
      <c r="FXO5" s="261"/>
      <c r="FXP5" s="261"/>
      <c r="FXQ5" s="261"/>
      <c r="FXR5" s="261"/>
      <c r="FXS5" s="261"/>
      <c r="FXT5" s="261"/>
      <c r="FXU5" s="261"/>
      <c r="FXV5" s="261"/>
      <c r="FXW5" s="261"/>
      <c r="FXX5" s="261"/>
      <c r="FXY5" s="261"/>
      <c r="FXZ5" s="261"/>
      <c r="FYA5" s="261"/>
      <c r="FYB5" s="261"/>
      <c r="FYC5" s="261"/>
      <c r="FYD5" s="261"/>
      <c r="FYE5" s="261"/>
      <c r="FYF5" s="261"/>
      <c r="FYG5" s="261"/>
      <c r="FYH5" s="261"/>
      <c r="FYI5" s="261"/>
      <c r="FYJ5" s="261"/>
      <c r="FYK5" s="261"/>
      <c r="FYL5" s="261"/>
      <c r="FYM5" s="261"/>
      <c r="FYN5" s="261"/>
      <c r="FYO5" s="261"/>
      <c r="FYP5" s="261"/>
      <c r="FYQ5" s="261"/>
      <c r="FYR5" s="261"/>
      <c r="FYS5" s="261"/>
      <c r="FYT5" s="261"/>
      <c r="FYU5" s="261"/>
      <c r="FYV5" s="261"/>
      <c r="FYW5" s="261"/>
      <c r="FYX5" s="261"/>
      <c r="FYY5" s="261"/>
      <c r="FYZ5" s="261"/>
      <c r="FZA5" s="261"/>
      <c r="FZB5" s="261"/>
      <c r="FZC5" s="261"/>
      <c r="FZD5" s="261"/>
      <c r="FZE5" s="261"/>
      <c r="FZF5" s="261"/>
      <c r="FZG5" s="261"/>
      <c r="FZH5" s="261"/>
      <c r="FZI5" s="261"/>
      <c r="FZJ5" s="261"/>
      <c r="FZK5" s="261"/>
      <c r="FZL5" s="261"/>
      <c r="FZM5" s="261"/>
      <c r="FZN5" s="261"/>
      <c r="FZO5" s="261"/>
      <c r="FZP5" s="261"/>
      <c r="FZQ5" s="261"/>
      <c r="FZR5" s="261"/>
      <c r="FZS5" s="261"/>
      <c r="FZT5" s="261"/>
      <c r="FZU5" s="261"/>
      <c r="FZV5" s="261"/>
      <c r="FZW5" s="261"/>
      <c r="FZX5" s="261"/>
      <c r="FZY5" s="261"/>
      <c r="FZZ5" s="261"/>
      <c r="GAA5" s="261"/>
      <c r="GAB5" s="261"/>
      <c r="GAC5" s="261"/>
      <c r="GAD5" s="261"/>
      <c r="GAE5" s="261"/>
      <c r="GAF5" s="261"/>
      <c r="GAG5" s="261"/>
      <c r="GAH5" s="261"/>
      <c r="GAI5" s="261"/>
      <c r="GAJ5" s="261"/>
      <c r="GAK5" s="261"/>
      <c r="GAL5" s="261"/>
      <c r="GAM5" s="261"/>
      <c r="GAN5" s="261"/>
      <c r="GAO5" s="261"/>
      <c r="GAP5" s="261"/>
      <c r="GAQ5" s="261"/>
      <c r="GAR5" s="261"/>
      <c r="GAS5" s="261"/>
      <c r="GAT5" s="261"/>
      <c r="GAU5" s="261"/>
      <c r="GAV5" s="261"/>
      <c r="GAW5" s="261"/>
      <c r="GAX5" s="261"/>
      <c r="GAY5" s="261"/>
      <c r="GAZ5" s="261"/>
      <c r="GBA5" s="261"/>
      <c r="GBB5" s="261"/>
      <c r="GBC5" s="261"/>
      <c r="GBD5" s="261"/>
      <c r="GBE5" s="261"/>
      <c r="GBF5" s="261"/>
      <c r="GBG5" s="261"/>
      <c r="GBH5" s="261"/>
      <c r="GBI5" s="261"/>
      <c r="GBJ5" s="261"/>
      <c r="GBK5" s="261"/>
      <c r="GBL5" s="261"/>
      <c r="GBM5" s="261"/>
      <c r="GBN5" s="261"/>
      <c r="GBO5" s="261"/>
      <c r="GBP5" s="261"/>
      <c r="GBQ5" s="261"/>
      <c r="GBR5" s="261"/>
      <c r="GBS5" s="261"/>
      <c r="GBT5" s="261"/>
      <c r="GBU5" s="261"/>
      <c r="GBV5" s="261"/>
      <c r="GBW5" s="261"/>
      <c r="GBX5" s="261"/>
      <c r="GBY5" s="261"/>
      <c r="GBZ5" s="261"/>
      <c r="GCA5" s="261"/>
      <c r="GCB5" s="261"/>
      <c r="GCC5" s="261"/>
      <c r="GCD5" s="261"/>
      <c r="GCE5" s="261"/>
      <c r="GCF5" s="261"/>
      <c r="GCG5" s="261"/>
      <c r="GCH5" s="261"/>
      <c r="GCI5" s="261"/>
      <c r="GCJ5" s="261"/>
      <c r="GCK5" s="261"/>
      <c r="GCL5" s="261"/>
      <c r="GCM5" s="261"/>
      <c r="GCN5" s="261"/>
      <c r="GCO5" s="261"/>
      <c r="GCP5" s="261"/>
      <c r="GCQ5" s="261"/>
      <c r="GCR5" s="261"/>
      <c r="GCS5" s="261"/>
      <c r="GCT5" s="261"/>
      <c r="GCU5" s="261"/>
      <c r="GCV5" s="261"/>
      <c r="GCW5" s="261"/>
      <c r="GCX5" s="261"/>
      <c r="GCY5" s="261"/>
      <c r="GCZ5" s="261"/>
      <c r="GDA5" s="261"/>
      <c r="GDB5" s="261"/>
      <c r="GDC5" s="261"/>
      <c r="GDD5" s="261"/>
      <c r="GDE5" s="261"/>
      <c r="GDF5" s="261"/>
      <c r="GDG5" s="261"/>
      <c r="GDH5" s="261"/>
      <c r="GDI5" s="261"/>
      <c r="GDJ5" s="261"/>
      <c r="GDK5" s="261"/>
      <c r="GDL5" s="261"/>
      <c r="GDM5" s="261"/>
      <c r="GDN5" s="261"/>
      <c r="GDO5" s="261"/>
      <c r="GDP5" s="261"/>
      <c r="GDQ5" s="261"/>
      <c r="GDR5" s="261"/>
      <c r="GDS5" s="261"/>
      <c r="GDT5" s="261"/>
      <c r="GDU5" s="261"/>
      <c r="GDV5" s="261"/>
      <c r="GDW5" s="261"/>
      <c r="GDX5" s="261"/>
      <c r="GDY5" s="261"/>
      <c r="GDZ5" s="261"/>
      <c r="GEA5" s="261"/>
      <c r="GEB5" s="261"/>
      <c r="GEC5" s="261"/>
      <c r="GED5" s="261"/>
      <c r="GEE5" s="261"/>
      <c r="GEF5" s="261"/>
      <c r="GEG5" s="261"/>
      <c r="GEH5" s="261"/>
      <c r="GEI5" s="261"/>
      <c r="GEJ5" s="261"/>
      <c r="GEK5" s="261"/>
      <c r="GEL5" s="261"/>
      <c r="GEM5" s="261"/>
      <c r="GEN5" s="261"/>
      <c r="GEO5" s="261"/>
      <c r="GEP5" s="261"/>
      <c r="GEQ5" s="261"/>
      <c r="GER5" s="261"/>
      <c r="GES5" s="261"/>
      <c r="GET5" s="261"/>
      <c r="GEU5" s="261"/>
      <c r="GEV5" s="261"/>
      <c r="GEW5" s="261"/>
      <c r="GEX5" s="261"/>
      <c r="GEY5" s="261"/>
      <c r="GEZ5" s="261"/>
      <c r="GFA5" s="261"/>
      <c r="GFB5" s="261"/>
      <c r="GFC5" s="261"/>
      <c r="GFD5" s="261"/>
      <c r="GFE5" s="261"/>
      <c r="GFF5" s="261"/>
      <c r="GFG5" s="261"/>
      <c r="GFH5" s="261"/>
      <c r="GFI5" s="261"/>
      <c r="GFJ5" s="261"/>
      <c r="GFK5" s="261"/>
      <c r="GFL5" s="261"/>
      <c r="GFM5" s="261"/>
      <c r="GFN5" s="261"/>
      <c r="GFO5" s="261"/>
      <c r="GFP5" s="261"/>
      <c r="GFQ5" s="261"/>
      <c r="GFR5" s="261"/>
      <c r="GFS5" s="261"/>
      <c r="GFT5" s="261"/>
      <c r="GFU5" s="261"/>
      <c r="GFV5" s="261"/>
      <c r="GFW5" s="261"/>
      <c r="GFX5" s="261"/>
      <c r="GFY5" s="261"/>
      <c r="GFZ5" s="261"/>
      <c r="GGA5" s="261"/>
      <c r="GGB5" s="261"/>
      <c r="GGC5" s="261"/>
      <c r="GGD5" s="261"/>
      <c r="GGE5" s="261"/>
      <c r="GGF5" s="261"/>
      <c r="GGG5" s="261"/>
      <c r="GGH5" s="261"/>
      <c r="GGI5" s="261"/>
      <c r="GGJ5" s="261"/>
      <c r="GGK5" s="261"/>
      <c r="GGL5" s="261"/>
      <c r="GGM5" s="261"/>
      <c r="GGN5" s="261"/>
      <c r="GGO5" s="261"/>
      <c r="GGP5" s="261"/>
      <c r="GGQ5" s="261"/>
      <c r="GGR5" s="261"/>
      <c r="GGS5" s="261"/>
      <c r="GGT5" s="261"/>
      <c r="GGU5" s="261"/>
      <c r="GGV5" s="261"/>
      <c r="GGW5" s="261"/>
      <c r="GGX5" s="261"/>
      <c r="GGY5" s="261"/>
      <c r="GGZ5" s="261"/>
      <c r="GHA5" s="261"/>
      <c r="GHB5" s="261"/>
      <c r="GHC5" s="261"/>
      <c r="GHD5" s="261"/>
      <c r="GHE5" s="261"/>
      <c r="GHF5" s="261"/>
      <c r="GHG5" s="261"/>
      <c r="GHH5" s="261"/>
      <c r="GHI5" s="261"/>
      <c r="GHJ5" s="261"/>
      <c r="GHK5" s="261"/>
      <c r="GHL5" s="261"/>
      <c r="GHM5" s="261"/>
      <c r="GHN5" s="261"/>
      <c r="GHO5" s="261"/>
      <c r="GHP5" s="261"/>
      <c r="GHQ5" s="261"/>
      <c r="GHR5" s="261"/>
      <c r="GHS5" s="261"/>
      <c r="GHT5" s="261"/>
      <c r="GHU5" s="261"/>
      <c r="GHV5" s="261"/>
      <c r="GHW5" s="261"/>
      <c r="GHX5" s="261"/>
      <c r="GHY5" s="261"/>
      <c r="GHZ5" s="261"/>
      <c r="GIA5" s="261"/>
      <c r="GIB5" s="261"/>
      <c r="GIC5" s="261"/>
      <c r="GID5" s="261"/>
      <c r="GIE5" s="261"/>
      <c r="GIF5" s="261"/>
      <c r="GIG5" s="261"/>
      <c r="GIH5" s="261"/>
      <c r="GII5" s="261"/>
      <c r="GIJ5" s="261"/>
      <c r="GIK5" s="261"/>
      <c r="GIL5" s="261"/>
      <c r="GIM5" s="261"/>
      <c r="GIN5" s="261"/>
      <c r="GIO5" s="261"/>
      <c r="GIP5" s="261"/>
      <c r="GIQ5" s="261"/>
      <c r="GIR5" s="261"/>
      <c r="GIS5" s="261"/>
      <c r="GIT5" s="261"/>
      <c r="GIU5" s="261"/>
      <c r="GIV5" s="261"/>
      <c r="GIW5" s="261"/>
      <c r="GIX5" s="261"/>
      <c r="GIY5" s="261"/>
      <c r="GIZ5" s="261"/>
      <c r="GJA5" s="261"/>
      <c r="GJB5" s="261"/>
      <c r="GJC5" s="261"/>
      <c r="GJD5" s="261"/>
      <c r="GJE5" s="261"/>
      <c r="GJF5" s="261"/>
      <c r="GJG5" s="261"/>
      <c r="GJH5" s="261"/>
      <c r="GJI5" s="261"/>
      <c r="GJJ5" s="261"/>
      <c r="GJK5" s="261"/>
      <c r="GJL5" s="261"/>
      <c r="GJM5" s="261"/>
      <c r="GJN5" s="261"/>
      <c r="GJO5" s="261"/>
      <c r="GJP5" s="261"/>
      <c r="GJQ5" s="261"/>
      <c r="GJR5" s="261"/>
      <c r="GJS5" s="261"/>
      <c r="GJT5" s="261"/>
      <c r="GJU5" s="261"/>
      <c r="GJV5" s="261"/>
      <c r="GJW5" s="261"/>
      <c r="GJX5" s="261"/>
      <c r="GJY5" s="261"/>
      <c r="GJZ5" s="261"/>
      <c r="GKA5" s="261"/>
      <c r="GKB5" s="261"/>
      <c r="GKC5" s="261"/>
      <c r="GKD5" s="261"/>
      <c r="GKE5" s="261"/>
      <c r="GKF5" s="261"/>
      <c r="GKG5" s="261"/>
      <c r="GKH5" s="261"/>
      <c r="GKI5" s="261"/>
      <c r="GKJ5" s="261"/>
      <c r="GKK5" s="261"/>
      <c r="GKL5" s="261"/>
      <c r="GKM5" s="261"/>
      <c r="GKN5" s="261"/>
      <c r="GKO5" s="261"/>
      <c r="GKP5" s="261"/>
      <c r="GKQ5" s="261"/>
      <c r="GKR5" s="261"/>
      <c r="GKS5" s="261"/>
      <c r="GKT5" s="261"/>
      <c r="GKU5" s="261"/>
      <c r="GKV5" s="261"/>
      <c r="GKW5" s="261"/>
      <c r="GKX5" s="261"/>
      <c r="GKY5" s="261"/>
      <c r="GKZ5" s="261"/>
      <c r="GLA5" s="261"/>
      <c r="GLB5" s="261"/>
      <c r="GLC5" s="261"/>
      <c r="GLD5" s="261"/>
      <c r="GLE5" s="261"/>
      <c r="GLF5" s="261"/>
      <c r="GLG5" s="261"/>
      <c r="GLH5" s="261"/>
      <c r="GLI5" s="261"/>
      <c r="GLJ5" s="261"/>
      <c r="GLK5" s="261"/>
      <c r="GLL5" s="261"/>
      <c r="GLM5" s="261"/>
      <c r="GLN5" s="261"/>
      <c r="GLO5" s="261"/>
      <c r="GLP5" s="261"/>
      <c r="GLQ5" s="261"/>
      <c r="GLR5" s="261"/>
      <c r="GLS5" s="261"/>
      <c r="GLT5" s="261"/>
      <c r="GLU5" s="261"/>
      <c r="GLV5" s="261"/>
      <c r="GLW5" s="261"/>
      <c r="GLX5" s="261"/>
      <c r="GLY5" s="261"/>
      <c r="GLZ5" s="261"/>
      <c r="GMA5" s="261"/>
      <c r="GMB5" s="261"/>
      <c r="GMC5" s="261"/>
      <c r="GMD5" s="261"/>
      <c r="GME5" s="261"/>
      <c r="GMF5" s="261"/>
      <c r="GMG5" s="261"/>
      <c r="GMH5" s="261"/>
      <c r="GMI5" s="261"/>
      <c r="GMJ5" s="261"/>
      <c r="GMK5" s="261"/>
      <c r="GML5" s="261"/>
      <c r="GMM5" s="261"/>
      <c r="GMN5" s="261"/>
      <c r="GMO5" s="261"/>
      <c r="GMP5" s="261"/>
      <c r="GMQ5" s="261"/>
      <c r="GMR5" s="261"/>
      <c r="GMS5" s="261"/>
      <c r="GMT5" s="261"/>
      <c r="GMU5" s="261"/>
      <c r="GMV5" s="261"/>
      <c r="GMW5" s="261"/>
      <c r="GMX5" s="261"/>
      <c r="GMY5" s="261"/>
      <c r="GMZ5" s="261"/>
      <c r="GNA5" s="261"/>
      <c r="GNB5" s="261"/>
      <c r="GNC5" s="261"/>
      <c r="GND5" s="261"/>
      <c r="GNE5" s="261"/>
      <c r="GNF5" s="261"/>
      <c r="GNG5" s="261"/>
      <c r="GNH5" s="261"/>
      <c r="GNI5" s="261"/>
      <c r="GNJ5" s="261"/>
      <c r="GNK5" s="261"/>
      <c r="GNL5" s="261"/>
      <c r="GNM5" s="261"/>
      <c r="GNN5" s="261"/>
      <c r="GNO5" s="261"/>
      <c r="GNP5" s="261"/>
      <c r="GNQ5" s="261"/>
      <c r="GNR5" s="261"/>
      <c r="GNS5" s="261"/>
      <c r="GNT5" s="261"/>
      <c r="GNU5" s="261"/>
      <c r="GNV5" s="261"/>
      <c r="GNW5" s="261"/>
      <c r="GNX5" s="261"/>
      <c r="GNY5" s="261"/>
      <c r="GNZ5" s="261"/>
      <c r="GOA5" s="261"/>
      <c r="GOB5" s="261"/>
      <c r="GOC5" s="261"/>
      <c r="GOD5" s="261"/>
      <c r="GOE5" s="261"/>
      <c r="GOF5" s="261"/>
      <c r="GOG5" s="261"/>
      <c r="GOH5" s="261"/>
      <c r="GOI5" s="261"/>
      <c r="GOJ5" s="261"/>
      <c r="GOK5" s="261"/>
      <c r="GOL5" s="261"/>
      <c r="GOM5" s="261"/>
      <c r="GON5" s="261"/>
      <c r="GOO5" s="261"/>
      <c r="GOP5" s="261"/>
      <c r="GOQ5" s="261"/>
      <c r="GOR5" s="261"/>
      <c r="GOS5" s="261"/>
      <c r="GOT5" s="261"/>
      <c r="GOU5" s="261"/>
      <c r="GOV5" s="261"/>
      <c r="GOW5" s="261"/>
      <c r="GOX5" s="261"/>
      <c r="GOY5" s="261"/>
      <c r="GOZ5" s="261"/>
      <c r="GPA5" s="261"/>
      <c r="GPB5" s="261"/>
      <c r="GPC5" s="261"/>
      <c r="GPD5" s="261"/>
      <c r="GPE5" s="261"/>
      <c r="GPF5" s="261"/>
      <c r="GPG5" s="261"/>
      <c r="GPH5" s="261"/>
      <c r="GPI5" s="261"/>
      <c r="GPJ5" s="261"/>
      <c r="GPK5" s="261"/>
      <c r="GPL5" s="261"/>
      <c r="GPM5" s="261"/>
      <c r="GPN5" s="261"/>
      <c r="GPO5" s="261"/>
      <c r="GPP5" s="261"/>
      <c r="GPQ5" s="261"/>
      <c r="GPR5" s="261"/>
      <c r="GPS5" s="261"/>
      <c r="GPT5" s="261"/>
      <c r="GPU5" s="261"/>
      <c r="GPV5" s="261"/>
      <c r="GPW5" s="261"/>
      <c r="GPX5" s="261"/>
      <c r="GPY5" s="261"/>
      <c r="GPZ5" s="261"/>
      <c r="GQA5" s="261"/>
      <c r="GQB5" s="261"/>
      <c r="GQC5" s="261"/>
      <c r="GQD5" s="261"/>
      <c r="GQE5" s="261"/>
      <c r="GQF5" s="261"/>
      <c r="GQG5" s="261"/>
      <c r="GQH5" s="261"/>
      <c r="GQI5" s="261"/>
      <c r="GQJ5" s="261"/>
      <c r="GQK5" s="261"/>
      <c r="GQL5" s="261"/>
      <c r="GQM5" s="261"/>
      <c r="GQN5" s="261"/>
      <c r="GQO5" s="261"/>
      <c r="GQP5" s="261"/>
      <c r="GQQ5" s="261"/>
      <c r="GQR5" s="261"/>
      <c r="GQS5" s="261"/>
      <c r="GQT5" s="261"/>
      <c r="GQU5" s="261"/>
      <c r="GQV5" s="261"/>
      <c r="GQW5" s="261"/>
      <c r="GQX5" s="261"/>
      <c r="GQY5" s="261"/>
      <c r="GQZ5" s="261"/>
      <c r="GRA5" s="261"/>
      <c r="GRB5" s="261"/>
      <c r="GRC5" s="261"/>
      <c r="GRD5" s="261"/>
      <c r="GRE5" s="261"/>
      <c r="GRF5" s="261"/>
      <c r="GRG5" s="261"/>
      <c r="GRH5" s="261"/>
      <c r="GRI5" s="261"/>
      <c r="GRJ5" s="261"/>
      <c r="GRK5" s="261"/>
      <c r="GRL5" s="261"/>
      <c r="GRM5" s="261"/>
      <c r="GRN5" s="261"/>
      <c r="GRO5" s="261"/>
      <c r="GRP5" s="261"/>
      <c r="GRQ5" s="261"/>
      <c r="GRR5" s="261"/>
      <c r="GRS5" s="261"/>
      <c r="GRT5" s="261"/>
      <c r="GRU5" s="261"/>
      <c r="GRV5" s="261"/>
      <c r="GRW5" s="261"/>
      <c r="GRX5" s="261"/>
      <c r="GRY5" s="261"/>
      <c r="GRZ5" s="261"/>
      <c r="GSA5" s="261"/>
      <c r="GSB5" s="261"/>
      <c r="GSC5" s="261"/>
      <c r="GSD5" s="261"/>
      <c r="GSE5" s="261"/>
      <c r="GSF5" s="261"/>
      <c r="GSG5" s="261"/>
      <c r="GSH5" s="261"/>
      <c r="GSI5" s="261"/>
      <c r="GSJ5" s="261"/>
      <c r="GSK5" s="261"/>
      <c r="GSL5" s="261"/>
      <c r="GSM5" s="261"/>
      <c r="GSN5" s="261"/>
      <c r="GSO5" s="261"/>
      <c r="GSP5" s="261"/>
      <c r="GSQ5" s="261"/>
      <c r="GSR5" s="261"/>
      <c r="GSS5" s="261"/>
      <c r="GST5" s="261"/>
      <c r="GSU5" s="261"/>
      <c r="GSV5" s="261"/>
      <c r="GSW5" s="261"/>
      <c r="GSX5" s="261"/>
      <c r="GSY5" s="261"/>
      <c r="GSZ5" s="261"/>
      <c r="GTA5" s="261"/>
      <c r="GTB5" s="261"/>
      <c r="GTC5" s="261"/>
      <c r="GTD5" s="261"/>
      <c r="GTE5" s="261"/>
      <c r="GTF5" s="261"/>
      <c r="GTG5" s="261"/>
      <c r="GTH5" s="261"/>
      <c r="GTI5" s="261"/>
      <c r="GTJ5" s="261"/>
      <c r="GTK5" s="261"/>
      <c r="GTL5" s="261"/>
      <c r="GTM5" s="261"/>
      <c r="GTN5" s="261"/>
      <c r="GTO5" s="261"/>
      <c r="GTP5" s="261"/>
      <c r="GTQ5" s="261"/>
      <c r="GTR5" s="261"/>
      <c r="GTS5" s="261"/>
      <c r="GTT5" s="261"/>
      <c r="GTU5" s="261"/>
      <c r="GTV5" s="261"/>
      <c r="GTW5" s="261"/>
      <c r="GTX5" s="261"/>
      <c r="GTY5" s="261"/>
      <c r="GTZ5" s="261"/>
      <c r="GUA5" s="261"/>
      <c r="GUB5" s="261"/>
      <c r="GUC5" s="261"/>
      <c r="GUD5" s="261"/>
      <c r="GUE5" s="261"/>
      <c r="GUF5" s="261"/>
      <c r="GUG5" s="261"/>
      <c r="GUH5" s="261"/>
      <c r="GUI5" s="261"/>
      <c r="GUJ5" s="261"/>
      <c r="GUK5" s="261"/>
      <c r="GUL5" s="261"/>
      <c r="GUM5" s="261"/>
      <c r="GUN5" s="261"/>
      <c r="GUO5" s="261"/>
      <c r="GUP5" s="261"/>
      <c r="GUQ5" s="261"/>
      <c r="GUR5" s="261"/>
      <c r="GUS5" s="261"/>
      <c r="GUT5" s="261"/>
      <c r="GUU5" s="261"/>
      <c r="GUV5" s="261"/>
      <c r="GUW5" s="261"/>
      <c r="GUX5" s="261"/>
      <c r="GUY5" s="261"/>
      <c r="GUZ5" s="261"/>
      <c r="GVA5" s="261"/>
      <c r="GVB5" s="261"/>
      <c r="GVC5" s="261"/>
      <c r="GVD5" s="261"/>
      <c r="GVE5" s="261"/>
      <c r="GVF5" s="261"/>
      <c r="GVG5" s="261"/>
      <c r="GVH5" s="261"/>
      <c r="GVI5" s="261"/>
      <c r="GVJ5" s="261"/>
      <c r="GVK5" s="261"/>
      <c r="GVL5" s="261"/>
      <c r="GVM5" s="261"/>
      <c r="GVN5" s="261"/>
      <c r="GVO5" s="261"/>
      <c r="GVP5" s="261"/>
      <c r="GVQ5" s="261"/>
      <c r="GVR5" s="261"/>
      <c r="GVS5" s="261"/>
      <c r="GVT5" s="261"/>
      <c r="GVU5" s="261"/>
      <c r="GVV5" s="261"/>
      <c r="GVW5" s="261"/>
      <c r="GVX5" s="261"/>
      <c r="GVY5" s="261"/>
      <c r="GVZ5" s="261"/>
      <c r="GWA5" s="261"/>
      <c r="GWB5" s="261"/>
      <c r="GWC5" s="261"/>
      <c r="GWD5" s="261"/>
      <c r="GWE5" s="261"/>
      <c r="GWF5" s="261"/>
      <c r="GWG5" s="261"/>
      <c r="GWH5" s="261"/>
      <c r="GWI5" s="261"/>
      <c r="GWJ5" s="261"/>
      <c r="GWK5" s="261"/>
      <c r="GWL5" s="261"/>
      <c r="GWM5" s="261"/>
      <c r="GWN5" s="261"/>
      <c r="GWO5" s="261"/>
      <c r="GWP5" s="261"/>
      <c r="GWQ5" s="261"/>
      <c r="GWR5" s="261"/>
      <c r="GWS5" s="261"/>
      <c r="GWT5" s="261"/>
      <c r="GWU5" s="261"/>
      <c r="GWV5" s="261"/>
      <c r="GWW5" s="261"/>
      <c r="GWX5" s="261"/>
      <c r="GWY5" s="261"/>
      <c r="GWZ5" s="261"/>
      <c r="GXA5" s="261"/>
      <c r="GXB5" s="261"/>
      <c r="GXC5" s="261"/>
      <c r="GXD5" s="261"/>
      <c r="GXE5" s="261"/>
      <c r="GXF5" s="261"/>
      <c r="GXG5" s="261"/>
      <c r="GXH5" s="261"/>
      <c r="GXI5" s="261"/>
      <c r="GXJ5" s="261"/>
      <c r="GXK5" s="261"/>
      <c r="GXL5" s="261"/>
      <c r="GXM5" s="261"/>
      <c r="GXN5" s="261"/>
      <c r="GXO5" s="261"/>
      <c r="GXP5" s="261"/>
      <c r="GXQ5" s="261"/>
      <c r="GXR5" s="261"/>
      <c r="GXS5" s="261"/>
      <c r="GXT5" s="261"/>
      <c r="GXU5" s="261"/>
      <c r="GXV5" s="261"/>
      <c r="GXW5" s="261"/>
      <c r="GXX5" s="261"/>
      <c r="GXY5" s="261"/>
      <c r="GXZ5" s="261"/>
      <c r="GYA5" s="261"/>
      <c r="GYB5" s="261"/>
      <c r="GYC5" s="261"/>
      <c r="GYD5" s="261"/>
      <c r="GYE5" s="261"/>
      <c r="GYF5" s="261"/>
      <c r="GYG5" s="261"/>
      <c r="GYH5" s="261"/>
      <c r="GYI5" s="261"/>
      <c r="GYJ5" s="261"/>
      <c r="GYK5" s="261"/>
      <c r="GYL5" s="261"/>
      <c r="GYM5" s="261"/>
      <c r="GYN5" s="261"/>
      <c r="GYO5" s="261"/>
      <c r="GYP5" s="261"/>
      <c r="GYQ5" s="261"/>
      <c r="GYR5" s="261"/>
      <c r="GYS5" s="261"/>
      <c r="GYT5" s="261"/>
      <c r="GYU5" s="261"/>
      <c r="GYV5" s="261"/>
      <c r="GYW5" s="261"/>
      <c r="GYX5" s="261"/>
      <c r="GYY5" s="261"/>
      <c r="GYZ5" s="261"/>
      <c r="GZA5" s="261"/>
      <c r="GZB5" s="261"/>
      <c r="GZC5" s="261"/>
      <c r="GZD5" s="261"/>
      <c r="GZE5" s="261"/>
      <c r="GZF5" s="261"/>
      <c r="GZG5" s="261"/>
      <c r="GZH5" s="261"/>
      <c r="GZI5" s="261"/>
      <c r="GZJ5" s="261"/>
      <c r="GZK5" s="261"/>
      <c r="GZL5" s="261"/>
      <c r="GZM5" s="261"/>
      <c r="GZN5" s="261"/>
      <c r="GZO5" s="261"/>
      <c r="GZP5" s="261"/>
      <c r="GZQ5" s="261"/>
      <c r="GZR5" s="261"/>
      <c r="GZS5" s="261"/>
      <c r="GZT5" s="261"/>
      <c r="GZU5" s="261"/>
      <c r="GZV5" s="261"/>
      <c r="GZW5" s="261"/>
      <c r="GZX5" s="261"/>
      <c r="GZY5" s="261"/>
      <c r="GZZ5" s="261"/>
      <c r="HAA5" s="261"/>
      <c r="HAB5" s="261"/>
      <c r="HAC5" s="261"/>
      <c r="HAD5" s="261"/>
      <c r="HAE5" s="261"/>
      <c r="HAF5" s="261"/>
      <c r="HAG5" s="261"/>
      <c r="HAH5" s="261"/>
      <c r="HAI5" s="261"/>
      <c r="HAJ5" s="261"/>
      <c r="HAK5" s="261"/>
      <c r="HAL5" s="261"/>
      <c r="HAM5" s="261"/>
      <c r="HAN5" s="261"/>
      <c r="HAO5" s="261"/>
      <c r="HAP5" s="261"/>
      <c r="HAQ5" s="261"/>
      <c r="HAR5" s="261"/>
      <c r="HAS5" s="261"/>
      <c r="HAT5" s="261"/>
      <c r="HAU5" s="261"/>
      <c r="HAV5" s="261"/>
      <c r="HAW5" s="261"/>
      <c r="HAX5" s="261"/>
      <c r="HAY5" s="261"/>
      <c r="HAZ5" s="261"/>
      <c r="HBA5" s="261"/>
      <c r="HBB5" s="261"/>
      <c r="HBC5" s="261"/>
      <c r="HBD5" s="261"/>
      <c r="HBE5" s="261"/>
      <c r="HBF5" s="261"/>
      <c r="HBG5" s="261"/>
      <c r="HBH5" s="261"/>
      <c r="HBI5" s="261"/>
      <c r="HBJ5" s="261"/>
      <c r="HBK5" s="261"/>
      <c r="HBL5" s="261"/>
      <c r="HBM5" s="261"/>
      <c r="HBN5" s="261"/>
      <c r="HBO5" s="261"/>
      <c r="HBP5" s="261"/>
      <c r="HBQ5" s="261"/>
      <c r="HBR5" s="261"/>
      <c r="HBS5" s="261"/>
      <c r="HBT5" s="261"/>
      <c r="HBU5" s="261"/>
      <c r="HBV5" s="261"/>
      <c r="HBW5" s="261"/>
      <c r="HBX5" s="261"/>
      <c r="HBY5" s="261"/>
      <c r="HBZ5" s="261"/>
      <c r="HCA5" s="261"/>
      <c r="HCB5" s="261"/>
      <c r="HCC5" s="261"/>
      <c r="HCD5" s="261"/>
      <c r="HCE5" s="261"/>
      <c r="HCF5" s="261"/>
      <c r="HCG5" s="261"/>
      <c r="HCH5" s="261"/>
      <c r="HCI5" s="261"/>
      <c r="HCJ5" s="261"/>
      <c r="HCK5" s="261"/>
      <c r="HCL5" s="261"/>
      <c r="HCM5" s="261"/>
      <c r="HCN5" s="261"/>
      <c r="HCO5" s="261"/>
      <c r="HCP5" s="261"/>
      <c r="HCQ5" s="261"/>
      <c r="HCR5" s="261"/>
      <c r="HCS5" s="261"/>
      <c r="HCT5" s="261"/>
      <c r="HCU5" s="261"/>
      <c r="HCV5" s="261"/>
      <c r="HCW5" s="261"/>
      <c r="HCX5" s="261"/>
      <c r="HCY5" s="261"/>
      <c r="HCZ5" s="261"/>
      <c r="HDA5" s="261"/>
      <c r="HDB5" s="261"/>
      <c r="HDC5" s="261"/>
      <c r="HDD5" s="261"/>
      <c r="HDE5" s="261"/>
      <c r="HDF5" s="261"/>
      <c r="HDG5" s="261"/>
      <c r="HDH5" s="261"/>
      <c r="HDI5" s="261"/>
      <c r="HDJ5" s="261"/>
      <c r="HDK5" s="261"/>
      <c r="HDL5" s="261"/>
      <c r="HDM5" s="261"/>
      <c r="HDN5" s="261"/>
      <c r="HDO5" s="261"/>
      <c r="HDP5" s="261"/>
      <c r="HDQ5" s="261"/>
      <c r="HDR5" s="261"/>
      <c r="HDS5" s="261"/>
      <c r="HDT5" s="261"/>
      <c r="HDU5" s="261"/>
      <c r="HDV5" s="261"/>
      <c r="HDW5" s="261"/>
      <c r="HDX5" s="261"/>
      <c r="HDY5" s="261"/>
      <c r="HDZ5" s="261"/>
      <c r="HEA5" s="261"/>
      <c r="HEB5" s="261"/>
      <c r="HEC5" s="261"/>
      <c r="HED5" s="261"/>
      <c r="HEE5" s="261"/>
      <c r="HEF5" s="261"/>
      <c r="HEG5" s="261"/>
      <c r="HEH5" s="261"/>
      <c r="HEI5" s="261"/>
      <c r="HEJ5" s="261"/>
      <c r="HEK5" s="261"/>
      <c r="HEL5" s="261"/>
      <c r="HEM5" s="261"/>
      <c r="HEN5" s="261"/>
      <c r="HEO5" s="261"/>
      <c r="HEP5" s="261"/>
      <c r="HEQ5" s="261"/>
      <c r="HER5" s="261"/>
      <c r="HES5" s="261"/>
      <c r="HET5" s="261"/>
      <c r="HEU5" s="261"/>
      <c r="HEV5" s="261"/>
      <c r="HEW5" s="261"/>
      <c r="HEX5" s="261"/>
      <c r="HEY5" s="261"/>
      <c r="HEZ5" s="261"/>
      <c r="HFA5" s="261"/>
      <c r="HFB5" s="261"/>
      <c r="HFC5" s="261"/>
      <c r="HFD5" s="261"/>
      <c r="HFE5" s="261"/>
      <c r="HFF5" s="261"/>
      <c r="HFG5" s="261"/>
      <c r="HFH5" s="261"/>
      <c r="HFI5" s="261"/>
      <c r="HFJ5" s="261"/>
      <c r="HFK5" s="261"/>
      <c r="HFL5" s="261"/>
      <c r="HFM5" s="261"/>
      <c r="HFN5" s="261"/>
      <c r="HFO5" s="261"/>
      <c r="HFP5" s="261"/>
      <c r="HFQ5" s="261"/>
      <c r="HFR5" s="261"/>
      <c r="HFS5" s="261"/>
      <c r="HFT5" s="261"/>
      <c r="HFU5" s="261"/>
      <c r="HFV5" s="261"/>
      <c r="HFW5" s="261"/>
      <c r="HFX5" s="261"/>
      <c r="HFY5" s="261"/>
      <c r="HFZ5" s="261"/>
      <c r="HGA5" s="261"/>
      <c r="HGB5" s="261"/>
      <c r="HGC5" s="261"/>
      <c r="HGD5" s="261"/>
      <c r="HGE5" s="261"/>
      <c r="HGF5" s="261"/>
      <c r="HGG5" s="261"/>
      <c r="HGH5" s="261"/>
      <c r="HGI5" s="261"/>
      <c r="HGJ5" s="261"/>
      <c r="HGK5" s="261"/>
      <c r="HGL5" s="261"/>
      <c r="HGM5" s="261"/>
      <c r="HGN5" s="261"/>
      <c r="HGO5" s="261"/>
      <c r="HGP5" s="261"/>
      <c r="HGQ5" s="261"/>
      <c r="HGR5" s="261"/>
      <c r="HGS5" s="261"/>
      <c r="HGT5" s="261"/>
      <c r="HGU5" s="261"/>
      <c r="HGV5" s="261"/>
      <c r="HGW5" s="261"/>
      <c r="HGX5" s="261"/>
      <c r="HGY5" s="261"/>
      <c r="HGZ5" s="261"/>
      <c r="HHA5" s="261"/>
      <c r="HHB5" s="261"/>
      <c r="HHC5" s="261"/>
      <c r="HHD5" s="261"/>
      <c r="HHE5" s="261"/>
      <c r="HHF5" s="261"/>
      <c r="HHG5" s="261"/>
      <c r="HHH5" s="261"/>
      <c r="HHI5" s="261"/>
      <c r="HHJ5" s="261"/>
      <c r="HHK5" s="261"/>
      <c r="HHL5" s="261"/>
      <c r="HHM5" s="261"/>
      <c r="HHN5" s="261"/>
      <c r="HHO5" s="261"/>
      <c r="HHP5" s="261"/>
      <c r="HHQ5" s="261"/>
      <c r="HHR5" s="261"/>
      <c r="HHS5" s="261"/>
      <c r="HHT5" s="261"/>
      <c r="HHU5" s="261"/>
      <c r="HHV5" s="261"/>
      <c r="HHW5" s="261"/>
      <c r="HHX5" s="261"/>
      <c r="HHY5" s="261"/>
      <c r="HHZ5" s="261"/>
      <c r="HIA5" s="261"/>
      <c r="HIB5" s="261"/>
      <c r="HIC5" s="261"/>
      <c r="HID5" s="261"/>
      <c r="HIE5" s="261"/>
      <c r="HIF5" s="261"/>
      <c r="HIG5" s="261"/>
      <c r="HIH5" s="261"/>
      <c r="HII5" s="261"/>
      <c r="HIJ5" s="261"/>
      <c r="HIK5" s="261"/>
      <c r="HIL5" s="261"/>
      <c r="HIM5" s="261"/>
      <c r="HIN5" s="261"/>
      <c r="HIO5" s="261"/>
      <c r="HIP5" s="261"/>
      <c r="HIQ5" s="261"/>
      <c r="HIR5" s="261"/>
      <c r="HIS5" s="261"/>
      <c r="HIT5" s="261"/>
      <c r="HIU5" s="261"/>
      <c r="HIV5" s="261"/>
      <c r="HIW5" s="261"/>
      <c r="HIX5" s="261"/>
      <c r="HIY5" s="261"/>
      <c r="HIZ5" s="261"/>
      <c r="HJA5" s="261"/>
      <c r="HJB5" s="261"/>
      <c r="HJC5" s="261"/>
      <c r="HJD5" s="261"/>
      <c r="HJE5" s="261"/>
      <c r="HJF5" s="261"/>
      <c r="HJG5" s="261"/>
      <c r="HJH5" s="261"/>
      <c r="HJI5" s="261"/>
      <c r="HJJ5" s="261"/>
      <c r="HJK5" s="261"/>
      <c r="HJL5" s="261"/>
      <c r="HJM5" s="261"/>
      <c r="HJN5" s="261"/>
      <c r="HJO5" s="261"/>
      <c r="HJP5" s="261"/>
      <c r="HJQ5" s="261"/>
      <c r="HJR5" s="261"/>
      <c r="HJS5" s="261"/>
      <c r="HJT5" s="261"/>
      <c r="HJU5" s="261"/>
      <c r="HJV5" s="261"/>
      <c r="HJW5" s="261"/>
      <c r="HJX5" s="261"/>
      <c r="HJY5" s="261"/>
      <c r="HJZ5" s="261"/>
      <c r="HKA5" s="261"/>
      <c r="HKB5" s="261"/>
      <c r="HKC5" s="261"/>
      <c r="HKD5" s="261"/>
      <c r="HKE5" s="261"/>
      <c r="HKF5" s="261"/>
      <c r="HKG5" s="261"/>
      <c r="HKH5" s="261"/>
      <c r="HKI5" s="261"/>
      <c r="HKJ5" s="261"/>
      <c r="HKK5" s="261"/>
      <c r="HKL5" s="261"/>
      <c r="HKM5" s="261"/>
      <c r="HKN5" s="261"/>
      <c r="HKO5" s="261"/>
      <c r="HKP5" s="261"/>
      <c r="HKQ5" s="261"/>
      <c r="HKR5" s="261"/>
      <c r="HKS5" s="261"/>
      <c r="HKT5" s="261"/>
      <c r="HKU5" s="261"/>
      <c r="HKV5" s="261"/>
      <c r="HKW5" s="261"/>
      <c r="HKX5" s="261"/>
      <c r="HKY5" s="261"/>
      <c r="HKZ5" s="261"/>
      <c r="HLA5" s="261"/>
      <c r="HLB5" s="261"/>
      <c r="HLC5" s="261"/>
      <c r="HLD5" s="261"/>
      <c r="HLE5" s="261"/>
      <c r="HLF5" s="261"/>
      <c r="HLG5" s="261"/>
      <c r="HLH5" s="261"/>
      <c r="HLI5" s="261"/>
      <c r="HLJ5" s="261"/>
      <c r="HLK5" s="261"/>
      <c r="HLL5" s="261"/>
      <c r="HLM5" s="261"/>
      <c r="HLN5" s="261"/>
      <c r="HLO5" s="261"/>
      <c r="HLP5" s="261"/>
      <c r="HLQ5" s="261"/>
      <c r="HLR5" s="261"/>
      <c r="HLS5" s="261"/>
      <c r="HLT5" s="261"/>
      <c r="HLU5" s="261"/>
      <c r="HLV5" s="261"/>
      <c r="HLW5" s="261"/>
      <c r="HLX5" s="261"/>
      <c r="HLY5" s="261"/>
      <c r="HLZ5" s="261"/>
      <c r="HMA5" s="261"/>
      <c r="HMB5" s="261"/>
      <c r="HMC5" s="261"/>
      <c r="HMD5" s="261"/>
      <c r="HME5" s="261"/>
      <c r="HMF5" s="261"/>
      <c r="HMG5" s="261"/>
      <c r="HMH5" s="261"/>
      <c r="HMI5" s="261"/>
      <c r="HMJ5" s="261"/>
      <c r="HMK5" s="261"/>
      <c r="HML5" s="261"/>
      <c r="HMM5" s="261"/>
      <c r="HMN5" s="261"/>
      <c r="HMO5" s="261"/>
      <c r="HMP5" s="261"/>
      <c r="HMQ5" s="261"/>
      <c r="HMR5" s="261"/>
      <c r="HMS5" s="261"/>
      <c r="HMT5" s="261"/>
      <c r="HMU5" s="261"/>
      <c r="HMV5" s="261"/>
      <c r="HMW5" s="261"/>
      <c r="HMX5" s="261"/>
      <c r="HMY5" s="261"/>
      <c r="HMZ5" s="261"/>
      <c r="HNA5" s="261"/>
      <c r="HNB5" s="261"/>
      <c r="HNC5" s="261"/>
      <c r="HND5" s="261"/>
      <c r="HNE5" s="261"/>
      <c r="HNF5" s="261"/>
      <c r="HNG5" s="261"/>
      <c r="HNH5" s="261"/>
      <c r="HNI5" s="261"/>
      <c r="HNJ5" s="261"/>
      <c r="HNK5" s="261"/>
      <c r="HNL5" s="261"/>
      <c r="HNM5" s="261"/>
      <c r="HNN5" s="261"/>
      <c r="HNO5" s="261"/>
      <c r="HNP5" s="261"/>
      <c r="HNQ5" s="261"/>
      <c r="HNR5" s="261"/>
      <c r="HNS5" s="261"/>
      <c r="HNT5" s="261"/>
      <c r="HNU5" s="261"/>
      <c r="HNV5" s="261"/>
      <c r="HNW5" s="261"/>
      <c r="HNX5" s="261"/>
      <c r="HNY5" s="261"/>
      <c r="HNZ5" s="261"/>
      <c r="HOA5" s="261"/>
      <c r="HOB5" s="261"/>
      <c r="HOC5" s="261"/>
      <c r="HOD5" s="261"/>
      <c r="HOE5" s="261"/>
      <c r="HOF5" s="261"/>
      <c r="HOG5" s="261"/>
      <c r="HOH5" s="261"/>
      <c r="HOI5" s="261"/>
      <c r="HOJ5" s="261"/>
      <c r="HOK5" s="261"/>
      <c r="HOL5" s="261"/>
      <c r="HOM5" s="261"/>
      <c r="HON5" s="261"/>
      <c r="HOO5" s="261"/>
      <c r="HOP5" s="261"/>
      <c r="HOQ5" s="261"/>
      <c r="HOR5" s="261"/>
      <c r="HOS5" s="261"/>
      <c r="HOT5" s="261"/>
      <c r="HOU5" s="261"/>
      <c r="HOV5" s="261"/>
      <c r="HOW5" s="261"/>
      <c r="HOX5" s="261"/>
      <c r="HOY5" s="261"/>
      <c r="HOZ5" s="261"/>
      <c r="HPA5" s="261"/>
      <c r="HPB5" s="261"/>
      <c r="HPC5" s="261"/>
      <c r="HPD5" s="261"/>
      <c r="HPE5" s="261"/>
      <c r="HPF5" s="261"/>
      <c r="HPG5" s="261"/>
      <c r="HPH5" s="261"/>
      <c r="HPI5" s="261"/>
      <c r="HPJ5" s="261"/>
      <c r="HPK5" s="261"/>
      <c r="HPL5" s="261"/>
      <c r="HPM5" s="261"/>
      <c r="HPN5" s="261"/>
      <c r="HPO5" s="261"/>
      <c r="HPP5" s="261"/>
      <c r="HPQ5" s="261"/>
      <c r="HPR5" s="261"/>
      <c r="HPS5" s="261"/>
      <c r="HPT5" s="261"/>
      <c r="HPU5" s="261"/>
      <c r="HPV5" s="261"/>
      <c r="HPW5" s="261"/>
      <c r="HPX5" s="261"/>
      <c r="HPY5" s="261"/>
      <c r="HPZ5" s="261"/>
      <c r="HQA5" s="261"/>
      <c r="HQB5" s="261"/>
      <c r="HQC5" s="261"/>
      <c r="HQD5" s="261"/>
      <c r="HQE5" s="261"/>
      <c r="HQF5" s="261"/>
      <c r="HQG5" s="261"/>
      <c r="HQH5" s="261"/>
      <c r="HQI5" s="261"/>
      <c r="HQJ5" s="261"/>
      <c r="HQK5" s="261"/>
      <c r="HQL5" s="261"/>
      <c r="HQM5" s="261"/>
      <c r="HQN5" s="261"/>
      <c r="HQO5" s="261"/>
      <c r="HQP5" s="261"/>
      <c r="HQQ5" s="261"/>
      <c r="HQR5" s="261"/>
      <c r="HQS5" s="261"/>
      <c r="HQT5" s="261"/>
      <c r="HQU5" s="261"/>
      <c r="HQV5" s="261"/>
      <c r="HQW5" s="261"/>
      <c r="HQX5" s="261"/>
      <c r="HQY5" s="261"/>
      <c r="HQZ5" s="261"/>
      <c r="HRA5" s="261"/>
      <c r="HRB5" s="261"/>
      <c r="HRC5" s="261"/>
      <c r="HRD5" s="261"/>
      <c r="HRE5" s="261"/>
      <c r="HRF5" s="261"/>
      <c r="HRG5" s="261"/>
      <c r="HRH5" s="261"/>
      <c r="HRI5" s="261"/>
      <c r="HRJ5" s="261"/>
      <c r="HRK5" s="261"/>
      <c r="HRL5" s="261"/>
      <c r="HRM5" s="261"/>
      <c r="HRN5" s="261"/>
      <c r="HRO5" s="261"/>
      <c r="HRP5" s="261"/>
      <c r="HRQ5" s="261"/>
      <c r="HRR5" s="261"/>
      <c r="HRS5" s="261"/>
      <c r="HRT5" s="261"/>
      <c r="HRU5" s="261"/>
      <c r="HRV5" s="261"/>
      <c r="HRW5" s="261"/>
      <c r="HRX5" s="261"/>
      <c r="HRY5" s="261"/>
      <c r="HRZ5" s="261"/>
      <c r="HSA5" s="261"/>
      <c r="HSB5" s="261"/>
      <c r="HSC5" s="261"/>
      <c r="HSD5" s="261"/>
      <c r="HSE5" s="261"/>
      <c r="HSF5" s="261"/>
      <c r="HSG5" s="261"/>
      <c r="HSH5" s="261"/>
      <c r="HSI5" s="261"/>
      <c r="HSJ5" s="261"/>
      <c r="HSK5" s="261"/>
      <c r="HSL5" s="261"/>
      <c r="HSM5" s="261"/>
      <c r="HSN5" s="261"/>
      <c r="HSO5" s="261"/>
      <c r="HSP5" s="261"/>
      <c r="HSQ5" s="261"/>
      <c r="HSR5" s="261"/>
      <c r="HSS5" s="261"/>
      <c r="HST5" s="261"/>
      <c r="HSU5" s="261"/>
      <c r="HSV5" s="261"/>
      <c r="HSW5" s="261"/>
      <c r="HSX5" s="261"/>
      <c r="HSY5" s="261"/>
      <c r="HSZ5" s="261"/>
      <c r="HTA5" s="261"/>
      <c r="HTB5" s="261"/>
      <c r="HTC5" s="261"/>
      <c r="HTD5" s="261"/>
      <c r="HTE5" s="261"/>
      <c r="HTF5" s="261"/>
      <c r="HTG5" s="261"/>
      <c r="HTH5" s="261"/>
      <c r="HTI5" s="261"/>
      <c r="HTJ5" s="261"/>
      <c r="HTK5" s="261"/>
      <c r="HTL5" s="261"/>
      <c r="HTM5" s="261"/>
      <c r="HTN5" s="261"/>
      <c r="HTO5" s="261"/>
      <c r="HTP5" s="261"/>
      <c r="HTQ5" s="261"/>
      <c r="HTR5" s="261"/>
      <c r="HTS5" s="261"/>
      <c r="HTT5" s="261"/>
      <c r="HTU5" s="261"/>
      <c r="HTV5" s="261"/>
      <c r="HTW5" s="261"/>
      <c r="HTX5" s="261"/>
      <c r="HTY5" s="261"/>
      <c r="HTZ5" s="261"/>
      <c r="HUA5" s="261"/>
      <c r="HUB5" s="261"/>
      <c r="HUC5" s="261"/>
      <c r="HUD5" s="261"/>
      <c r="HUE5" s="261"/>
      <c r="HUF5" s="261"/>
      <c r="HUG5" s="261"/>
      <c r="HUH5" s="261"/>
      <c r="HUI5" s="261"/>
      <c r="HUJ5" s="261"/>
      <c r="HUK5" s="261"/>
      <c r="HUL5" s="261"/>
      <c r="HUM5" s="261"/>
      <c r="HUN5" s="261"/>
      <c r="HUO5" s="261"/>
      <c r="HUP5" s="261"/>
      <c r="HUQ5" s="261"/>
      <c r="HUR5" s="261"/>
      <c r="HUS5" s="261"/>
      <c r="HUT5" s="261"/>
      <c r="HUU5" s="261"/>
      <c r="HUV5" s="261"/>
      <c r="HUW5" s="261"/>
      <c r="HUX5" s="261"/>
      <c r="HUY5" s="261"/>
      <c r="HUZ5" s="261"/>
      <c r="HVA5" s="261"/>
      <c r="HVB5" s="261"/>
      <c r="HVC5" s="261"/>
      <c r="HVD5" s="261"/>
      <c r="HVE5" s="261"/>
      <c r="HVF5" s="261"/>
      <c r="HVG5" s="261"/>
      <c r="HVH5" s="261"/>
      <c r="HVI5" s="261"/>
      <c r="HVJ5" s="261"/>
      <c r="HVK5" s="261"/>
      <c r="HVL5" s="261"/>
      <c r="HVM5" s="261"/>
      <c r="HVN5" s="261"/>
      <c r="HVO5" s="261"/>
      <c r="HVP5" s="261"/>
      <c r="HVQ5" s="261"/>
      <c r="HVR5" s="261"/>
      <c r="HVS5" s="261"/>
      <c r="HVT5" s="261"/>
      <c r="HVU5" s="261"/>
      <c r="HVV5" s="261"/>
      <c r="HVW5" s="261"/>
      <c r="HVX5" s="261"/>
      <c r="HVY5" s="261"/>
      <c r="HVZ5" s="261"/>
      <c r="HWA5" s="261"/>
      <c r="HWB5" s="261"/>
      <c r="HWC5" s="261"/>
      <c r="HWD5" s="261"/>
      <c r="HWE5" s="261"/>
      <c r="HWF5" s="261"/>
      <c r="HWG5" s="261"/>
      <c r="HWH5" s="261"/>
      <c r="HWI5" s="261"/>
      <c r="HWJ5" s="261"/>
      <c r="HWK5" s="261"/>
      <c r="HWL5" s="261"/>
      <c r="HWM5" s="261"/>
      <c r="HWN5" s="261"/>
      <c r="HWO5" s="261"/>
      <c r="HWP5" s="261"/>
      <c r="HWQ5" s="261"/>
      <c r="HWR5" s="261"/>
      <c r="HWS5" s="261"/>
      <c r="HWT5" s="261"/>
      <c r="HWU5" s="261"/>
      <c r="HWV5" s="261"/>
      <c r="HWW5" s="261"/>
      <c r="HWX5" s="261"/>
      <c r="HWY5" s="261"/>
      <c r="HWZ5" s="261"/>
      <c r="HXA5" s="261"/>
      <c r="HXB5" s="261"/>
      <c r="HXC5" s="261"/>
      <c r="HXD5" s="261"/>
      <c r="HXE5" s="261"/>
      <c r="HXF5" s="261"/>
      <c r="HXG5" s="261"/>
      <c r="HXH5" s="261"/>
      <c r="HXI5" s="261"/>
      <c r="HXJ5" s="261"/>
      <c r="HXK5" s="261"/>
      <c r="HXL5" s="261"/>
      <c r="HXM5" s="261"/>
      <c r="HXN5" s="261"/>
      <c r="HXO5" s="261"/>
      <c r="HXP5" s="261"/>
      <c r="HXQ5" s="261"/>
      <c r="HXR5" s="261"/>
      <c r="HXS5" s="261"/>
      <c r="HXT5" s="261"/>
      <c r="HXU5" s="261"/>
      <c r="HXV5" s="261"/>
      <c r="HXW5" s="261"/>
      <c r="HXX5" s="261"/>
      <c r="HXY5" s="261"/>
      <c r="HXZ5" s="261"/>
      <c r="HYA5" s="261"/>
      <c r="HYB5" s="261"/>
      <c r="HYC5" s="261"/>
      <c r="HYD5" s="261"/>
      <c r="HYE5" s="261"/>
      <c r="HYF5" s="261"/>
      <c r="HYG5" s="261"/>
      <c r="HYH5" s="261"/>
      <c r="HYI5" s="261"/>
      <c r="HYJ5" s="261"/>
      <c r="HYK5" s="261"/>
      <c r="HYL5" s="261"/>
      <c r="HYM5" s="261"/>
      <c r="HYN5" s="261"/>
      <c r="HYO5" s="261"/>
      <c r="HYP5" s="261"/>
      <c r="HYQ5" s="261"/>
      <c r="HYR5" s="261"/>
      <c r="HYS5" s="261"/>
      <c r="HYT5" s="261"/>
      <c r="HYU5" s="261"/>
      <c r="HYV5" s="261"/>
      <c r="HYW5" s="261"/>
      <c r="HYX5" s="261"/>
      <c r="HYY5" s="261"/>
      <c r="HYZ5" s="261"/>
      <c r="HZA5" s="261"/>
      <c r="HZB5" s="261"/>
      <c r="HZC5" s="261"/>
      <c r="HZD5" s="261"/>
      <c r="HZE5" s="261"/>
      <c r="HZF5" s="261"/>
      <c r="HZG5" s="261"/>
      <c r="HZH5" s="261"/>
      <c r="HZI5" s="261"/>
      <c r="HZJ5" s="261"/>
      <c r="HZK5" s="261"/>
      <c r="HZL5" s="261"/>
      <c r="HZM5" s="261"/>
      <c r="HZN5" s="261"/>
      <c r="HZO5" s="261"/>
      <c r="HZP5" s="261"/>
      <c r="HZQ5" s="261"/>
      <c r="HZR5" s="261"/>
      <c r="HZS5" s="261"/>
      <c r="HZT5" s="261"/>
      <c r="HZU5" s="261"/>
      <c r="HZV5" s="261"/>
      <c r="HZW5" s="261"/>
      <c r="HZX5" s="261"/>
      <c r="HZY5" s="261"/>
      <c r="HZZ5" s="261"/>
      <c r="IAA5" s="261"/>
      <c r="IAB5" s="261"/>
      <c r="IAC5" s="261"/>
      <c r="IAD5" s="261"/>
      <c r="IAE5" s="261"/>
      <c r="IAF5" s="261"/>
      <c r="IAG5" s="261"/>
      <c r="IAH5" s="261"/>
      <c r="IAI5" s="261"/>
      <c r="IAJ5" s="261"/>
      <c r="IAK5" s="261"/>
      <c r="IAL5" s="261"/>
      <c r="IAM5" s="261"/>
      <c r="IAN5" s="261"/>
      <c r="IAO5" s="261"/>
      <c r="IAP5" s="261"/>
      <c r="IAQ5" s="261"/>
      <c r="IAR5" s="261"/>
      <c r="IAS5" s="261"/>
      <c r="IAT5" s="261"/>
      <c r="IAU5" s="261"/>
      <c r="IAV5" s="261"/>
      <c r="IAW5" s="261"/>
      <c r="IAX5" s="261"/>
      <c r="IAY5" s="261"/>
      <c r="IAZ5" s="261"/>
      <c r="IBA5" s="261"/>
      <c r="IBB5" s="261"/>
      <c r="IBC5" s="261"/>
      <c r="IBD5" s="261"/>
      <c r="IBE5" s="261"/>
      <c r="IBF5" s="261"/>
      <c r="IBG5" s="261"/>
      <c r="IBH5" s="261"/>
      <c r="IBI5" s="261"/>
      <c r="IBJ5" s="261"/>
      <c r="IBK5" s="261"/>
      <c r="IBL5" s="261"/>
      <c r="IBM5" s="261"/>
      <c r="IBN5" s="261"/>
      <c r="IBO5" s="261"/>
      <c r="IBP5" s="261"/>
      <c r="IBQ5" s="261"/>
      <c r="IBR5" s="261"/>
      <c r="IBS5" s="261"/>
      <c r="IBT5" s="261"/>
      <c r="IBU5" s="261"/>
      <c r="IBV5" s="261"/>
      <c r="IBW5" s="261"/>
      <c r="IBX5" s="261"/>
      <c r="IBY5" s="261"/>
      <c r="IBZ5" s="261"/>
      <c r="ICA5" s="261"/>
      <c r="ICB5" s="261"/>
      <c r="ICC5" s="261"/>
      <c r="ICD5" s="261"/>
      <c r="ICE5" s="261"/>
      <c r="ICF5" s="261"/>
      <c r="ICG5" s="261"/>
      <c r="ICH5" s="261"/>
      <c r="ICI5" s="261"/>
      <c r="ICJ5" s="261"/>
      <c r="ICK5" s="261"/>
      <c r="ICL5" s="261"/>
      <c r="ICM5" s="261"/>
      <c r="ICN5" s="261"/>
      <c r="ICO5" s="261"/>
      <c r="ICP5" s="261"/>
      <c r="ICQ5" s="261"/>
      <c r="ICR5" s="261"/>
      <c r="ICS5" s="261"/>
      <c r="ICT5" s="261"/>
      <c r="ICU5" s="261"/>
      <c r="ICV5" s="261"/>
      <c r="ICW5" s="261"/>
      <c r="ICX5" s="261"/>
      <c r="ICY5" s="261"/>
      <c r="ICZ5" s="261"/>
      <c r="IDA5" s="261"/>
      <c r="IDB5" s="261"/>
      <c r="IDC5" s="261"/>
      <c r="IDD5" s="261"/>
      <c r="IDE5" s="261"/>
      <c r="IDF5" s="261"/>
      <c r="IDG5" s="261"/>
      <c r="IDH5" s="261"/>
      <c r="IDI5" s="261"/>
      <c r="IDJ5" s="261"/>
      <c r="IDK5" s="261"/>
      <c r="IDL5" s="261"/>
      <c r="IDM5" s="261"/>
      <c r="IDN5" s="261"/>
      <c r="IDO5" s="261"/>
      <c r="IDP5" s="261"/>
      <c r="IDQ5" s="261"/>
      <c r="IDR5" s="261"/>
      <c r="IDS5" s="261"/>
      <c r="IDT5" s="261"/>
      <c r="IDU5" s="261"/>
      <c r="IDV5" s="261"/>
      <c r="IDW5" s="261"/>
      <c r="IDX5" s="261"/>
      <c r="IDY5" s="261"/>
      <c r="IDZ5" s="261"/>
      <c r="IEA5" s="261"/>
      <c r="IEB5" s="261"/>
      <c r="IEC5" s="261"/>
      <c r="IED5" s="261"/>
      <c r="IEE5" s="261"/>
      <c r="IEF5" s="261"/>
      <c r="IEG5" s="261"/>
      <c r="IEH5" s="261"/>
      <c r="IEI5" s="261"/>
      <c r="IEJ5" s="261"/>
      <c r="IEK5" s="261"/>
      <c r="IEL5" s="261"/>
      <c r="IEM5" s="261"/>
      <c r="IEN5" s="261"/>
      <c r="IEO5" s="261"/>
      <c r="IEP5" s="261"/>
      <c r="IEQ5" s="261"/>
      <c r="IER5" s="261"/>
      <c r="IES5" s="261"/>
      <c r="IET5" s="261"/>
      <c r="IEU5" s="261"/>
      <c r="IEV5" s="261"/>
      <c r="IEW5" s="261"/>
      <c r="IEX5" s="261"/>
      <c r="IEY5" s="261"/>
      <c r="IEZ5" s="261"/>
      <c r="IFA5" s="261"/>
      <c r="IFB5" s="261"/>
      <c r="IFC5" s="261"/>
      <c r="IFD5" s="261"/>
      <c r="IFE5" s="261"/>
      <c r="IFF5" s="261"/>
      <c r="IFG5" s="261"/>
      <c r="IFH5" s="261"/>
      <c r="IFI5" s="261"/>
      <c r="IFJ5" s="261"/>
      <c r="IFK5" s="261"/>
      <c r="IFL5" s="261"/>
      <c r="IFM5" s="261"/>
      <c r="IFN5" s="261"/>
      <c r="IFO5" s="261"/>
      <c r="IFP5" s="261"/>
      <c r="IFQ5" s="261"/>
      <c r="IFR5" s="261"/>
      <c r="IFS5" s="261"/>
      <c r="IFT5" s="261"/>
      <c r="IFU5" s="261"/>
      <c r="IFV5" s="261"/>
      <c r="IFW5" s="261"/>
      <c r="IFX5" s="261"/>
      <c r="IFY5" s="261"/>
      <c r="IFZ5" s="261"/>
      <c r="IGA5" s="261"/>
      <c r="IGB5" s="261"/>
      <c r="IGC5" s="261"/>
      <c r="IGD5" s="261"/>
      <c r="IGE5" s="261"/>
      <c r="IGF5" s="261"/>
      <c r="IGG5" s="261"/>
      <c r="IGH5" s="261"/>
      <c r="IGI5" s="261"/>
      <c r="IGJ5" s="261"/>
      <c r="IGK5" s="261"/>
      <c r="IGL5" s="261"/>
      <c r="IGM5" s="261"/>
      <c r="IGN5" s="261"/>
      <c r="IGO5" s="261"/>
      <c r="IGP5" s="261"/>
      <c r="IGQ5" s="261"/>
      <c r="IGR5" s="261"/>
      <c r="IGS5" s="261"/>
      <c r="IGT5" s="261"/>
      <c r="IGU5" s="261"/>
      <c r="IGV5" s="261"/>
      <c r="IGW5" s="261"/>
      <c r="IGX5" s="261"/>
      <c r="IGY5" s="261"/>
      <c r="IGZ5" s="261"/>
      <c r="IHA5" s="261"/>
      <c r="IHB5" s="261"/>
      <c r="IHC5" s="261"/>
      <c r="IHD5" s="261"/>
      <c r="IHE5" s="261"/>
      <c r="IHF5" s="261"/>
      <c r="IHG5" s="261"/>
      <c r="IHH5" s="261"/>
      <c r="IHI5" s="261"/>
      <c r="IHJ5" s="261"/>
      <c r="IHK5" s="261"/>
      <c r="IHL5" s="261"/>
      <c r="IHM5" s="261"/>
      <c r="IHN5" s="261"/>
      <c r="IHO5" s="261"/>
      <c r="IHP5" s="261"/>
      <c r="IHQ5" s="261"/>
      <c r="IHR5" s="261"/>
      <c r="IHS5" s="261"/>
      <c r="IHT5" s="261"/>
      <c r="IHU5" s="261"/>
      <c r="IHV5" s="261"/>
      <c r="IHW5" s="261"/>
      <c r="IHX5" s="261"/>
      <c r="IHY5" s="261"/>
      <c r="IHZ5" s="261"/>
      <c r="IIA5" s="261"/>
      <c r="IIB5" s="261"/>
      <c r="IIC5" s="261"/>
      <c r="IID5" s="261"/>
      <c r="IIE5" s="261"/>
      <c r="IIF5" s="261"/>
      <c r="IIG5" s="261"/>
      <c r="IIH5" s="261"/>
      <c r="III5" s="261"/>
      <c r="IIJ5" s="261"/>
      <c r="IIK5" s="261"/>
      <c r="IIL5" s="261"/>
      <c r="IIM5" s="261"/>
      <c r="IIN5" s="261"/>
      <c r="IIO5" s="261"/>
      <c r="IIP5" s="261"/>
      <c r="IIQ5" s="261"/>
      <c r="IIR5" s="261"/>
      <c r="IIS5" s="261"/>
      <c r="IIT5" s="261"/>
      <c r="IIU5" s="261"/>
      <c r="IIV5" s="261"/>
      <c r="IIW5" s="261"/>
      <c r="IIX5" s="261"/>
      <c r="IIY5" s="261"/>
      <c r="IIZ5" s="261"/>
      <c r="IJA5" s="261"/>
      <c r="IJB5" s="261"/>
      <c r="IJC5" s="261"/>
      <c r="IJD5" s="261"/>
      <c r="IJE5" s="261"/>
      <c r="IJF5" s="261"/>
      <c r="IJG5" s="261"/>
      <c r="IJH5" s="261"/>
      <c r="IJI5" s="261"/>
      <c r="IJJ5" s="261"/>
      <c r="IJK5" s="261"/>
      <c r="IJL5" s="261"/>
      <c r="IJM5" s="261"/>
      <c r="IJN5" s="261"/>
      <c r="IJO5" s="261"/>
      <c r="IJP5" s="261"/>
      <c r="IJQ5" s="261"/>
      <c r="IJR5" s="261"/>
      <c r="IJS5" s="261"/>
      <c r="IJT5" s="261"/>
      <c r="IJU5" s="261"/>
      <c r="IJV5" s="261"/>
      <c r="IJW5" s="261"/>
      <c r="IJX5" s="261"/>
      <c r="IJY5" s="261"/>
      <c r="IJZ5" s="261"/>
      <c r="IKA5" s="261"/>
      <c r="IKB5" s="261"/>
      <c r="IKC5" s="261"/>
      <c r="IKD5" s="261"/>
      <c r="IKE5" s="261"/>
      <c r="IKF5" s="261"/>
      <c r="IKG5" s="261"/>
      <c r="IKH5" s="261"/>
      <c r="IKI5" s="261"/>
      <c r="IKJ5" s="261"/>
      <c r="IKK5" s="261"/>
      <c r="IKL5" s="261"/>
      <c r="IKM5" s="261"/>
      <c r="IKN5" s="261"/>
      <c r="IKO5" s="261"/>
      <c r="IKP5" s="261"/>
      <c r="IKQ5" s="261"/>
      <c r="IKR5" s="261"/>
      <c r="IKS5" s="261"/>
      <c r="IKT5" s="261"/>
      <c r="IKU5" s="261"/>
      <c r="IKV5" s="261"/>
      <c r="IKW5" s="261"/>
      <c r="IKX5" s="261"/>
      <c r="IKY5" s="261"/>
      <c r="IKZ5" s="261"/>
      <c r="ILA5" s="261"/>
      <c r="ILB5" s="261"/>
      <c r="ILC5" s="261"/>
      <c r="ILD5" s="261"/>
      <c r="ILE5" s="261"/>
      <c r="ILF5" s="261"/>
      <c r="ILG5" s="261"/>
      <c r="ILH5" s="261"/>
      <c r="ILI5" s="261"/>
      <c r="ILJ5" s="261"/>
      <c r="ILK5" s="261"/>
      <c r="ILL5" s="261"/>
      <c r="ILM5" s="261"/>
      <c r="ILN5" s="261"/>
      <c r="ILO5" s="261"/>
      <c r="ILP5" s="261"/>
      <c r="ILQ5" s="261"/>
      <c r="ILR5" s="261"/>
      <c r="ILS5" s="261"/>
      <c r="ILT5" s="261"/>
      <c r="ILU5" s="261"/>
      <c r="ILV5" s="261"/>
      <c r="ILW5" s="261"/>
      <c r="ILX5" s="261"/>
      <c r="ILY5" s="261"/>
      <c r="ILZ5" s="261"/>
      <c r="IMA5" s="261"/>
      <c r="IMB5" s="261"/>
      <c r="IMC5" s="261"/>
      <c r="IMD5" s="261"/>
      <c r="IME5" s="261"/>
      <c r="IMF5" s="261"/>
      <c r="IMG5" s="261"/>
      <c r="IMH5" s="261"/>
      <c r="IMI5" s="261"/>
      <c r="IMJ5" s="261"/>
      <c r="IMK5" s="261"/>
      <c r="IML5" s="261"/>
      <c r="IMM5" s="261"/>
      <c r="IMN5" s="261"/>
      <c r="IMO5" s="261"/>
      <c r="IMP5" s="261"/>
      <c r="IMQ5" s="261"/>
      <c r="IMR5" s="261"/>
      <c r="IMS5" s="261"/>
      <c r="IMT5" s="261"/>
      <c r="IMU5" s="261"/>
      <c r="IMV5" s="261"/>
      <c r="IMW5" s="261"/>
      <c r="IMX5" s="261"/>
      <c r="IMY5" s="261"/>
      <c r="IMZ5" s="261"/>
      <c r="INA5" s="261"/>
      <c r="INB5" s="261"/>
      <c r="INC5" s="261"/>
      <c r="IND5" s="261"/>
      <c r="INE5" s="261"/>
      <c r="INF5" s="261"/>
      <c r="ING5" s="261"/>
      <c r="INH5" s="261"/>
      <c r="INI5" s="261"/>
      <c r="INJ5" s="261"/>
      <c r="INK5" s="261"/>
      <c r="INL5" s="261"/>
      <c r="INM5" s="261"/>
      <c r="INN5" s="261"/>
      <c r="INO5" s="261"/>
      <c r="INP5" s="261"/>
      <c r="INQ5" s="261"/>
      <c r="INR5" s="261"/>
      <c r="INS5" s="261"/>
      <c r="INT5" s="261"/>
      <c r="INU5" s="261"/>
      <c r="INV5" s="261"/>
      <c r="INW5" s="261"/>
      <c r="INX5" s="261"/>
      <c r="INY5" s="261"/>
      <c r="INZ5" s="261"/>
      <c r="IOA5" s="261"/>
      <c r="IOB5" s="261"/>
      <c r="IOC5" s="261"/>
      <c r="IOD5" s="261"/>
      <c r="IOE5" s="261"/>
      <c r="IOF5" s="261"/>
      <c r="IOG5" s="261"/>
      <c r="IOH5" s="261"/>
      <c r="IOI5" s="261"/>
      <c r="IOJ5" s="261"/>
      <c r="IOK5" s="261"/>
      <c r="IOL5" s="261"/>
      <c r="IOM5" s="261"/>
      <c r="ION5" s="261"/>
      <c r="IOO5" s="261"/>
      <c r="IOP5" s="261"/>
      <c r="IOQ5" s="261"/>
      <c r="IOR5" s="261"/>
      <c r="IOS5" s="261"/>
      <c r="IOT5" s="261"/>
      <c r="IOU5" s="261"/>
      <c r="IOV5" s="261"/>
      <c r="IOW5" s="261"/>
      <c r="IOX5" s="261"/>
      <c r="IOY5" s="261"/>
      <c r="IOZ5" s="261"/>
      <c r="IPA5" s="261"/>
      <c r="IPB5" s="261"/>
      <c r="IPC5" s="261"/>
      <c r="IPD5" s="261"/>
      <c r="IPE5" s="261"/>
      <c r="IPF5" s="261"/>
      <c r="IPG5" s="261"/>
      <c r="IPH5" s="261"/>
      <c r="IPI5" s="261"/>
      <c r="IPJ5" s="261"/>
      <c r="IPK5" s="261"/>
      <c r="IPL5" s="261"/>
      <c r="IPM5" s="261"/>
      <c r="IPN5" s="261"/>
      <c r="IPO5" s="261"/>
      <c r="IPP5" s="261"/>
      <c r="IPQ5" s="261"/>
      <c r="IPR5" s="261"/>
      <c r="IPS5" s="261"/>
      <c r="IPT5" s="261"/>
      <c r="IPU5" s="261"/>
      <c r="IPV5" s="261"/>
      <c r="IPW5" s="261"/>
      <c r="IPX5" s="261"/>
      <c r="IPY5" s="261"/>
      <c r="IPZ5" s="261"/>
      <c r="IQA5" s="261"/>
      <c r="IQB5" s="261"/>
      <c r="IQC5" s="261"/>
      <c r="IQD5" s="261"/>
      <c r="IQE5" s="261"/>
      <c r="IQF5" s="261"/>
      <c r="IQG5" s="261"/>
      <c r="IQH5" s="261"/>
      <c r="IQI5" s="261"/>
      <c r="IQJ5" s="261"/>
      <c r="IQK5" s="261"/>
      <c r="IQL5" s="261"/>
      <c r="IQM5" s="261"/>
      <c r="IQN5" s="261"/>
      <c r="IQO5" s="261"/>
      <c r="IQP5" s="261"/>
      <c r="IQQ5" s="261"/>
      <c r="IQR5" s="261"/>
      <c r="IQS5" s="261"/>
      <c r="IQT5" s="261"/>
      <c r="IQU5" s="261"/>
      <c r="IQV5" s="261"/>
      <c r="IQW5" s="261"/>
      <c r="IQX5" s="261"/>
      <c r="IQY5" s="261"/>
      <c r="IQZ5" s="261"/>
      <c r="IRA5" s="261"/>
      <c r="IRB5" s="261"/>
      <c r="IRC5" s="261"/>
      <c r="IRD5" s="261"/>
      <c r="IRE5" s="261"/>
      <c r="IRF5" s="261"/>
      <c r="IRG5" s="261"/>
      <c r="IRH5" s="261"/>
      <c r="IRI5" s="261"/>
      <c r="IRJ5" s="261"/>
      <c r="IRK5" s="261"/>
      <c r="IRL5" s="261"/>
      <c r="IRM5" s="261"/>
      <c r="IRN5" s="261"/>
      <c r="IRO5" s="261"/>
      <c r="IRP5" s="261"/>
      <c r="IRQ5" s="261"/>
      <c r="IRR5" s="261"/>
      <c r="IRS5" s="261"/>
      <c r="IRT5" s="261"/>
      <c r="IRU5" s="261"/>
      <c r="IRV5" s="261"/>
      <c r="IRW5" s="261"/>
      <c r="IRX5" s="261"/>
      <c r="IRY5" s="261"/>
      <c r="IRZ5" s="261"/>
      <c r="ISA5" s="261"/>
      <c r="ISB5" s="261"/>
      <c r="ISC5" s="261"/>
      <c r="ISD5" s="261"/>
      <c r="ISE5" s="261"/>
      <c r="ISF5" s="261"/>
      <c r="ISG5" s="261"/>
      <c r="ISH5" s="261"/>
      <c r="ISI5" s="261"/>
      <c r="ISJ5" s="261"/>
      <c r="ISK5" s="261"/>
      <c r="ISL5" s="261"/>
      <c r="ISM5" s="261"/>
      <c r="ISN5" s="261"/>
      <c r="ISO5" s="261"/>
      <c r="ISP5" s="261"/>
      <c r="ISQ5" s="261"/>
      <c r="ISR5" s="261"/>
      <c r="ISS5" s="261"/>
      <c r="IST5" s="261"/>
      <c r="ISU5" s="261"/>
      <c r="ISV5" s="261"/>
      <c r="ISW5" s="261"/>
      <c r="ISX5" s="261"/>
      <c r="ISY5" s="261"/>
      <c r="ISZ5" s="261"/>
      <c r="ITA5" s="261"/>
      <c r="ITB5" s="261"/>
      <c r="ITC5" s="261"/>
      <c r="ITD5" s="261"/>
      <c r="ITE5" s="261"/>
      <c r="ITF5" s="261"/>
      <c r="ITG5" s="261"/>
      <c r="ITH5" s="261"/>
      <c r="ITI5" s="261"/>
      <c r="ITJ5" s="261"/>
      <c r="ITK5" s="261"/>
      <c r="ITL5" s="261"/>
      <c r="ITM5" s="261"/>
      <c r="ITN5" s="261"/>
      <c r="ITO5" s="261"/>
      <c r="ITP5" s="261"/>
      <c r="ITQ5" s="261"/>
      <c r="ITR5" s="261"/>
      <c r="ITS5" s="261"/>
      <c r="ITT5" s="261"/>
      <c r="ITU5" s="261"/>
      <c r="ITV5" s="261"/>
      <c r="ITW5" s="261"/>
      <c r="ITX5" s="261"/>
      <c r="ITY5" s="261"/>
      <c r="ITZ5" s="261"/>
      <c r="IUA5" s="261"/>
      <c r="IUB5" s="261"/>
      <c r="IUC5" s="261"/>
      <c r="IUD5" s="261"/>
      <c r="IUE5" s="261"/>
      <c r="IUF5" s="261"/>
      <c r="IUG5" s="261"/>
      <c r="IUH5" s="261"/>
      <c r="IUI5" s="261"/>
      <c r="IUJ5" s="261"/>
      <c r="IUK5" s="261"/>
      <c r="IUL5" s="261"/>
      <c r="IUM5" s="261"/>
      <c r="IUN5" s="261"/>
      <c r="IUO5" s="261"/>
      <c r="IUP5" s="261"/>
      <c r="IUQ5" s="261"/>
      <c r="IUR5" s="261"/>
      <c r="IUS5" s="261"/>
      <c r="IUT5" s="261"/>
      <c r="IUU5" s="261"/>
      <c r="IUV5" s="261"/>
      <c r="IUW5" s="261"/>
      <c r="IUX5" s="261"/>
      <c r="IUY5" s="261"/>
      <c r="IUZ5" s="261"/>
      <c r="IVA5" s="261"/>
      <c r="IVB5" s="261"/>
      <c r="IVC5" s="261"/>
      <c r="IVD5" s="261"/>
      <c r="IVE5" s="261"/>
      <c r="IVF5" s="261"/>
      <c r="IVG5" s="261"/>
      <c r="IVH5" s="261"/>
      <c r="IVI5" s="261"/>
      <c r="IVJ5" s="261"/>
      <c r="IVK5" s="261"/>
      <c r="IVL5" s="261"/>
      <c r="IVM5" s="261"/>
      <c r="IVN5" s="261"/>
      <c r="IVO5" s="261"/>
      <c r="IVP5" s="261"/>
      <c r="IVQ5" s="261"/>
      <c r="IVR5" s="261"/>
      <c r="IVS5" s="261"/>
      <c r="IVT5" s="261"/>
      <c r="IVU5" s="261"/>
      <c r="IVV5" s="261"/>
      <c r="IVW5" s="261"/>
      <c r="IVX5" s="261"/>
      <c r="IVY5" s="261"/>
      <c r="IVZ5" s="261"/>
      <c r="IWA5" s="261"/>
      <c r="IWB5" s="261"/>
      <c r="IWC5" s="261"/>
      <c r="IWD5" s="261"/>
      <c r="IWE5" s="261"/>
      <c r="IWF5" s="261"/>
      <c r="IWG5" s="261"/>
      <c r="IWH5" s="261"/>
      <c r="IWI5" s="261"/>
      <c r="IWJ5" s="261"/>
      <c r="IWK5" s="261"/>
      <c r="IWL5" s="261"/>
      <c r="IWM5" s="261"/>
      <c r="IWN5" s="261"/>
      <c r="IWO5" s="261"/>
      <c r="IWP5" s="261"/>
      <c r="IWQ5" s="261"/>
      <c r="IWR5" s="261"/>
      <c r="IWS5" s="261"/>
      <c r="IWT5" s="261"/>
      <c r="IWU5" s="261"/>
      <c r="IWV5" s="261"/>
      <c r="IWW5" s="261"/>
      <c r="IWX5" s="261"/>
      <c r="IWY5" s="261"/>
      <c r="IWZ5" s="261"/>
      <c r="IXA5" s="261"/>
      <c r="IXB5" s="261"/>
      <c r="IXC5" s="261"/>
      <c r="IXD5" s="261"/>
      <c r="IXE5" s="261"/>
      <c r="IXF5" s="261"/>
      <c r="IXG5" s="261"/>
      <c r="IXH5" s="261"/>
      <c r="IXI5" s="261"/>
      <c r="IXJ5" s="261"/>
      <c r="IXK5" s="261"/>
      <c r="IXL5" s="261"/>
      <c r="IXM5" s="261"/>
      <c r="IXN5" s="261"/>
      <c r="IXO5" s="261"/>
      <c r="IXP5" s="261"/>
      <c r="IXQ5" s="261"/>
      <c r="IXR5" s="261"/>
      <c r="IXS5" s="261"/>
      <c r="IXT5" s="261"/>
      <c r="IXU5" s="261"/>
      <c r="IXV5" s="261"/>
      <c r="IXW5" s="261"/>
      <c r="IXX5" s="261"/>
      <c r="IXY5" s="261"/>
      <c r="IXZ5" s="261"/>
      <c r="IYA5" s="261"/>
      <c r="IYB5" s="261"/>
      <c r="IYC5" s="261"/>
      <c r="IYD5" s="261"/>
      <c r="IYE5" s="261"/>
      <c r="IYF5" s="261"/>
      <c r="IYG5" s="261"/>
      <c r="IYH5" s="261"/>
      <c r="IYI5" s="261"/>
      <c r="IYJ5" s="261"/>
      <c r="IYK5" s="261"/>
      <c r="IYL5" s="261"/>
      <c r="IYM5" s="261"/>
      <c r="IYN5" s="261"/>
      <c r="IYO5" s="261"/>
      <c r="IYP5" s="261"/>
      <c r="IYQ5" s="261"/>
      <c r="IYR5" s="261"/>
      <c r="IYS5" s="261"/>
      <c r="IYT5" s="261"/>
      <c r="IYU5" s="261"/>
      <c r="IYV5" s="261"/>
      <c r="IYW5" s="261"/>
      <c r="IYX5" s="261"/>
      <c r="IYY5" s="261"/>
      <c r="IYZ5" s="261"/>
      <c r="IZA5" s="261"/>
      <c r="IZB5" s="261"/>
      <c r="IZC5" s="261"/>
      <c r="IZD5" s="261"/>
      <c r="IZE5" s="261"/>
      <c r="IZF5" s="261"/>
      <c r="IZG5" s="261"/>
      <c r="IZH5" s="261"/>
      <c r="IZI5" s="261"/>
      <c r="IZJ5" s="261"/>
      <c r="IZK5" s="261"/>
      <c r="IZL5" s="261"/>
      <c r="IZM5" s="261"/>
      <c r="IZN5" s="261"/>
      <c r="IZO5" s="261"/>
      <c r="IZP5" s="261"/>
      <c r="IZQ5" s="261"/>
      <c r="IZR5" s="261"/>
      <c r="IZS5" s="261"/>
      <c r="IZT5" s="261"/>
      <c r="IZU5" s="261"/>
      <c r="IZV5" s="261"/>
      <c r="IZW5" s="261"/>
      <c r="IZX5" s="261"/>
      <c r="IZY5" s="261"/>
      <c r="IZZ5" s="261"/>
      <c r="JAA5" s="261"/>
      <c r="JAB5" s="261"/>
      <c r="JAC5" s="261"/>
      <c r="JAD5" s="261"/>
      <c r="JAE5" s="261"/>
      <c r="JAF5" s="261"/>
      <c r="JAG5" s="261"/>
      <c r="JAH5" s="261"/>
      <c r="JAI5" s="261"/>
      <c r="JAJ5" s="261"/>
      <c r="JAK5" s="261"/>
      <c r="JAL5" s="261"/>
      <c r="JAM5" s="261"/>
      <c r="JAN5" s="261"/>
      <c r="JAO5" s="261"/>
      <c r="JAP5" s="261"/>
      <c r="JAQ5" s="261"/>
      <c r="JAR5" s="261"/>
      <c r="JAS5" s="261"/>
      <c r="JAT5" s="261"/>
      <c r="JAU5" s="261"/>
      <c r="JAV5" s="261"/>
      <c r="JAW5" s="261"/>
      <c r="JAX5" s="261"/>
      <c r="JAY5" s="261"/>
      <c r="JAZ5" s="261"/>
      <c r="JBA5" s="261"/>
      <c r="JBB5" s="261"/>
      <c r="JBC5" s="261"/>
      <c r="JBD5" s="261"/>
      <c r="JBE5" s="261"/>
      <c r="JBF5" s="261"/>
      <c r="JBG5" s="261"/>
      <c r="JBH5" s="261"/>
      <c r="JBI5" s="261"/>
      <c r="JBJ5" s="261"/>
      <c r="JBK5" s="261"/>
      <c r="JBL5" s="261"/>
      <c r="JBM5" s="261"/>
      <c r="JBN5" s="261"/>
      <c r="JBO5" s="261"/>
      <c r="JBP5" s="261"/>
      <c r="JBQ5" s="261"/>
      <c r="JBR5" s="261"/>
      <c r="JBS5" s="261"/>
      <c r="JBT5" s="261"/>
      <c r="JBU5" s="261"/>
      <c r="JBV5" s="261"/>
      <c r="JBW5" s="261"/>
      <c r="JBX5" s="261"/>
      <c r="JBY5" s="261"/>
      <c r="JBZ5" s="261"/>
      <c r="JCA5" s="261"/>
      <c r="JCB5" s="261"/>
      <c r="JCC5" s="261"/>
      <c r="JCD5" s="261"/>
      <c r="JCE5" s="261"/>
      <c r="JCF5" s="261"/>
      <c r="JCG5" s="261"/>
      <c r="JCH5" s="261"/>
      <c r="JCI5" s="261"/>
      <c r="JCJ5" s="261"/>
      <c r="JCK5" s="261"/>
      <c r="JCL5" s="261"/>
      <c r="JCM5" s="261"/>
      <c r="JCN5" s="261"/>
      <c r="JCO5" s="261"/>
      <c r="JCP5" s="261"/>
      <c r="JCQ5" s="261"/>
      <c r="JCR5" s="261"/>
      <c r="JCS5" s="261"/>
      <c r="JCT5" s="261"/>
      <c r="JCU5" s="261"/>
      <c r="JCV5" s="261"/>
      <c r="JCW5" s="261"/>
      <c r="JCX5" s="261"/>
      <c r="JCY5" s="261"/>
      <c r="JCZ5" s="261"/>
      <c r="JDA5" s="261"/>
      <c r="JDB5" s="261"/>
      <c r="JDC5" s="261"/>
      <c r="JDD5" s="261"/>
      <c r="JDE5" s="261"/>
      <c r="JDF5" s="261"/>
      <c r="JDG5" s="261"/>
      <c r="JDH5" s="261"/>
      <c r="JDI5" s="261"/>
      <c r="JDJ5" s="261"/>
      <c r="JDK5" s="261"/>
      <c r="JDL5" s="261"/>
      <c r="JDM5" s="261"/>
      <c r="JDN5" s="261"/>
      <c r="JDO5" s="261"/>
      <c r="JDP5" s="261"/>
      <c r="JDQ5" s="261"/>
      <c r="JDR5" s="261"/>
      <c r="JDS5" s="261"/>
      <c r="JDT5" s="261"/>
      <c r="JDU5" s="261"/>
      <c r="JDV5" s="261"/>
      <c r="JDW5" s="261"/>
      <c r="JDX5" s="261"/>
      <c r="JDY5" s="261"/>
      <c r="JDZ5" s="261"/>
      <c r="JEA5" s="261"/>
      <c r="JEB5" s="261"/>
      <c r="JEC5" s="261"/>
      <c r="JED5" s="261"/>
      <c r="JEE5" s="261"/>
      <c r="JEF5" s="261"/>
      <c r="JEG5" s="261"/>
      <c r="JEH5" s="261"/>
      <c r="JEI5" s="261"/>
      <c r="JEJ5" s="261"/>
      <c r="JEK5" s="261"/>
      <c r="JEL5" s="261"/>
      <c r="JEM5" s="261"/>
      <c r="JEN5" s="261"/>
      <c r="JEO5" s="261"/>
      <c r="JEP5" s="261"/>
      <c r="JEQ5" s="261"/>
      <c r="JER5" s="261"/>
      <c r="JES5" s="261"/>
      <c r="JET5" s="261"/>
      <c r="JEU5" s="261"/>
      <c r="JEV5" s="261"/>
      <c r="JEW5" s="261"/>
      <c r="JEX5" s="261"/>
      <c r="JEY5" s="261"/>
      <c r="JEZ5" s="261"/>
      <c r="JFA5" s="261"/>
      <c r="JFB5" s="261"/>
      <c r="JFC5" s="261"/>
      <c r="JFD5" s="261"/>
      <c r="JFE5" s="261"/>
      <c r="JFF5" s="261"/>
      <c r="JFG5" s="261"/>
      <c r="JFH5" s="261"/>
      <c r="JFI5" s="261"/>
      <c r="JFJ5" s="261"/>
      <c r="JFK5" s="261"/>
      <c r="JFL5" s="261"/>
      <c r="JFM5" s="261"/>
      <c r="JFN5" s="261"/>
      <c r="JFO5" s="261"/>
      <c r="JFP5" s="261"/>
      <c r="JFQ5" s="261"/>
      <c r="JFR5" s="261"/>
      <c r="JFS5" s="261"/>
      <c r="JFT5" s="261"/>
      <c r="JFU5" s="261"/>
      <c r="JFV5" s="261"/>
      <c r="JFW5" s="261"/>
      <c r="JFX5" s="261"/>
      <c r="JFY5" s="261"/>
      <c r="JFZ5" s="261"/>
      <c r="JGA5" s="261"/>
      <c r="JGB5" s="261"/>
      <c r="JGC5" s="261"/>
      <c r="JGD5" s="261"/>
      <c r="JGE5" s="261"/>
      <c r="JGF5" s="261"/>
      <c r="JGG5" s="261"/>
      <c r="JGH5" s="261"/>
      <c r="JGI5" s="261"/>
      <c r="JGJ5" s="261"/>
      <c r="JGK5" s="261"/>
      <c r="JGL5" s="261"/>
      <c r="JGM5" s="261"/>
      <c r="JGN5" s="261"/>
      <c r="JGO5" s="261"/>
      <c r="JGP5" s="261"/>
      <c r="JGQ5" s="261"/>
      <c r="JGR5" s="261"/>
      <c r="JGS5" s="261"/>
      <c r="JGT5" s="261"/>
      <c r="JGU5" s="261"/>
      <c r="JGV5" s="261"/>
      <c r="JGW5" s="261"/>
      <c r="JGX5" s="261"/>
      <c r="JGY5" s="261"/>
      <c r="JGZ5" s="261"/>
      <c r="JHA5" s="261"/>
      <c r="JHB5" s="261"/>
      <c r="JHC5" s="261"/>
      <c r="JHD5" s="261"/>
      <c r="JHE5" s="261"/>
      <c r="JHF5" s="261"/>
      <c r="JHG5" s="261"/>
      <c r="JHH5" s="261"/>
      <c r="JHI5" s="261"/>
      <c r="JHJ5" s="261"/>
      <c r="JHK5" s="261"/>
      <c r="JHL5" s="261"/>
      <c r="JHM5" s="261"/>
      <c r="JHN5" s="261"/>
      <c r="JHO5" s="261"/>
      <c r="JHP5" s="261"/>
      <c r="JHQ5" s="261"/>
      <c r="JHR5" s="261"/>
      <c r="JHS5" s="261"/>
      <c r="JHT5" s="261"/>
      <c r="JHU5" s="261"/>
      <c r="JHV5" s="261"/>
      <c r="JHW5" s="261"/>
      <c r="JHX5" s="261"/>
      <c r="JHY5" s="261"/>
      <c r="JHZ5" s="261"/>
      <c r="JIA5" s="261"/>
      <c r="JIB5" s="261"/>
      <c r="JIC5" s="261"/>
      <c r="JID5" s="261"/>
      <c r="JIE5" s="261"/>
      <c r="JIF5" s="261"/>
      <c r="JIG5" s="261"/>
      <c r="JIH5" s="261"/>
      <c r="JII5" s="261"/>
      <c r="JIJ5" s="261"/>
      <c r="JIK5" s="261"/>
      <c r="JIL5" s="261"/>
      <c r="JIM5" s="261"/>
      <c r="JIN5" s="261"/>
      <c r="JIO5" s="261"/>
      <c r="JIP5" s="261"/>
      <c r="JIQ5" s="261"/>
      <c r="JIR5" s="261"/>
      <c r="JIS5" s="261"/>
      <c r="JIT5" s="261"/>
      <c r="JIU5" s="261"/>
      <c r="JIV5" s="261"/>
      <c r="JIW5" s="261"/>
      <c r="JIX5" s="261"/>
      <c r="JIY5" s="261"/>
      <c r="JIZ5" s="261"/>
      <c r="JJA5" s="261"/>
      <c r="JJB5" s="261"/>
      <c r="JJC5" s="261"/>
      <c r="JJD5" s="261"/>
      <c r="JJE5" s="261"/>
      <c r="JJF5" s="261"/>
      <c r="JJG5" s="261"/>
      <c r="JJH5" s="261"/>
      <c r="JJI5" s="261"/>
      <c r="JJJ5" s="261"/>
      <c r="JJK5" s="261"/>
      <c r="JJL5" s="261"/>
      <c r="JJM5" s="261"/>
      <c r="JJN5" s="261"/>
      <c r="JJO5" s="261"/>
      <c r="JJP5" s="261"/>
      <c r="JJQ5" s="261"/>
      <c r="JJR5" s="261"/>
      <c r="JJS5" s="261"/>
      <c r="JJT5" s="261"/>
      <c r="JJU5" s="261"/>
      <c r="JJV5" s="261"/>
      <c r="JJW5" s="261"/>
      <c r="JJX5" s="261"/>
      <c r="JJY5" s="261"/>
      <c r="JJZ5" s="261"/>
      <c r="JKA5" s="261"/>
      <c r="JKB5" s="261"/>
      <c r="JKC5" s="261"/>
      <c r="JKD5" s="261"/>
      <c r="JKE5" s="261"/>
      <c r="JKF5" s="261"/>
      <c r="JKG5" s="261"/>
      <c r="JKH5" s="261"/>
      <c r="JKI5" s="261"/>
      <c r="JKJ5" s="261"/>
      <c r="JKK5" s="261"/>
      <c r="JKL5" s="261"/>
      <c r="JKM5" s="261"/>
      <c r="JKN5" s="261"/>
      <c r="JKO5" s="261"/>
      <c r="JKP5" s="261"/>
      <c r="JKQ5" s="261"/>
      <c r="JKR5" s="261"/>
      <c r="JKS5" s="261"/>
      <c r="JKT5" s="261"/>
      <c r="JKU5" s="261"/>
      <c r="JKV5" s="261"/>
      <c r="JKW5" s="261"/>
      <c r="JKX5" s="261"/>
      <c r="JKY5" s="261"/>
      <c r="JKZ5" s="261"/>
      <c r="JLA5" s="261"/>
      <c r="JLB5" s="261"/>
      <c r="JLC5" s="261"/>
      <c r="JLD5" s="261"/>
      <c r="JLE5" s="261"/>
      <c r="JLF5" s="261"/>
      <c r="JLG5" s="261"/>
      <c r="JLH5" s="261"/>
      <c r="JLI5" s="261"/>
      <c r="JLJ5" s="261"/>
      <c r="JLK5" s="261"/>
      <c r="JLL5" s="261"/>
      <c r="JLM5" s="261"/>
      <c r="JLN5" s="261"/>
      <c r="JLO5" s="261"/>
      <c r="JLP5" s="261"/>
      <c r="JLQ5" s="261"/>
      <c r="JLR5" s="261"/>
      <c r="JLS5" s="261"/>
      <c r="JLT5" s="261"/>
      <c r="JLU5" s="261"/>
      <c r="JLV5" s="261"/>
      <c r="JLW5" s="261"/>
      <c r="JLX5" s="261"/>
      <c r="JLY5" s="261"/>
      <c r="JLZ5" s="261"/>
      <c r="JMA5" s="261"/>
      <c r="JMB5" s="261"/>
      <c r="JMC5" s="261"/>
      <c r="JMD5" s="261"/>
      <c r="JME5" s="261"/>
      <c r="JMF5" s="261"/>
      <c r="JMG5" s="261"/>
      <c r="JMH5" s="261"/>
      <c r="JMI5" s="261"/>
      <c r="JMJ5" s="261"/>
      <c r="JMK5" s="261"/>
      <c r="JML5" s="261"/>
      <c r="JMM5" s="261"/>
      <c r="JMN5" s="261"/>
      <c r="JMO5" s="261"/>
      <c r="JMP5" s="261"/>
      <c r="JMQ5" s="261"/>
      <c r="JMR5" s="261"/>
      <c r="JMS5" s="261"/>
      <c r="JMT5" s="261"/>
      <c r="JMU5" s="261"/>
      <c r="JMV5" s="261"/>
      <c r="JMW5" s="261"/>
      <c r="JMX5" s="261"/>
      <c r="JMY5" s="261"/>
      <c r="JMZ5" s="261"/>
      <c r="JNA5" s="261"/>
      <c r="JNB5" s="261"/>
      <c r="JNC5" s="261"/>
      <c r="JND5" s="261"/>
      <c r="JNE5" s="261"/>
      <c r="JNF5" s="261"/>
      <c r="JNG5" s="261"/>
      <c r="JNH5" s="261"/>
      <c r="JNI5" s="261"/>
      <c r="JNJ5" s="261"/>
      <c r="JNK5" s="261"/>
      <c r="JNL5" s="261"/>
      <c r="JNM5" s="261"/>
      <c r="JNN5" s="261"/>
      <c r="JNO5" s="261"/>
      <c r="JNP5" s="261"/>
      <c r="JNQ5" s="261"/>
      <c r="JNR5" s="261"/>
      <c r="JNS5" s="261"/>
      <c r="JNT5" s="261"/>
      <c r="JNU5" s="261"/>
      <c r="JNV5" s="261"/>
      <c r="JNW5" s="261"/>
      <c r="JNX5" s="261"/>
      <c r="JNY5" s="261"/>
      <c r="JNZ5" s="261"/>
      <c r="JOA5" s="261"/>
      <c r="JOB5" s="261"/>
      <c r="JOC5" s="261"/>
      <c r="JOD5" s="261"/>
      <c r="JOE5" s="261"/>
      <c r="JOF5" s="261"/>
      <c r="JOG5" s="261"/>
      <c r="JOH5" s="261"/>
      <c r="JOI5" s="261"/>
      <c r="JOJ5" s="261"/>
      <c r="JOK5" s="261"/>
      <c r="JOL5" s="261"/>
      <c r="JOM5" s="261"/>
      <c r="JON5" s="261"/>
      <c r="JOO5" s="261"/>
      <c r="JOP5" s="261"/>
      <c r="JOQ5" s="261"/>
      <c r="JOR5" s="261"/>
      <c r="JOS5" s="261"/>
      <c r="JOT5" s="261"/>
      <c r="JOU5" s="261"/>
      <c r="JOV5" s="261"/>
      <c r="JOW5" s="261"/>
      <c r="JOX5" s="261"/>
      <c r="JOY5" s="261"/>
      <c r="JOZ5" s="261"/>
      <c r="JPA5" s="261"/>
      <c r="JPB5" s="261"/>
      <c r="JPC5" s="261"/>
      <c r="JPD5" s="261"/>
      <c r="JPE5" s="261"/>
      <c r="JPF5" s="261"/>
      <c r="JPG5" s="261"/>
      <c r="JPH5" s="261"/>
      <c r="JPI5" s="261"/>
      <c r="JPJ5" s="261"/>
      <c r="JPK5" s="261"/>
      <c r="JPL5" s="261"/>
      <c r="JPM5" s="261"/>
      <c r="JPN5" s="261"/>
      <c r="JPO5" s="261"/>
      <c r="JPP5" s="261"/>
      <c r="JPQ5" s="261"/>
      <c r="JPR5" s="261"/>
      <c r="JPS5" s="261"/>
      <c r="JPT5" s="261"/>
      <c r="JPU5" s="261"/>
      <c r="JPV5" s="261"/>
      <c r="JPW5" s="261"/>
      <c r="JPX5" s="261"/>
      <c r="JPY5" s="261"/>
      <c r="JPZ5" s="261"/>
      <c r="JQA5" s="261"/>
      <c r="JQB5" s="261"/>
      <c r="JQC5" s="261"/>
      <c r="JQD5" s="261"/>
      <c r="JQE5" s="261"/>
      <c r="JQF5" s="261"/>
      <c r="JQG5" s="261"/>
      <c r="JQH5" s="261"/>
      <c r="JQI5" s="261"/>
      <c r="JQJ5" s="261"/>
      <c r="JQK5" s="261"/>
      <c r="JQL5" s="261"/>
      <c r="JQM5" s="261"/>
      <c r="JQN5" s="261"/>
      <c r="JQO5" s="261"/>
      <c r="JQP5" s="261"/>
      <c r="JQQ5" s="261"/>
      <c r="JQR5" s="261"/>
      <c r="JQS5" s="261"/>
      <c r="JQT5" s="261"/>
      <c r="JQU5" s="261"/>
      <c r="JQV5" s="261"/>
      <c r="JQW5" s="261"/>
      <c r="JQX5" s="261"/>
      <c r="JQY5" s="261"/>
      <c r="JQZ5" s="261"/>
      <c r="JRA5" s="261"/>
      <c r="JRB5" s="261"/>
      <c r="JRC5" s="261"/>
      <c r="JRD5" s="261"/>
      <c r="JRE5" s="261"/>
      <c r="JRF5" s="261"/>
      <c r="JRG5" s="261"/>
      <c r="JRH5" s="261"/>
      <c r="JRI5" s="261"/>
      <c r="JRJ5" s="261"/>
      <c r="JRK5" s="261"/>
      <c r="JRL5" s="261"/>
      <c r="JRM5" s="261"/>
      <c r="JRN5" s="261"/>
      <c r="JRO5" s="261"/>
      <c r="JRP5" s="261"/>
      <c r="JRQ5" s="261"/>
      <c r="JRR5" s="261"/>
      <c r="JRS5" s="261"/>
      <c r="JRT5" s="261"/>
      <c r="JRU5" s="261"/>
      <c r="JRV5" s="261"/>
      <c r="JRW5" s="261"/>
      <c r="JRX5" s="261"/>
      <c r="JRY5" s="261"/>
      <c r="JRZ5" s="261"/>
      <c r="JSA5" s="261"/>
      <c r="JSB5" s="261"/>
      <c r="JSC5" s="261"/>
      <c r="JSD5" s="261"/>
      <c r="JSE5" s="261"/>
      <c r="JSF5" s="261"/>
      <c r="JSG5" s="261"/>
      <c r="JSH5" s="261"/>
      <c r="JSI5" s="261"/>
      <c r="JSJ5" s="261"/>
      <c r="JSK5" s="261"/>
      <c r="JSL5" s="261"/>
      <c r="JSM5" s="261"/>
      <c r="JSN5" s="261"/>
      <c r="JSO5" s="261"/>
      <c r="JSP5" s="261"/>
      <c r="JSQ5" s="261"/>
      <c r="JSR5" s="261"/>
      <c r="JSS5" s="261"/>
      <c r="JST5" s="261"/>
      <c r="JSU5" s="261"/>
      <c r="JSV5" s="261"/>
      <c r="JSW5" s="261"/>
      <c r="JSX5" s="261"/>
      <c r="JSY5" s="261"/>
      <c r="JSZ5" s="261"/>
      <c r="JTA5" s="261"/>
      <c r="JTB5" s="261"/>
      <c r="JTC5" s="261"/>
      <c r="JTD5" s="261"/>
      <c r="JTE5" s="261"/>
      <c r="JTF5" s="261"/>
      <c r="JTG5" s="261"/>
      <c r="JTH5" s="261"/>
      <c r="JTI5" s="261"/>
      <c r="JTJ5" s="261"/>
      <c r="JTK5" s="261"/>
      <c r="JTL5" s="261"/>
      <c r="JTM5" s="261"/>
      <c r="JTN5" s="261"/>
      <c r="JTO5" s="261"/>
      <c r="JTP5" s="261"/>
      <c r="JTQ5" s="261"/>
      <c r="JTR5" s="261"/>
      <c r="JTS5" s="261"/>
      <c r="JTT5" s="261"/>
      <c r="JTU5" s="261"/>
      <c r="JTV5" s="261"/>
      <c r="JTW5" s="261"/>
      <c r="JTX5" s="261"/>
      <c r="JTY5" s="261"/>
      <c r="JTZ5" s="261"/>
      <c r="JUA5" s="261"/>
      <c r="JUB5" s="261"/>
      <c r="JUC5" s="261"/>
      <c r="JUD5" s="261"/>
      <c r="JUE5" s="261"/>
      <c r="JUF5" s="261"/>
      <c r="JUG5" s="261"/>
      <c r="JUH5" s="261"/>
      <c r="JUI5" s="261"/>
      <c r="JUJ5" s="261"/>
      <c r="JUK5" s="261"/>
      <c r="JUL5" s="261"/>
      <c r="JUM5" s="261"/>
      <c r="JUN5" s="261"/>
      <c r="JUO5" s="261"/>
      <c r="JUP5" s="261"/>
      <c r="JUQ5" s="261"/>
      <c r="JUR5" s="261"/>
      <c r="JUS5" s="261"/>
      <c r="JUT5" s="261"/>
      <c r="JUU5" s="261"/>
      <c r="JUV5" s="261"/>
      <c r="JUW5" s="261"/>
      <c r="JUX5" s="261"/>
      <c r="JUY5" s="261"/>
      <c r="JUZ5" s="261"/>
      <c r="JVA5" s="261"/>
      <c r="JVB5" s="261"/>
      <c r="JVC5" s="261"/>
      <c r="JVD5" s="261"/>
      <c r="JVE5" s="261"/>
      <c r="JVF5" s="261"/>
      <c r="JVG5" s="261"/>
      <c r="JVH5" s="261"/>
      <c r="JVI5" s="261"/>
      <c r="JVJ5" s="261"/>
      <c r="JVK5" s="261"/>
      <c r="JVL5" s="261"/>
      <c r="JVM5" s="261"/>
      <c r="JVN5" s="261"/>
      <c r="JVO5" s="261"/>
      <c r="JVP5" s="261"/>
      <c r="JVQ5" s="261"/>
      <c r="JVR5" s="261"/>
      <c r="JVS5" s="261"/>
      <c r="JVT5" s="261"/>
      <c r="JVU5" s="261"/>
      <c r="JVV5" s="261"/>
      <c r="JVW5" s="261"/>
      <c r="JVX5" s="261"/>
      <c r="JVY5" s="261"/>
      <c r="JVZ5" s="261"/>
      <c r="JWA5" s="261"/>
      <c r="JWB5" s="261"/>
      <c r="JWC5" s="261"/>
      <c r="JWD5" s="261"/>
      <c r="JWE5" s="261"/>
      <c r="JWF5" s="261"/>
      <c r="JWG5" s="261"/>
      <c r="JWH5" s="261"/>
      <c r="JWI5" s="261"/>
      <c r="JWJ5" s="261"/>
      <c r="JWK5" s="261"/>
      <c r="JWL5" s="261"/>
      <c r="JWM5" s="261"/>
      <c r="JWN5" s="261"/>
      <c r="JWO5" s="261"/>
      <c r="JWP5" s="261"/>
      <c r="JWQ5" s="261"/>
      <c r="JWR5" s="261"/>
      <c r="JWS5" s="261"/>
      <c r="JWT5" s="261"/>
      <c r="JWU5" s="261"/>
      <c r="JWV5" s="261"/>
      <c r="JWW5" s="261"/>
      <c r="JWX5" s="261"/>
      <c r="JWY5" s="261"/>
      <c r="JWZ5" s="261"/>
      <c r="JXA5" s="261"/>
      <c r="JXB5" s="261"/>
      <c r="JXC5" s="261"/>
      <c r="JXD5" s="261"/>
      <c r="JXE5" s="261"/>
      <c r="JXF5" s="261"/>
      <c r="JXG5" s="261"/>
      <c r="JXH5" s="261"/>
      <c r="JXI5" s="261"/>
      <c r="JXJ5" s="261"/>
      <c r="JXK5" s="261"/>
      <c r="JXL5" s="261"/>
      <c r="JXM5" s="261"/>
      <c r="JXN5" s="261"/>
      <c r="JXO5" s="261"/>
      <c r="JXP5" s="261"/>
      <c r="JXQ5" s="261"/>
      <c r="JXR5" s="261"/>
      <c r="JXS5" s="261"/>
      <c r="JXT5" s="261"/>
      <c r="JXU5" s="261"/>
      <c r="JXV5" s="261"/>
      <c r="JXW5" s="261"/>
      <c r="JXX5" s="261"/>
      <c r="JXY5" s="261"/>
      <c r="JXZ5" s="261"/>
      <c r="JYA5" s="261"/>
      <c r="JYB5" s="261"/>
      <c r="JYC5" s="261"/>
      <c r="JYD5" s="261"/>
      <c r="JYE5" s="261"/>
      <c r="JYF5" s="261"/>
      <c r="JYG5" s="261"/>
      <c r="JYH5" s="261"/>
      <c r="JYI5" s="261"/>
      <c r="JYJ5" s="261"/>
      <c r="JYK5" s="261"/>
      <c r="JYL5" s="261"/>
      <c r="JYM5" s="261"/>
      <c r="JYN5" s="261"/>
      <c r="JYO5" s="261"/>
      <c r="JYP5" s="261"/>
      <c r="JYQ5" s="261"/>
      <c r="JYR5" s="261"/>
      <c r="JYS5" s="261"/>
      <c r="JYT5" s="261"/>
      <c r="JYU5" s="261"/>
      <c r="JYV5" s="261"/>
      <c r="JYW5" s="261"/>
      <c r="JYX5" s="261"/>
      <c r="JYY5" s="261"/>
      <c r="JYZ5" s="261"/>
      <c r="JZA5" s="261"/>
      <c r="JZB5" s="261"/>
      <c r="JZC5" s="261"/>
      <c r="JZD5" s="261"/>
      <c r="JZE5" s="261"/>
      <c r="JZF5" s="261"/>
      <c r="JZG5" s="261"/>
      <c r="JZH5" s="261"/>
      <c r="JZI5" s="261"/>
      <c r="JZJ5" s="261"/>
      <c r="JZK5" s="261"/>
      <c r="JZL5" s="261"/>
      <c r="JZM5" s="261"/>
      <c r="JZN5" s="261"/>
      <c r="JZO5" s="261"/>
      <c r="JZP5" s="261"/>
      <c r="JZQ5" s="261"/>
      <c r="JZR5" s="261"/>
      <c r="JZS5" s="261"/>
      <c r="JZT5" s="261"/>
      <c r="JZU5" s="261"/>
      <c r="JZV5" s="261"/>
      <c r="JZW5" s="261"/>
      <c r="JZX5" s="261"/>
      <c r="JZY5" s="261"/>
      <c r="JZZ5" s="261"/>
      <c r="KAA5" s="261"/>
      <c r="KAB5" s="261"/>
      <c r="KAC5" s="261"/>
      <c r="KAD5" s="261"/>
      <c r="KAE5" s="261"/>
      <c r="KAF5" s="261"/>
      <c r="KAG5" s="261"/>
      <c r="KAH5" s="261"/>
      <c r="KAI5" s="261"/>
      <c r="KAJ5" s="261"/>
      <c r="KAK5" s="261"/>
      <c r="KAL5" s="261"/>
      <c r="KAM5" s="261"/>
      <c r="KAN5" s="261"/>
      <c r="KAO5" s="261"/>
      <c r="KAP5" s="261"/>
      <c r="KAQ5" s="261"/>
      <c r="KAR5" s="261"/>
      <c r="KAS5" s="261"/>
      <c r="KAT5" s="261"/>
      <c r="KAU5" s="261"/>
      <c r="KAV5" s="261"/>
      <c r="KAW5" s="261"/>
      <c r="KAX5" s="261"/>
      <c r="KAY5" s="261"/>
      <c r="KAZ5" s="261"/>
      <c r="KBA5" s="261"/>
      <c r="KBB5" s="261"/>
      <c r="KBC5" s="261"/>
      <c r="KBD5" s="261"/>
      <c r="KBE5" s="261"/>
      <c r="KBF5" s="261"/>
      <c r="KBG5" s="261"/>
      <c r="KBH5" s="261"/>
      <c r="KBI5" s="261"/>
      <c r="KBJ5" s="261"/>
      <c r="KBK5" s="261"/>
      <c r="KBL5" s="261"/>
      <c r="KBM5" s="261"/>
      <c r="KBN5" s="261"/>
      <c r="KBO5" s="261"/>
      <c r="KBP5" s="261"/>
      <c r="KBQ5" s="261"/>
      <c r="KBR5" s="261"/>
      <c r="KBS5" s="261"/>
      <c r="KBT5" s="261"/>
      <c r="KBU5" s="261"/>
      <c r="KBV5" s="261"/>
      <c r="KBW5" s="261"/>
      <c r="KBX5" s="261"/>
      <c r="KBY5" s="261"/>
      <c r="KBZ5" s="261"/>
      <c r="KCA5" s="261"/>
      <c r="KCB5" s="261"/>
      <c r="KCC5" s="261"/>
      <c r="KCD5" s="261"/>
      <c r="KCE5" s="261"/>
      <c r="KCF5" s="261"/>
      <c r="KCG5" s="261"/>
      <c r="KCH5" s="261"/>
      <c r="KCI5" s="261"/>
      <c r="KCJ5" s="261"/>
      <c r="KCK5" s="261"/>
      <c r="KCL5" s="261"/>
      <c r="KCM5" s="261"/>
      <c r="KCN5" s="261"/>
      <c r="KCO5" s="261"/>
      <c r="KCP5" s="261"/>
      <c r="KCQ5" s="261"/>
      <c r="KCR5" s="261"/>
      <c r="KCS5" s="261"/>
      <c r="KCT5" s="261"/>
      <c r="KCU5" s="261"/>
      <c r="KCV5" s="261"/>
      <c r="KCW5" s="261"/>
      <c r="KCX5" s="261"/>
      <c r="KCY5" s="261"/>
      <c r="KCZ5" s="261"/>
      <c r="KDA5" s="261"/>
      <c r="KDB5" s="261"/>
      <c r="KDC5" s="261"/>
      <c r="KDD5" s="261"/>
      <c r="KDE5" s="261"/>
      <c r="KDF5" s="261"/>
      <c r="KDG5" s="261"/>
      <c r="KDH5" s="261"/>
      <c r="KDI5" s="261"/>
      <c r="KDJ5" s="261"/>
      <c r="KDK5" s="261"/>
      <c r="KDL5" s="261"/>
      <c r="KDM5" s="261"/>
      <c r="KDN5" s="261"/>
      <c r="KDO5" s="261"/>
      <c r="KDP5" s="261"/>
      <c r="KDQ5" s="261"/>
      <c r="KDR5" s="261"/>
      <c r="KDS5" s="261"/>
      <c r="KDT5" s="261"/>
      <c r="KDU5" s="261"/>
      <c r="KDV5" s="261"/>
      <c r="KDW5" s="261"/>
      <c r="KDX5" s="261"/>
      <c r="KDY5" s="261"/>
      <c r="KDZ5" s="261"/>
      <c r="KEA5" s="261"/>
      <c r="KEB5" s="261"/>
      <c r="KEC5" s="261"/>
      <c r="KED5" s="261"/>
      <c r="KEE5" s="261"/>
      <c r="KEF5" s="261"/>
      <c r="KEG5" s="261"/>
      <c r="KEH5" s="261"/>
      <c r="KEI5" s="261"/>
      <c r="KEJ5" s="261"/>
      <c r="KEK5" s="261"/>
      <c r="KEL5" s="261"/>
      <c r="KEM5" s="261"/>
      <c r="KEN5" s="261"/>
      <c r="KEO5" s="261"/>
      <c r="KEP5" s="261"/>
      <c r="KEQ5" s="261"/>
      <c r="KER5" s="261"/>
      <c r="KES5" s="261"/>
      <c r="KET5" s="261"/>
      <c r="KEU5" s="261"/>
      <c r="KEV5" s="261"/>
      <c r="KEW5" s="261"/>
      <c r="KEX5" s="261"/>
      <c r="KEY5" s="261"/>
      <c r="KEZ5" s="261"/>
      <c r="KFA5" s="261"/>
      <c r="KFB5" s="261"/>
      <c r="KFC5" s="261"/>
      <c r="KFD5" s="261"/>
      <c r="KFE5" s="261"/>
      <c r="KFF5" s="261"/>
      <c r="KFG5" s="261"/>
      <c r="KFH5" s="261"/>
      <c r="KFI5" s="261"/>
      <c r="KFJ5" s="261"/>
      <c r="KFK5" s="261"/>
      <c r="KFL5" s="261"/>
      <c r="KFM5" s="261"/>
      <c r="KFN5" s="261"/>
      <c r="KFO5" s="261"/>
      <c r="KFP5" s="261"/>
      <c r="KFQ5" s="261"/>
      <c r="KFR5" s="261"/>
      <c r="KFS5" s="261"/>
      <c r="KFT5" s="261"/>
      <c r="KFU5" s="261"/>
      <c r="KFV5" s="261"/>
      <c r="KFW5" s="261"/>
      <c r="KFX5" s="261"/>
      <c r="KFY5" s="261"/>
      <c r="KFZ5" s="261"/>
      <c r="KGA5" s="261"/>
      <c r="KGB5" s="261"/>
      <c r="KGC5" s="261"/>
      <c r="KGD5" s="261"/>
      <c r="KGE5" s="261"/>
      <c r="KGF5" s="261"/>
      <c r="KGG5" s="261"/>
      <c r="KGH5" s="261"/>
      <c r="KGI5" s="261"/>
      <c r="KGJ5" s="261"/>
      <c r="KGK5" s="261"/>
      <c r="KGL5" s="261"/>
      <c r="KGM5" s="261"/>
      <c r="KGN5" s="261"/>
      <c r="KGO5" s="261"/>
      <c r="KGP5" s="261"/>
      <c r="KGQ5" s="261"/>
      <c r="KGR5" s="261"/>
      <c r="KGS5" s="261"/>
      <c r="KGT5" s="261"/>
      <c r="KGU5" s="261"/>
      <c r="KGV5" s="261"/>
      <c r="KGW5" s="261"/>
      <c r="KGX5" s="261"/>
      <c r="KGY5" s="261"/>
      <c r="KGZ5" s="261"/>
      <c r="KHA5" s="261"/>
      <c r="KHB5" s="261"/>
      <c r="KHC5" s="261"/>
      <c r="KHD5" s="261"/>
      <c r="KHE5" s="261"/>
      <c r="KHF5" s="261"/>
      <c r="KHG5" s="261"/>
      <c r="KHH5" s="261"/>
      <c r="KHI5" s="261"/>
      <c r="KHJ5" s="261"/>
      <c r="KHK5" s="261"/>
      <c r="KHL5" s="261"/>
      <c r="KHM5" s="261"/>
      <c r="KHN5" s="261"/>
      <c r="KHO5" s="261"/>
      <c r="KHP5" s="261"/>
      <c r="KHQ5" s="261"/>
      <c r="KHR5" s="261"/>
      <c r="KHS5" s="261"/>
      <c r="KHT5" s="261"/>
      <c r="KHU5" s="261"/>
      <c r="KHV5" s="261"/>
      <c r="KHW5" s="261"/>
      <c r="KHX5" s="261"/>
      <c r="KHY5" s="261"/>
      <c r="KHZ5" s="261"/>
      <c r="KIA5" s="261"/>
      <c r="KIB5" s="261"/>
      <c r="KIC5" s="261"/>
      <c r="KID5" s="261"/>
      <c r="KIE5" s="261"/>
      <c r="KIF5" s="261"/>
      <c r="KIG5" s="261"/>
      <c r="KIH5" s="261"/>
      <c r="KII5" s="261"/>
      <c r="KIJ5" s="261"/>
      <c r="KIK5" s="261"/>
      <c r="KIL5" s="261"/>
      <c r="KIM5" s="261"/>
      <c r="KIN5" s="261"/>
      <c r="KIO5" s="261"/>
      <c r="KIP5" s="261"/>
      <c r="KIQ5" s="261"/>
      <c r="KIR5" s="261"/>
      <c r="KIS5" s="261"/>
      <c r="KIT5" s="261"/>
      <c r="KIU5" s="261"/>
      <c r="KIV5" s="261"/>
      <c r="KIW5" s="261"/>
      <c r="KIX5" s="261"/>
      <c r="KIY5" s="261"/>
      <c r="KIZ5" s="261"/>
      <c r="KJA5" s="261"/>
      <c r="KJB5" s="261"/>
      <c r="KJC5" s="261"/>
      <c r="KJD5" s="261"/>
      <c r="KJE5" s="261"/>
      <c r="KJF5" s="261"/>
      <c r="KJG5" s="261"/>
      <c r="KJH5" s="261"/>
      <c r="KJI5" s="261"/>
      <c r="KJJ5" s="261"/>
      <c r="KJK5" s="261"/>
      <c r="KJL5" s="261"/>
      <c r="KJM5" s="261"/>
      <c r="KJN5" s="261"/>
      <c r="KJO5" s="261"/>
      <c r="KJP5" s="261"/>
      <c r="KJQ5" s="261"/>
      <c r="KJR5" s="261"/>
      <c r="KJS5" s="261"/>
      <c r="KJT5" s="261"/>
      <c r="KJU5" s="261"/>
      <c r="KJV5" s="261"/>
      <c r="KJW5" s="261"/>
      <c r="KJX5" s="261"/>
      <c r="KJY5" s="261"/>
      <c r="KJZ5" s="261"/>
      <c r="KKA5" s="261"/>
      <c r="KKB5" s="261"/>
      <c r="KKC5" s="261"/>
      <c r="KKD5" s="261"/>
      <c r="KKE5" s="261"/>
      <c r="KKF5" s="261"/>
      <c r="KKG5" s="261"/>
      <c r="KKH5" s="261"/>
      <c r="KKI5" s="261"/>
      <c r="KKJ5" s="261"/>
      <c r="KKK5" s="261"/>
      <c r="KKL5" s="261"/>
      <c r="KKM5" s="261"/>
      <c r="KKN5" s="261"/>
      <c r="KKO5" s="261"/>
      <c r="KKP5" s="261"/>
      <c r="KKQ5" s="261"/>
      <c r="KKR5" s="261"/>
      <c r="KKS5" s="261"/>
      <c r="KKT5" s="261"/>
      <c r="KKU5" s="261"/>
      <c r="KKV5" s="261"/>
      <c r="KKW5" s="261"/>
      <c r="KKX5" s="261"/>
      <c r="KKY5" s="261"/>
      <c r="KKZ5" s="261"/>
      <c r="KLA5" s="261"/>
      <c r="KLB5" s="261"/>
      <c r="KLC5" s="261"/>
      <c r="KLD5" s="261"/>
      <c r="KLE5" s="261"/>
      <c r="KLF5" s="261"/>
      <c r="KLG5" s="261"/>
      <c r="KLH5" s="261"/>
      <c r="KLI5" s="261"/>
      <c r="KLJ5" s="261"/>
      <c r="KLK5" s="261"/>
      <c r="KLL5" s="261"/>
      <c r="KLM5" s="261"/>
      <c r="KLN5" s="261"/>
      <c r="KLO5" s="261"/>
      <c r="KLP5" s="261"/>
      <c r="KLQ5" s="261"/>
      <c r="KLR5" s="261"/>
      <c r="KLS5" s="261"/>
      <c r="KLT5" s="261"/>
      <c r="KLU5" s="261"/>
      <c r="KLV5" s="261"/>
      <c r="KLW5" s="261"/>
      <c r="KLX5" s="261"/>
      <c r="KLY5" s="261"/>
      <c r="KLZ5" s="261"/>
      <c r="KMA5" s="261"/>
      <c r="KMB5" s="261"/>
      <c r="KMC5" s="261"/>
      <c r="KMD5" s="261"/>
      <c r="KME5" s="261"/>
      <c r="KMF5" s="261"/>
      <c r="KMG5" s="261"/>
      <c r="KMH5" s="261"/>
      <c r="KMI5" s="261"/>
      <c r="KMJ5" s="261"/>
      <c r="KMK5" s="261"/>
      <c r="KML5" s="261"/>
      <c r="KMM5" s="261"/>
      <c r="KMN5" s="261"/>
      <c r="KMO5" s="261"/>
      <c r="KMP5" s="261"/>
      <c r="KMQ5" s="261"/>
      <c r="KMR5" s="261"/>
      <c r="KMS5" s="261"/>
      <c r="KMT5" s="261"/>
      <c r="KMU5" s="261"/>
      <c r="KMV5" s="261"/>
      <c r="KMW5" s="261"/>
      <c r="KMX5" s="261"/>
      <c r="KMY5" s="261"/>
      <c r="KMZ5" s="261"/>
      <c r="KNA5" s="261"/>
      <c r="KNB5" s="261"/>
      <c r="KNC5" s="261"/>
      <c r="KND5" s="261"/>
      <c r="KNE5" s="261"/>
      <c r="KNF5" s="261"/>
      <c r="KNG5" s="261"/>
      <c r="KNH5" s="261"/>
      <c r="KNI5" s="261"/>
      <c r="KNJ5" s="261"/>
      <c r="KNK5" s="261"/>
      <c r="KNL5" s="261"/>
      <c r="KNM5" s="261"/>
      <c r="KNN5" s="261"/>
      <c r="KNO5" s="261"/>
      <c r="KNP5" s="261"/>
      <c r="KNQ5" s="261"/>
      <c r="KNR5" s="261"/>
      <c r="KNS5" s="261"/>
      <c r="KNT5" s="261"/>
      <c r="KNU5" s="261"/>
      <c r="KNV5" s="261"/>
      <c r="KNW5" s="261"/>
      <c r="KNX5" s="261"/>
      <c r="KNY5" s="261"/>
      <c r="KNZ5" s="261"/>
      <c r="KOA5" s="261"/>
      <c r="KOB5" s="261"/>
      <c r="KOC5" s="261"/>
      <c r="KOD5" s="261"/>
      <c r="KOE5" s="261"/>
      <c r="KOF5" s="261"/>
      <c r="KOG5" s="261"/>
      <c r="KOH5" s="261"/>
      <c r="KOI5" s="261"/>
      <c r="KOJ5" s="261"/>
      <c r="KOK5" s="261"/>
      <c r="KOL5" s="261"/>
      <c r="KOM5" s="261"/>
      <c r="KON5" s="261"/>
      <c r="KOO5" s="261"/>
      <c r="KOP5" s="261"/>
      <c r="KOQ5" s="261"/>
      <c r="KOR5" s="261"/>
      <c r="KOS5" s="261"/>
      <c r="KOT5" s="261"/>
      <c r="KOU5" s="261"/>
      <c r="KOV5" s="261"/>
      <c r="KOW5" s="261"/>
      <c r="KOX5" s="261"/>
      <c r="KOY5" s="261"/>
      <c r="KOZ5" s="261"/>
      <c r="KPA5" s="261"/>
      <c r="KPB5" s="261"/>
      <c r="KPC5" s="261"/>
      <c r="KPD5" s="261"/>
      <c r="KPE5" s="261"/>
      <c r="KPF5" s="261"/>
      <c r="KPG5" s="261"/>
      <c r="KPH5" s="261"/>
      <c r="KPI5" s="261"/>
      <c r="KPJ5" s="261"/>
      <c r="KPK5" s="261"/>
      <c r="KPL5" s="261"/>
      <c r="KPM5" s="261"/>
      <c r="KPN5" s="261"/>
      <c r="KPO5" s="261"/>
      <c r="KPP5" s="261"/>
      <c r="KPQ5" s="261"/>
      <c r="KPR5" s="261"/>
      <c r="KPS5" s="261"/>
      <c r="KPT5" s="261"/>
      <c r="KPU5" s="261"/>
      <c r="KPV5" s="261"/>
      <c r="KPW5" s="261"/>
      <c r="KPX5" s="261"/>
      <c r="KPY5" s="261"/>
      <c r="KPZ5" s="261"/>
      <c r="KQA5" s="261"/>
      <c r="KQB5" s="261"/>
      <c r="KQC5" s="261"/>
      <c r="KQD5" s="261"/>
      <c r="KQE5" s="261"/>
      <c r="KQF5" s="261"/>
      <c r="KQG5" s="261"/>
      <c r="KQH5" s="261"/>
      <c r="KQI5" s="261"/>
      <c r="KQJ5" s="261"/>
      <c r="KQK5" s="261"/>
      <c r="KQL5" s="261"/>
      <c r="KQM5" s="261"/>
      <c r="KQN5" s="261"/>
      <c r="KQO5" s="261"/>
      <c r="KQP5" s="261"/>
      <c r="KQQ5" s="261"/>
      <c r="KQR5" s="261"/>
      <c r="KQS5" s="261"/>
      <c r="KQT5" s="261"/>
      <c r="KQU5" s="261"/>
      <c r="KQV5" s="261"/>
      <c r="KQW5" s="261"/>
      <c r="KQX5" s="261"/>
      <c r="KQY5" s="261"/>
      <c r="KQZ5" s="261"/>
      <c r="KRA5" s="261"/>
      <c r="KRB5" s="261"/>
      <c r="KRC5" s="261"/>
      <c r="KRD5" s="261"/>
      <c r="KRE5" s="261"/>
      <c r="KRF5" s="261"/>
      <c r="KRG5" s="261"/>
      <c r="KRH5" s="261"/>
      <c r="KRI5" s="261"/>
      <c r="KRJ5" s="261"/>
      <c r="KRK5" s="261"/>
      <c r="KRL5" s="261"/>
      <c r="KRM5" s="261"/>
      <c r="KRN5" s="261"/>
      <c r="KRO5" s="261"/>
      <c r="KRP5" s="261"/>
      <c r="KRQ5" s="261"/>
      <c r="KRR5" s="261"/>
      <c r="KRS5" s="261"/>
      <c r="KRT5" s="261"/>
      <c r="KRU5" s="261"/>
      <c r="KRV5" s="261"/>
      <c r="KRW5" s="261"/>
      <c r="KRX5" s="261"/>
      <c r="KRY5" s="261"/>
      <c r="KRZ5" s="261"/>
      <c r="KSA5" s="261"/>
      <c r="KSB5" s="261"/>
      <c r="KSC5" s="261"/>
      <c r="KSD5" s="261"/>
      <c r="KSE5" s="261"/>
      <c r="KSF5" s="261"/>
      <c r="KSG5" s="261"/>
      <c r="KSH5" s="261"/>
      <c r="KSI5" s="261"/>
      <c r="KSJ5" s="261"/>
      <c r="KSK5" s="261"/>
      <c r="KSL5" s="261"/>
      <c r="KSM5" s="261"/>
      <c r="KSN5" s="261"/>
      <c r="KSO5" s="261"/>
      <c r="KSP5" s="261"/>
      <c r="KSQ5" s="261"/>
      <c r="KSR5" s="261"/>
      <c r="KSS5" s="261"/>
      <c r="KST5" s="261"/>
      <c r="KSU5" s="261"/>
      <c r="KSV5" s="261"/>
      <c r="KSW5" s="261"/>
      <c r="KSX5" s="261"/>
      <c r="KSY5" s="261"/>
      <c r="KSZ5" s="261"/>
      <c r="KTA5" s="261"/>
      <c r="KTB5" s="261"/>
      <c r="KTC5" s="261"/>
      <c r="KTD5" s="261"/>
      <c r="KTE5" s="261"/>
      <c r="KTF5" s="261"/>
      <c r="KTG5" s="261"/>
      <c r="KTH5" s="261"/>
      <c r="KTI5" s="261"/>
      <c r="KTJ5" s="261"/>
      <c r="KTK5" s="261"/>
      <c r="KTL5" s="261"/>
      <c r="KTM5" s="261"/>
      <c r="KTN5" s="261"/>
      <c r="KTO5" s="261"/>
      <c r="KTP5" s="261"/>
      <c r="KTQ5" s="261"/>
      <c r="KTR5" s="261"/>
      <c r="KTS5" s="261"/>
      <c r="KTT5" s="261"/>
      <c r="KTU5" s="261"/>
      <c r="KTV5" s="261"/>
      <c r="KTW5" s="261"/>
      <c r="KTX5" s="261"/>
      <c r="KTY5" s="261"/>
      <c r="KTZ5" s="261"/>
      <c r="KUA5" s="261"/>
      <c r="KUB5" s="261"/>
      <c r="KUC5" s="261"/>
      <c r="KUD5" s="261"/>
      <c r="KUE5" s="261"/>
      <c r="KUF5" s="261"/>
      <c r="KUG5" s="261"/>
      <c r="KUH5" s="261"/>
      <c r="KUI5" s="261"/>
      <c r="KUJ5" s="261"/>
      <c r="KUK5" s="261"/>
      <c r="KUL5" s="261"/>
      <c r="KUM5" s="261"/>
      <c r="KUN5" s="261"/>
      <c r="KUO5" s="261"/>
      <c r="KUP5" s="261"/>
      <c r="KUQ5" s="261"/>
      <c r="KUR5" s="261"/>
      <c r="KUS5" s="261"/>
      <c r="KUT5" s="261"/>
      <c r="KUU5" s="261"/>
      <c r="KUV5" s="261"/>
      <c r="KUW5" s="261"/>
      <c r="KUX5" s="261"/>
      <c r="KUY5" s="261"/>
      <c r="KUZ5" s="261"/>
      <c r="KVA5" s="261"/>
      <c r="KVB5" s="261"/>
      <c r="KVC5" s="261"/>
      <c r="KVD5" s="261"/>
      <c r="KVE5" s="261"/>
      <c r="KVF5" s="261"/>
      <c r="KVG5" s="261"/>
      <c r="KVH5" s="261"/>
      <c r="KVI5" s="261"/>
      <c r="KVJ5" s="261"/>
      <c r="KVK5" s="261"/>
      <c r="KVL5" s="261"/>
      <c r="KVM5" s="261"/>
      <c r="KVN5" s="261"/>
      <c r="KVO5" s="261"/>
      <c r="KVP5" s="261"/>
      <c r="KVQ5" s="261"/>
      <c r="KVR5" s="261"/>
      <c r="KVS5" s="261"/>
      <c r="KVT5" s="261"/>
      <c r="KVU5" s="261"/>
      <c r="KVV5" s="261"/>
      <c r="KVW5" s="261"/>
      <c r="KVX5" s="261"/>
      <c r="KVY5" s="261"/>
      <c r="KVZ5" s="261"/>
      <c r="KWA5" s="261"/>
      <c r="KWB5" s="261"/>
      <c r="KWC5" s="261"/>
      <c r="KWD5" s="261"/>
      <c r="KWE5" s="261"/>
      <c r="KWF5" s="261"/>
      <c r="KWG5" s="261"/>
      <c r="KWH5" s="261"/>
      <c r="KWI5" s="261"/>
      <c r="KWJ5" s="261"/>
      <c r="KWK5" s="261"/>
      <c r="KWL5" s="261"/>
      <c r="KWM5" s="261"/>
      <c r="KWN5" s="261"/>
      <c r="KWO5" s="261"/>
      <c r="KWP5" s="261"/>
      <c r="KWQ5" s="261"/>
      <c r="KWR5" s="261"/>
      <c r="KWS5" s="261"/>
      <c r="KWT5" s="261"/>
      <c r="KWU5" s="261"/>
      <c r="KWV5" s="261"/>
      <c r="KWW5" s="261"/>
      <c r="KWX5" s="261"/>
      <c r="KWY5" s="261"/>
      <c r="KWZ5" s="261"/>
      <c r="KXA5" s="261"/>
      <c r="KXB5" s="261"/>
      <c r="KXC5" s="261"/>
      <c r="KXD5" s="261"/>
      <c r="KXE5" s="261"/>
      <c r="KXF5" s="261"/>
      <c r="KXG5" s="261"/>
      <c r="KXH5" s="261"/>
      <c r="KXI5" s="261"/>
      <c r="KXJ5" s="261"/>
      <c r="KXK5" s="261"/>
      <c r="KXL5" s="261"/>
      <c r="KXM5" s="261"/>
      <c r="KXN5" s="261"/>
      <c r="KXO5" s="261"/>
      <c r="KXP5" s="261"/>
      <c r="KXQ5" s="261"/>
      <c r="KXR5" s="261"/>
      <c r="KXS5" s="261"/>
      <c r="KXT5" s="261"/>
      <c r="KXU5" s="261"/>
      <c r="KXV5" s="261"/>
      <c r="KXW5" s="261"/>
      <c r="KXX5" s="261"/>
      <c r="KXY5" s="261"/>
      <c r="KXZ5" s="261"/>
      <c r="KYA5" s="261"/>
      <c r="KYB5" s="261"/>
      <c r="KYC5" s="261"/>
      <c r="KYD5" s="261"/>
      <c r="KYE5" s="261"/>
      <c r="KYF5" s="261"/>
      <c r="KYG5" s="261"/>
      <c r="KYH5" s="261"/>
      <c r="KYI5" s="261"/>
      <c r="KYJ5" s="261"/>
      <c r="KYK5" s="261"/>
      <c r="KYL5" s="261"/>
      <c r="KYM5" s="261"/>
      <c r="KYN5" s="261"/>
      <c r="KYO5" s="261"/>
      <c r="KYP5" s="261"/>
      <c r="KYQ5" s="261"/>
      <c r="KYR5" s="261"/>
      <c r="KYS5" s="261"/>
      <c r="KYT5" s="261"/>
      <c r="KYU5" s="261"/>
      <c r="KYV5" s="261"/>
      <c r="KYW5" s="261"/>
      <c r="KYX5" s="261"/>
      <c r="KYY5" s="261"/>
      <c r="KYZ5" s="261"/>
      <c r="KZA5" s="261"/>
      <c r="KZB5" s="261"/>
      <c r="KZC5" s="261"/>
      <c r="KZD5" s="261"/>
      <c r="KZE5" s="261"/>
      <c r="KZF5" s="261"/>
      <c r="KZG5" s="261"/>
      <c r="KZH5" s="261"/>
      <c r="KZI5" s="261"/>
      <c r="KZJ5" s="261"/>
      <c r="KZK5" s="261"/>
      <c r="KZL5" s="261"/>
      <c r="KZM5" s="261"/>
      <c r="KZN5" s="261"/>
      <c r="KZO5" s="261"/>
      <c r="KZP5" s="261"/>
      <c r="KZQ5" s="261"/>
      <c r="KZR5" s="261"/>
      <c r="KZS5" s="261"/>
      <c r="KZT5" s="261"/>
      <c r="KZU5" s="261"/>
      <c r="KZV5" s="261"/>
      <c r="KZW5" s="261"/>
      <c r="KZX5" s="261"/>
      <c r="KZY5" s="261"/>
      <c r="KZZ5" s="261"/>
      <c r="LAA5" s="261"/>
      <c r="LAB5" s="261"/>
      <c r="LAC5" s="261"/>
      <c r="LAD5" s="261"/>
      <c r="LAE5" s="261"/>
      <c r="LAF5" s="261"/>
      <c r="LAG5" s="261"/>
      <c r="LAH5" s="261"/>
      <c r="LAI5" s="261"/>
      <c r="LAJ5" s="261"/>
      <c r="LAK5" s="261"/>
      <c r="LAL5" s="261"/>
      <c r="LAM5" s="261"/>
      <c r="LAN5" s="261"/>
      <c r="LAO5" s="261"/>
      <c r="LAP5" s="261"/>
      <c r="LAQ5" s="261"/>
      <c r="LAR5" s="261"/>
      <c r="LAS5" s="261"/>
      <c r="LAT5" s="261"/>
      <c r="LAU5" s="261"/>
      <c r="LAV5" s="261"/>
      <c r="LAW5" s="261"/>
      <c r="LAX5" s="261"/>
      <c r="LAY5" s="261"/>
      <c r="LAZ5" s="261"/>
      <c r="LBA5" s="261"/>
      <c r="LBB5" s="261"/>
      <c r="LBC5" s="261"/>
      <c r="LBD5" s="261"/>
      <c r="LBE5" s="261"/>
      <c r="LBF5" s="261"/>
      <c r="LBG5" s="261"/>
      <c r="LBH5" s="261"/>
      <c r="LBI5" s="261"/>
      <c r="LBJ5" s="261"/>
      <c r="LBK5" s="261"/>
      <c r="LBL5" s="261"/>
      <c r="LBM5" s="261"/>
      <c r="LBN5" s="261"/>
      <c r="LBO5" s="261"/>
      <c r="LBP5" s="261"/>
      <c r="LBQ5" s="261"/>
      <c r="LBR5" s="261"/>
      <c r="LBS5" s="261"/>
      <c r="LBT5" s="261"/>
      <c r="LBU5" s="261"/>
      <c r="LBV5" s="261"/>
      <c r="LBW5" s="261"/>
      <c r="LBX5" s="261"/>
      <c r="LBY5" s="261"/>
      <c r="LBZ5" s="261"/>
      <c r="LCA5" s="261"/>
      <c r="LCB5" s="261"/>
      <c r="LCC5" s="261"/>
      <c r="LCD5" s="261"/>
      <c r="LCE5" s="261"/>
      <c r="LCF5" s="261"/>
      <c r="LCG5" s="261"/>
      <c r="LCH5" s="261"/>
      <c r="LCI5" s="261"/>
      <c r="LCJ5" s="261"/>
      <c r="LCK5" s="261"/>
      <c r="LCL5" s="261"/>
      <c r="LCM5" s="261"/>
      <c r="LCN5" s="261"/>
      <c r="LCO5" s="261"/>
      <c r="LCP5" s="261"/>
      <c r="LCQ5" s="261"/>
      <c r="LCR5" s="261"/>
      <c r="LCS5" s="261"/>
      <c r="LCT5" s="261"/>
      <c r="LCU5" s="261"/>
      <c r="LCV5" s="261"/>
      <c r="LCW5" s="261"/>
      <c r="LCX5" s="261"/>
      <c r="LCY5" s="261"/>
      <c r="LCZ5" s="261"/>
      <c r="LDA5" s="261"/>
      <c r="LDB5" s="261"/>
      <c r="LDC5" s="261"/>
      <c r="LDD5" s="261"/>
      <c r="LDE5" s="261"/>
      <c r="LDF5" s="261"/>
      <c r="LDG5" s="261"/>
      <c r="LDH5" s="261"/>
      <c r="LDI5" s="261"/>
      <c r="LDJ5" s="261"/>
      <c r="LDK5" s="261"/>
      <c r="LDL5" s="261"/>
      <c r="LDM5" s="261"/>
      <c r="LDN5" s="261"/>
      <c r="LDO5" s="261"/>
      <c r="LDP5" s="261"/>
      <c r="LDQ5" s="261"/>
      <c r="LDR5" s="261"/>
      <c r="LDS5" s="261"/>
      <c r="LDT5" s="261"/>
      <c r="LDU5" s="261"/>
      <c r="LDV5" s="261"/>
      <c r="LDW5" s="261"/>
      <c r="LDX5" s="261"/>
      <c r="LDY5" s="261"/>
      <c r="LDZ5" s="261"/>
      <c r="LEA5" s="261"/>
      <c r="LEB5" s="261"/>
      <c r="LEC5" s="261"/>
      <c r="LED5" s="261"/>
      <c r="LEE5" s="261"/>
      <c r="LEF5" s="261"/>
      <c r="LEG5" s="261"/>
      <c r="LEH5" s="261"/>
      <c r="LEI5" s="261"/>
      <c r="LEJ5" s="261"/>
      <c r="LEK5" s="261"/>
      <c r="LEL5" s="261"/>
      <c r="LEM5" s="261"/>
      <c r="LEN5" s="261"/>
      <c r="LEO5" s="261"/>
      <c r="LEP5" s="261"/>
      <c r="LEQ5" s="261"/>
      <c r="LER5" s="261"/>
      <c r="LES5" s="261"/>
      <c r="LET5" s="261"/>
      <c r="LEU5" s="261"/>
      <c r="LEV5" s="261"/>
      <c r="LEW5" s="261"/>
      <c r="LEX5" s="261"/>
      <c r="LEY5" s="261"/>
      <c r="LEZ5" s="261"/>
      <c r="LFA5" s="261"/>
      <c r="LFB5" s="261"/>
      <c r="LFC5" s="261"/>
      <c r="LFD5" s="261"/>
      <c r="LFE5" s="261"/>
      <c r="LFF5" s="261"/>
      <c r="LFG5" s="261"/>
      <c r="LFH5" s="261"/>
      <c r="LFI5" s="261"/>
      <c r="LFJ5" s="261"/>
      <c r="LFK5" s="261"/>
      <c r="LFL5" s="261"/>
      <c r="LFM5" s="261"/>
      <c r="LFN5" s="261"/>
      <c r="LFO5" s="261"/>
      <c r="LFP5" s="261"/>
      <c r="LFQ5" s="261"/>
      <c r="LFR5" s="261"/>
      <c r="LFS5" s="261"/>
      <c r="LFT5" s="261"/>
      <c r="LFU5" s="261"/>
      <c r="LFV5" s="261"/>
      <c r="LFW5" s="261"/>
      <c r="LFX5" s="261"/>
      <c r="LFY5" s="261"/>
      <c r="LFZ5" s="261"/>
      <c r="LGA5" s="261"/>
      <c r="LGB5" s="261"/>
      <c r="LGC5" s="261"/>
      <c r="LGD5" s="261"/>
      <c r="LGE5" s="261"/>
      <c r="LGF5" s="261"/>
      <c r="LGG5" s="261"/>
      <c r="LGH5" s="261"/>
      <c r="LGI5" s="261"/>
      <c r="LGJ5" s="261"/>
      <c r="LGK5" s="261"/>
      <c r="LGL5" s="261"/>
      <c r="LGM5" s="261"/>
      <c r="LGN5" s="261"/>
      <c r="LGO5" s="261"/>
      <c r="LGP5" s="261"/>
      <c r="LGQ5" s="261"/>
      <c r="LGR5" s="261"/>
      <c r="LGS5" s="261"/>
      <c r="LGT5" s="261"/>
      <c r="LGU5" s="261"/>
      <c r="LGV5" s="261"/>
      <c r="LGW5" s="261"/>
      <c r="LGX5" s="261"/>
      <c r="LGY5" s="261"/>
      <c r="LGZ5" s="261"/>
      <c r="LHA5" s="261"/>
      <c r="LHB5" s="261"/>
      <c r="LHC5" s="261"/>
      <c r="LHD5" s="261"/>
      <c r="LHE5" s="261"/>
      <c r="LHF5" s="261"/>
      <c r="LHG5" s="261"/>
      <c r="LHH5" s="261"/>
      <c r="LHI5" s="261"/>
      <c r="LHJ5" s="261"/>
      <c r="LHK5" s="261"/>
      <c r="LHL5" s="261"/>
      <c r="LHM5" s="261"/>
      <c r="LHN5" s="261"/>
      <c r="LHO5" s="261"/>
      <c r="LHP5" s="261"/>
      <c r="LHQ5" s="261"/>
      <c r="LHR5" s="261"/>
      <c r="LHS5" s="261"/>
      <c r="LHT5" s="261"/>
      <c r="LHU5" s="261"/>
      <c r="LHV5" s="261"/>
      <c r="LHW5" s="261"/>
      <c r="LHX5" s="261"/>
      <c r="LHY5" s="261"/>
      <c r="LHZ5" s="261"/>
      <c r="LIA5" s="261"/>
      <c r="LIB5" s="261"/>
      <c r="LIC5" s="261"/>
      <c r="LID5" s="261"/>
      <c r="LIE5" s="261"/>
      <c r="LIF5" s="261"/>
      <c r="LIG5" s="261"/>
      <c r="LIH5" s="261"/>
      <c r="LII5" s="261"/>
      <c r="LIJ5" s="261"/>
      <c r="LIK5" s="261"/>
      <c r="LIL5" s="261"/>
      <c r="LIM5" s="261"/>
      <c r="LIN5" s="261"/>
      <c r="LIO5" s="261"/>
      <c r="LIP5" s="261"/>
      <c r="LIQ5" s="261"/>
      <c r="LIR5" s="261"/>
      <c r="LIS5" s="261"/>
      <c r="LIT5" s="261"/>
      <c r="LIU5" s="261"/>
      <c r="LIV5" s="261"/>
      <c r="LIW5" s="261"/>
      <c r="LIX5" s="261"/>
      <c r="LIY5" s="261"/>
      <c r="LIZ5" s="261"/>
      <c r="LJA5" s="261"/>
      <c r="LJB5" s="261"/>
      <c r="LJC5" s="261"/>
      <c r="LJD5" s="261"/>
      <c r="LJE5" s="261"/>
      <c r="LJF5" s="261"/>
      <c r="LJG5" s="261"/>
      <c r="LJH5" s="261"/>
      <c r="LJI5" s="261"/>
      <c r="LJJ5" s="261"/>
      <c r="LJK5" s="261"/>
      <c r="LJL5" s="261"/>
      <c r="LJM5" s="261"/>
      <c r="LJN5" s="261"/>
      <c r="LJO5" s="261"/>
      <c r="LJP5" s="261"/>
      <c r="LJQ5" s="261"/>
      <c r="LJR5" s="261"/>
      <c r="LJS5" s="261"/>
      <c r="LJT5" s="261"/>
      <c r="LJU5" s="261"/>
      <c r="LJV5" s="261"/>
      <c r="LJW5" s="261"/>
      <c r="LJX5" s="261"/>
      <c r="LJY5" s="261"/>
      <c r="LJZ5" s="261"/>
      <c r="LKA5" s="261"/>
      <c r="LKB5" s="261"/>
      <c r="LKC5" s="261"/>
      <c r="LKD5" s="261"/>
      <c r="LKE5" s="261"/>
      <c r="LKF5" s="261"/>
      <c r="LKG5" s="261"/>
      <c r="LKH5" s="261"/>
      <c r="LKI5" s="261"/>
      <c r="LKJ5" s="261"/>
      <c r="LKK5" s="261"/>
      <c r="LKL5" s="261"/>
      <c r="LKM5" s="261"/>
      <c r="LKN5" s="261"/>
      <c r="LKO5" s="261"/>
      <c r="LKP5" s="261"/>
      <c r="LKQ5" s="261"/>
      <c r="LKR5" s="261"/>
      <c r="LKS5" s="261"/>
      <c r="LKT5" s="261"/>
      <c r="LKU5" s="261"/>
      <c r="LKV5" s="261"/>
      <c r="LKW5" s="261"/>
      <c r="LKX5" s="261"/>
      <c r="LKY5" s="261"/>
      <c r="LKZ5" s="261"/>
      <c r="LLA5" s="261"/>
      <c r="LLB5" s="261"/>
      <c r="LLC5" s="261"/>
      <c r="LLD5" s="261"/>
      <c r="LLE5" s="261"/>
      <c r="LLF5" s="261"/>
      <c r="LLG5" s="261"/>
      <c r="LLH5" s="261"/>
      <c r="LLI5" s="261"/>
      <c r="LLJ5" s="261"/>
      <c r="LLK5" s="261"/>
      <c r="LLL5" s="261"/>
      <c r="LLM5" s="261"/>
      <c r="LLN5" s="261"/>
      <c r="LLO5" s="261"/>
      <c r="LLP5" s="261"/>
      <c r="LLQ5" s="261"/>
      <c r="LLR5" s="261"/>
      <c r="LLS5" s="261"/>
      <c r="LLT5" s="261"/>
      <c r="LLU5" s="261"/>
      <c r="LLV5" s="261"/>
      <c r="LLW5" s="261"/>
      <c r="LLX5" s="261"/>
      <c r="LLY5" s="261"/>
      <c r="LLZ5" s="261"/>
      <c r="LMA5" s="261"/>
      <c r="LMB5" s="261"/>
      <c r="LMC5" s="261"/>
      <c r="LMD5" s="261"/>
      <c r="LME5" s="261"/>
      <c r="LMF5" s="261"/>
      <c r="LMG5" s="261"/>
      <c r="LMH5" s="261"/>
      <c r="LMI5" s="261"/>
      <c r="LMJ5" s="261"/>
      <c r="LMK5" s="261"/>
      <c r="LML5" s="261"/>
      <c r="LMM5" s="261"/>
      <c r="LMN5" s="261"/>
      <c r="LMO5" s="261"/>
      <c r="LMP5" s="261"/>
      <c r="LMQ5" s="261"/>
      <c r="LMR5" s="261"/>
      <c r="LMS5" s="261"/>
      <c r="LMT5" s="261"/>
      <c r="LMU5" s="261"/>
      <c r="LMV5" s="261"/>
      <c r="LMW5" s="261"/>
      <c r="LMX5" s="261"/>
      <c r="LMY5" s="261"/>
      <c r="LMZ5" s="261"/>
      <c r="LNA5" s="261"/>
      <c r="LNB5" s="261"/>
      <c r="LNC5" s="261"/>
      <c r="LND5" s="261"/>
      <c r="LNE5" s="261"/>
      <c r="LNF5" s="261"/>
      <c r="LNG5" s="261"/>
      <c r="LNH5" s="261"/>
      <c r="LNI5" s="261"/>
      <c r="LNJ5" s="261"/>
      <c r="LNK5" s="261"/>
      <c r="LNL5" s="261"/>
      <c r="LNM5" s="261"/>
      <c r="LNN5" s="261"/>
      <c r="LNO5" s="261"/>
      <c r="LNP5" s="261"/>
      <c r="LNQ5" s="261"/>
      <c r="LNR5" s="261"/>
      <c r="LNS5" s="261"/>
      <c r="LNT5" s="261"/>
      <c r="LNU5" s="261"/>
      <c r="LNV5" s="261"/>
      <c r="LNW5" s="261"/>
      <c r="LNX5" s="261"/>
      <c r="LNY5" s="261"/>
      <c r="LNZ5" s="261"/>
      <c r="LOA5" s="261"/>
      <c r="LOB5" s="261"/>
      <c r="LOC5" s="261"/>
      <c r="LOD5" s="261"/>
      <c r="LOE5" s="261"/>
      <c r="LOF5" s="261"/>
      <c r="LOG5" s="261"/>
      <c r="LOH5" s="261"/>
      <c r="LOI5" s="261"/>
      <c r="LOJ5" s="261"/>
      <c r="LOK5" s="261"/>
      <c r="LOL5" s="261"/>
      <c r="LOM5" s="261"/>
      <c r="LON5" s="261"/>
      <c r="LOO5" s="261"/>
      <c r="LOP5" s="261"/>
      <c r="LOQ5" s="261"/>
      <c r="LOR5" s="261"/>
      <c r="LOS5" s="261"/>
      <c r="LOT5" s="261"/>
      <c r="LOU5" s="261"/>
      <c r="LOV5" s="261"/>
      <c r="LOW5" s="261"/>
      <c r="LOX5" s="261"/>
      <c r="LOY5" s="261"/>
      <c r="LOZ5" s="261"/>
      <c r="LPA5" s="261"/>
      <c r="LPB5" s="261"/>
      <c r="LPC5" s="261"/>
      <c r="LPD5" s="261"/>
      <c r="LPE5" s="261"/>
      <c r="LPF5" s="261"/>
      <c r="LPG5" s="261"/>
      <c r="LPH5" s="261"/>
      <c r="LPI5" s="261"/>
      <c r="LPJ5" s="261"/>
      <c r="LPK5" s="261"/>
      <c r="LPL5" s="261"/>
      <c r="LPM5" s="261"/>
      <c r="LPN5" s="261"/>
      <c r="LPO5" s="261"/>
      <c r="LPP5" s="261"/>
      <c r="LPQ5" s="261"/>
      <c r="LPR5" s="261"/>
      <c r="LPS5" s="261"/>
      <c r="LPT5" s="261"/>
      <c r="LPU5" s="261"/>
      <c r="LPV5" s="261"/>
      <c r="LPW5" s="261"/>
      <c r="LPX5" s="261"/>
      <c r="LPY5" s="261"/>
      <c r="LPZ5" s="261"/>
      <c r="LQA5" s="261"/>
      <c r="LQB5" s="261"/>
      <c r="LQC5" s="261"/>
      <c r="LQD5" s="261"/>
      <c r="LQE5" s="261"/>
      <c r="LQF5" s="261"/>
      <c r="LQG5" s="261"/>
      <c r="LQH5" s="261"/>
      <c r="LQI5" s="261"/>
      <c r="LQJ5" s="261"/>
      <c r="LQK5" s="261"/>
      <c r="LQL5" s="261"/>
      <c r="LQM5" s="261"/>
      <c r="LQN5" s="261"/>
      <c r="LQO5" s="261"/>
      <c r="LQP5" s="261"/>
      <c r="LQQ5" s="261"/>
      <c r="LQR5" s="261"/>
      <c r="LQS5" s="261"/>
      <c r="LQT5" s="261"/>
      <c r="LQU5" s="261"/>
      <c r="LQV5" s="261"/>
      <c r="LQW5" s="261"/>
      <c r="LQX5" s="261"/>
      <c r="LQY5" s="261"/>
      <c r="LQZ5" s="261"/>
      <c r="LRA5" s="261"/>
      <c r="LRB5" s="261"/>
      <c r="LRC5" s="261"/>
      <c r="LRD5" s="261"/>
      <c r="LRE5" s="261"/>
      <c r="LRF5" s="261"/>
      <c r="LRG5" s="261"/>
      <c r="LRH5" s="261"/>
      <c r="LRI5" s="261"/>
      <c r="LRJ5" s="261"/>
      <c r="LRK5" s="261"/>
      <c r="LRL5" s="261"/>
      <c r="LRM5" s="261"/>
      <c r="LRN5" s="261"/>
      <c r="LRO5" s="261"/>
      <c r="LRP5" s="261"/>
      <c r="LRQ5" s="261"/>
      <c r="LRR5" s="261"/>
      <c r="LRS5" s="261"/>
      <c r="LRT5" s="261"/>
      <c r="LRU5" s="261"/>
      <c r="LRV5" s="261"/>
      <c r="LRW5" s="261"/>
      <c r="LRX5" s="261"/>
      <c r="LRY5" s="261"/>
      <c r="LRZ5" s="261"/>
      <c r="LSA5" s="261"/>
      <c r="LSB5" s="261"/>
      <c r="LSC5" s="261"/>
      <c r="LSD5" s="261"/>
      <c r="LSE5" s="261"/>
      <c r="LSF5" s="261"/>
      <c r="LSG5" s="261"/>
      <c r="LSH5" s="261"/>
      <c r="LSI5" s="261"/>
      <c r="LSJ5" s="261"/>
      <c r="LSK5" s="261"/>
      <c r="LSL5" s="261"/>
      <c r="LSM5" s="261"/>
      <c r="LSN5" s="261"/>
      <c r="LSO5" s="261"/>
      <c r="LSP5" s="261"/>
      <c r="LSQ5" s="261"/>
      <c r="LSR5" s="261"/>
      <c r="LSS5" s="261"/>
      <c r="LST5" s="261"/>
      <c r="LSU5" s="261"/>
      <c r="LSV5" s="261"/>
      <c r="LSW5" s="261"/>
      <c r="LSX5" s="261"/>
      <c r="LSY5" s="261"/>
      <c r="LSZ5" s="261"/>
      <c r="LTA5" s="261"/>
      <c r="LTB5" s="261"/>
      <c r="LTC5" s="261"/>
      <c r="LTD5" s="261"/>
      <c r="LTE5" s="261"/>
      <c r="LTF5" s="261"/>
      <c r="LTG5" s="261"/>
      <c r="LTH5" s="261"/>
      <c r="LTI5" s="261"/>
      <c r="LTJ5" s="261"/>
      <c r="LTK5" s="261"/>
      <c r="LTL5" s="261"/>
      <c r="LTM5" s="261"/>
      <c r="LTN5" s="261"/>
      <c r="LTO5" s="261"/>
      <c r="LTP5" s="261"/>
      <c r="LTQ5" s="261"/>
      <c r="LTR5" s="261"/>
      <c r="LTS5" s="261"/>
      <c r="LTT5" s="261"/>
      <c r="LTU5" s="261"/>
      <c r="LTV5" s="261"/>
      <c r="LTW5" s="261"/>
      <c r="LTX5" s="261"/>
      <c r="LTY5" s="261"/>
      <c r="LTZ5" s="261"/>
      <c r="LUA5" s="261"/>
      <c r="LUB5" s="261"/>
      <c r="LUC5" s="261"/>
      <c r="LUD5" s="261"/>
      <c r="LUE5" s="261"/>
      <c r="LUF5" s="261"/>
      <c r="LUG5" s="261"/>
      <c r="LUH5" s="261"/>
      <c r="LUI5" s="261"/>
      <c r="LUJ5" s="261"/>
      <c r="LUK5" s="261"/>
      <c r="LUL5" s="261"/>
      <c r="LUM5" s="261"/>
      <c r="LUN5" s="261"/>
      <c r="LUO5" s="261"/>
      <c r="LUP5" s="261"/>
      <c r="LUQ5" s="261"/>
      <c r="LUR5" s="261"/>
      <c r="LUS5" s="261"/>
      <c r="LUT5" s="261"/>
      <c r="LUU5" s="261"/>
      <c r="LUV5" s="261"/>
      <c r="LUW5" s="261"/>
      <c r="LUX5" s="261"/>
      <c r="LUY5" s="261"/>
      <c r="LUZ5" s="261"/>
      <c r="LVA5" s="261"/>
      <c r="LVB5" s="261"/>
      <c r="LVC5" s="261"/>
      <c r="LVD5" s="261"/>
      <c r="LVE5" s="261"/>
      <c r="LVF5" s="261"/>
      <c r="LVG5" s="261"/>
      <c r="LVH5" s="261"/>
      <c r="LVI5" s="261"/>
      <c r="LVJ5" s="261"/>
      <c r="LVK5" s="261"/>
      <c r="LVL5" s="261"/>
      <c r="LVM5" s="261"/>
      <c r="LVN5" s="261"/>
      <c r="LVO5" s="261"/>
      <c r="LVP5" s="261"/>
      <c r="LVQ5" s="261"/>
      <c r="LVR5" s="261"/>
      <c r="LVS5" s="261"/>
      <c r="LVT5" s="261"/>
      <c r="LVU5" s="261"/>
      <c r="LVV5" s="261"/>
      <c r="LVW5" s="261"/>
      <c r="LVX5" s="261"/>
      <c r="LVY5" s="261"/>
      <c r="LVZ5" s="261"/>
      <c r="LWA5" s="261"/>
      <c r="LWB5" s="261"/>
      <c r="LWC5" s="261"/>
      <c r="LWD5" s="261"/>
      <c r="LWE5" s="261"/>
      <c r="LWF5" s="261"/>
      <c r="LWG5" s="261"/>
      <c r="LWH5" s="261"/>
      <c r="LWI5" s="261"/>
      <c r="LWJ5" s="261"/>
      <c r="LWK5" s="261"/>
      <c r="LWL5" s="261"/>
      <c r="LWM5" s="261"/>
      <c r="LWN5" s="261"/>
      <c r="LWO5" s="261"/>
      <c r="LWP5" s="261"/>
      <c r="LWQ5" s="261"/>
      <c r="LWR5" s="261"/>
      <c r="LWS5" s="261"/>
      <c r="LWT5" s="261"/>
      <c r="LWU5" s="261"/>
      <c r="LWV5" s="261"/>
      <c r="LWW5" s="261"/>
      <c r="LWX5" s="261"/>
      <c r="LWY5" s="261"/>
      <c r="LWZ5" s="261"/>
      <c r="LXA5" s="261"/>
      <c r="LXB5" s="261"/>
      <c r="LXC5" s="261"/>
      <c r="LXD5" s="261"/>
      <c r="LXE5" s="261"/>
      <c r="LXF5" s="261"/>
      <c r="LXG5" s="261"/>
      <c r="LXH5" s="261"/>
      <c r="LXI5" s="261"/>
      <c r="LXJ5" s="261"/>
      <c r="LXK5" s="261"/>
      <c r="LXL5" s="261"/>
      <c r="LXM5" s="261"/>
      <c r="LXN5" s="261"/>
      <c r="LXO5" s="261"/>
      <c r="LXP5" s="261"/>
      <c r="LXQ5" s="261"/>
      <c r="LXR5" s="261"/>
      <c r="LXS5" s="261"/>
      <c r="LXT5" s="261"/>
      <c r="LXU5" s="261"/>
      <c r="LXV5" s="261"/>
      <c r="LXW5" s="261"/>
      <c r="LXX5" s="261"/>
      <c r="LXY5" s="261"/>
      <c r="LXZ5" s="261"/>
      <c r="LYA5" s="261"/>
      <c r="LYB5" s="261"/>
      <c r="LYC5" s="261"/>
      <c r="LYD5" s="261"/>
      <c r="LYE5" s="261"/>
      <c r="LYF5" s="261"/>
      <c r="LYG5" s="261"/>
      <c r="LYH5" s="261"/>
      <c r="LYI5" s="261"/>
      <c r="LYJ5" s="261"/>
      <c r="LYK5" s="261"/>
      <c r="LYL5" s="261"/>
      <c r="LYM5" s="261"/>
      <c r="LYN5" s="261"/>
      <c r="LYO5" s="261"/>
      <c r="LYP5" s="261"/>
      <c r="LYQ5" s="261"/>
      <c r="LYR5" s="261"/>
      <c r="LYS5" s="261"/>
      <c r="LYT5" s="261"/>
      <c r="LYU5" s="261"/>
      <c r="LYV5" s="261"/>
      <c r="LYW5" s="261"/>
      <c r="LYX5" s="261"/>
      <c r="LYY5" s="261"/>
      <c r="LYZ5" s="261"/>
      <c r="LZA5" s="261"/>
      <c r="LZB5" s="261"/>
      <c r="LZC5" s="261"/>
      <c r="LZD5" s="261"/>
      <c r="LZE5" s="261"/>
      <c r="LZF5" s="261"/>
      <c r="LZG5" s="261"/>
      <c r="LZH5" s="261"/>
      <c r="LZI5" s="261"/>
      <c r="LZJ5" s="261"/>
      <c r="LZK5" s="261"/>
      <c r="LZL5" s="261"/>
      <c r="LZM5" s="261"/>
      <c r="LZN5" s="261"/>
      <c r="LZO5" s="261"/>
      <c r="LZP5" s="261"/>
      <c r="LZQ5" s="261"/>
      <c r="LZR5" s="261"/>
      <c r="LZS5" s="261"/>
      <c r="LZT5" s="261"/>
      <c r="LZU5" s="261"/>
      <c r="LZV5" s="261"/>
      <c r="LZW5" s="261"/>
      <c r="LZX5" s="261"/>
      <c r="LZY5" s="261"/>
      <c r="LZZ5" s="261"/>
      <c r="MAA5" s="261"/>
      <c r="MAB5" s="261"/>
      <c r="MAC5" s="261"/>
      <c r="MAD5" s="261"/>
      <c r="MAE5" s="261"/>
      <c r="MAF5" s="261"/>
      <c r="MAG5" s="261"/>
      <c r="MAH5" s="261"/>
      <c r="MAI5" s="261"/>
      <c r="MAJ5" s="261"/>
      <c r="MAK5" s="261"/>
      <c r="MAL5" s="261"/>
      <c r="MAM5" s="261"/>
      <c r="MAN5" s="261"/>
      <c r="MAO5" s="261"/>
      <c r="MAP5" s="261"/>
      <c r="MAQ5" s="261"/>
      <c r="MAR5" s="261"/>
      <c r="MAS5" s="261"/>
      <c r="MAT5" s="261"/>
      <c r="MAU5" s="261"/>
      <c r="MAV5" s="261"/>
      <c r="MAW5" s="261"/>
      <c r="MAX5" s="261"/>
      <c r="MAY5" s="261"/>
      <c r="MAZ5" s="261"/>
      <c r="MBA5" s="261"/>
      <c r="MBB5" s="261"/>
      <c r="MBC5" s="261"/>
      <c r="MBD5" s="261"/>
      <c r="MBE5" s="261"/>
      <c r="MBF5" s="261"/>
      <c r="MBG5" s="261"/>
      <c r="MBH5" s="261"/>
      <c r="MBI5" s="261"/>
      <c r="MBJ5" s="261"/>
      <c r="MBK5" s="261"/>
      <c r="MBL5" s="261"/>
      <c r="MBM5" s="261"/>
      <c r="MBN5" s="261"/>
      <c r="MBO5" s="261"/>
      <c r="MBP5" s="261"/>
      <c r="MBQ5" s="261"/>
      <c r="MBR5" s="261"/>
      <c r="MBS5" s="261"/>
      <c r="MBT5" s="261"/>
      <c r="MBU5" s="261"/>
      <c r="MBV5" s="261"/>
      <c r="MBW5" s="261"/>
      <c r="MBX5" s="261"/>
      <c r="MBY5" s="261"/>
      <c r="MBZ5" s="261"/>
      <c r="MCA5" s="261"/>
      <c r="MCB5" s="261"/>
      <c r="MCC5" s="261"/>
      <c r="MCD5" s="261"/>
      <c r="MCE5" s="261"/>
      <c r="MCF5" s="261"/>
      <c r="MCG5" s="261"/>
      <c r="MCH5" s="261"/>
      <c r="MCI5" s="261"/>
      <c r="MCJ5" s="261"/>
      <c r="MCK5" s="261"/>
      <c r="MCL5" s="261"/>
      <c r="MCM5" s="261"/>
      <c r="MCN5" s="261"/>
      <c r="MCO5" s="261"/>
      <c r="MCP5" s="261"/>
      <c r="MCQ5" s="261"/>
      <c r="MCR5" s="261"/>
      <c r="MCS5" s="261"/>
      <c r="MCT5" s="261"/>
      <c r="MCU5" s="261"/>
      <c r="MCV5" s="261"/>
      <c r="MCW5" s="261"/>
      <c r="MCX5" s="261"/>
      <c r="MCY5" s="261"/>
      <c r="MCZ5" s="261"/>
      <c r="MDA5" s="261"/>
      <c r="MDB5" s="261"/>
      <c r="MDC5" s="261"/>
      <c r="MDD5" s="261"/>
      <c r="MDE5" s="261"/>
      <c r="MDF5" s="261"/>
      <c r="MDG5" s="261"/>
      <c r="MDH5" s="261"/>
      <c r="MDI5" s="261"/>
      <c r="MDJ5" s="261"/>
      <c r="MDK5" s="261"/>
      <c r="MDL5" s="261"/>
      <c r="MDM5" s="261"/>
      <c r="MDN5" s="261"/>
      <c r="MDO5" s="261"/>
      <c r="MDP5" s="261"/>
      <c r="MDQ5" s="261"/>
      <c r="MDR5" s="261"/>
      <c r="MDS5" s="261"/>
      <c r="MDT5" s="261"/>
      <c r="MDU5" s="261"/>
      <c r="MDV5" s="261"/>
      <c r="MDW5" s="261"/>
      <c r="MDX5" s="261"/>
      <c r="MDY5" s="261"/>
      <c r="MDZ5" s="261"/>
      <c r="MEA5" s="261"/>
      <c r="MEB5" s="261"/>
      <c r="MEC5" s="261"/>
      <c r="MED5" s="261"/>
      <c r="MEE5" s="261"/>
      <c r="MEF5" s="261"/>
      <c r="MEG5" s="261"/>
      <c r="MEH5" s="261"/>
      <c r="MEI5" s="261"/>
      <c r="MEJ5" s="261"/>
      <c r="MEK5" s="261"/>
      <c r="MEL5" s="261"/>
      <c r="MEM5" s="261"/>
      <c r="MEN5" s="261"/>
      <c r="MEO5" s="261"/>
      <c r="MEP5" s="261"/>
      <c r="MEQ5" s="261"/>
      <c r="MER5" s="261"/>
      <c r="MES5" s="261"/>
      <c r="MET5" s="261"/>
      <c r="MEU5" s="261"/>
      <c r="MEV5" s="261"/>
      <c r="MEW5" s="261"/>
      <c r="MEX5" s="261"/>
      <c r="MEY5" s="261"/>
      <c r="MEZ5" s="261"/>
      <c r="MFA5" s="261"/>
      <c r="MFB5" s="261"/>
      <c r="MFC5" s="261"/>
      <c r="MFD5" s="261"/>
      <c r="MFE5" s="261"/>
      <c r="MFF5" s="261"/>
      <c r="MFG5" s="261"/>
      <c r="MFH5" s="261"/>
      <c r="MFI5" s="261"/>
      <c r="MFJ5" s="261"/>
      <c r="MFK5" s="261"/>
      <c r="MFL5" s="261"/>
      <c r="MFM5" s="261"/>
      <c r="MFN5" s="261"/>
      <c r="MFO5" s="261"/>
      <c r="MFP5" s="261"/>
      <c r="MFQ5" s="261"/>
      <c r="MFR5" s="261"/>
      <c r="MFS5" s="261"/>
      <c r="MFT5" s="261"/>
      <c r="MFU5" s="261"/>
      <c r="MFV5" s="261"/>
      <c r="MFW5" s="261"/>
      <c r="MFX5" s="261"/>
      <c r="MFY5" s="261"/>
      <c r="MFZ5" s="261"/>
      <c r="MGA5" s="261"/>
      <c r="MGB5" s="261"/>
      <c r="MGC5" s="261"/>
      <c r="MGD5" s="261"/>
      <c r="MGE5" s="261"/>
      <c r="MGF5" s="261"/>
      <c r="MGG5" s="261"/>
      <c r="MGH5" s="261"/>
      <c r="MGI5" s="261"/>
      <c r="MGJ5" s="261"/>
      <c r="MGK5" s="261"/>
      <c r="MGL5" s="261"/>
      <c r="MGM5" s="261"/>
      <c r="MGN5" s="261"/>
      <c r="MGO5" s="261"/>
      <c r="MGP5" s="261"/>
      <c r="MGQ5" s="261"/>
      <c r="MGR5" s="261"/>
      <c r="MGS5" s="261"/>
      <c r="MGT5" s="261"/>
      <c r="MGU5" s="261"/>
      <c r="MGV5" s="261"/>
      <c r="MGW5" s="261"/>
      <c r="MGX5" s="261"/>
      <c r="MGY5" s="261"/>
      <c r="MGZ5" s="261"/>
      <c r="MHA5" s="261"/>
      <c r="MHB5" s="261"/>
      <c r="MHC5" s="261"/>
      <c r="MHD5" s="261"/>
      <c r="MHE5" s="261"/>
      <c r="MHF5" s="261"/>
      <c r="MHG5" s="261"/>
      <c r="MHH5" s="261"/>
      <c r="MHI5" s="261"/>
      <c r="MHJ5" s="261"/>
      <c r="MHK5" s="261"/>
      <c r="MHL5" s="261"/>
      <c r="MHM5" s="261"/>
      <c r="MHN5" s="261"/>
      <c r="MHO5" s="261"/>
      <c r="MHP5" s="261"/>
      <c r="MHQ5" s="261"/>
      <c r="MHR5" s="261"/>
      <c r="MHS5" s="261"/>
      <c r="MHT5" s="261"/>
      <c r="MHU5" s="261"/>
      <c r="MHV5" s="261"/>
      <c r="MHW5" s="261"/>
      <c r="MHX5" s="261"/>
      <c r="MHY5" s="261"/>
      <c r="MHZ5" s="261"/>
      <c r="MIA5" s="261"/>
      <c r="MIB5" s="261"/>
      <c r="MIC5" s="261"/>
      <c r="MID5" s="261"/>
      <c r="MIE5" s="261"/>
      <c r="MIF5" s="261"/>
      <c r="MIG5" s="261"/>
      <c r="MIH5" s="261"/>
      <c r="MII5" s="261"/>
      <c r="MIJ5" s="261"/>
      <c r="MIK5" s="261"/>
      <c r="MIL5" s="261"/>
      <c r="MIM5" s="261"/>
      <c r="MIN5" s="261"/>
      <c r="MIO5" s="261"/>
      <c r="MIP5" s="261"/>
      <c r="MIQ5" s="261"/>
      <c r="MIR5" s="261"/>
      <c r="MIS5" s="261"/>
      <c r="MIT5" s="261"/>
      <c r="MIU5" s="261"/>
      <c r="MIV5" s="261"/>
      <c r="MIW5" s="261"/>
      <c r="MIX5" s="261"/>
      <c r="MIY5" s="261"/>
      <c r="MIZ5" s="261"/>
      <c r="MJA5" s="261"/>
      <c r="MJB5" s="261"/>
      <c r="MJC5" s="261"/>
      <c r="MJD5" s="261"/>
      <c r="MJE5" s="261"/>
      <c r="MJF5" s="261"/>
      <c r="MJG5" s="261"/>
      <c r="MJH5" s="261"/>
      <c r="MJI5" s="261"/>
      <c r="MJJ5" s="261"/>
      <c r="MJK5" s="261"/>
      <c r="MJL5" s="261"/>
      <c r="MJM5" s="261"/>
      <c r="MJN5" s="261"/>
      <c r="MJO5" s="261"/>
      <c r="MJP5" s="261"/>
      <c r="MJQ5" s="261"/>
      <c r="MJR5" s="261"/>
      <c r="MJS5" s="261"/>
      <c r="MJT5" s="261"/>
      <c r="MJU5" s="261"/>
      <c r="MJV5" s="261"/>
      <c r="MJW5" s="261"/>
      <c r="MJX5" s="261"/>
      <c r="MJY5" s="261"/>
      <c r="MJZ5" s="261"/>
      <c r="MKA5" s="261"/>
      <c r="MKB5" s="261"/>
      <c r="MKC5" s="261"/>
      <c r="MKD5" s="261"/>
      <c r="MKE5" s="261"/>
      <c r="MKF5" s="261"/>
      <c r="MKG5" s="261"/>
      <c r="MKH5" s="261"/>
      <c r="MKI5" s="261"/>
      <c r="MKJ5" s="261"/>
      <c r="MKK5" s="261"/>
      <c r="MKL5" s="261"/>
      <c r="MKM5" s="261"/>
      <c r="MKN5" s="261"/>
      <c r="MKO5" s="261"/>
      <c r="MKP5" s="261"/>
      <c r="MKQ5" s="261"/>
      <c r="MKR5" s="261"/>
      <c r="MKS5" s="261"/>
      <c r="MKT5" s="261"/>
      <c r="MKU5" s="261"/>
      <c r="MKV5" s="261"/>
      <c r="MKW5" s="261"/>
      <c r="MKX5" s="261"/>
      <c r="MKY5" s="261"/>
      <c r="MKZ5" s="261"/>
      <c r="MLA5" s="261"/>
      <c r="MLB5" s="261"/>
      <c r="MLC5" s="261"/>
      <c r="MLD5" s="261"/>
      <c r="MLE5" s="261"/>
      <c r="MLF5" s="261"/>
      <c r="MLG5" s="261"/>
      <c r="MLH5" s="261"/>
      <c r="MLI5" s="261"/>
      <c r="MLJ5" s="261"/>
      <c r="MLK5" s="261"/>
      <c r="MLL5" s="261"/>
      <c r="MLM5" s="261"/>
      <c r="MLN5" s="261"/>
      <c r="MLO5" s="261"/>
      <c r="MLP5" s="261"/>
      <c r="MLQ5" s="261"/>
      <c r="MLR5" s="261"/>
      <c r="MLS5" s="261"/>
      <c r="MLT5" s="261"/>
      <c r="MLU5" s="261"/>
      <c r="MLV5" s="261"/>
      <c r="MLW5" s="261"/>
      <c r="MLX5" s="261"/>
      <c r="MLY5" s="261"/>
      <c r="MLZ5" s="261"/>
      <c r="MMA5" s="261"/>
      <c r="MMB5" s="261"/>
      <c r="MMC5" s="261"/>
      <c r="MMD5" s="261"/>
      <c r="MME5" s="261"/>
      <c r="MMF5" s="261"/>
      <c r="MMG5" s="261"/>
      <c r="MMH5" s="261"/>
      <c r="MMI5" s="261"/>
      <c r="MMJ5" s="261"/>
      <c r="MMK5" s="261"/>
      <c r="MML5" s="261"/>
      <c r="MMM5" s="261"/>
      <c r="MMN5" s="261"/>
      <c r="MMO5" s="261"/>
      <c r="MMP5" s="261"/>
      <c r="MMQ5" s="261"/>
      <c r="MMR5" s="261"/>
      <c r="MMS5" s="261"/>
      <c r="MMT5" s="261"/>
      <c r="MMU5" s="261"/>
      <c r="MMV5" s="261"/>
      <c r="MMW5" s="261"/>
      <c r="MMX5" s="261"/>
      <c r="MMY5" s="261"/>
      <c r="MMZ5" s="261"/>
      <c r="MNA5" s="261"/>
      <c r="MNB5" s="261"/>
      <c r="MNC5" s="261"/>
      <c r="MND5" s="261"/>
      <c r="MNE5" s="261"/>
      <c r="MNF5" s="261"/>
      <c r="MNG5" s="261"/>
      <c r="MNH5" s="261"/>
      <c r="MNI5" s="261"/>
      <c r="MNJ5" s="261"/>
      <c r="MNK5" s="261"/>
      <c r="MNL5" s="261"/>
      <c r="MNM5" s="261"/>
      <c r="MNN5" s="261"/>
      <c r="MNO5" s="261"/>
      <c r="MNP5" s="261"/>
      <c r="MNQ5" s="261"/>
      <c r="MNR5" s="261"/>
      <c r="MNS5" s="261"/>
      <c r="MNT5" s="261"/>
      <c r="MNU5" s="261"/>
      <c r="MNV5" s="261"/>
      <c r="MNW5" s="261"/>
      <c r="MNX5" s="261"/>
      <c r="MNY5" s="261"/>
      <c r="MNZ5" s="261"/>
      <c r="MOA5" s="261"/>
      <c r="MOB5" s="261"/>
      <c r="MOC5" s="261"/>
      <c r="MOD5" s="261"/>
      <c r="MOE5" s="261"/>
      <c r="MOF5" s="261"/>
      <c r="MOG5" s="261"/>
      <c r="MOH5" s="261"/>
      <c r="MOI5" s="261"/>
      <c r="MOJ5" s="261"/>
      <c r="MOK5" s="261"/>
      <c r="MOL5" s="261"/>
      <c r="MOM5" s="261"/>
      <c r="MON5" s="261"/>
      <c r="MOO5" s="261"/>
      <c r="MOP5" s="261"/>
      <c r="MOQ5" s="261"/>
      <c r="MOR5" s="261"/>
      <c r="MOS5" s="261"/>
      <c r="MOT5" s="261"/>
      <c r="MOU5" s="261"/>
      <c r="MOV5" s="261"/>
      <c r="MOW5" s="261"/>
      <c r="MOX5" s="261"/>
      <c r="MOY5" s="261"/>
      <c r="MOZ5" s="261"/>
      <c r="MPA5" s="261"/>
      <c r="MPB5" s="261"/>
      <c r="MPC5" s="261"/>
      <c r="MPD5" s="261"/>
      <c r="MPE5" s="261"/>
      <c r="MPF5" s="261"/>
      <c r="MPG5" s="261"/>
      <c r="MPH5" s="261"/>
      <c r="MPI5" s="261"/>
      <c r="MPJ5" s="261"/>
      <c r="MPK5" s="261"/>
      <c r="MPL5" s="261"/>
      <c r="MPM5" s="261"/>
      <c r="MPN5" s="261"/>
      <c r="MPO5" s="261"/>
      <c r="MPP5" s="261"/>
      <c r="MPQ5" s="261"/>
      <c r="MPR5" s="261"/>
      <c r="MPS5" s="261"/>
      <c r="MPT5" s="261"/>
      <c r="MPU5" s="261"/>
      <c r="MPV5" s="261"/>
      <c r="MPW5" s="261"/>
      <c r="MPX5" s="261"/>
      <c r="MPY5" s="261"/>
      <c r="MPZ5" s="261"/>
      <c r="MQA5" s="261"/>
      <c r="MQB5" s="261"/>
      <c r="MQC5" s="261"/>
      <c r="MQD5" s="261"/>
      <c r="MQE5" s="261"/>
      <c r="MQF5" s="261"/>
      <c r="MQG5" s="261"/>
      <c r="MQH5" s="261"/>
      <c r="MQI5" s="261"/>
      <c r="MQJ5" s="261"/>
      <c r="MQK5" s="261"/>
      <c r="MQL5" s="261"/>
      <c r="MQM5" s="261"/>
      <c r="MQN5" s="261"/>
      <c r="MQO5" s="261"/>
      <c r="MQP5" s="261"/>
      <c r="MQQ5" s="261"/>
      <c r="MQR5" s="261"/>
      <c r="MQS5" s="261"/>
      <c r="MQT5" s="261"/>
      <c r="MQU5" s="261"/>
      <c r="MQV5" s="261"/>
      <c r="MQW5" s="261"/>
      <c r="MQX5" s="261"/>
      <c r="MQY5" s="261"/>
      <c r="MQZ5" s="261"/>
      <c r="MRA5" s="261"/>
      <c r="MRB5" s="261"/>
      <c r="MRC5" s="261"/>
      <c r="MRD5" s="261"/>
      <c r="MRE5" s="261"/>
      <c r="MRF5" s="261"/>
      <c r="MRG5" s="261"/>
      <c r="MRH5" s="261"/>
      <c r="MRI5" s="261"/>
      <c r="MRJ5" s="261"/>
      <c r="MRK5" s="261"/>
      <c r="MRL5" s="261"/>
      <c r="MRM5" s="261"/>
      <c r="MRN5" s="261"/>
      <c r="MRO5" s="261"/>
      <c r="MRP5" s="261"/>
      <c r="MRQ5" s="261"/>
      <c r="MRR5" s="261"/>
      <c r="MRS5" s="261"/>
      <c r="MRT5" s="261"/>
      <c r="MRU5" s="261"/>
      <c r="MRV5" s="261"/>
      <c r="MRW5" s="261"/>
      <c r="MRX5" s="261"/>
      <c r="MRY5" s="261"/>
      <c r="MRZ5" s="261"/>
      <c r="MSA5" s="261"/>
      <c r="MSB5" s="261"/>
      <c r="MSC5" s="261"/>
      <c r="MSD5" s="261"/>
      <c r="MSE5" s="261"/>
      <c r="MSF5" s="261"/>
      <c r="MSG5" s="261"/>
      <c r="MSH5" s="261"/>
      <c r="MSI5" s="261"/>
      <c r="MSJ5" s="261"/>
      <c r="MSK5" s="261"/>
      <c r="MSL5" s="261"/>
      <c r="MSM5" s="261"/>
      <c r="MSN5" s="261"/>
      <c r="MSO5" s="261"/>
      <c r="MSP5" s="261"/>
      <c r="MSQ5" s="261"/>
      <c r="MSR5" s="261"/>
      <c r="MSS5" s="261"/>
      <c r="MST5" s="261"/>
      <c r="MSU5" s="261"/>
      <c r="MSV5" s="261"/>
      <c r="MSW5" s="261"/>
      <c r="MSX5" s="261"/>
      <c r="MSY5" s="261"/>
      <c r="MSZ5" s="261"/>
      <c r="MTA5" s="261"/>
      <c r="MTB5" s="261"/>
      <c r="MTC5" s="261"/>
      <c r="MTD5" s="261"/>
      <c r="MTE5" s="261"/>
      <c r="MTF5" s="261"/>
      <c r="MTG5" s="261"/>
      <c r="MTH5" s="261"/>
      <c r="MTI5" s="261"/>
      <c r="MTJ5" s="261"/>
      <c r="MTK5" s="261"/>
      <c r="MTL5" s="261"/>
      <c r="MTM5" s="261"/>
      <c r="MTN5" s="261"/>
      <c r="MTO5" s="261"/>
      <c r="MTP5" s="261"/>
      <c r="MTQ5" s="261"/>
      <c r="MTR5" s="261"/>
      <c r="MTS5" s="261"/>
      <c r="MTT5" s="261"/>
      <c r="MTU5" s="261"/>
      <c r="MTV5" s="261"/>
      <c r="MTW5" s="261"/>
      <c r="MTX5" s="261"/>
      <c r="MTY5" s="261"/>
      <c r="MTZ5" s="261"/>
      <c r="MUA5" s="261"/>
      <c r="MUB5" s="261"/>
      <c r="MUC5" s="261"/>
      <c r="MUD5" s="261"/>
      <c r="MUE5" s="261"/>
      <c r="MUF5" s="261"/>
      <c r="MUG5" s="261"/>
      <c r="MUH5" s="261"/>
      <c r="MUI5" s="261"/>
      <c r="MUJ5" s="261"/>
      <c r="MUK5" s="261"/>
      <c r="MUL5" s="261"/>
      <c r="MUM5" s="261"/>
      <c r="MUN5" s="261"/>
      <c r="MUO5" s="261"/>
      <c r="MUP5" s="261"/>
      <c r="MUQ5" s="261"/>
      <c r="MUR5" s="261"/>
      <c r="MUS5" s="261"/>
      <c r="MUT5" s="261"/>
      <c r="MUU5" s="261"/>
      <c r="MUV5" s="261"/>
      <c r="MUW5" s="261"/>
      <c r="MUX5" s="261"/>
      <c r="MUY5" s="261"/>
      <c r="MUZ5" s="261"/>
      <c r="MVA5" s="261"/>
      <c r="MVB5" s="261"/>
      <c r="MVC5" s="261"/>
      <c r="MVD5" s="261"/>
      <c r="MVE5" s="261"/>
      <c r="MVF5" s="261"/>
      <c r="MVG5" s="261"/>
      <c r="MVH5" s="261"/>
      <c r="MVI5" s="261"/>
      <c r="MVJ5" s="261"/>
      <c r="MVK5" s="261"/>
      <c r="MVL5" s="261"/>
      <c r="MVM5" s="261"/>
      <c r="MVN5" s="261"/>
      <c r="MVO5" s="261"/>
      <c r="MVP5" s="261"/>
      <c r="MVQ5" s="261"/>
      <c r="MVR5" s="261"/>
      <c r="MVS5" s="261"/>
      <c r="MVT5" s="261"/>
      <c r="MVU5" s="261"/>
      <c r="MVV5" s="261"/>
      <c r="MVW5" s="261"/>
      <c r="MVX5" s="261"/>
      <c r="MVY5" s="261"/>
      <c r="MVZ5" s="261"/>
      <c r="MWA5" s="261"/>
      <c r="MWB5" s="261"/>
      <c r="MWC5" s="261"/>
      <c r="MWD5" s="261"/>
      <c r="MWE5" s="261"/>
      <c r="MWF5" s="261"/>
      <c r="MWG5" s="261"/>
      <c r="MWH5" s="261"/>
      <c r="MWI5" s="261"/>
      <c r="MWJ5" s="261"/>
      <c r="MWK5" s="261"/>
      <c r="MWL5" s="261"/>
      <c r="MWM5" s="261"/>
      <c r="MWN5" s="261"/>
      <c r="MWO5" s="261"/>
      <c r="MWP5" s="261"/>
      <c r="MWQ5" s="261"/>
      <c r="MWR5" s="261"/>
      <c r="MWS5" s="261"/>
      <c r="MWT5" s="261"/>
      <c r="MWU5" s="261"/>
      <c r="MWV5" s="261"/>
      <c r="MWW5" s="261"/>
      <c r="MWX5" s="261"/>
      <c r="MWY5" s="261"/>
      <c r="MWZ5" s="261"/>
      <c r="MXA5" s="261"/>
      <c r="MXB5" s="261"/>
      <c r="MXC5" s="261"/>
      <c r="MXD5" s="261"/>
      <c r="MXE5" s="261"/>
      <c r="MXF5" s="261"/>
      <c r="MXG5" s="261"/>
      <c r="MXH5" s="261"/>
      <c r="MXI5" s="261"/>
      <c r="MXJ5" s="261"/>
      <c r="MXK5" s="261"/>
      <c r="MXL5" s="261"/>
      <c r="MXM5" s="261"/>
      <c r="MXN5" s="261"/>
      <c r="MXO5" s="261"/>
      <c r="MXP5" s="261"/>
      <c r="MXQ5" s="261"/>
      <c r="MXR5" s="261"/>
      <c r="MXS5" s="261"/>
      <c r="MXT5" s="261"/>
      <c r="MXU5" s="261"/>
      <c r="MXV5" s="261"/>
      <c r="MXW5" s="261"/>
      <c r="MXX5" s="261"/>
      <c r="MXY5" s="261"/>
      <c r="MXZ5" s="261"/>
      <c r="MYA5" s="261"/>
      <c r="MYB5" s="261"/>
      <c r="MYC5" s="261"/>
      <c r="MYD5" s="261"/>
      <c r="MYE5" s="261"/>
      <c r="MYF5" s="261"/>
      <c r="MYG5" s="261"/>
      <c r="MYH5" s="261"/>
      <c r="MYI5" s="261"/>
      <c r="MYJ5" s="261"/>
      <c r="MYK5" s="261"/>
      <c r="MYL5" s="261"/>
      <c r="MYM5" s="261"/>
      <c r="MYN5" s="261"/>
      <c r="MYO5" s="261"/>
      <c r="MYP5" s="261"/>
      <c r="MYQ5" s="261"/>
      <c r="MYR5" s="261"/>
      <c r="MYS5" s="261"/>
      <c r="MYT5" s="261"/>
      <c r="MYU5" s="261"/>
      <c r="MYV5" s="261"/>
      <c r="MYW5" s="261"/>
      <c r="MYX5" s="261"/>
      <c r="MYY5" s="261"/>
      <c r="MYZ5" s="261"/>
      <c r="MZA5" s="261"/>
      <c r="MZB5" s="261"/>
      <c r="MZC5" s="261"/>
      <c r="MZD5" s="261"/>
      <c r="MZE5" s="261"/>
      <c r="MZF5" s="261"/>
      <c r="MZG5" s="261"/>
      <c r="MZH5" s="261"/>
      <c r="MZI5" s="261"/>
      <c r="MZJ5" s="261"/>
      <c r="MZK5" s="261"/>
      <c r="MZL5" s="261"/>
      <c r="MZM5" s="261"/>
      <c r="MZN5" s="261"/>
      <c r="MZO5" s="261"/>
      <c r="MZP5" s="261"/>
      <c r="MZQ5" s="261"/>
      <c r="MZR5" s="261"/>
      <c r="MZS5" s="261"/>
      <c r="MZT5" s="261"/>
      <c r="MZU5" s="261"/>
      <c r="MZV5" s="261"/>
      <c r="MZW5" s="261"/>
      <c r="MZX5" s="261"/>
      <c r="MZY5" s="261"/>
      <c r="MZZ5" s="261"/>
      <c r="NAA5" s="261"/>
      <c r="NAB5" s="261"/>
      <c r="NAC5" s="261"/>
      <c r="NAD5" s="261"/>
      <c r="NAE5" s="261"/>
      <c r="NAF5" s="261"/>
      <c r="NAG5" s="261"/>
      <c r="NAH5" s="261"/>
      <c r="NAI5" s="261"/>
      <c r="NAJ5" s="261"/>
      <c r="NAK5" s="261"/>
      <c r="NAL5" s="261"/>
      <c r="NAM5" s="261"/>
      <c r="NAN5" s="261"/>
      <c r="NAO5" s="261"/>
      <c r="NAP5" s="261"/>
      <c r="NAQ5" s="261"/>
      <c r="NAR5" s="261"/>
      <c r="NAS5" s="261"/>
      <c r="NAT5" s="261"/>
      <c r="NAU5" s="261"/>
      <c r="NAV5" s="261"/>
      <c r="NAW5" s="261"/>
      <c r="NAX5" s="261"/>
      <c r="NAY5" s="261"/>
      <c r="NAZ5" s="261"/>
      <c r="NBA5" s="261"/>
      <c r="NBB5" s="261"/>
      <c r="NBC5" s="261"/>
      <c r="NBD5" s="261"/>
      <c r="NBE5" s="261"/>
      <c r="NBF5" s="261"/>
      <c r="NBG5" s="261"/>
      <c r="NBH5" s="261"/>
      <c r="NBI5" s="261"/>
      <c r="NBJ5" s="261"/>
      <c r="NBK5" s="261"/>
      <c r="NBL5" s="261"/>
      <c r="NBM5" s="261"/>
      <c r="NBN5" s="261"/>
      <c r="NBO5" s="261"/>
      <c r="NBP5" s="261"/>
      <c r="NBQ5" s="261"/>
      <c r="NBR5" s="261"/>
      <c r="NBS5" s="261"/>
      <c r="NBT5" s="261"/>
      <c r="NBU5" s="261"/>
      <c r="NBV5" s="261"/>
      <c r="NBW5" s="261"/>
      <c r="NBX5" s="261"/>
      <c r="NBY5" s="261"/>
      <c r="NBZ5" s="261"/>
      <c r="NCA5" s="261"/>
      <c r="NCB5" s="261"/>
      <c r="NCC5" s="261"/>
      <c r="NCD5" s="261"/>
      <c r="NCE5" s="261"/>
      <c r="NCF5" s="261"/>
      <c r="NCG5" s="261"/>
      <c r="NCH5" s="261"/>
      <c r="NCI5" s="261"/>
      <c r="NCJ5" s="261"/>
      <c r="NCK5" s="261"/>
      <c r="NCL5" s="261"/>
      <c r="NCM5" s="261"/>
      <c r="NCN5" s="261"/>
      <c r="NCO5" s="261"/>
      <c r="NCP5" s="261"/>
      <c r="NCQ5" s="261"/>
      <c r="NCR5" s="261"/>
      <c r="NCS5" s="261"/>
      <c r="NCT5" s="261"/>
      <c r="NCU5" s="261"/>
      <c r="NCV5" s="261"/>
      <c r="NCW5" s="261"/>
      <c r="NCX5" s="261"/>
      <c r="NCY5" s="261"/>
      <c r="NCZ5" s="261"/>
      <c r="NDA5" s="261"/>
      <c r="NDB5" s="261"/>
      <c r="NDC5" s="261"/>
      <c r="NDD5" s="261"/>
      <c r="NDE5" s="261"/>
      <c r="NDF5" s="261"/>
      <c r="NDG5" s="261"/>
      <c r="NDH5" s="261"/>
      <c r="NDI5" s="261"/>
      <c r="NDJ5" s="261"/>
      <c r="NDK5" s="261"/>
      <c r="NDL5" s="261"/>
      <c r="NDM5" s="261"/>
      <c r="NDN5" s="261"/>
      <c r="NDO5" s="261"/>
      <c r="NDP5" s="261"/>
      <c r="NDQ5" s="261"/>
      <c r="NDR5" s="261"/>
      <c r="NDS5" s="261"/>
      <c r="NDT5" s="261"/>
      <c r="NDU5" s="261"/>
      <c r="NDV5" s="261"/>
      <c r="NDW5" s="261"/>
      <c r="NDX5" s="261"/>
      <c r="NDY5" s="261"/>
      <c r="NDZ5" s="261"/>
      <c r="NEA5" s="261"/>
      <c r="NEB5" s="261"/>
      <c r="NEC5" s="261"/>
      <c r="NED5" s="261"/>
      <c r="NEE5" s="261"/>
      <c r="NEF5" s="261"/>
      <c r="NEG5" s="261"/>
      <c r="NEH5" s="261"/>
      <c r="NEI5" s="261"/>
      <c r="NEJ5" s="261"/>
      <c r="NEK5" s="261"/>
      <c r="NEL5" s="261"/>
      <c r="NEM5" s="261"/>
      <c r="NEN5" s="261"/>
      <c r="NEO5" s="261"/>
      <c r="NEP5" s="261"/>
      <c r="NEQ5" s="261"/>
      <c r="NER5" s="261"/>
      <c r="NES5" s="261"/>
      <c r="NET5" s="261"/>
      <c r="NEU5" s="261"/>
      <c r="NEV5" s="261"/>
      <c r="NEW5" s="261"/>
      <c r="NEX5" s="261"/>
      <c r="NEY5" s="261"/>
      <c r="NEZ5" s="261"/>
      <c r="NFA5" s="261"/>
      <c r="NFB5" s="261"/>
      <c r="NFC5" s="261"/>
      <c r="NFD5" s="261"/>
      <c r="NFE5" s="261"/>
      <c r="NFF5" s="261"/>
      <c r="NFG5" s="261"/>
      <c r="NFH5" s="261"/>
      <c r="NFI5" s="261"/>
      <c r="NFJ5" s="261"/>
      <c r="NFK5" s="261"/>
      <c r="NFL5" s="261"/>
      <c r="NFM5" s="261"/>
      <c r="NFN5" s="261"/>
      <c r="NFO5" s="261"/>
      <c r="NFP5" s="261"/>
      <c r="NFQ5" s="261"/>
      <c r="NFR5" s="261"/>
      <c r="NFS5" s="261"/>
      <c r="NFT5" s="261"/>
      <c r="NFU5" s="261"/>
      <c r="NFV5" s="261"/>
      <c r="NFW5" s="261"/>
      <c r="NFX5" s="261"/>
      <c r="NFY5" s="261"/>
      <c r="NFZ5" s="261"/>
      <c r="NGA5" s="261"/>
      <c r="NGB5" s="261"/>
      <c r="NGC5" s="261"/>
      <c r="NGD5" s="261"/>
      <c r="NGE5" s="261"/>
      <c r="NGF5" s="261"/>
      <c r="NGG5" s="261"/>
      <c r="NGH5" s="261"/>
      <c r="NGI5" s="261"/>
      <c r="NGJ5" s="261"/>
      <c r="NGK5" s="261"/>
      <c r="NGL5" s="261"/>
      <c r="NGM5" s="261"/>
      <c r="NGN5" s="261"/>
      <c r="NGO5" s="261"/>
      <c r="NGP5" s="261"/>
      <c r="NGQ5" s="261"/>
      <c r="NGR5" s="261"/>
      <c r="NGS5" s="261"/>
      <c r="NGT5" s="261"/>
      <c r="NGU5" s="261"/>
      <c r="NGV5" s="261"/>
      <c r="NGW5" s="261"/>
      <c r="NGX5" s="261"/>
      <c r="NGY5" s="261"/>
      <c r="NGZ5" s="261"/>
      <c r="NHA5" s="261"/>
      <c r="NHB5" s="261"/>
      <c r="NHC5" s="261"/>
      <c r="NHD5" s="261"/>
      <c r="NHE5" s="261"/>
      <c r="NHF5" s="261"/>
      <c r="NHG5" s="261"/>
      <c r="NHH5" s="261"/>
      <c r="NHI5" s="261"/>
      <c r="NHJ5" s="261"/>
      <c r="NHK5" s="261"/>
      <c r="NHL5" s="261"/>
      <c r="NHM5" s="261"/>
      <c r="NHN5" s="261"/>
      <c r="NHO5" s="261"/>
      <c r="NHP5" s="261"/>
      <c r="NHQ5" s="261"/>
      <c r="NHR5" s="261"/>
      <c r="NHS5" s="261"/>
      <c r="NHT5" s="261"/>
      <c r="NHU5" s="261"/>
      <c r="NHV5" s="261"/>
      <c r="NHW5" s="261"/>
      <c r="NHX5" s="261"/>
      <c r="NHY5" s="261"/>
      <c r="NHZ5" s="261"/>
      <c r="NIA5" s="261"/>
      <c r="NIB5" s="261"/>
      <c r="NIC5" s="261"/>
      <c r="NID5" s="261"/>
      <c r="NIE5" s="261"/>
      <c r="NIF5" s="261"/>
      <c r="NIG5" s="261"/>
      <c r="NIH5" s="261"/>
      <c r="NII5" s="261"/>
      <c r="NIJ5" s="261"/>
      <c r="NIK5" s="261"/>
      <c r="NIL5" s="261"/>
      <c r="NIM5" s="261"/>
      <c r="NIN5" s="261"/>
      <c r="NIO5" s="261"/>
      <c r="NIP5" s="261"/>
      <c r="NIQ5" s="261"/>
      <c r="NIR5" s="261"/>
      <c r="NIS5" s="261"/>
      <c r="NIT5" s="261"/>
      <c r="NIU5" s="261"/>
      <c r="NIV5" s="261"/>
      <c r="NIW5" s="261"/>
      <c r="NIX5" s="261"/>
      <c r="NIY5" s="261"/>
      <c r="NIZ5" s="261"/>
      <c r="NJA5" s="261"/>
      <c r="NJB5" s="261"/>
      <c r="NJC5" s="261"/>
      <c r="NJD5" s="261"/>
      <c r="NJE5" s="261"/>
      <c r="NJF5" s="261"/>
      <c r="NJG5" s="261"/>
      <c r="NJH5" s="261"/>
      <c r="NJI5" s="261"/>
      <c r="NJJ5" s="261"/>
      <c r="NJK5" s="261"/>
      <c r="NJL5" s="261"/>
      <c r="NJM5" s="261"/>
      <c r="NJN5" s="261"/>
      <c r="NJO5" s="261"/>
      <c r="NJP5" s="261"/>
      <c r="NJQ5" s="261"/>
      <c r="NJR5" s="261"/>
      <c r="NJS5" s="261"/>
      <c r="NJT5" s="261"/>
      <c r="NJU5" s="261"/>
      <c r="NJV5" s="261"/>
      <c r="NJW5" s="261"/>
      <c r="NJX5" s="261"/>
      <c r="NJY5" s="261"/>
      <c r="NJZ5" s="261"/>
      <c r="NKA5" s="261"/>
      <c r="NKB5" s="261"/>
      <c r="NKC5" s="261"/>
      <c r="NKD5" s="261"/>
      <c r="NKE5" s="261"/>
      <c r="NKF5" s="261"/>
      <c r="NKG5" s="261"/>
      <c r="NKH5" s="261"/>
      <c r="NKI5" s="261"/>
      <c r="NKJ5" s="261"/>
      <c r="NKK5" s="261"/>
      <c r="NKL5" s="261"/>
      <c r="NKM5" s="261"/>
      <c r="NKN5" s="261"/>
      <c r="NKO5" s="261"/>
      <c r="NKP5" s="261"/>
      <c r="NKQ5" s="261"/>
      <c r="NKR5" s="261"/>
      <c r="NKS5" s="261"/>
      <c r="NKT5" s="261"/>
      <c r="NKU5" s="261"/>
      <c r="NKV5" s="261"/>
      <c r="NKW5" s="261"/>
      <c r="NKX5" s="261"/>
      <c r="NKY5" s="261"/>
      <c r="NKZ5" s="261"/>
      <c r="NLA5" s="261"/>
      <c r="NLB5" s="261"/>
      <c r="NLC5" s="261"/>
      <c r="NLD5" s="261"/>
      <c r="NLE5" s="261"/>
      <c r="NLF5" s="261"/>
      <c r="NLG5" s="261"/>
      <c r="NLH5" s="261"/>
      <c r="NLI5" s="261"/>
      <c r="NLJ5" s="261"/>
      <c r="NLK5" s="261"/>
      <c r="NLL5" s="261"/>
      <c r="NLM5" s="261"/>
      <c r="NLN5" s="261"/>
      <c r="NLO5" s="261"/>
      <c r="NLP5" s="261"/>
      <c r="NLQ5" s="261"/>
      <c r="NLR5" s="261"/>
      <c r="NLS5" s="261"/>
      <c r="NLT5" s="261"/>
      <c r="NLU5" s="261"/>
      <c r="NLV5" s="261"/>
      <c r="NLW5" s="261"/>
      <c r="NLX5" s="261"/>
      <c r="NLY5" s="261"/>
      <c r="NLZ5" s="261"/>
      <c r="NMA5" s="261"/>
      <c r="NMB5" s="261"/>
      <c r="NMC5" s="261"/>
      <c r="NMD5" s="261"/>
      <c r="NME5" s="261"/>
      <c r="NMF5" s="261"/>
      <c r="NMG5" s="261"/>
      <c r="NMH5" s="261"/>
      <c r="NMI5" s="261"/>
      <c r="NMJ5" s="261"/>
      <c r="NMK5" s="261"/>
      <c r="NML5" s="261"/>
      <c r="NMM5" s="261"/>
      <c r="NMN5" s="261"/>
      <c r="NMO5" s="261"/>
      <c r="NMP5" s="261"/>
      <c r="NMQ5" s="261"/>
      <c r="NMR5" s="261"/>
      <c r="NMS5" s="261"/>
      <c r="NMT5" s="261"/>
      <c r="NMU5" s="261"/>
      <c r="NMV5" s="261"/>
      <c r="NMW5" s="261"/>
      <c r="NMX5" s="261"/>
      <c r="NMY5" s="261"/>
      <c r="NMZ5" s="261"/>
      <c r="NNA5" s="261"/>
      <c r="NNB5" s="261"/>
      <c r="NNC5" s="261"/>
      <c r="NND5" s="261"/>
      <c r="NNE5" s="261"/>
      <c r="NNF5" s="261"/>
      <c r="NNG5" s="261"/>
      <c r="NNH5" s="261"/>
      <c r="NNI5" s="261"/>
      <c r="NNJ5" s="261"/>
      <c r="NNK5" s="261"/>
      <c r="NNL5" s="261"/>
      <c r="NNM5" s="261"/>
      <c r="NNN5" s="261"/>
      <c r="NNO5" s="261"/>
      <c r="NNP5" s="261"/>
      <c r="NNQ5" s="261"/>
      <c r="NNR5" s="261"/>
      <c r="NNS5" s="261"/>
      <c r="NNT5" s="261"/>
      <c r="NNU5" s="261"/>
      <c r="NNV5" s="261"/>
      <c r="NNW5" s="261"/>
      <c r="NNX5" s="261"/>
      <c r="NNY5" s="261"/>
      <c r="NNZ5" s="261"/>
      <c r="NOA5" s="261"/>
      <c r="NOB5" s="261"/>
      <c r="NOC5" s="261"/>
      <c r="NOD5" s="261"/>
      <c r="NOE5" s="261"/>
      <c r="NOF5" s="261"/>
      <c r="NOG5" s="261"/>
      <c r="NOH5" s="261"/>
      <c r="NOI5" s="261"/>
      <c r="NOJ5" s="261"/>
      <c r="NOK5" s="261"/>
      <c r="NOL5" s="261"/>
      <c r="NOM5" s="261"/>
      <c r="NON5" s="261"/>
      <c r="NOO5" s="261"/>
      <c r="NOP5" s="261"/>
      <c r="NOQ5" s="261"/>
      <c r="NOR5" s="261"/>
      <c r="NOS5" s="261"/>
      <c r="NOT5" s="261"/>
      <c r="NOU5" s="261"/>
      <c r="NOV5" s="261"/>
      <c r="NOW5" s="261"/>
      <c r="NOX5" s="261"/>
      <c r="NOY5" s="261"/>
      <c r="NOZ5" s="261"/>
      <c r="NPA5" s="261"/>
      <c r="NPB5" s="261"/>
      <c r="NPC5" s="261"/>
      <c r="NPD5" s="261"/>
      <c r="NPE5" s="261"/>
      <c r="NPF5" s="261"/>
      <c r="NPG5" s="261"/>
      <c r="NPH5" s="261"/>
      <c r="NPI5" s="261"/>
      <c r="NPJ5" s="261"/>
      <c r="NPK5" s="261"/>
      <c r="NPL5" s="261"/>
      <c r="NPM5" s="261"/>
      <c r="NPN5" s="261"/>
      <c r="NPO5" s="261"/>
      <c r="NPP5" s="261"/>
      <c r="NPQ5" s="261"/>
      <c r="NPR5" s="261"/>
      <c r="NPS5" s="261"/>
      <c r="NPT5" s="261"/>
      <c r="NPU5" s="261"/>
      <c r="NPV5" s="261"/>
      <c r="NPW5" s="261"/>
      <c r="NPX5" s="261"/>
      <c r="NPY5" s="261"/>
      <c r="NPZ5" s="261"/>
      <c r="NQA5" s="261"/>
      <c r="NQB5" s="261"/>
      <c r="NQC5" s="261"/>
      <c r="NQD5" s="261"/>
      <c r="NQE5" s="261"/>
      <c r="NQF5" s="261"/>
      <c r="NQG5" s="261"/>
      <c r="NQH5" s="261"/>
      <c r="NQI5" s="261"/>
      <c r="NQJ5" s="261"/>
      <c r="NQK5" s="261"/>
      <c r="NQL5" s="261"/>
      <c r="NQM5" s="261"/>
      <c r="NQN5" s="261"/>
      <c r="NQO5" s="261"/>
      <c r="NQP5" s="261"/>
      <c r="NQQ5" s="261"/>
      <c r="NQR5" s="261"/>
      <c r="NQS5" s="261"/>
      <c r="NQT5" s="261"/>
      <c r="NQU5" s="261"/>
      <c r="NQV5" s="261"/>
      <c r="NQW5" s="261"/>
      <c r="NQX5" s="261"/>
      <c r="NQY5" s="261"/>
      <c r="NQZ5" s="261"/>
      <c r="NRA5" s="261"/>
      <c r="NRB5" s="261"/>
      <c r="NRC5" s="261"/>
      <c r="NRD5" s="261"/>
      <c r="NRE5" s="261"/>
      <c r="NRF5" s="261"/>
      <c r="NRG5" s="261"/>
      <c r="NRH5" s="261"/>
      <c r="NRI5" s="261"/>
      <c r="NRJ5" s="261"/>
      <c r="NRK5" s="261"/>
      <c r="NRL5" s="261"/>
      <c r="NRM5" s="261"/>
      <c r="NRN5" s="261"/>
      <c r="NRO5" s="261"/>
      <c r="NRP5" s="261"/>
      <c r="NRQ5" s="261"/>
      <c r="NRR5" s="261"/>
      <c r="NRS5" s="261"/>
      <c r="NRT5" s="261"/>
      <c r="NRU5" s="261"/>
      <c r="NRV5" s="261"/>
      <c r="NRW5" s="261"/>
      <c r="NRX5" s="261"/>
      <c r="NRY5" s="261"/>
      <c r="NRZ5" s="261"/>
      <c r="NSA5" s="261"/>
      <c r="NSB5" s="261"/>
      <c r="NSC5" s="261"/>
      <c r="NSD5" s="261"/>
      <c r="NSE5" s="261"/>
      <c r="NSF5" s="261"/>
      <c r="NSG5" s="261"/>
      <c r="NSH5" s="261"/>
      <c r="NSI5" s="261"/>
      <c r="NSJ5" s="261"/>
      <c r="NSK5" s="261"/>
      <c r="NSL5" s="261"/>
      <c r="NSM5" s="261"/>
      <c r="NSN5" s="261"/>
      <c r="NSO5" s="261"/>
      <c r="NSP5" s="261"/>
      <c r="NSQ5" s="261"/>
      <c r="NSR5" s="261"/>
      <c r="NSS5" s="261"/>
      <c r="NST5" s="261"/>
      <c r="NSU5" s="261"/>
      <c r="NSV5" s="261"/>
      <c r="NSW5" s="261"/>
      <c r="NSX5" s="261"/>
      <c r="NSY5" s="261"/>
      <c r="NSZ5" s="261"/>
      <c r="NTA5" s="261"/>
      <c r="NTB5" s="261"/>
      <c r="NTC5" s="261"/>
      <c r="NTD5" s="261"/>
      <c r="NTE5" s="261"/>
      <c r="NTF5" s="261"/>
      <c r="NTG5" s="261"/>
      <c r="NTH5" s="261"/>
      <c r="NTI5" s="261"/>
      <c r="NTJ5" s="261"/>
      <c r="NTK5" s="261"/>
      <c r="NTL5" s="261"/>
      <c r="NTM5" s="261"/>
      <c r="NTN5" s="261"/>
      <c r="NTO5" s="261"/>
      <c r="NTP5" s="261"/>
      <c r="NTQ5" s="261"/>
      <c r="NTR5" s="261"/>
      <c r="NTS5" s="261"/>
      <c r="NTT5" s="261"/>
      <c r="NTU5" s="261"/>
      <c r="NTV5" s="261"/>
      <c r="NTW5" s="261"/>
      <c r="NTX5" s="261"/>
      <c r="NTY5" s="261"/>
      <c r="NTZ5" s="261"/>
      <c r="NUA5" s="261"/>
      <c r="NUB5" s="261"/>
      <c r="NUC5" s="261"/>
      <c r="NUD5" s="261"/>
      <c r="NUE5" s="261"/>
      <c r="NUF5" s="261"/>
      <c r="NUG5" s="261"/>
      <c r="NUH5" s="261"/>
      <c r="NUI5" s="261"/>
      <c r="NUJ5" s="261"/>
      <c r="NUK5" s="261"/>
      <c r="NUL5" s="261"/>
      <c r="NUM5" s="261"/>
      <c r="NUN5" s="261"/>
      <c r="NUO5" s="261"/>
      <c r="NUP5" s="261"/>
      <c r="NUQ5" s="261"/>
      <c r="NUR5" s="261"/>
      <c r="NUS5" s="261"/>
      <c r="NUT5" s="261"/>
      <c r="NUU5" s="261"/>
      <c r="NUV5" s="261"/>
      <c r="NUW5" s="261"/>
      <c r="NUX5" s="261"/>
      <c r="NUY5" s="261"/>
      <c r="NUZ5" s="261"/>
      <c r="NVA5" s="261"/>
      <c r="NVB5" s="261"/>
      <c r="NVC5" s="261"/>
      <c r="NVD5" s="261"/>
      <c r="NVE5" s="261"/>
      <c r="NVF5" s="261"/>
      <c r="NVG5" s="261"/>
      <c r="NVH5" s="261"/>
      <c r="NVI5" s="261"/>
      <c r="NVJ5" s="261"/>
      <c r="NVK5" s="261"/>
      <c r="NVL5" s="261"/>
      <c r="NVM5" s="261"/>
      <c r="NVN5" s="261"/>
      <c r="NVO5" s="261"/>
      <c r="NVP5" s="261"/>
      <c r="NVQ5" s="261"/>
      <c r="NVR5" s="261"/>
      <c r="NVS5" s="261"/>
      <c r="NVT5" s="261"/>
      <c r="NVU5" s="261"/>
      <c r="NVV5" s="261"/>
      <c r="NVW5" s="261"/>
      <c r="NVX5" s="261"/>
      <c r="NVY5" s="261"/>
      <c r="NVZ5" s="261"/>
      <c r="NWA5" s="261"/>
      <c r="NWB5" s="261"/>
      <c r="NWC5" s="261"/>
      <c r="NWD5" s="261"/>
      <c r="NWE5" s="261"/>
      <c r="NWF5" s="261"/>
      <c r="NWG5" s="261"/>
      <c r="NWH5" s="261"/>
      <c r="NWI5" s="261"/>
      <c r="NWJ5" s="261"/>
      <c r="NWK5" s="261"/>
      <c r="NWL5" s="261"/>
      <c r="NWM5" s="261"/>
      <c r="NWN5" s="261"/>
      <c r="NWO5" s="261"/>
      <c r="NWP5" s="261"/>
      <c r="NWQ5" s="261"/>
      <c r="NWR5" s="261"/>
      <c r="NWS5" s="261"/>
      <c r="NWT5" s="261"/>
      <c r="NWU5" s="261"/>
      <c r="NWV5" s="261"/>
      <c r="NWW5" s="261"/>
      <c r="NWX5" s="261"/>
      <c r="NWY5" s="261"/>
      <c r="NWZ5" s="261"/>
      <c r="NXA5" s="261"/>
      <c r="NXB5" s="261"/>
      <c r="NXC5" s="261"/>
      <c r="NXD5" s="261"/>
      <c r="NXE5" s="261"/>
      <c r="NXF5" s="261"/>
      <c r="NXG5" s="261"/>
      <c r="NXH5" s="261"/>
      <c r="NXI5" s="261"/>
      <c r="NXJ5" s="261"/>
      <c r="NXK5" s="261"/>
      <c r="NXL5" s="261"/>
      <c r="NXM5" s="261"/>
      <c r="NXN5" s="261"/>
      <c r="NXO5" s="261"/>
      <c r="NXP5" s="261"/>
      <c r="NXQ5" s="261"/>
      <c r="NXR5" s="261"/>
      <c r="NXS5" s="261"/>
      <c r="NXT5" s="261"/>
      <c r="NXU5" s="261"/>
      <c r="NXV5" s="261"/>
      <c r="NXW5" s="261"/>
      <c r="NXX5" s="261"/>
      <c r="NXY5" s="261"/>
      <c r="NXZ5" s="261"/>
      <c r="NYA5" s="261"/>
      <c r="NYB5" s="261"/>
      <c r="NYC5" s="261"/>
      <c r="NYD5" s="261"/>
      <c r="NYE5" s="261"/>
      <c r="NYF5" s="261"/>
      <c r="NYG5" s="261"/>
      <c r="NYH5" s="261"/>
      <c r="NYI5" s="261"/>
      <c r="NYJ5" s="261"/>
      <c r="NYK5" s="261"/>
      <c r="NYL5" s="261"/>
      <c r="NYM5" s="261"/>
      <c r="NYN5" s="261"/>
      <c r="NYO5" s="261"/>
      <c r="NYP5" s="261"/>
      <c r="NYQ5" s="261"/>
      <c r="NYR5" s="261"/>
      <c r="NYS5" s="261"/>
      <c r="NYT5" s="261"/>
      <c r="NYU5" s="261"/>
      <c r="NYV5" s="261"/>
      <c r="NYW5" s="261"/>
      <c r="NYX5" s="261"/>
      <c r="NYY5" s="261"/>
      <c r="NYZ5" s="261"/>
      <c r="NZA5" s="261"/>
      <c r="NZB5" s="261"/>
      <c r="NZC5" s="261"/>
      <c r="NZD5" s="261"/>
      <c r="NZE5" s="261"/>
      <c r="NZF5" s="261"/>
      <c r="NZG5" s="261"/>
      <c r="NZH5" s="261"/>
      <c r="NZI5" s="261"/>
      <c r="NZJ5" s="261"/>
      <c r="NZK5" s="261"/>
      <c r="NZL5" s="261"/>
      <c r="NZM5" s="261"/>
      <c r="NZN5" s="261"/>
      <c r="NZO5" s="261"/>
      <c r="NZP5" s="261"/>
      <c r="NZQ5" s="261"/>
      <c r="NZR5" s="261"/>
      <c r="NZS5" s="261"/>
      <c r="NZT5" s="261"/>
      <c r="NZU5" s="261"/>
      <c r="NZV5" s="261"/>
      <c r="NZW5" s="261"/>
      <c r="NZX5" s="261"/>
      <c r="NZY5" s="261"/>
      <c r="NZZ5" s="261"/>
      <c r="OAA5" s="261"/>
      <c r="OAB5" s="261"/>
      <c r="OAC5" s="261"/>
      <c r="OAD5" s="261"/>
      <c r="OAE5" s="261"/>
      <c r="OAF5" s="261"/>
      <c r="OAG5" s="261"/>
      <c r="OAH5" s="261"/>
      <c r="OAI5" s="261"/>
      <c r="OAJ5" s="261"/>
      <c r="OAK5" s="261"/>
      <c r="OAL5" s="261"/>
      <c r="OAM5" s="261"/>
      <c r="OAN5" s="261"/>
      <c r="OAO5" s="261"/>
      <c r="OAP5" s="261"/>
      <c r="OAQ5" s="261"/>
      <c r="OAR5" s="261"/>
      <c r="OAS5" s="261"/>
      <c r="OAT5" s="261"/>
      <c r="OAU5" s="261"/>
      <c r="OAV5" s="261"/>
      <c r="OAW5" s="261"/>
      <c r="OAX5" s="261"/>
      <c r="OAY5" s="261"/>
      <c r="OAZ5" s="261"/>
      <c r="OBA5" s="261"/>
      <c r="OBB5" s="261"/>
      <c r="OBC5" s="261"/>
      <c r="OBD5" s="261"/>
      <c r="OBE5" s="261"/>
      <c r="OBF5" s="261"/>
      <c r="OBG5" s="261"/>
      <c r="OBH5" s="261"/>
      <c r="OBI5" s="261"/>
      <c r="OBJ5" s="261"/>
      <c r="OBK5" s="261"/>
      <c r="OBL5" s="261"/>
      <c r="OBM5" s="261"/>
      <c r="OBN5" s="261"/>
      <c r="OBO5" s="261"/>
      <c r="OBP5" s="261"/>
      <c r="OBQ5" s="261"/>
      <c r="OBR5" s="261"/>
      <c r="OBS5" s="261"/>
      <c r="OBT5" s="261"/>
      <c r="OBU5" s="261"/>
      <c r="OBV5" s="261"/>
      <c r="OBW5" s="261"/>
      <c r="OBX5" s="261"/>
      <c r="OBY5" s="261"/>
      <c r="OBZ5" s="261"/>
      <c r="OCA5" s="261"/>
      <c r="OCB5" s="261"/>
      <c r="OCC5" s="261"/>
      <c r="OCD5" s="261"/>
      <c r="OCE5" s="261"/>
      <c r="OCF5" s="261"/>
      <c r="OCG5" s="261"/>
      <c r="OCH5" s="261"/>
      <c r="OCI5" s="261"/>
      <c r="OCJ5" s="261"/>
      <c r="OCK5" s="261"/>
      <c r="OCL5" s="261"/>
      <c r="OCM5" s="261"/>
      <c r="OCN5" s="261"/>
      <c r="OCO5" s="261"/>
      <c r="OCP5" s="261"/>
      <c r="OCQ5" s="261"/>
      <c r="OCR5" s="261"/>
      <c r="OCS5" s="261"/>
      <c r="OCT5" s="261"/>
      <c r="OCU5" s="261"/>
      <c r="OCV5" s="261"/>
      <c r="OCW5" s="261"/>
      <c r="OCX5" s="261"/>
      <c r="OCY5" s="261"/>
      <c r="OCZ5" s="261"/>
      <c r="ODA5" s="261"/>
      <c r="ODB5" s="261"/>
      <c r="ODC5" s="261"/>
      <c r="ODD5" s="261"/>
      <c r="ODE5" s="261"/>
      <c r="ODF5" s="261"/>
      <c r="ODG5" s="261"/>
      <c r="ODH5" s="261"/>
      <c r="ODI5" s="261"/>
      <c r="ODJ5" s="261"/>
      <c r="ODK5" s="261"/>
      <c r="ODL5" s="261"/>
      <c r="ODM5" s="261"/>
      <c r="ODN5" s="261"/>
      <c r="ODO5" s="261"/>
      <c r="ODP5" s="261"/>
      <c r="ODQ5" s="261"/>
      <c r="ODR5" s="261"/>
      <c r="ODS5" s="261"/>
      <c r="ODT5" s="261"/>
      <c r="ODU5" s="261"/>
      <c r="ODV5" s="261"/>
      <c r="ODW5" s="261"/>
      <c r="ODX5" s="261"/>
      <c r="ODY5" s="261"/>
      <c r="ODZ5" s="261"/>
      <c r="OEA5" s="261"/>
      <c r="OEB5" s="261"/>
      <c r="OEC5" s="261"/>
      <c r="OED5" s="261"/>
      <c r="OEE5" s="261"/>
      <c r="OEF5" s="261"/>
      <c r="OEG5" s="261"/>
      <c r="OEH5" s="261"/>
      <c r="OEI5" s="261"/>
      <c r="OEJ5" s="261"/>
      <c r="OEK5" s="261"/>
      <c r="OEL5" s="261"/>
      <c r="OEM5" s="261"/>
      <c r="OEN5" s="261"/>
      <c r="OEO5" s="261"/>
      <c r="OEP5" s="261"/>
      <c r="OEQ5" s="261"/>
      <c r="OER5" s="261"/>
      <c r="OES5" s="261"/>
      <c r="OET5" s="261"/>
      <c r="OEU5" s="261"/>
      <c r="OEV5" s="261"/>
      <c r="OEW5" s="261"/>
      <c r="OEX5" s="261"/>
      <c r="OEY5" s="261"/>
      <c r="OEZ5" s="261"/>
      <c r="OFA5" s="261"/>
      <c r="OFB5" s="261"/>
      <c r="OFC5" s="261"/>
      <c r="OFD5" s="261"/>
      <c r="OFE5" s="261"/>
      <c r="OFF5" s="261"/>
      <c r="OFG5" s="261"/>
      <c r="OFH5" s="261"/>
      <c r="OFI5" s="261"/>
      <c r="OFJ5" s="261"/>
      <c r="OFK5" s="261"/>
      <c r="OFL5" s="261"/>
      <c r="OFM5" s="261"/>
      <c r="OFN5" s="261"/>
      <c r="OFO5" s="261"/>
      <c r="OFP5" s="261"/>
      <c r="OFQ5" s="261"/>
      <c r="OFR5" s="261"/>
      <c r="OFS5" s="261"/>
      <c r="OFT5" s="261"/>
      <c r="OFU5" s="261"/>
      <c r="OFV5" s="261"/>
      <c r="OFW5" s="261"/>
      <c r="OFX5" s="261"/>
      <c r="OFY5" s="261"/>
      <c r="OFZ5" s="261"/>
      <c r="OGA5" s="261"/>
      <c r="OGB5" s="261"/>
      <c r="OGC5" s="261"/>
      <c r="OGD5" s="261"/>
      <c r="OGE5" s="261"/>
      <c r="OGF5" s="261"/>
      <c r="OGG5" s="261"/>
      <c r="OGH5" s="261"/>
      <c r="OGI5" s="261"/>
      <c r="OGJ5" s="261"/>
      <c r="OGK5" s="261"/>
      <c r="OGL5" s="261"/>
      <c r="OGM5" s="261"/>
      <c r="OGN5" s="261"/>
      <c r="OGO5" s="261"/>
      <c r="OGP5" s="261"/>
      <c r="OGQ5" s="261"/>
      <c r="OGR5" s="261"/>
      <c r="OGS5" s="261"/>
      <c r="OGT5" s="261"/>
      <c r="OGU5" s="261"/>
      <c r="OGV5" s="261"/>
      <c r="OGW5" s="261"/>
      <c r="OGX5" s="261"/>
      <c r="OGY5" s="261"/>
      <c r="OGZ5" s="261"/>
      <c r="OHA5" s="261"/>
      <c r="OHB5" s="261"/>
      <c r="OHC5" s="261"/>
      <c r="OHD5" s="261"/>
      <c r="OHE5" s="261"/>
      <c r="OHF5" s="261"/>
      <c r="OHG5" s="261"/>
      <c r="OHH5" s="261"/>
      <c r="OHI5" s="261"/>
      <c r="OHJ5" s="261"/>
      <c r="OHK5" s="261"/>
      <c r="OHL5" s="261"/>
      <c r="OHM5" s="261"/>
      <c r="OHN5" s="261"/>
      <c r="OHO5" s="261"/>
      <c r="OHP5" s="261"/>
      <c r="OHQ5" s="261"/>
      <c r="OHR5" s="261"/>
      <c r="OHS5" s="261"/>
      <c r="OHT5" s="261"/>
      <c r="OHU5" s="261"/>
      <c r="OHV5" s="261"/>
      <c r="OHW5" s="261"/>
      <c r="OHX5" s="261"/>
      <c r="OHY5" s="261"/>
      <c r="OHZ5" s="261"/>
      <c r="OIA5" s="261"/>
      <c r="OIB5" s="261"/>
      <c r="OIC5" s="261"/>
      <c r="OID5" s="261"/>
      <c r="OIE5" s="261"/>
      <c r="OIF5" s="261"/>
      <c r="OIG5" s="261"/>
      <c r="OIH5" s="261"/>
      <c r="OII5" s="261"/>
      <c r="OIJ5" s="261"/>
      <c r="OIK5" s="261"/>
      <c r="OIL5" s="261"/>
      <c r="OIM5" s="261"/>
      <c r="OIN5" s="261"/>
      <c r="OIO5" s="261"/>
      <c r="OIP5" s="261"/>
      <c r="OIQ5" s="261"/>
      <c r="OIR5" s="261"/>
      <c r="OIS5" s="261"/>
      <c r="OIT5" s="261"/>
      <c r="OIU5" s="261"/>
      <c r="OIV5" s="261"/>
      <c r="OIW5" s="261"/>
      <c r="OIX5" s="261"/>
      <c r="OIY5" s="261"/>
      <c r="OIZ5" s="261"/>
      <c r="OJA5" s="261"/>
      <c r="OJB5" s="261"/>
      <c r="OJC5" s="261"/>
      <c r="OJD5" s="261"/>
      <c r="OJE5" s="261"/>
      <c r="OJF5" s="261"/>
      <c r="OJG5" s="261"/>
      <c r="OJH5" s="261"/>
      <c r="OJI5" s="261"/>
      <c r="OJJ5" s="261"/>
      <c r="OJK5" s="261"/>
      <c r="OJL5" s="261"/>
      <c r="OJM5" s="261"/>
      <c r="OJN5" s="261"/>
      <c r="OJO5" s="261"/>
      <c r="OJP5" s="261"/>
      <c r="OJQ5" s="261"/>
      <c r="OJR5" s="261"/>
      <c r="OJS5" s="261"/>
      <c r="OJT5" s="261"/>
      <c r="OJU5" s="261"/>
      <c r="OJV5" s="261"/>
      <c r="OJW5" s="261"/>
      <c r="OJX5" s="261"/>
      <c r="OJY5" s="261"/>
      <c r="OJZ5" s="261"/>
      <c r="OKA5" s="261"/>
      <c r="OKB5" s="261"/>
      <c r="OKC5" s="261"/>
      <c r="OKD5" s="261"/>
      <c r="OKE5" s="261"/>
      <c r="OKF5" s="261"/>
      <c r="OKG5" s="261"/>
      <c r="OKH5" s="261"/>
      <c r="OKI5" s="261"/>
      <c r="OKJ5" s="261"/>
      <c r="OKK5" s="261"/>
      <c r="OKL5" s="261"/>
      <c r="OKM5" s="261"/>
      <c r="OKN5" s="261"/>
      <c r="OKO5" s="261"/>
      <c r="OKP5" s="261"/>
      <c r="OKQ5" s="261"/>
      <c r="OKR5" s="261"/>
      <c r="OKS5" s="261"/>
      <c r="OKT5" s="261"/>
      <c r="OKU5" s="261"/>
      <c r="OKV5" s="261"/>
      <c r="OKW5" s="261"/>
      <c r="OKX5" s="261"/>
      <c r="OKY5" s="261"/>
      <c r="OKZ5" s="261"/>
      <c r="OLA5" s="261"/>
      <c r="OLB5" s="261"/>
      <c r="OLC5" s="261"/>
      <c r="OLD5" s="261"/>
      <c r="OLE5" s="261"/>
      <c r="OLF5" s="261"/>
      <c r="OLG5" s="261"/>
      <c r="OLH5" s="261"/>
      <c r="OLI5" s="261"/>
      <c r="OLJ5" s="261"/>
      <c r="OLK5" s="261"/>
      <c r="OLL5" s="261"/>
      <c r="OLM5" s="261"/>
      <c r="OLN5" s="261"/>
      <c r="OLO5" s="261"/>
      <c r="OLP5" s="261"/>
      <c r="OLQ5" s="261"/>
      <c r="OLR5" s="261"/>
      <c r="OLS5" s="261"/>
      <c r="OLT5" s="261"/>
      <c r="OLU5" s="261"/>
      <c r="OLV5" s="261"/>
      <c r="OLW5" s="261"/>
      <c r="OLX5" s="261"/>
      <c r="OLY5" s="261"/>
      <c r="OLZ5" s="261"/>
      <c r="OMA5" s="261"/>
      <c r="OMB5" s="261"/>
      <c r="OMC5" s="261"/>
      <c r="OMD5" s="261"/>
      <c r="OME5" s="261"/>
      <c r="OMF5" s="261"/>
      <c r="OMG5" s="261"/>
      <c r="OMH5" s="261"/>
      <c r="OMI5" s="261"/>
      <c r="OMJ5" s="261"/>
      <c r="OMK5" s="261"/>
      <c r="OML5" s="261"/>
      <c r="OMM5" s="261"/>
      <c r="OMN5" s="261"/>
      <c r="OMO5" s="261"/>
      <c r="OMP5" s="261"/>
      <c r="OMQ5" s="261"/>
      <c r="OMR5" s="261"/>
      <c r="OMS5" s="261"/>
      <c r="OMT5" s="261"/>
      <c r="OMU5" s="261"/>
      <c r="OMV5" s="261"/>
      <c r="OMW5" s="261"/>
      <c r="OMX5" s="261"/>
      <c r="OMY5" s="261"/>
      <c r="OMZ5" s="261"/>
      <c r="ONA5" s="261"/>
      <c r="ONB5" s="261"/>
      <c r="ONC5" s="261"/>
      <c r="OND5" s="261"/>
      <c r="ONE5" s="261"/>
      <c r="ONF5" s="261"/>
      <c r="ONG5" s="261"/>
      <c r="ONH5" s="261"/>
      <c r="ONI5" s="261"/>
      <c r="ONJ5" s="261"/>
      <c r="ONK5" s="261"/>
      <c r="ONL5" s="261"/>
      <c r="ONM5" s="261"/>
      <c r="ONN5" s="261"/>
      <c r="ONO5" s="261"/>
      <c r="ONP5" s="261"/>
      <c r="ONQ5" s="261"/>
      <c r="ONR5" s="261"/>
      <c r="ONS5" s="261"/>
      <c r="ONT5" s="261"/>
      <c r="ONU5" s="261"/>
      <c r="ONV5" s="261"/>
      <c r="ONW5" s="261"/>
      <c r="ONX5" s="261"/>
      <c r="ONY5" s="261"/>
      <c r="ONZ5" s="261"/>
      <c r="OOA5" s="261"/>
      <c r="OOB5" s="261"/>
      <c r="OOC5" s="261"/>
      <c r="OOD5" s="261"/>
      <c r="OOE5" s="261"/>
      <c r="OOF5" s="261"/>
      <c r="OOG5" s="261"/>
      <c r="OOH5" s="261"/>
      <c r="OOI5" s="261"/>
      <c r="OOJ5" s="261"/>
      <c r="OOK5" s="261"/>
      <c r="OOL5" s="261"/>
      <c r="OOM5" s="261"/>
      <c r="OON5" s="261"/>
      <c r="OOO5" s="261"/>
      <c r="OOP5" s="261"/>
      <c r="OOQ5" s="261"/>
      <c r="OOR5" s="261"/>
      <c r="OOS5" s="261"/>
      <c r="OOT5" s="261"/>
      <c r="OOU5" s="261"/>
      <c r="OOV5" s="261"/>
      <c r="OOW5" s="261"/>
      <c r="OOX5" s="261"/>
      <c r="OOY5" s="261"/>
      <c r="OOZ5" s="261"/>
      <c r="OPA5" s="261"/>
      <c r="OPB5" s="261"/>
      <c r="OPC5" s="261"/>
      <c r="OPD5" s="261"/>
      <c r="OPE5" s="261"/>
      <c r="OPF5" s="261"/>
      <c r="OPG5" s="261"/>
      <c r="OPH5" s="261"/>
      <c r="OPI5" s="261"/>
      <c r="OPJ5" s="261"/>
      <c r="OPK5" s="261"/>
      <c r="OPL5" s="261"/>
      <c r="OPM5" s="261"/>
      <c r="OPN5" s="261"/>
      <c r="OPO5" s="261"/>
      <c r="OPP5" s="261"/>
      <c r="OPQ5" s="261"/>
      <c r="OPR5" s="261"/>
      <c r="OPS5" s="261"/>
      <c r="OPT5" s="261"/>
      <c r="OPU5" s="261"/>
      <c r="OPV5" s="261"/>
      <c r="OPW5" s="261"/>
      <c r="OPX5" s="261"/>
      <c r="OPY5" s="261"/>
      <c r="OPZ5" s="261"/>
      <c r="OQA5" s="261"/>
      <c r="OQB5" s="261"/>
      <c r="OQC5" s="261"/>
      <c r="OQD5" s="261"/>
      <c r="OQE5" s="261"/>
      <c r="OQF5" s="261"/>
      <c r="OQG5" s="261"/>
      <c r="OQH5" s="261"/>
      <c r="OQI5" s="261"/>
      <c r="OQJ5" s="261"/>
      <c r="OQK5" s="261"/>
      <c r="OQL5" s="261"/>
      <c r="OQM5" s="261"/>
      <c r="OQN5" s="261"/>
      <c r="OQO5" s="261"/>
      <c r="OQP5" s="261"/>
      <c r="OQQ5" s="261"/>
      <c r="OQR5" s="261"/>
      <c r="OQS5" s="261"/>
      <c r="OQT5" s="261"/>
      <c r="OQU5" s="261"/>
      <c r="OQV5" s="261"/>
      <c r="OQW5" s="261"/>
      <c r="OQX5" s="261"/>
      <c r="OQY5" s="261"/>
      <c r="OQZ5" s="261"/>
      <c r="ORA5" s="261"/>
      <c r="ORB5" s="261"/>
      <c r="ORC5" s="261"/>
      <c r="ORD5" s="261"/>
      <c r="ORE5" s="261"/>
      <c r="ORF5" s="261"/>
      <c r="ORG5" s="261"/>
      <c r="ORH5" s="261"/>
      <c r="ORI5" s="261"/>
      <c r="ORJ5" s="261"/>
      <c r="ORK5" s="261"/>
      <c r="ORL5" s="261"/>
      <c r="ORM5" s="261"/>
      <c r="ORN5" s="261"/>
      <c r="ORO5" s="261"/>
      <c r="ORP5" s="261"/>
      <c r="ORQ5" s="261"/>
      <c r="ORR5" s="261"/>
      <c r="ORS5" s="261"/>
      <c r="ORT5" s="261"/>
      <c r="ORU5" s="261"/>
      <c r="ORV5" s="261"/>
      <c r="ORW5" s="261"/>
      <c r="ORX5" s="261"/>
      <c r="ORY5" s="261"/>
      <c r="ORZ5" s="261"/>
      <c r="OSA5" s="261"/>
      <c r="OSB5" s="261"/>
      <c r="OSC5" s="261"/>
      <c r="OSD5" s="261"/>
      <c r="OSE5" s="261"/>
      <c r="OSF5" s="261"/>
      <c r="OSG5" s="261"/>
      <c r="OSH5" s="261"/>
      <c r="OSI5" s="261"/>
      <c r="OSJ5" s="261"/>
      <c r="OSK5" s="261"/>
      <c r="OSL5" s="261"/>
      <c r="OSM5" s="261"/>
      <c r="OSN5" s="261"/>
      <c r="OSO5" s="261"/>
      <c r="OSP5" s="261"/>
      <c r="OSQ5" s="261"/>
      <c r="OSR5" s="261"/>
      <c r="OSS5" s="261"/>
      <c r="OST5" s="261"/>
      <c r="OSU5" s="261"/>
      <c r="OSV5" s="261"/>
      <c r="OSW5" s="261"/>
      <c r="OSX5" s="261"/>
      <c r="OSY5" s="261"/>
      <c r="OSZ5" s="261"/>
      <c r="OTA5" s="261"/>
      <c r="OTB5" s="261"/>
      <c r="OTC5" s="261"/>
      <c r="OTD5" s="261"/>
      <c r="OTE5" s="261"/>
      <c r="OTF5" s="261"/>
      <c r="OTG5" s="261"/>
      <c r="OTH5" s="261"/>
      <c r="OTI5" s="261"/>
      <c r="OTJ5" s="261"/>
      <c r="OTK5" s="261"/>
      <c r="OTL5" s="261"/>
      <c r="OTM5" s="261"/>
      <c r="OTN5" s="261"/>
      <c r="OTO5" s="261"/>
      <c r="OTP5" s="261"/>
      <c r="OTQ5" s="261"/>
      <c r="OTR5" s="261"/>
      <c r="OTS5" s="261"/>
      <c r="OTT5" s="261"/>
      <c r="OTU5" s="261"/>
      <c r="OTV5" s="261"/>
      <c r="OTW5" s="261"/>
      <c r="OTX5" s="261"/>
      <c r="OTY5" s="261"/>
      <c r="OTZ5" s="261"/>
      <c r="OUA5" s="261"/>
      <c r="OUB5" s="261"/>
      <c r="OUC5" s="261"/>
      <c r="OUD5" s="261"/>
      <c r="OUE5" s="261"/>
      <c r="OUF5" s="261"/>
      <c r="OUG5" s="261"/>
      <c r="OUH5" s="261"/>
      <c r="OUI5" s="261"/>
      <c r="OUJ5" s="261"/>
      <c r="OUK5" s="261"/>
      <c r="OUL5" s="261"/>
      <c r="OUM5" s="261"/>
      <c r="OUN5" s="261"/>
      <c r="OUO5" s="261"/>
      <c r="OUP5" s="261"/>
      <c r="OUQ5" s="261"/>
      <c r="OUR5" s="261"/>
      <c r="OUS5" s="261"/>
      <c r="OUT5" s="261"/>
      <c r="OUU5" s="261"/>
      <c r="OUV5" s="261"/>
      <c r="OUW5" s="261"/>
      <c r="OUX5" s="261"/>
      <c r="OUY5" s="261"/>
      <c r="OUZ5" s="261"/>
      <c r="OVA5" s="261"/>
      <c r="OVB5" s="261"/>
      <c r="OVC5" s="261"/>
      <c r="OVD5" s="261"/>
      <c r="OVE5" s="261"/>
      <c r="OVF5" s="261"/>
      <c r="OVG5" s="261"/>
      <c r="OVH5" s="261"/>
      <c r="OVI5" s="261"/>
      <c r="OVJ5" s="261"/>
      <c r="OVK5" s="261"/>
      <c r="OVL5" s="261"/>
      <c r="OVM5" s="261"/>
      <c r="OVN5" s="261"/>
      <c r="OVO5" s="261"/>
      <c r="OVP5" s="261"/>
      <c r="OVQ5" s="261"/>
      <c r="OVR5" s="261"/>
      <c r="OVS5" s="261"/>
      <c r="OVT5" s="261"/>
      <c r="OVU5" s="261"/>
      <c r="OVV5" s="261"/>
      <c r="OVW5" s="261"/>
      <c r="OVX5" s="261"/>
      <c r="OVY5" s="261"/>
      <c r="OVZ5" s="261"/>
      <c r="OWA5" s="261"/>
      <c r="OWB5" s="261"/>
      <c r="OWC5" s="261"/>
      <c r="OWD5" s="261"/>
      <c r="OWE5" s="261"/>
      <c r="OWF5" s="261"/>
      <c r="OWG5" s="261"/>
      <c r="OWH5" s="261"/>
      <c r="OWI5" s="261"/>
      <c r="OWJ5" s="261"/>
      <c r="OWK5" s="261"/>
      <c r="OWL5" s="261"/>
      <c r="OWM5" s="261"/>
      <c r="OWN5" s="261"/>
      <c r="OWO5" s="261"/>
      <c r="OWP5" s="261"/>
      <c r="OWQ5" s="261"/>
      <c r="OWR5" s="261"/>
      <c r="OWS5" s="261"/>
      <c r="OWT5" s="261"/>
      <c r="OWU5" s="261"/>
      <c r="OWV5" s="261"/>
      <c r="OWW5" s="261"/>
      <c r="OWX5" s="261"/>
      <c r="OWY5" s="261"/>
      <c r="OWZ5" s="261"/>
      <c r="OXA5" s="261"/>
      <c r="OXB5" s="261"/>
      <c r="OXC5" s="261"/>
      <c r="OXD5" s="261"/>
      <c r="OXE5" s="261"/>
      <c r="OXF5" s="261"/>
      <c r="OXG5" s="261"/>
      <c r="OXH5" s="261"/>
      <c r="OXI5" s="261"/>
      <c r="OXJ5" s="261"/>
      <c r="OXK5" s="261"/>
      <c r="OXL5" s="261"/>
      <c r="OXM5" s="261"/>
      <c r="OXN5" s="261"/>
      <c r="OXO5" s="261"/>
      <c r="OXP5" s="261"/>
      <c r="OXQ5" s="261"/>
      <c r="OXR5" s="261"/>
      <c r="OXS5" s="261"/>
      <c r="OXT5" s="261"/>
      <c r="OXU5" s="261"/>
      <c r="OXV5" s="261"/>
      <c r="OXW5" s="261"/>
      <c r="OXX5" s="261"/>
      <c r="OXY5" s="261"/>
      <c r="OXZ5" s="261"/>
      <c r="OYA5" s="261"/>
      <c r="OYB5" s="261"/>
      <c r="OYC5" s="261"/>
      <c r="OYD5" s="261"/>
      <c r="OYE5" s="261"/>
      <c r="OYF5" s="261"/>
      <c r="OYG5" s="261"/>
      <c r="OYH5" s="261"/>
      <c r="OYI5" s="261"/>
      <c r="OYJ5" s="261"/>
      <c r="OYK5" s="261"/>
      <c r="OYL5" s="261"/>
      <c r="OYM5" s="261"/>
      <c r="OYN5" s="261"/>
      <c r="OYO5" s="261"/>
      <c r="OYP5" s="261"/>
      <c r="OYQ5" s="261"/>
      <c r="OYR5" s="261"/>
      <c r="OYS5" s="261"/>
      <c r="OYT5" s="261"/>
      <c r="OYU5" s="261"/>
      <c r="OYV5" s="261"/>
      <c r="OYW5" s="261"/>
      <c r="OYX5" s="261"/>
      <c r="OYY5" s="261"/>
      <c r="OYZ5" s="261"/>
      <c r="OZA5" s="261"/>
      <c r="OZB5" s="261"/>
      <c r="OZC5" s="261"/>
      <c r="OZD5" s="261"/>
      <c r="OZE5" s="261"/>
      <c r="OZF5" s="261"/>
      <c r="OZG5" s="261"/>
      <c r="OZH5" s="261"/>
      <c r="OZI5" s="261"/>
      <c r="OZJ5" s="261"/>
      <c r="OZK5" s="261"/>
      <c r="OZL5" s="261"/>
      <c r="OZM5" s="261"/>
      <c r="OZN5" s="261"/>
      <c r="OZO5" s="261"/>
      <c r="OZP5" s="261"/>
      <c r="OZQ5" s="261"/>
      <c r="OZR5" s="261"/>
      <c r="OZS5" s="261"/>
      <c r="OZT5" s="261"/>
      <c r="OZU5" s="261"/>
      <c r="OZV5" s="261"/>
      <c r="OZW5" s="261"/>
      <c r="OZX5" s="261"/>
      <c r="OZY5" s="261"/>
      <c r="OZZ5" s="261"/>
      <c r="PAA5" s="261"/>
      <c r="PAB5" s="261"/>
      <c r="PAC5" s="261"/>
      <c r="PAD5" s="261"/>
      <c r="PAE5" s="261"/>
      <c r="PAF5" s="261"/>
      <c r="PAG5" s="261"/>
      <c r="PAH5" s="261"/>
      <c r="PAI5" s="261"/>
      <c r="PAJ5" s="261"/>
      <c r="PAK5" s="261"/>
      <c r="PAL5" s="261"/>
      <c r="PAM5" s="261"/>
      <c r="PAN5" s="261"/>
      <c r="PAO5" s="261"/>
      <c r="PAP5" s="261"/>
      <c r="PAQ5" s="261"/>
      <c r="PAR5" s="261"/>
      <c r="PAS5" s="261"/>
      <c r="PAT5" s="261"/>
      <c r="PAU5" s="261"/>
      <c r="PAV5" s="261"/>
      <c r="PAW5" s="261"/>
      <c r="PAX5" s="261"/>
      <c r="PAY5" s="261"/>
      <c r="PAZ5" s="261"/>
      <c r="PBA5" s="261"/>
      <c r="PBB5" s="261"/>
      <c r="PBC5" s="261"/>
      <c r="PBD5" s="261"/>
      <c r="PBE5" s="261"/>
      <c r="PBF5" s="261"/>
      <c r="PBG5" s="261"/>
      <c r="PBH5" s="261"/>
      <c r="PBI5" s="261"/>
      <c r="PBJ5" s="261"/>
      <c r="PBK5" s="261"/>
      <c r="PBL5" s="261"/>
      <c r="PBM5" s="261"/>
      <c r="PBN5" s="261"/>
      <c r="PBO5" s="261"/>
      <c r="PBP5" s="261"/>
      <c r="PBQ5" s="261"/>
      <c r="PBR5" s="261"/>
      <c r="PBS5" s="261"/>
      <c r="PBT5" s="261"/>
      <c r="PBU5" s="261"/>
      <c r="PBV5" s="261"/>
      <c r="PBW5" s="261"/>
      <c r="PBX5" s="261"/>
      <c r="PBY5" s="261"/>
      <c r="PBZ5" s="261"/>
      <c r="PCA5" s="261"/>
      <c r="PCB5" s="261"/>
      <c r="PCC5" s="261"/>
      <c r="PCD5" s="261"/>
      <c r="PCE5" s="261"/>
      <c r="PCF5" s="261"/>
      <c r="PCG5" s="261"/>
      <c r="PCH5" s="261"/>
      <c r="PCI5" s="261"/>
      <c r="PCJ5" s="261"/>
      <c r="PCK5" s="261"/>
      <c r="PCL5" s="261"/>
      <c r="PCM5" s="261"/>
      <c r="PCN5" s="261"/>
      <c r="PCO5" s="261"/>
      <c r="PCP5" s="261"/>
      <c r="PCQ5" s="261"/>
      <c r="PCR5" s="261"/>
      <c r="PCS5" s="261"/>
      <c r="PCT5" s="261"/>
      <c r="PCU5" s="261"/>
      <c r="PCV5" s="261"/>
      <c r="PCW5" s="261"/>
      <c r="PCX5" s="261"/>
      <c r="PCY5" s="261"/>
      <c r="PCZ5" s="261"/>
      <c r="PDA5" s="261"/>
      <c r="PDB5" s="261"/>
      <c r="PDC5" s="261"/>
      <c r="PDD5" s="261"/>
      <c r="PDE5" s="261"/>
      <c r="PDF5" s="261"/>
      <c r="PDG5" s="261"/>
      <c r="PDH5" s="261"/>
      <c r="PDI5" s="261"/>
      <c r="PDJ5" s="261"/>
      <c r="PDK5" s="261"/>
      <c r="PDL5" s="261"/>
      <c r="PDM5" s="261"/>
      <c r="PDN5" s="261"/>
      <c r="PDO5" s="261"/>
      <c r="PDP5" s="261"/>
      <c r="PDQ5" s="261"/>
      <c r="PDR5" s="261"/>
      <c r="PDS5" s="261"/>
      <c r="PDT5" s="261"/>
      <c r="PDU5" s="261"/>
      <c r="PDV5" s="261"/>
      <c r="PDW5" s="261"/>
      <c r="PDX5" s="261"/>
      <c r="PDY5" s="261"/>
      <c r="PDZ5" s="261"/>
      <c r="PEA5" s="261"/>
      <c r="PEB5" s="261"/>
      <c r="PEC5" s="261"/>
      <c r="PED5" s="261"/>
      <c r="PEE5" s="261"/>
      <c r="PEF5" s="261"/>
      <c r="PEG5" s="261"/>
      <c r="PEH5" s="261"/>
      <c r="PEI5" s="261"/>
      <c r="PEJ5" s="261"/>
      <c r="PEK5" s="261"/>
      <c r="PEL5" s="261"/>
      <c r="PEM5" s="261"/>
      <c r="PEN5" s="261"/>
      <c r="PEO5" s="261"/>
      <c r="PEP5" s="261"/>
      <c r="PEQ5" s="261"/>
      <c r="PER5" s="261"/>
      <c r="PES5" s="261"/>
      <c r="PET5" s="261"/>
      <c r="PEU5" s="261"/>
      <c r="PEV5" s="261"/>
      <c r="PEW5" s="261"/>
      <c r="PEX5" s="261"/>
      <c r="PEY5" s="261"/>
      <c r="PEZ5" s="261"/>
      <c r="PFA5" s="261"/>
      <c r="PFB5" s="261"/>
      <c r="PFC5" s="261"/>
      <c r="PFD5" s="261"/>
      <c r="PFE5" s="261"/>
      <c r="PFF5" s="261"/>
      <c r="PFG5" s="261"/>
      <c r="PFH5" s="261"/>
      <c r="PFI5" s="261"/>
      <c r="PFJ5" s="261"/>
      <c r="PFK5" s="261"/>
      <c r="PFL5" s="261"/>
      <c r="PFM5" s="261"/>
      <c r="PFN5" s="261"/>
      <c r="PFO5" s="261"/>
      <c r="PFP5" s="261"/>
      <c r="PFQ5" s="261"/>
      <c r="PFR5" s="261"/>
      <c r="PFS5" s="261"/>
      <c r="PFT5" s="261"/>
      <c r="PFU5" s="261"/>
      <c r="PFV5" s="261"/>
      <c r="PFW5" s="261"/>
      <c r="PFX5" s="261"/>
      <c r="PFY5" s="261"/>
      <c r="PFZ5" s="261"/>
      <c r="PGA5" s="261"/>
      <c r="PGB5" s="261"/>
      <c r="PGC5" s="261"/>
      <c r="PGD5" s="261"/>
      <c r="PGE5" s="261"/>
      <c r="PGF5" s="261"/>
      <c r="PGG5" s="261"/>
      <c r="PGH5" s="261"/>
      <c r="PGI5" s="261"/>
      <c r="PGJ5" s="261"/>
      <c r="PGK5" s="261"/>
      <c r="PGL5" s="261"/>
      <c r="PGM5" s="261"/>
      <c r="PGN5" s="261"/>
      <c r="PGO5" s="261"/>
      <c r="PGP5" s="261"/>
      <c r="PGQ5" s="261"/>
      <c r="PGR5" s="261"/>
      <c r="PGS5" s="261"/>
      <c r="PGT5" s="261"/>
      <c r="PGU5" s="261"/>
      <c r="PGV5" s="261"/>
      <c r="PGW5" s="261"/>
      <c r="PGX5" s="261"/>
      <c r="PGY5" s="261"/>
      <c r="PGZ5" s="261"/>
      <c r="PHA5" s="261"/>
      <c r="PHB5" s="261"/>
      <c r="PHC5" s="261"/>
      <c r="PHD5" s="261"/>
      <c r="PHE5" s="261"/>
      <c r="PHF5" s="261"/>
      <c r="PHG5" s="261"/>
      <c r="PHH5" s="261"/>
      <c r="PHI5" s="261"/>
      <c r="PHJ5" s="261"/>
      <c r="PHK5" s="261"/>
      <c r="PHL5" s="261"/>
      <c r="PHM5" s="261"/>
      <c r="PHN5" s="261"/>
      <c r="PHO5" s="261"/>
      <c r="PHP5" s="261"/>
      <c r="PHQ5" s="261"/>
      <c r="PHR5" s="261"/>
      <c r="PHS5" s="261"/>
      <c r="PHT5" s="261"/>
      <c r="PHU5" s="261"/>
      <c r="PHV5" s="261"/>
      <c r="PHW5" s="261"/>
      <c r="PHX5" s="261"/>
      <c r="PHY5" s="261"/>
      <c r="PHZ5" s="261"/>
      <c r="PIA5" s="261"/>
      <c r="PIB5" s="261"/>
      <c r="PIC5" s="261"/>
      <c r="PID5" s="261"/>
      <c r="PIE5" s="261"/>
      <c r="PIF5" s="261"/>
      <c r="PIG5" s="261"/>
      <c r="PIH5" s="261"/>
      <c r="PII5" s="261"/>
      <c r="PIJ5" s="261"/>
      <c r="PIK5" s="261"/>
      <c r="PIL5" s="261"/>
      <c r="PIM5" s="261"/>
      <c r="PIN5" s="261"/>
      <c r="PIO5" s="261"/>
      <c r="PIP5" s="261"/>
      <c r="PIQ5" s="261"/>
      <c r="PIR5" s="261"/>
      <c r="PIS5" s="261"/>
      <c r="PIT5" s="261"/>
      <c r="PIU5" s="261"/>
      <c r="PIV5" s="261"/>
      <c r="PIW5" s="261"/>
      <c r="PIX5" s="261"/>
      <c r="PIY5" s="261"/>
      <c r="PIZ5" s="261"/>
      <c r="PJA5" s="261"/>
      <c r="PJB5" s="261"/>
      <c r="PJC5" s="261"/>
      <c r="PJD5" s="261"/>
      <c r="PJE5" s="261"/>
      <c r="PJF5" s="261"/>
      <c r="PJG5" s="261"/>
      <c r="PJH5" s="261"/>
      <c r="PJI5" s="261"/>
      <c r="PJJ5" s="261"/>
      <c r="PJK5" s="261"/>
      <c r="PJL5" s="261"/>
      <c r="PJM5" s="261"/>
      <c r="PJN5" s="261"/>
      <c r="PJO5" s="261"/>
      <c r="PJP5" s="261"/>
      <c r="PJQ5" s="261"/>
      <c r="PJR5" s="261"/>
      <c r="PJS5" s="261"/>
      <c r="PJT5" s="261"/>
      <c r="PJU5" s="261"/>
      <c r="PJV5" s="261"/>
      <c r="PJW5" s="261"/>
      <c r="PJX5" s="261"/>
      <c r="PJY5" s="261"/>
      <c r="PJZ5" s="261"/>
      <c r="PKA5" s="261"/>
      <c r="PKB5" s="261"/>
      <c r="PKC5" s="261"/>
      <c r="PKD5" s="261"/>
      <c r="PKE5" s="261"/>
      <c r="PKF5" s="261"/>
      <c r="PKG5" s="261"/>
      <c r="PKH5" s="261"/>
      <c r="PKI5" s="261"/>
      <c r="PKJ5" s="261"/>
      <c r="PKK5" s="261"/>
      <c r="PKL5" s="261"/>
      <c r="PKM5" s="261"/>
      <c r="PKN5" s="261"/>
      <c r="PKO5" s="261"/>
      <c r="PKP5" s="261"/>
      <c r="PKQ5" s="261"/>
      <c r="PKR5" s="261"/>
      <c r="PKS5" s="261"/>
      <c r="PKT5" s="261"/>
      <c r="PKU5" s="261"/>
      <c r="PKV5" s="261"/>
      <c r="PKW5" s="261"/>
      <c r="PKX5" s="261"/>
      <c r="PKY5" s="261"/>
      <c r="PKZ5" s="261"/>
      <c r="PLA5" s="261"/>
      <c r="PLB5" s="261"/>
      <c r="PLC5" s="261"/>
      <c r="PLD5" s="261"/>
      <c r="PLE5" s="261"/>
      <c r="PLF5" s="261"/>
      <c r="PLG5" s="261"/>
      <c r="PLH5" s="261"/>
      <c r="PLI5" s="261"/>
      <c r="PLJ5" s="261"/>
      <c r="PLK5" s="261"/>
      <c r="PLL5" s="261"/>
      <c r="PLM5" s="261"/>
      <c r="PLN5" s="261"/>
      <c r="PLO5" s="261"/>
      <c r="PLP5" s="261"/>
      <c r="PLQ5" s="261"/>
      <c r="PLR5" s="261"/>
      <c r="PLS5" s="261"/>
      <c r="PLT5" s="261"/>
      <c r="PLU5" s="261"/>
      <c r="PLV5" s="261"/>
      <c r="PLW5" s="261"/>
      <c r="PLX5" s="261"/>
      <c r="PLY5" s="261"/>
      <c r="PLZ5" s="261"/>
      <c r="PMA5" s="261"/>
      <c r="PMB5" s="261"/>
      <c r="PMC5" s="261"/>
      <c r="PMD5" s="261"/>
      <c r="PME5" s="261"/>
      <c r="PMF5" s="261"/>
      <c r="PMG5" s="261"/>
      <c r="PMH5" s="261"/>
      <c r="PMI5" s="261"/>
      <c r="PMJ5" s="261"/>
      <c r="PMK5" s="261"/>
      <c r="PML5" s="261"/>
      <c r="PMM5" s="261"/>
      <c r="PMN5" s="261"/>
      <c r="PMO5" s="261"/>
      <c r="PMP5" s="261"/>
      <c r="PMQ5" s="261"/>
      <c r="PMR5" s="261"/>
      <c r="PMS5" s="261"/>
      <c r="PMT5" s="261"/>
      <c r="PMU5" s="261"/>
      <c r="PMV5" s="261"/>
      <c r="PMW5" s="261"/>
      <c r="PMX5" s="261"/>
      <c r="PMY5" s="261"/>
      <c r="PMZ5" s="261"/>
      <c r="PNA5" s="261"/>
      <c r="PNB5" s="261"/>
      <c r="PNC5" s="261"/>
      <c r="PND5" s="261"/>
      <c r="PNE5" s="261"/>
      <c r="PNF5" s="261"/>
      <c r="PNG5" s="261"/>
      <c r="PNH5" s="261"/>
      <c r="PNI5" s="261"/>
      <c r="PNJ5" s="261"/>
      <c r="PNK5" s="261"/>
      <c r="PNL5" s="261"/>
      <c r="PNM5" s="261"/>
      <c r="PNN5" s="261"/>
      <c r="PNO5" s="261"/>
      <c r="PNP5" s="261"/>
      <c r="PNQ5" s="261"/>
      <c r="PNR5" s="261"/>
      <c r="PNS5" s="261"/>
      <c r="PNT5" s="261"/>
      <c r="PNU5" s="261"/>
      <c r="PNV5" s="261"/>
      <c r="PNW5" s="261"/>
      <c r="PNX5" s="261"/>
      <c r="PNY5" s="261"/>
      <c r="PNZ5" s="261"/>
      <c r="POA5" s="261"/>
      <c r="POB5" s="261"/>
      <c r="POC5" s="261"/>
      <c r="POD5" s="261"/>
      <c r="POE5" s="261"/>
      <c r="POF5" s="261"/>
      <c r="POG5" s="261"/>
      <c r="POH5" s="261"/>
      <c r="POI5" s="261"/>
      <c r="POJ5" s="261"/>
      <c r="POK5" s="261"/>
      <c r="POL5" s="261"/>
      <c r="POM5" s="261"/>
      <c r="PON5" s="261"/>
      <c r="POO5" s="261"/>
      <c r="POP5" s="261"/>
      <c r="POQ5" s="261"/>
      <c r="POR5" s="261"/>
      <c r="POS5" s="261"/>
      <c r="POT5" s="261"/>
      <c r="POU5" s="261"/>
      <c r="POV5" s="261"/>
      <c r="POW5" s="261"/>
      <c r="POX5" s="261"/>
      <c r="POY5" s="261"/>
      <c r="POZ5" s="261"/>
      <c r="PPA5" s="261"/>
      <c r="PPB5" s="261"/>
      <c r="PPC5" s="261"/>
      <c r="PPD5" s="261"/>
      <c r="PPE5" s="261"/>
      <c r="PPF5" s="261"/>
      <c r="PPG5" s="261"/>
      <c r="PPH5" s="261"/>
      <c r="PPI5" s="261"/>
      <c r="PPJ5" s="261"/>
      <c r="PPK5" s="261"/>
      <c r="PPL5" s="261"/>
      <c r="PPM5" s="261"/>
      <c r="PPN5" s="261"/>
      <c r="PPO5" s="261"/>
      <c r="PPP5" s="261"/>
      <c r="PPQ5" s="261"/>
      <c r="PPR5" s="261"/>
      <c r="PPS5" s="261"/>
      <c r="PPT5" s="261"/>
      <c r="PPU5" s="261"/>
      <c r="PPV5" s="261"/>
      <c r="PPW5" s="261"/>
      <c r="PPX5" s="261"/>
      <c r="PPY5" s="261"/>
      <c r="PPZ5" s="261"/>
      <c r="PQA5" s="261"/>
      <c r="PQB5" s="261"/>
      <c r="PQC5" s="261"/>
      <c r="PQD5" s="261"/>
      <c r="PQE5" s="261"/>
      <c r="PQF5" s="261"/>
      <c r="PQG5" s="261"/>
      <c r="PQH5" s="261"/>
      <c r="PQI5" s="261"/>
      <c r="PQJ5" s="261"/>
      <c r="PQK5" s="261"/>
      <c r="PQL5" s="261"/>
      <c r="PQM5" s="261"/>
      <c r="PQN5" s="261"/>
      <c r="PQO5" s="261"/>
      <c r="PQP5" s="261"/>
      <c r="PQQ5" s="261"/>
      <c r="PQR5" s="261"/>
      <c r="PQS5" s="261"/>
      <c r="PQT5" s="261"/>
      <c r="PQU5" s="261"/>
      <c r="PQV5" s="261"/>
      <c r="PQW5" s="261"/>
      <c r="PQX5" s="261"/>
      <c r="PQY5" s="261"/>
      <c r="PQZ5" s="261"/>
      <c r="PRA5" s="261"/>
      <c r="PRB5" s="261"/>
      <c r="PRC5" s="261"/>
      <c r="PRD5" s="261"/>
      <c r="PRE5" s="261"/>
      <c r="PRF5" s="261"/>
      <c r="PRG5" s="261"/>
      <c r="PRH5" s="261"/>
      <c r="PRI5" s="261"/>
      <c r="PRJ5" s="261"/>
      <c r="PRK5" s="261"/>
      <c r="PRL5" s="261"/>
      <c r="PRM5" s="261"/>
      <c r="PRN5" s="261"/>
      <c r="PRO5" s="261"/>
      <c r="PRP5" s="261"/>
      <c r="PRQ5" s="261"/>
      <c r="PRR5" s="261"/>
      <c r="PRS5" s="261"/>
      <c r="PRT5" s="261"/>
      <c r="PRU5" s="261"/>
      <c r="PRV5" s="261"/>
      <c r="PRW5" s="261"/>
      <c r="PRX5" s="261"/>
      <c r="PRY5" s="261"/>
      <c r="PRZ5" s="261"/>
      <c r="PSA5" s="261"/>
      <c r="PSB5" s="261"/>
      <c r="PSC5" s="261"/>
      <c r="PSD5" s="261"/>
      <c r="PSE5" s="261"/>
      <c r="PSF5" s="261"/>
      <c r="PSG5" s="261"/>
      <c r="PSH5" s="261"/>
      <c r="PSI5" s="261"/>
      <c r="PSJ5" s="261"/>
      <c r="PSK5" s="261"/>
      <c r="PSL5" s="261"/>
      <c r="PSM5" s="261"/>
      <c r="PSN5" s="261"/>
      <c r="PSO5" s="261"/>
      <c r="PSP5" s="261"/>
      <c r="PSQ5" s="261"/>
      <c r="PSR5" s="261"/>
      <c r="PSS5" s="261"/>
      <c r="PST5" s="261"/>
      <c r="PSU5" s="261"/>
      <c r="PSV5" s="261"/>
      <c r="PSW5" s="261"/>
      <c r="PSX5" s="261"/>
      <c r="PSY5" s="261"/>
      <c r="PSZ5" s="261"/>
      <c r="PTA5" s="261"/>
      <c r="PTB5" s="261"/>
      <c r="PTC5" s="261"/>
      <c r="PTD5" s="261"/>
      <c r="PTE5" s="261"/>
      <c r="PTF5" s="261"/>
      <c r="PTG5" s="261"/>
      <c r="PTH5" s="261"/>
      <c r="PTI5" s="261"/>
      <c r="PTJ5" s="261"/>
      <c r="PTK5" s="261"/>
      <c r="PTL5" s="261"/>
      <c r="PTM5" s="261"/>
      <c r="PTN5" s="261"/>
      <c r="PTO5" s="261"/>
      <c r="PTP5" s="261"/>
      <c r="PTQ5" s="261"/>
      <c r="PTR5" s="261"/>
      <c r="PTS5" s="261"/>
      <c r="PTT5" s="261"/>
      <c r="PTU5" s="261"/>
      <c r="PTV5" s="261"/>
      <c r="PTW5" s="261"/>
      <c r="PTX5" s="261"/>
      <c r="PTY5" s="261"/>
      <c r="PTZ5" s="261"/>
      <c r="PUA5" s="261"/>
      <c r="PUB5" s="261"/>
      <c r="PUC5" s="261"/>
      <c r="PUD5" s="261"/>
      <c r="PUE5" s="261"/>
      <c r="PUF5" s="261"/>
      <c r="PUG5" s="261"/>
      <c r="PUH5" s="261"/>
      <c r="PUI5" s="261"/>
      <c r="PUJ5" s="261"/>
      <c r="PUK5" s="261"/>
      <c r="PUL5" s="261"/>
      <c r="PUM5" s="261"/>
      <c r="PUN5" s="261"/>
      <c r="PUO5" s="261"/>
      <c r="PUP5" s="261"/>
      <c r="PUQ5" s="261"/>
      <c r="PUR5" s="261"/>
      <c r="PUS5" s="261"/>
      <c r="PUT5" s="261"/>
      <c r="PUU5" s="261"/>
      <c r="PUV5" s="261"/>
      <c r="PUW5" s="261"/>
      <c r="PUX5" s="261"/>
      <c r="PUY5" s="261"/>
      <c r="PUZ5" s="261"/>
      <c r="PVA5" s="261"/>
      <c r="PVB5" s="261"/>
      <c r="PVC5" s="261"/>
      <c r="PVD5" s="261"/>
      <c r="PVE5" s="261"/>
      <c r="PVF5" s="261"/>
      <c r="PVG5" s="261"/>
      <c r="PVH5" s="261"/>
      <c r="PVI5" s="261"/>
      <c r="PVJ5" s="261"/>
      <c r="PVK5" s="261"/>
      <c r="PVL5" s="261"/>
      <c r="PVM5" s="261"/>
      <c r="PVN5" s="261"/>
      <c r="PVO5" s="261"/>
      <c r="PVP5" s="261"/>
      <c r="PVQ5" s="261"/>
      <c r="PVR5" s="261"/>
      <c r="PVS5" s="261"/>
      <c r="PVT5" s="261"/>
      <c r="PVU5" s="261"/>
      <c r="PVV5" s="261"/>
      <c r="PVW5" s="261"/>
      <c r="PVX5" s="261"/>
      <c r="PVY5" s="261"/>
      <c r="PVZ5" s="261"/>
      <c r="PWA5" s="261"/>
      <c r="PWB5" s="261"/>
      <c r="PWC5" s="261"/>
      <c r="PWD5" s="261"/>
      <c r="PWE5" s="261"/>
      <c r="PWF5" s="261"/>
      <c r="PWG5" s="261"/>
      <c r="PWH5" s="261"/>
      <c r="PWI5" s="261"/>
      <c r="PWJ5" s="261"/>
      <c r="PWK5" s="261"/>
      <c r="PWL5" s="261"/>
      <c r="PWM5" s="261"/>
      <c r="PWN5" s="261"/>
      <c r="PWO5" s="261"/>
      <c r="PWP5" s="261"/>
      <c r="PWQ5" s="261"/>
      <c r="PWR5" s="261"/>
      <c r="PWS5" s="261"/>
      <c r="PWT5" s="261"/>
      <c r="PWU5" s="261"/>
      <c r="PWV5" s="261"/>
      <c r="PWW5" s="261"/>
      <c r="PWX5" s="261"/>
      <c r="PWY5" s="261"/>
      <c r="PWZ5" s="261"/>
      <c r="PXA5" s="261"/>
      <c r="PXB5" s="261"/>
      <c r="PXC5" s="261"/>
      <c r="PXD5" s="261"/>
      <c r="PXE5" s="261"/>
      <c r="PXF5" s="261"/>
      <c r="PXG5" s="261"/>
      <c r="PXH5" s="261"/>
      <c r="PXI5" s="261"/>
      <c r="PXJ5" s="261"/>
      <c r="PXK5" s="261"/>
      <c r="PXL5" s="261"/>
      <c r="PXM5" s="261"/>
      <c r="PXN5" s="261"/>
      <c r="PXO5" s="261"/>
      <c r="PXP5" s="261"/>
      <c r="PXQ5" s="261"/>
      <c r="PXR5" s="261"/>
      <c r="PXS5" s="261"/>
      <c r="PXT5" s="261"/>
      <c r="PXU5" s="261"/>
      <c r="PXV5" s="261"/>
      <c r="PXW5" s="261"/>
      <c r="PXX5" s="261"/>
      <c r="PXY5" s="261"/>
      <c r="PXZ5" s="261"/>
      <c r="PYA5" s="261"/>
      <c r="PYB5" s="261"/>
      <c r="PYC5" s="261"/>
      <c r="PYD5" s="261"/>
      <c r="PYE5" s="261"/>
      <c r="PYF5" s="261"/>
      <c r="PYG5" s="261"/>
      <c r="PYH5" s="261"/>
      <c r="PYI5" s="261"/>
      <c r="PYJ5" s="261"/>
      <c r="PYK5" s="261"/>
      <c r="PYL5" s="261"/>
      <c r="PYM5" s="261"/>
      <c r="PYN5" s="261"/>
      <c r="PYO5" s="261"/>
      <c r="PYP5" s="261"/>
      <c r="PYQ5" s="261"/>
      <c r="PYR5" s="261"/>
      <c r="PYS5" s="261"/>
      <c r="PYT5" s="261"/>
      <c r="PYU5" s="261"/>
      <c r="PYV5" s="261"/>
      <c r="PYW5" s="261"/>
      <c r="PYX5" s="261"/>
      <c r="PYY5" s="261"/>
      <c r="PYZ5" s="261"/>
      <c r="PZA5" s="261"/>
      <c r="PZB5" s="261"/>
      <c r="PZC5" s="261"/>
      <c r="PZD5" s="261"/>
      <c r="PZE5" s="261"/>
      <c r="PZF5" s="261"/>
      <c r="PZG5" s="261"/>
      <c r="PZH5" s="261"/>
      <c r="PZI5" s="261"/>
      <c r="PZJ5" s="261"/>
      <c r="PZK5" s="261"/>
      <c r="PZL5" s="261"/>
      <c r="PZM5" s="261"/>
      <c r="PZN5" s="261"/>
      <c r="PZO5" s="261"/>
      <c r="PZP5" s="261"/>
      <c r="PZQ5" s="261"/>
      <c r="PZR5" s="261"/>
      <c r="PZS5" s="261"/>
      <c r="PZT5" s="261"/>
      <c r="PZU5" s="261"/>
      <c r="PZV5" s="261"/>
      <c r="PZW5" s="261"/>
      <c r="PZX5" s="261"/>
      <c r="PZY5" s="261"/>
      <c r="PZZ5" s="261"/>
      <c r="QAA5" s="261"/>
      <c r="QAB5" s="261"/>
      <c r="QAC5" s="261"/>
      <c r="QAD5" s="261"/>
      <c r="QAE5" s="261"/>
      <c r="QAF5" s="261"/>
      <c r="QAG5" s="261"/>
      <c r="QAH5" s="261"/>
      <c r="QAI5" s="261"/>
      <c r="QAJ5" s="261"/>
      <c r="QAK5" s="261"/>
      <c r="QAL5" s="261"/>
      <c r="QAM5" s="261"/>
      <c r="QAN5" s="261"/>
      <c r="QAO5" s="261"/>
      <c r="QAP5" s="261"/>
      <c r="QAQ5" s="261"/>
      <c r="QAR5" s="261"/>
      <c r="QAS5" s="261"/>
      <c r="QAT5" s="261"/>
      <c r="QAU5" s="261"/>
      <c r="QAV5" s="261"/>
      <c r="QAW5" s="261"/>
      <c r="QAX5" s="261"/>
      <c r="QAY5" s="261"/>
      <c r="QAZ5" s="261"/>
      <c r="QBA5" s="261"/>
      <c r="QBB5" s="261"/>
      <c r="QBC5" s="261"/>
      <c r="QBD5" s="261"/>
      <c r="QBE5" s="261"/>
      <c r="QBF5" s="261"/>
      <c r="QBG5" s="261"/>
      <c r="QBH5" s="261"/>
      <c r="QBI5" s="261"/>
      <c r="QBJ5" s="261"/>
      <c r="QBK5" s="261"/>
      <c r="QBL5" s="261"/>
      <c r="QBM5" s="261"/>
      <c r="QBN5" s="261"/>
      <c r="QBO5" s="261"/>
      <c r="QBP5" s="261"/>
      <c r="QBQ5" s="261"/>
      <c r="QBR5" s="261"/>
      <c r="QBS5" s="261"/>
      <c r="QBT5" s="261"/>
      <c r="QBU5" s="261"/>
      <c r="QBV5" s="261"/>
      <c r="QBW5" s="261"/>
      <c r="QBX5" s="261"/>
      <c r="QBY5" s="261"/>
      <c r="QBZ5" s="261"/>
      <c r="QCA5" s="261"/>
      <c r="QCB5" s="261"/>
      <c r="QCC5" s="261"/>
      <c r="QCD5" s="261"/>
      <c r="QCE5" s="261"/>
      <c r="QCF5" s="261"/>
      <c r="QCG5" s="261"/>
      <c r="QCH5" s="261"/>
      <c r="QCI5" s="261"/>
      <c r="QCJ5" s="261"/>
      <c r="QCK5" s="261"/>
      <c r="QCL5" s="261"/>
      <c r="QCM5" s="261"/>
      <c r="QCN5" s="261"/>
      <c r="QCO5" s="261"/>
      <c r="QCP5" s="261"/>
      <c r="QCQ5" s="261"/>
      <c r="QCR5" s="261"/>
      <c r="QCS5" s="261"/>
      <c r="QCT5" s="261"/>
      <c r="QCU5" s="261"/>
      <c r="QCV5" s="261"/>
      <c r="QCW5" s="261"/>
      <c r="QCX5" s="261"/>
      <c r="QCY5" s="261"/>
      <c r="QCZ5" s="261"/>
      <c r="QDA5" s="261"/>
      <c r="QDB5" s="261"/>
      <c r="QDC5" s="261"/>
      <c r="QDD5" s="261"/>
      <c r="QDE5" s="261"/>
      <c r="QDF5" s="261"/>
      <c r="QDG5" s="261"/>
      <c r="QDH5" s="261"/>
      <c r="QDI5" s="261"/>
      <c r="QDJ5" s="261"/>
      <c r="QDK5" s="261"/>
      <c r="QDL5" s="261"/>
      <c r="QDM5" s="261"/>
      <c r="QDN5" s="261"/>
      <c r="QDO5" s="261"/>
      <c r="QDP5" s="261"/>
      <c r="QDQ5" s="261"/>
      <c r="QDR5" s="261"/>
      <c r="QDS5" s="261"/>
      <c r="QDT5" s="261"/>
      <c r="QDU5" s="261"/>
      <c r="QDV5" s="261"/>
      <c r="QDW5" s="261"/>
      <c r="QDX5" s="261"/>
      <c r="QDY5" s="261"/>
      <c r="QDZ5" s="261"/>
      <c r="QEA5" s="261"/>
      <c r="QEB5" s="261"/>
      <c r="QEC5" s="261"/>
      <c r="QED5" s="261"/>
      <c r="QEE5" s="261"/>
      <c r="QEF5" s="261"/>
      <c r="QEG5" s="261"/>
      <c r="QEH5" s="261"/>
      <c r="QEI5" s="261"/>
      <c r="QEJ5" s="261"/>
      <c r="QEK5" s="261"/>
      <c r="QEL5" s="261"/>
      <c r="QEM5" s="261"/>
      <c r="QEN5" s="261"/>
      <c r="QEO5" s="261"/>
      <c r="QEP5" s="261"/>
      <c r="QEQ5" s="261"/>
      <c r="QER5" s="261"/>
      <c r="QES5" s="261"/>
      <c r="QET5" s="261"/>
      <c r="QEU5" s="261"/>
      <c r="QEV5" s="261"/>
      <c r="QEW5" s="261"/>
      <c r="QEX5" s="261"/>
      <c r="QEY5" s="261"/>
      <c r="QEZ5" s="261"/>
      <c r="QFA5" s="261"/>
      <c r="QFB5" s="261"/>
      <c r="QFC5" s="261"/>
      <c r="QFD5" s="261"/>
      <c r="QFE5" s="261"/>
      <c r="QFF5" s="261"/>
      <c r="QFG5" s="261"/>
      <c r="QFH5" s="261"/>
      <c r="QFI5" s="261"/>
      <c r="QFJ5" s="261"/>
      <c r="QFK5" s="261"/>
      <c r="QFL5" s="261"/>
      <c r="QFM5" s="261"/>
      <c r="QFN5" s="261"/>
      <c r="QFO5" s="261"/>
      <c r="QFP5" s="261"/>
      <c r="QFQ5" s="261"/>
      <c r="QFR5" s="261"/>
      <c r="QFS5" s="261"/>
      <c r="QFT5" s="261"/>
      <c r="QFU5" s="261"/>
      <c r="QFV5" s="261"/>
      <c r="QFW5" s="261"/>
      <c r="QFX5" s="261"/>
      <c r="QFY5" s="261"/>
      <c r="QFZ5" s="261"/>
      <c r="QGA5" s="261"/>
      <c r="QGB5" s="261"/>
      <c r="QGC5" s="261"/>
      <c r="QGD5" s="261"/>
      <c r="QGE5" s="261"/>
      <c r="QGF5" s="261"/>
      <c r="QGG5" s="261"/>
      <c r="QGH5" s="261"/>
      <c r="QGI5" s="261"/>
      <c r="QGJ5" s="261"/>
      <c r="QGK5" s="261"/>
      <c r="QGL5" s="261"/>
      <c r="QGM5" s="261"/>
      <c r="QGN5" s="261"/>
      <c r="QGO5" s="261"/>
      <c r="QGP5" s="261"/>
      <c r="QGQ5" s="261"/>
      <c r="QGR5" s="261"/>
      <c r="QGS5" s="261"/>
      <c r="QGT5" s="261"/>
      <c r="QGU5" s="261"/>
      <c r="QGV5" s="261"/>
      <c r="QGW5" s="261"/>
      <c r="QGX5" s="261"/>
      <c r="QGY5" s="261"/>
      <c r="QGZ5" s="261"/>
      <c r="QHA5" s="261"/>
      <c r="QHB5" s="261"/>
      <c r="QHC5" s="261"/>
      <c r="QHD5" s="261"/>
      <c r="QHE5" s="261"/>
      <c r="QHF5" s="261"/>
      <c r="QHG5" s="261"/>
      <c r="QHH5" s="261"/>
      <c r="QHI5" s="261"/>
      <c r="QHJ5" s="261"/>
      <c r="QHK5" s="261"/>
      <c r="QHL5" s="261"/>
      <c r="QHM5" s="261"/>
      <c r="QHN5" s="261"/>
      <c r="QHO5" s="261"/>
      <c r="QHP5" s="261"/>
      <c r="QHQ5" s="261"/>
      <c r="QHR5" s="261"/>
      <c r="QHS5" s="261"/>
      <c r="QHT5" s="261"/>
      <c r="QHU5" s="261"/>
      <c r="QHV5" s="261"/>
      <c r="QHW5" s="261"/>
      <c r="QHX5" s="261"/>
      <c r="QHY5" s="261"/>
      <c r="QHZ5" s="261"/>
      <c r="QIA5" s="261"/>
      <c r="QIB5" s="261"/>
      <c r="QIC5" s="261"/>
      <c r="QID5" s="261"/>
      <c r="QIE5" s="261"/>
      <c r="QIF5" s="261"/>
      <c r="QIG5" s="261"/>
      <c r="QIH5" s="261"/>
      <c r="QII5" s="261"/>
      <c r="QIJ5" s="261"/>
      <c r="QIK5" s="261"/>
      <c r="QIL5" s="261"/>
      <c r="QIM5" s="261"/>
      <c r="QIN5" s="261"/>
      <c r="QIO5" s="261"/>
      <c r="QIP5" s="261"/>
      <c r="QIQ5" s="261"/>
      <c r="QIR5" s="261"/>
      <c r="QIS5" s="261"/>
      <c r="QIT5" s="261"/>
      <c r="QIU5" s="261"/>
      <c r="QIV5" s="261"/>
      <c r="QIW5" s="261"/>
      <c r="QIX5" s="261"/>
      <c r="QIY5" s="261"/>
      <c r="QIZ5" s="261"/>
      <c r="QJA5" s="261"/>
      <c r="QJB5" s="261"/>
      <c r="QJC5" s="261"/>
      <c r="QJD5" s="261"/>
      <c r="QJE5" s="261"/>
      <c r="QJF5" s="261"/>
      <c r="QJG5" s="261"/>
      <c r="QJH5" s="261"/>
      <c r="QJI5" s="261"/>
      <c r="QJJ5" s="261"/>
      <c r="QJK5" s="261"/>
      <c r="QJL5" s="261"/>
      <c r="QJM5" s="261"/>
      <c r="QJN5" s="261"/>
      <c r="QJO5" s="261"/>
      <c r="QJP5" s="261"/>
      <c r="QJQ5" s="261"/>
      <c r="QJR5" s="261"/>
      <c r="QJS5" s="261"/>
      <c r="QJT5" s="261"/>
      <c r="QJU5" s="261"/>
      <c r="QJV5" s="261"/>
      <c r="QJW5" s="261"/>
      <c r="QJX5" s="261"/>
      <c r="QJY5" s="261"/>
      <c r="QJZ5" s="261"/>
      <c r="QKA5" s="261"/>
      <c r="QKB5" s="261"/>
      <c r="QKC5" s="261"/>
      <c r="QKD5" s="261"/>
      <c r="QKE5" s="261"/>
      <c r="QKF5" s="261"/>
      <c r="QKG5" s="261"/>
      <c r="QKH5" s="261"/>
      <c r="QKI5" s="261"/>
      <c r="QKJ5" s="261"/>
      <c r="QKK5" s="261"/>
      <c r="QKL5" s="261"/>
      <c r="QKM5" s="261"/>
      <c r="QKN5" s="261"/>
      <c r="QKO5" s="261"/>
      <c r="QKP5" s="261"/>
      <c r="QKQ5" s="261"/>
      <c r="QKR5" s="261"/>
      <c r="QKS5" s="261"/>
      <c r="QKT5" s="261"/>
      <c r="QKU5" s="261"/>
      <c r="QKV5" s="261"/>
      <c r="QKW5" s="261"/>
      <c r="QKX5" s="261"/>
      <c r="QKY5" s="261"/>
      <c r="QKZ5" s="261"/>
      <c r="QLA5" s="261"/>
      <c r="QLB5" s="261"/>
      <c r="QLC5" s="261"/>
      <c r="QLD5" s="261"/>
      <c r="QLE5" s="261"/>
      <c r="QLF5" s="261"/>
      <c r="QLG5" s="261"/>
      <c r="QLH5" s="261"/>
      <c r="QLI5" s="261"/>
      <c r="QLJ5" s="261"/>
      <c r="QLK5" s="261"/>
      <c r="QLL5" s="261"/>
      <c r="QLM5" s="261"/>
      <c r="QLN5" s="261"/>
      <c r="QLO5" s="261"/>
      <c r="QLP5" s="261"/>
      <c r="QLQ5" s="261"/>
      <c r="QLR5" s="261"/>
      <c r="QLS5" s="261"/>
      <c r="QLT5" s="261"/>
      <c r="QLU5" s="261"/>
      <c r="QLV5" s="261"/>
      <c r="QLW5" s="261"/>
      <c r="QLX5" s="261"/>
      <c r="QLY5" s="261"/>
      <c r="QLZ5" s="261"/>
      <c r="QMA5" s="261"/>
      <c r="QMB5" s="261"/>
      <c r="QMC5" s="261"/>
      <c r="QMD5" s="261"/>
      <c r="QME5" s="261"/>
      <c r="QMF5" s="261"/>
      <c r="QMG5" s="261"/>
      <c r="QMH5" s="261"/>
      <c r="QMI5" s="261"/>
      <c r="QMJ5" s="261"/>
      <c r="QMK5" s="261"/>
      <c r="QML5" s="261"/>
      <c r="QMM5" s="261"/>
      <c r="QMN5" s="261"/>
      <c r="QMO5" s="261"/>
      <c r="QMP5" s="261"/>
      <c r="QMQ5" s="261"/>
      <c r="QMR5" s="261"/>
      <c r="QMS5" s="261"/>
      <c r="QMT5" s="261"/>
      <c r="QMU5" s="261"/>
      <c r="QMV5" s="261"/>
      <c r="QMW5" s="261"/>
      <c r="QMX5" s="261"/>
      <c r="QMY5" s="261"/>
      <c r="QMZ5" s="261"/>
      <c r="QNA5" s="261"/>
      <c r="QNB5" s="261"/>
      <c r="QNC5" s="261"/>
      <c r="QND5" s="261"/>
      <c r="QNE5" s="261"/>
      <c r="QNF5" s="261"/>
      <c r="QNG5" s="261"/>
      <c r="QNH5" s="261"/>
      <c r="QNI5" s="261"/>
      <c r="QNJ5" s="261"/>
      <c r="QNK5" s="261"/>
      <c r="QNL5" s="261"/>
      <c r="QNM5" s="261"/>
      <c r="QNN5" s="261"/>
      <c r="QNO5" s="261"/>
      <c r="QNP5" s="261"/>
      <c r="QNQ5" s="261"/>
      <c r="QNR5" s="261"/>
      <c r="QNS5" s="261"/>
      <c r="QNT5" s="261"/>
      <c r="QNU5" s="261"/>
      <c r="QNV5" s="261"/>
      <c r="QNW5" s="261"/>
      <c r="QNX5" s="261"/>
      <c r="QNY5" s="261"/>
      <c r="QNZ5" s="261"/>
      <c r="QOA5" s="261"/>
      <c r="QOB5" s="261"/>
      <c r="QOC5" s="261"/>
      <c r="QOD5" s="261"/>
      <c r="QOE5" s="261"/>
      <c r="QOF5" s="261"/>
      <c r="QOG5" s="261"/>
      <c r="QOH5" s="261"/>
      <c r="QOI5" s="261"/>
      <c r="QOJ5" s="261"/>
      <c r="QOK5" s="261"/>
      <c r="QOL5" s="261"/>
      <c r="QOM5" s="261"/>
      <c r="QON5" s="261"/>
      <c r="QOO5" s="261"/>
      <c r="QOP5" s="261"/>
      <c r="QOQ5" s="261"/>
      <c r="QOR5" s="261"/>
      <c r="QOS5" s="261"/>
      <c r="QOT5" s="261"/>
      <c r="QOU5" s="261"/>
      <c r="QOV5" s="261"/>
      <c r="QOW5" s="261"/>
      <c r="QOX5" s="261"/>
      <c r="QOY5" s="261"/>
      <c r="QOZ5" s="261"/>
      <c r="QPA5" s="261"/>
      <c r="QPB5" s="261"/>
      <c r="QPC5" s="261"/>
      <c r="QPD5" s="261"/>
      <c r="QPE5" s="261"/>
      <c r="QPF5" s="261"/>
      <c r="QPG5" s="261"/>
      <c r="QPH5" s="261"/>
      <c r="QPI5" s="261"/>
      <c r="QPJ5" s="261"/>
      <c r="QPK5" s="261"/>
      <c r="QPL5" s="261"/>
      <c r="QPM5" s="261"/>
      <c r="QPN5" s="261"/>
      <c r="QPO5" s="261"/>
      <c r="QPP5" s="261"/>
      <c r="QPQ5" s="261"/>
      <c r="QPR5" s="261"/>
      <c r="QPS5" s="261"/>
      <c r="QPT5" s="261"/>
      <c r="QPU5" s="261"/>
      <c r="QPV5" s="261"/>
      <c r="QPW5" s="261"/>
      <c r="QPX5" s="261"/>
      <c r="QPY5" s="261"/>
      <c r="QPZ5" s="261"/>
      <c r="QQA5" s="261"/>
      <c r="QQB5" s="261"/>
      <c r="QQC5" s="261"/>
      <c r="QQD5" s="261"/>
      <c r="QQE5" s="261"/>
      <c r="QQF5" s="261"/>
      <c r="QQG5" s="261"/>
      <c r="QQH5" s="261"/>
      <c r="QQI5" s="261"/>
      <c r="QQJ5" s="261"/>
      <c r="QQK5" s="261"/>
      <c r="QQL5" s="261"/>
      <c r="QQM5" s="261"/>
      <c r="QQN5" s="261"/>
      <c r="QQO5" s="261"/>
      <c r="QQP5" s="261"/>
      <c r="QQQ5" s="261"/>
      <c r="QQR5" s="261"/>
      <c r="QQS5" s="261"/>
      <c r="QQT5" s="261"/>
      <c r="QQU5" s="261"/>
      <c r="QQV5" s="261"/>
      <c r="QQW5" s="261"/>
      <c r="QQX5" s="261"/>
      <c r="QQY5" s="261"/>
      <c r="QQZ5" s="261"/>
      <c r="QRA5" s="261"/>
      <c r="QRB5" s="261"/>
      <c r="QRC5" s="261"/>
      <c r="QRD5" s="261"/>
      <c r="QRE5" s="261"/>
      <c r="QRF5" s="261"/>
      <c r="QRG5" s="261"/>
      <c r="QRH5" s="261"/>
      <c r="QRI5" s="261"/>
      <c r="QRJ5" s="261"/>
      <c r="QRK5" s="261"/>
      <c r="QRL5" s="261"/>
      <c r="QRM5" s="261"/>
      <c r="QRN5" s="261"/>
      <c r="QRO5" s="261"/>
      <c r="QRP5" s="261"/>
      <c r="QRQ5" s="261"/>
      <c r="QRR5" s="261"/>
      <c r="QRS5" s="261"/>
      <c r="QRT5" s="261"/>
      <c r="QRU5" s="261"/>
      <c r="QRV5" s="261"/>
      <c r="QRW5" s="261"/>
      <c r="QRX5" s="261"/>
      <c r="QRY5" s="261"/>
      <c r="QRZ5" s="261"/>
      <c r="QSA5" s="261"/>
      <c r="QSB5" s="261"/>
      <c r="QSC5" s="261"/>
      <c r="QSD5" s="261"/>
      <c r="QSE5" s="261"/>
      <c r="QSF5" s="261"/>
      <c r="QSG5" s="261"/>
      <c r="QSH5" s="261"/>
      <c r="QSI5" s="261"/>
      <c r="QSJ5" s="261"/>
      <c r="QSK5" s="261"/>
      <c r="QSL5" s="261"/>
      <c r="QSM5" s="261"/>
      <c r="QSN5" s="261"/>
      <c r="QSO5" s="261"/>
      <c r="QSP5" s="261"/>
      <c r="QSQ5" s="261"/>
      <c r="QSR5" s="261"/>
      <c r="QSS5" s="261"/>
      <c r="QST5" s="261"/>
      <c r="QSU5" s="261"/>
      <c r="QSV5" s="261"/>
      <c r="QSW5" s="261"/>
      <c r="QSX5" s="261"/>
      <c r="QSY5" s="261"/>
      <c r="QSZ5" s="261"/>
      <c r="QTA5" s="261"/>
      <c r="QTB5" s="261"/>
      <c r="QTC5" s="261"/>
      <c r="QTD5" s="261"/>
      <c r="QTE5" s="261"/>
      <c r="QTF5" s="261"/>
      <c r="QTG5" s="261"/>
      <c r="QTH5" s="261"/>
      <c r="QTI5" s="261"/>
      <c r="QTJ5" s="261"/>
      <c r="QTK5" s="261"/>
      <c r="QTL5" s="261"/>
      <c r="QTM5" s="261"/>
      <c r="QTN5" s="261"/>
      <c r="QTO5" s="261"/>
      <c r="QTP5" s="261"/>
      <c r="QTQ5" s="261"/>
      <c r="QTR5" s="261"/>
      <c r="QTS5" s="261"/>
      <c r="QTT5" s="261"/>
      <c r="QTU5" s="261"/>
      <c r="QTV5" s="261"/>
      <c r="QTW5" s="261"/>
      <c r="QTX5" s="261"/>
      <c r="QTY5" s="261"/>
      <c r="QTZ5" s="261"/>
      <c r="QUA5" s="261"/>
      <c r="QUB5" s="261"/>
      <c r="QUC5" s="261"/>
      <c r="QUD5" s="261"/>
      <c r="QUE5" s="261"/>
      <c r="QUF5" s="261"/>
      <c r="QUG5" s="261"/>
      <c r="QUH5" s="261"/>
      <c r="QUI5" s="261"/>
      <c r="QUJ5" s="261"/>
      <c r="QUK5" s="261"/>
      <c r="QUL5" s="261"/>
      <c r="QUM5" s="261"/>
      <c r="QUN5" s="261"/>
      <c r="QUO5" s="261"/>
      <c r="QUP5" s="261"/>
      <c r="QUQ5" s="261"/>
      <c r="QUR5" s="261"/>
      <c r="QUS5" s="261"/>
      <c r="QUT5" s="261"/>
      <c r="QUU5" s="261"/>
      <c r="QUV5" s="261"/>
      <c r="QUW5" s="261"/>
      <c r="QUX5" s="261"/>
      <c r="QUY5" s="261"/>
      <c r="QUZ5" s="261"/>
      <c r="QVA5" s="261"/>
      <c r="QVB5" s="261"/>
      <c r="QVC5" s="261"/>
      <c r="QVD5" s="261"/>
      <c r="QVE5" s="261"/>
      <c r="QVF5" s="261"/>
      <c r="QVG5" s="261"/>
      <c r="QVH5" s="261"/>
      <c r="QVI5" s="261"/>
      <c r="QVJ5" s="261"/>
      <c r="QVK5" s="261"/>
      <c r="QVL5" s="261"/>
      <c r="QVM5" s="261"/>
      <c r="QVN5" s="261"/>
      <c r="QVO5" s="261"/>
      <c r="QVP5" s="261"/>
      <c r="QVQ5" s="261"/>
      <c r="QVR5" s="261"/>
      <c r="QVS5" s="261"/>
      <c r="QVT5" s="261"/>
      <c r="QVU5" s="261"/>
      <c r="QVV5" s="261"/>
      <c r="QVW5" s="261"/>
      <c r="QVX5" s="261"/>
      <c r="QVY5" s="261"/>
      <c r="QVZ5" s="261"/>
      <c r="QWA5" s="261"/>
      <c r="QWB5" s="261"/>
      <c r="QWC5" s="261"/>
      <c r="QWD5" s="261"/>
      <c r="QWE5" s="261"/>
      <c r="QWF5" s="261"/>
      <c r="QWG5" s="261"/>
      <c r="QWH5" s="261"/>
      <c r="QWI5" s="261"/>
      <c r="QWJ5" s="261"/>
      <c r="QWK5" s="261"/>
      <c r="QWL5" s="261"/>
      <c r="QWM5" s="261"/>
      <c r="QWN5" s="261"/>
      <c r="QWO5" s="261"/>
      <c r="QWP5" s="261"/>
      <c r="QWQ5" s="261"/>
      <c r="QWR5" s="261"/>
      <c r="QWS5" s="261"/>
      <c r="QWT5" s="261"/>
      <c r="QWU5" s="261"/>
      <c r="QWV5" s="261"/>
      <c r="QWW5" s="261"/>
      <c r="QWX5" s="261"/>
      <c r="QWY5" s="261"/>
      <c r="QWZ5" s="261"/>
      <c r="QXA5" s="261"/>
      <c r="QXB5" s="261"/>
      <c r="QXC5" s="261"/>
      <c r="QXD5" s="261"/>
      <c r="QXE5" s="261"/>
      <c r="QXF5" s="261"/>
      <c r="QXG5" s="261"/>
      <c r="QXH5" s="261"/>
      <c r="QXI5" s="261"/>
      <c r="QXJ5" s="261"/>
      <c r="QXK5" s="261"/>
      <c r="QXL5" s="261"/>
      <c r="QXM5" s="261"/>
      <c r="QXN5" s="261"/>
      <c r="QXO5" s="261"/>
      <c r="QXP5" s="261"/>
      <c r="QXQ5" s="261"/>
      <c r="QXR5" s="261"/>
      <c r="QXS5" s="261"/>
      <c r="QXT5" s="261"/>
      <c r="QXU5" s="261"/>
      <c r="QXV5" s="261"/>
      <c r="QXW5" s="261"/>
      <c r="QXX5" s="261"/>
      <c r="QXY5" s="261"/>
      <c r="QXZ5" s="261"/>
      <c r="QYA5" s="261"/>
      <c r="QYB5" s="261"/>
      <c r="QYC5" s="261"/>
      <c r="QYD5" s="261"/>
      <c r="QYE5" s="261"/>
      <c r="QYF5" s="261"/>
      <c r="QYG5" s="261"/>
      <c r="QYH5" s="261"/>
      <c r="QYI5" s="261"/>
      <c r="QYJ5" s="261"/>
      <c r="QYK5" s="261"/>
      <c r="QYL5" s="261"/>
      <c r="QYM5" s="261"/>
      <c r="QYN5" s="261"/>
      <c r="QYO5" s="261"/>
      <c r="QYP5" s="261"/>
      <c r="QYQ5" s="261"/>
      <c r="QYR5" s="261"/>
      <c r="QYS5" s="261"/>
      <c r="QYT5" s="261"/>
      <c r="QYU5" s="261"/>
      <c r="QYV5" s="261"/>
      <c r="QYW5" s="261"/>
      <c r="QYX5" s="261"/>
      <c r="QYY5" s="261"/>
      <c r="QYZ5" s="261"/>
      <c r="QZA5" s="261"/>
      <c r="QZB5" s="261"/>
      <c r="QZC5" s="261"/>
      <c r="QZD5" s="261"/>
      <c r="QZE5" s="261"/>
      <c r="QZF5" s="261"/>
      <c r="QZG5" s="261"/>
      <c r="QZH5" s="261"/>
      <c r="QZI5" s="261"/>
      <c r="QZJ5" s="261"/>
      <c r="QZK5" s="261"/>
      <c r="QZL5" s="261"/>
      <c r="QZM5" s="261"/>
      <c r="QZN5" s="261"/>
      <c r="QZO5" s="261"/>
      <c r="QZP5" s="261"/>
      <c r="QZQ5" s="261"/>
      <c r="QZR5" s="261"/>
      <c r="QZS5" s="261"/>
      <c r="QZT5" s="261"/>
      <c r="QZU5" s="261"/>
      <c r="QZV5" s="261"/>
      <c r="QZW5" s="261"/>
      <c r="QZX5" s="261"/>
      <c r="QZY5" s="261"/>
      <c r="QZZ5" s="261"/>
      <c r="RAA5" s="261"/>
      <c r="RAB5" s="261"/>
      <c r="RAC5" s="261"/>
      <c r="RAD5" s="261"/>
      <c r="RAE5" s="261"/>
      <c r="RAF5" s="261"/>
      <c r="RAG5" s="261"/>
      <c r="RAH5" s="261"/>
      <c r="RAI5" s="261"/>
      <c r="RAJ5" s="261"/>
      <c r="RAK5" s="261"/>
      <c r="RAL5" s="261"/>
      <c r="RAM5" s="261"/>
      <c r="RAN5" s="261"/>
      <c r="RAO5" s="261"/>
      <c r="RAP5" s="261"/>
      <c r="RAQ5" s="261"/>
      <c r="RAR5" s="261"/>
      <c r="RAS5" s="261"/>
      <c r="RAT5" s="261"/>
      <c r="RAU5" s="261"/>
      <c r="RAV5" s="261"/>
      <c r="RAW5" s="261"/>
      <c r="RAX5" s="261"/>
      <c r="RAY5" s="261"/>
      <c r="RAZ5" s="261"/>
      <c r="RBA5" s="261"/>
      <c r="RBB5" s="261"/>
      <c r="RBC5" s="261"/>
      <c r="RBD5" s="261"/>
      <c r="RBE5" s="261"/>
      <c r="RBF5" s="261"/>
      <c r="RBG5" s="261"/>
      <c r="RBH5" s="261"/>
      <c r="RBI5" s="261"/>
      <c r="RBJ5" s="261"/>
      <c r="RBK5" s="261"/>
      <c r="RBL5" s="261"/>
      <c r="RBM5" s="261"/>
      <c r="RBN5" s="261"/>
      <c r="RBO5" s="261"/>
      <c r="RBP5" s="261"/>
      <c r="RBQ5" s="261"/>
      <c r="RBR5" s="261"/>
      <c r="RBS5" s="261"/>
      <c r="RBT5" s="261"/>
      <c r="RBU5" s="261"/>
      <c r="RBV5" s="261"/>
      <c r="RBW5" s="261"/>
      <c r="RBX5" s="261"/>
      <c r="RBY5" s="261"/>
      <c r="RBZ5" s="261"/>
      <c r="RCA5" s="261"/>
      <c r="RCB5" s="261"/>
      <c r="RCC5" s="261"/>
      <c r="RCD5" s="261"/>
      <c r="RCE5" s="261"/>
      <c r="RCF5" s="261"/>
      <c r="RCG5" s="261"/>
      <c r="RCH5" s="261"/>
      <c r="RCI5" s="261"/>
      <c r="RCJ5" s="261"/>
      <c r="RCK5" s="261"/>
      <c r="RCL5" s="261"/>
      <c r="RCM5" s="261"/>
      <c r="RCN5" s="261"/>
      <c r="RCO5" s="261"/>
      <c r="RCP5" s="261"/>
      <c r="RCQ5" s="261"/>
      <c r="RCR5" s="261"/>
      <c r="RCS5" s="261"/>
      <c r="RCT5" s="261"/>
      <c r="RCU5" s="261"/>
      <c r="RCV5" s="261"/>
      <c r="RCW5" s="261"/>
      <c r="RCX5" s="261"/>
      <c r="RCY5" s="261"/>
      <c r="RCZ5" s="261"/>
      <c r="RDA5" s="261"/>
      <c r="RDB5" s="261"/>
      <c r="RDC5" s="261"/>
      <c r="RDD5" s="261"/>
      <c r="RDE5" s="261"/>
      <c r="RDF5" s="261"/>
      <c r="RDG5" s="261"/>
      <c r="RDH5" s="261"/>
      <c r="RDI5" s="261"/>
      <c r="RDJ5" s="261"/>
      <c r="RDK5" s="261"/>
      <c r="RDL5" s="261"/>
      <c r="RDM5" s="261"/>
      <c r="RDN5" s="261"/>
      <c r="RDO5" s="261"/>
      <c r="RDP5" s="261"/>
      <c r="RDQ5" s="261"/>
      <c r="RDR5" s="261"/>
      <c r="RDS5" s="261"/>
      <c r="RDT5" s="261"/>
      <c r="RDU5" s="261"/>
      <c r="RDV5" s="261"/>
      <c r="RDW5" s="261"/>
      <c r="RDX5" s="261"/>
      <c r="RDY5" s="261"/>
      <c r="RDZ5" s="261"/>
      <c r="REA5" s="261"/>
      <c r="REB5" s="261"/>
      <c r="REC5" s="261"/>
      <c r="RED5" s="261"/>
      <c r="REE5" s="261"/>
      <c r="REF5" s="261"/>
      <c r="REG5" s="261"/>
      <c r="REH5" s="261"/>
      <c r="REI5" s="261"/>
      <c r="REJ5" s="261"/>
      <c r="REK5" s="261"/>
      <c r="REL5" s="261"/>
      <c r="REM5" s="261"/>
      <c r="REN5" s="261"/>
      <c r="REO5" s="261"/>
      <c r="REP5" s="261"/>
      <c r="REQ5" s="261"/>
      <c r="RER5" s="261"/>
      <c r="RES5" s="261"/>
      <c r="RET5" s="261"/>
      <c r="REU5" s="261"/>
      <c r="REV5" s="261"/>
      <c r="REW5" s="261"/>
      <c r="REX5" s="261"/>
      <c r="REY5" s="261"/>
      <c r="REZ5" s="261"/>
      <c r="RFA5" s="261"/>
      <c r="RFB5" s="261"/>
      <c r="RFC5" s="261"/>
      <c r="RFD5" s="261"/>
      <c r="RFE5" s="261"/>
      <c r="RFF5" s="261"/>
      <c r="RFG5" s="261"/>
      <c r="RFH5" s="261"/>
      <c r="RFI5" s="261"/>
      <c r="RFJ5" s="261"/>
      <c r="RFK5" s="261"/>
      <c r="RFL5" s="261"/>
      <c r="RFM5" s="261"/>
      <c r="RFN5" s="261"/>
      <c r="RFO5" s="261"/>
      <c r="RFP5" s="261"/>
      <c r="RFQ5" s="261"/>
      <c r="RFR5" s="261"/>
      <c r="RFS5" s="261"/>
      <c r="RFT5" s="261"/>
      <c r="RFU5" s="261"/>
      <c r="RFV5" s="261"/>
      <c r="RFW5" s="261"/>
      <c r="RFX5" s="261"/>
      <c r="RFY5" s="261"/>
      <c r="RFZ5" s="261"/>
      <c r="RGA5" s="261"/>
      <c r="RGB5" s="261"/>
      <c r="RGC5" s="261"/>
      <c r="RGD5" s="261"/>
      <c r="RGE5" s="261"/>
      <c r="RGF5" s="261"/>
      <c r="RGG5" s="261"/>
      <c r="RGH5" s="261"/>
      <c r="RGI5" s="261"/>
      <c r="RGJ5" s="261"/>
      <c r="RGK5" s="261"/>
      <c r="RGL5" s="261"/>
      <c r="RGM5" s="261"/>
      <c r="RGN5" s="261"/>
      <c r="RGO5" s="261"/>
      <c r="RGP5" s="261"/>
      <c r="RGQ5" s="261"/>
      <c r="RGR5" s="261"/>
      <c r="RGS5" s="261"/>
      <c r="RGT5" s="261"/>
      <c r="RGU5" s="261"/>
      <c r="RGV5" s="261"/>
      <c r="RGW5" s="261"/>
      <c r="RGX5" s="261"/>
      <c r="RGY5" s="261"/>
      <c r="RGZ5" s="261"/>
      <c r="RHA5" s="261"/>
      <c r="RHB5" s="261"/>
      <c r="RHC5" s="261"/>
      <c r="RHD5" s="261"/>
      <c r="RHE5" s="261"/>
      <c r="RHF5" s="261"/>
      <c r="RHG5" s="261"/>
      <c r="RHH5" s="261"/>
      <c r="RHI5" s="261"/>
      <c r="RHJ5" s="261"/>
      <c r="RHK5" s="261"/>
      <c r="RHL5" s="261"/>
      <c r="RHM5" s="261"/>
      <c r="RHN5" s="261"/>
      <c r="RHO5" s="261"/>
      <c r="RHP5" s="261"/>
      <c r="RHQ5" s="261"/>
      <c r="RHR5" s="261"/>
      <c r="RHS5" s="261"/>
      <c r="RHT5" s="261"/>
      <c r="RHU5" s="261"/>
      <c r="RHV5" s="261"/>
      <c r="RHW5" s="261"/>
      <c r="RHX5" s="261"/>
      <c r="RHY5" s="261"/>
      <c r="RHZ5" s="261"/>
      <c r="RIA5" s="261"/>
      <c r="RIB5" s="261"/>
      <c r="RIC5" s="261"/>
      <c r="RID5" s="261"/>
      <c r="RIE5" s="261"/>
      <c r="RIF5" s="261"/>
      <c r="RIG5" s="261"/>
      <c r="RIH5" s="261"/>
      <c r="RII5" s="261"/>
      <c r="RIJ5" s="261"/>
      <c r="RIK5" s="261"/>
      <c r="RIL5" s="261"/>
      <c r="RIM5" s="261"/>
      <c r="RIN5" s="261"/>
      <c r="RIO5" s="261"/>
      <c r="RIP5" s="261"/>
      <c r="RIQ5" s="261"/>
      <c r="RIR5" s="261"/>
      <c r="RIS5" s="261"/>
      <c r="RIT5" s="261"/>
      <c r="RIU5" s="261"/>
      <c r="RIV5" s="261"/>
      <c r="RIW5" s="261"/>
      <c r="RIX5" s="261"/>
      <c r="RIY5" s="261"/>
      <c r="RIZ5" s="261"/>
      <c r="RJA5" s="261"/>
      <c r="RJB5" s="261"/>
      <c r="RJC5" s="261"/>
      <c r="RJD5" s="261"/>
      <c r="RJE5" s="261"/>
      <c r="RJF5" s="261"/>
      <c r="RJG5" s="261"/>
      <c r="RJH5" s="261"/>
      <c r="RJI5" s="261"/>
      <c r="RJJ5" s="261"/>
      <c r="RJK5" s="261"/>
      <c r="RJL5" s="261"/>
      <c r="RJM5" s="261"/>
      <c r="RJN5" s="261"/>
      <c r="RJO5" s="261"/>
      <c r="RJP5" s="261"/>
      <c r="RJQ5" s="261"/>
      <c r="RJR5" s="261"/>
      <c r="RJS5" s="261"/>
      <c r="RJT5" s="261"/>
      <c r="RJU5" s="261"/>
      <c r="RJV5" s="261"/>
      <c r="RJW5" s="261"/>
      <c r="RJX5" s="261"/>
      <c r="RJY5" s="261"/>
      <c r="RJZ5" s="261"/>
      <c r="RKA5" s="261"/>
      <c r="RKB5" s="261"/>
      <c r="RKC5" s="261"/>
      <c r="RKD5" s="261"/>
      <c r="RKE5" s="261"/>
      <c r="RKF5" s="261"/>
      <c r="RKG5" s="261"/>
      <c r="RKH5" s="261"/>
      <c r="RKI5" s="261"/>
      <c r="RKJ5" s="261"/>
      <c r="RKK5" s="261"/>
      <c r="RKL5" s="261"/>
      <c r="RKM5" s="261"/>
      <c r="RKN5" s="261"/>
      <c r="RKO5" s="261"/>
      <c r="RKP5" s="261"/>
      <c r="RKQ5" s="261"/>
      <c r="RKR5" s="261"/>
      <c r="RKS5" s="261"/>
      <c r="RKT5" s="261"/>
      <c r="RKU5" s="261"/>
      <c r="RKV5" s="261"/>
      <c r="RKW5" s="261"/>
      <c r="RKX5" s="261"/>
      <c r="RKY5" s="261"/>
      <c r="RKZ5" s="261"/>
      <c r="RLA5" s="261"/>
      <c r="RLB5" s="261"/>
      <c r="RLC5" s="261"/>
      <c r="RLD5" s="261"/>
      <c r="RLE5" s="261"/>
      <c r="RLF5" s="261"/>
      <c r="RLG5" s="261"/>
      <c r="RLH5" s="261"/>
      <c r="RLI5" s="261"/>
      <c r="RLJ5" s="261"/>
      <c r="RLK5" s="261"/>
      <c r="RLL5" s="261"/>
      <c r="RLM5" s="261"/>
      <c r="RLN5" s="261"/>
      <c r="RLO5" s="261"/>
      <c r="RLP5" s="261"/>
      <c r="RLQ5" s="261"/>
      <c r="RLR5" s="261"/>
      <c r="RLS5" s="261"/>
      <c r="RLT5" s="261"/>
      <c r="RLU5" s="261"/>
      <c r="RLV5" s="261"/>
      <c r="RLW5" s="261"/>
      <c r="RLX5" s="261"/>
      <c r="RLY5" s="261"/>
      <c r="RLZ5" s="261"/>
      <c r="RMA5" s="261"/>
      <c r="RMB5" s="261"/>
      <c r="RMC5" s="261"/>
      <c r="RMD5" s="261"/>
      <c r="RME5" s="261"/>
      <c r="RMF5" s="261"/>
      <c r="RMG5" s="261"/>
      <c r="RMH5" s="261"/>
      <c r="RMI5" s="261"/>
      <c r="RMJ5" s="261"/>
      <c r="RMK5" s="261"/>
      <c r="RML5" s="261"/>
      <c r="RMM5" s="261"/>
      <c r="RMN5" s="261"/>
      <c r="RMO5" s="261"/>
      <c r="RMP5" s="261"/>
      <c r="RMQ5" s="261"/>
      <c r="RMR5" s="261"/>
      <c r="RMS5" s="261"/>
      <c r="RMT5" s="261"/>
      <c r="RMU5" s="261"/>
      <c r="RMV5" s="261"/>
      <c r="RMW5" s="261"/>
      <c r="RMX5" s="261"/>
      <c r="RMY5" s="261"/>
      <c r="RMZ5" s="261"/>
      <c r="RNA5" s="261"/>
      <c r="RNB5" s="261"/>
      <c r="RNC5" s="261"/>
      <c r="RND5" s="261"/>
      <c r="RNE5" s="261"/>
      <c r="RNF5" s="261"/>
      <c r="RNG5" s="261"/>
      <c r="RNH5" s="261"/>
      <c r="RNI5" s="261"/>
      <c r="RNJ5" s="261"/>
      <c r="RNK5" s="261"/>
      <c r="RNL5" s="261"/>
      <c r="RNM5" s="261"/>
      <c r="RNN5" s="261"/>
      <c r="RNO5" s="261"/>
      <c r="RNP5" s="261"/>
      <c r="RNQ5" s="261"/>
      <c r="RNR5" s="261"/>
      <c r="RNS5" s="261"/>
      <c r="RNT5" s="261"/>
      <c r="RNU5" s="261"/>
      <c r="RNV5" s="261"/>
      <c r="RNW5" s="261"/>
      <c r="RNX5" s="261"/>
      <c r="RNY5" s="261"/>
      <c r="RNZ5" s="261"/>
      <c r="ROA5" s="261"/>
      <c r="ROB5" s="261"/>
      <c r="ROC5" s="261"/>
      <c r="ROD5" s="261"/>
      <c r="ROE5" s="261"/>
      <c r="ROF5" s="261"/>
      <c r="ROG5" s="261"/>
      <c r="ROH5" s="261"/>
      <c r="ROI5" s="261"/>
      <c r="ROJ5" s="261"/>
      <c r="ROK5" s="261"/>
      <c r="ROL5" s="261"/>
      <c r="ROM5" s="261"/>
      <c r="RON5" s="261"/>
      <c r="ROO5" s="261"/>
      <c r="ROP5" s="261"/>
      <c r="ROQ5" s="261"/>
      <c r="ROR5" s="261"/>
      <c r="ROS5" s="261"/>
      <c r="ROT5" s="261"/>
      <c r="ROU5" s="261"/>
      <c r="ROV5" s="261"/>
      <c r="ROW5" s="261"/>
      <c r="ROX5" s="261"/>
      <c r="ROY5" s="261"/>
      <c r="ROZ5" s="261"/>
      <c r="RPA5" s="261"/>
      <c r="RPB5" s="261"/>
      <c r="RPC5" s="261"/>
      <c r="RPD5" s="261"/>
      <c r="RPE5" s="261"/>
      <c r="RPF5" s="261"/>
      <c r="RPG5" s="261"/>
      <c r="RPH5" s="261"/>
      <c r="RPI5" s="261"/>
      <c r="RPJ5" s="261"/>
      <c r="RPK5" s="261"/>
      <c r="RPL5" s="261"/>
      <c r="RPM5" s="261"/>
      <c r="RPN5" s="261"/>
      <c r="RPO5" s="261"/>
      <c r="RPP5" s="261"/>
      <c r="RPQ5" s="261"/>
      <c r="RPR5" s="261"/>
      <c r="RPS5" s="261"/>
      <c r="RPT5" s="261"/>
      <c r="RPU5" s="261"/>
      <c r="RPV5" s="261"/>
      <c r="RPW5" s="261"/>
      <c r="RPX5" s="261"/>
      <c r="RPY5" s="261"/>
      <c r="RPZ5" s="261"/>
      <c r="RQA5" s="261"/>
      <c r="RQB5" s="261"/>
      <c r="RQC5" s="261"/>
      <c r="RQD5" s="261"/>
      <c r="RQE5" s="261"/>
      <c r="RQF5" s="261"/>
      <c r="RQG5" s="261"/>
      <c r="RQH5" s="261"/>
      <c r="RQI5" s="261"/>
      <c r="RQJ5" s="261"/>
      <c r="RQK5" s="261"/>
      <c r="RQL5" s="261"/>
      <c r="RQM5" s="261"/>
      <c r="RQN5" s="261"/>
      <c r="RQO5" s="261"/>
      <c r="RQP5" s="261"/>
      <c r="RQQ5" s="261"/>
      <c r="RQR5" s="261"/>
      <c r="RQS5" s="261"/>
      <c r="RQT5" s="261"/>
      <c r="RQU5" s="261"/>
      <c r="RQV5" s="261"/>
      <c r="RQW5" s="261"/>
      <c r="RQX5" s="261"/>
      <c r="RQY5" s="261"/>
      <c r="RQZ5" s="261"/>
      <c r="RRA5" s="261"/>
      <c r="RRB5" s="261"/>
      <c r="RRC5" s="261"/>
      <c r="RRD5" s="261"/>
      <c r="RRE5" s="261"/>
      <c r="RRF5" s="261"/>
      <c r="RRG5" s="261"/>
      <c r="RRH5" s="261"/>
      <c r="RRI5" s="261"/>
      <c r="RRJ5" s="261"/>
      <c r="RRK5" s="261"/>
      <c r="RRL5" s="261"/>
      <c r="RRM5" s="261"/>
      <c r="RRN5" s="261"/>
      <c r="RRO5" s="261"/>
      <c r="RRP5" s="261"/>
      <c r="RRQ5" s="261"/>
      <c r="RRR5" s="261"/>
      <c r="RRS5" s="261"/>
      <c r="RRT5" s="261"/>
      <c r="RRU5" s="261"/>
      <c r="RRV5" s="261"/>
      <c r="RRW5" s="261"/>
      <c r="RRX5" s="261"/>
      <c r="RRY5" s="261"/>
      <c r="RRZ5" s="261"/>
      <c r="RSA5" s="261"/>
      <c r="RSB5" s="261"/>
      <c r="RSC5" s="261"/>
      <c r="RSD5" s="261"/>
      <c r="RSE5" s="261"/>
      <c r="RSF5" s="261"/>
      <c r="RSG5" s="261"/>
      <c r="RSH5" s="261"/>
      <c r="RSI5" s="261"/>
      <c r="RSJ5" s="261"/>
      <c r="RSK5" s="261"/>
      <c r="RSL5" s="261"/>
      <c r="RSM5" s="261"/>
      <c r="RSN5" s="261"/>
      <c r="RSO5" s="261"/>
      <c r="RSP5" s="261"/>
      <c r="RSQ5" s="261"/>
      <c r="RSR5" s="261"/>
      <c r="RSS5" s="261"/>
      <c r="RST5" s="261"/>
      <c r="RSU5" s="261"/>
      <c r="RSV5" s="261"/>
      <c r="RSW5" s="261"/>
      <c r="RSX5" s="261"/>
      <c r="RSY5" s="261"/>
      <c r="RSZ5" s="261"/>
      <c r="RTA5" s="261"/>
      <c r="RTB5" s="261"/>
      <c r="RTC5" s="261"/>
      <c r="RTD5" s="261"/>
      <c r="RTE5" s="261"/>
      <c r="RTF5" s="261"/>
      <c r="RTG5" s="261"/>
      <c r="RTH5" s="261"/>
      <c r="RTI5" s="261"/>
      <c r="RTJ5" s="261"/>
      <c r="RTK5" s="261"/>
      <c r="RTL5" s="261"/>
      <c r="RTM5" s="261"/>
      <c r="RTN5" s="261"/>
      <c r="RTO5" s="261"/>
      <c r="RTP5" s="261"/>
      <c r="RTQ5" s="261"/>
      <c r="RTR5" s="261"/>
      <c r="RTS5" s="261"/>
      <c r="RTT5" s="261"/>
      <c r="RTU5" s="261"/>
      <c r="RTV5" s="261"/>
      <c r="RTW5" s="261"/>
      <c r="RTX5" s="261"/>
      <c r="RTY5" s="261"/>
      <c r="RTZ5" s="261"/>
      <c r="RUA5" s="261"/>
      <c r="RUB5" s="261"/>
      <c r="RUC5" s="261"/>
      <c r="RUD5" s="261"/>
      <c r="RUE5" s="261"/>
      <c r="RUF5" s="261"/>
      <c r="RUG5" s="261"/>
      <c r="RUH5" s="261"/>
      <c r="RUI5" s="261"/>
      <c r="RUJ5" s="261"/>
      <c r="RUK5" s="261"/>
      <c r="RUL5" s="261"/>
      <c r="RUM5" s="261"/>
      <c r="RUN5" s="261"/>
      <c r="RUO5" s="261"/>
      <c r="RUP5" s="261"/>
      <c r="RUQ5" s="261"/>
      <c r="RUR5" s="261"/>
      <c r="RUS5" s="261"/>
      <c r="RUT5" s="261"/>
      <c r="RUU5" s="261"/>
      <c r="RUV5" s="261"/>
      <c r="RUW5" s="261"/>
      <c r="RUX5" s="261"/>
      <c r="RUY5" s="261"/>
      <c r="RUZ5" s="261"/>
      <c r="RVA5" s="261"/>
      <c r="RVB5" s="261"/>
      <c r="RVC5" s="261"/>
      <c r="RVD5" s="261"/>
      <c r="RVE5" s="261"/>
      <c r="RVF5" s="261"/>
      <c r="RVG5" s="261"/>
      <c r="RVH5" s="261"/>
      <c r="RVI5" s="261"/>
      <c r="RVJ5" s="261"/>
      <c r="RVK5" s="261"/>
      <c r="RVL5" s="261"/>
      <c r="RVM5" s="261"/>
      <c r="RVN5" s="261"/>
      <c r="RVO5" s="261"/>
      <c r="RVP5" s="261"/>
      <c r="RVQ5" s="261"/>
      <c r="RVR5" s="261"/>
      <c r="RVS5" s="261"/>
      <c r="RVT5" s="261"/>
      <c r="RVU5" s="261"/>
      <c r="RVV5" s="261"/>
      <c r="RVW5" s="261"/>
      <c r="RVX5" s="261"/>
      <c r="RVY5" s="261"/>
      <c r="RVZ5" s="261"/>
      <c r="RWA5" s="261"/>
      <c r="RWB5" s="261"/>
      <c r="RWC5" s="261"/>
      <c r="RWD5" s="261"/>
      <c r="RWE5" s="261"/>
      <c r="RWF5" s="261"/>
      <c r="RWG5" s="261"/>
      <c r="RWH5" s="261"/>
      <c r="RWI5" s="261"/>
      <c r="RWJ5" s="261"/>
      <c r="RWK5" s="261"/>
      <c r="RWL5" s="261"/>
      <c r="RWM5" s="261"/>
      <c r="RWN5" s="261"/>
      <c r="RWO5" s="261"/>
      <c r="RWP5" s="261"/>
      <c r="RWQ5" s="261"/>
      <c r="RWR5" s="261"/>
      <c r="RWS5" s="261"/>
      <c r="RWT5" s="261"/>
      <c r="RWU5" s="261"/>
      <c r="RWV5" s="261"/>
      <c r="RWW5" s="261"/>
      <c r="RWX5" s="261"/>
      <c r="RWY5" s="261"/>
      <c r="RWZ5" s="261"/>
      <c r="RXA5" s="261"/>
      <c r="RXB5" s="261"/>
      <c r="RXC5" s="261"/>
      <c r="RXD5" s="261"/>
      <c r="RXE5" s="261"/>
      <c r="RXF5" s="261"/>
      <c r="RXG5" s="261"/>
      <c r="RXH5" s="261"/>
      <c r="RXI5" s="261"/>
      <c r="RXJ5" s="261"/>
      <c r="RXK5" s="261"/>
      <c r="RXL5" s="261"/>
      <c r="RXM5" s="261"/>
      <c r="RXN5" s="261"/>
      <c r="RXO5" s="261"/>
      <c r="RXP5" s="261"/>
      <c r="RXQ5" s="261"/>
      <c r="RXR5" s="261"/>
      <c r="RXS5" s="261"/>
      <c r="RXT5" s="261"/>
      <c r="RXU5" s="261"/>
      <c r="RXV5" s="261"/>
      <c r="RXW5" s="261"/>
      <c r="RXX5" s="261"/>
      <c r="RXY5" s="261"/>
      <c r="RXZ5" s="261"/>
      <c r="RYA5" s="261"/>
      <c r="RYB5" s="261"/>
      <c r="RYC5" s="261"/>
      <c r="RYD5" s="261"/>
      <c r="RYE5" s="261"/>
      <c r="RYF5" s="261"/>
      <c r="RYG5" s="261"/>
      <c r="RYH5" s="261"/>
      <c r="RYI5" s="261"/>
      <c r="RYJ5" s="261"/>
      <c r="RYK5" s="261"/>
      <c r="RYL5" s="261"/>
      <c r="RYM5" s="261"/>
      <c r="RYN5" s="261"/>
      <c r="RYO5" s="261"/>
      <c r="RYP5" s="261"/>
      <c r="RYQ5" s="261"/>
      <c r="RYR5" s="261"/>
      <c r="RYS5" s="261"/>
      <c r="RYT5" s="261"/>
      <c r="RYU5" s="261"/>
      <c r="RYV5" s="261"/>
      <c r="RYW5" s="261"/>
      <c r="RYX5" s="261"/>
      <c r="RYY5" s="261"/>
      <c r="RYZ5" s="261"/>
      <c r="RZA5" s="261"/>
      <c r="RZB5" s="261"/>
      <c r="RZC5" s="261"/>
      <c r="RZD5" s="261"/>
      <c r="RZE5" s="261"/>
      <c r="RZF5" s="261"/>
      <c r="RZG5" s="261"/>
      <c r="RZH5" s="261"/>
      <c r="RZI5" s="261"/>
      <c r="RZJ5" s="261"/>
      <c r="RZK5" s="261"/>
      <c r="RZL5" s="261"/>
      <c r="RZM5" s="261"/>
      <c r="RZN5" s="261"/>
      <c r="RZO5" s="261"/>
      <c r="RZP5" s="261"/>
      <c r="RZQ5" s="261"/>
      <c r="RZR5" s="261"/>
      <c r="RZS5" s="261"/>
      <c r="RZT5" s="261"/>
      <c r="RZU5" s="261"/>
      <c r="RZV5" s="261"/>
      <c r="RZW5" s="261"/>
      <c r="RZX5" s="261"/>
      <c r="RZY5" s="261"/>
      <c r="RZZ5" s="261"/>
      <c r="SAA5" s="261"/>
      <c r="SAB5" s="261"/>
      <c r="SAC5" s="261"/>
      <c r="SAD5" s="261"/>
      <c r="SAE5" s="261"/>
      <c r="SAF5" s="261"/>
      <c r="SAG5" s="261"/>
      <c r="SAH5" s="261"/>
      <c r="SAI5" s="261"/>
      <c r="SAJ5" s="261"/>
      <c r="SAK5" s="261"/>
      <c r="SAL5" s="261"/>
      <c r="SAM5" s="261"/>
      <c r="SAN5" s="261"/>
      <c r="SAO5" s="261"/>
      <c r="SAP5" s="261"/>
      <c r="SAQ5" s="261"/>
      <c r="SAR5" s="261"/>
      <c r="SAS5" s="261"/>
      <c r="SAT5" s="261"/>
      <c r="SAU5" s="261"/>
      <c r="SAV5" s="261"/>
      <c r="SAW5" s="261"/>
      <c r="SAX5" s="261"/>
      <c r="SAY5" s="261"/>
      <c r="SAZ5" s="261"/>
      <c r="SBA5" s="261"/>
      <c r="SBB5" s="261"/>
      <c r="SBC5" s="261"/>
      <c r="SBD5" s="261"/>
      <c r="SBE5" s="261"/>
      <c r="SBF5" s="261"/>
      <c r="SBG5" s="261"/>
      <c r="SBH5" s="261"/>
      <c r="SBI5" s="261"/>
      <c r="SBJ5" s="261"/>
      <c r="SBK5" s="261"/>
      <c r="SBL5" s="261"/>
      <c r="SBM5" s="261"/>
      <c r="SBN5" s="261"/>
      <c r="SBO5" s="261"/>
      <c r="SBP5" s="261"/>
      <c r="SBQ5" s="261"/>
      <c r="SBR5" s="261"/>
      <c r="SBS5" s="261"/>
      <c r="SBT5" s="261"/>
      <c r="SBU5" s="261"/>
      <c r="SBV5" s="261"/>
      <c r="SBW5" s="261"/>
      <c r="SBX5" s="261"/>
      <c r="SBY5" s="261"/>
      <c r="SBZ5" s="261"/>
      <c r="SCA5" s="261"/>
      <c r="SCB5" s="261"/>
      <c r="SCC5" s="261"/>
      <c r="SCD5" s="261"/>
      <c r="SCE5" s="261"/>
      <c r="SCF5" s="261"/>
      <c r="SCG5" s="261"/>
      <c r="SCH5" s="261"/>
      <c r="SCI5" s="261"/>
      <c r="SCJ5" s="261"/>
      <c r="SCK5" s="261"/>
      <c r="SCL5" s="261"/>
      <c r="SCM5" s="261"/>
      <c r="SCN5" s="261"/>
      <c r="SCO5" s="261"/>
      <c r="SCP5" s="261"/>
      <c r="SCQ5" s="261"/>
      <c r="SCR5" s="261"/>
      <c r="SCS5" s="261"/>
      <c r="SCT5" s="261"/>
      <c r="SCU5" s="261"/>
      <c r="SCV5" s="261"/>
      <c r="SCW5" s="261"/>
      <c r="SCX5" s="261"/>
      <c r="SCY5" s="261"/>
      <c r="SCZ5" s="261"/>
      <c r="SDA5" s="261"/>
      <c r="SDB5" s="261"/>
      <c r="SDC5" s="261"/>
      <c r="SDD5" s="261"/>
      <c r="SDE5" s="261"/>
      <c r="SDF5" s="261"/>
      <c r="SDG5" s="261"/>
      <c r="SDH5" s="261"/>
      <c r="SDI5" s="261"/>
      <c r="SDJ5" s="261"/>
      <c r="SDK5" s="261"/>
      <c r="SDL5" s="261"/>
      <c r="SDM5" s="261"/>
      <c r="SDN5" s="261"/>
      <c r="SDO5" s="261"/>
      <c r="SDP5" s="261"/>
      <c r="SDQ5" s="261"/>
      <c r="SDR5" s="261"/>
      <c r="SDS5" s="261"/>
      <c r="SDT5" s="261"/>
      <c r="SDU5" s="261"/>
      <c r="SDV5" s="261"/>
      <c r="SDW5" s="261"/>
      <c r="SDX5" s="261"/>
      <c r="SDY5" s="261"/>
      <c r="SDZ5" s="261"/>
      <c r="SEA5" s="261"/>
      <c r="SEB5" s="261"/>
      <c r="SEC5" s="261"/>
      <c r="SED5" s="261"/>
      <c r="SEE5" s="261"/>
      <c r="SEF5" s="261"/>
      <c r="SEG5" s="261"/>
      <c r="SEH5" s="261"/>
      <c r="SEI5" s="261"/>
      <c r="SEJ5" s="261"/>
      <c r="SEK5" s="261"/>
      <c r="SEL5" s="261"/>
      <c r="SEM5" s="261"/>
      <c r="SEN5" s="261"/>
      <c r="SEO5" s="261"/>
      <c r="SEP5" s="261"/>
      <c r="SEQ5" s="261"/>
      <c r="SER5" s="261"/>
      <c r="SES5" s="261"/>
      <c r="SET5" s="261"/>
      <c r="SEU5" s="261"/>
      <c r="SEV5" s="261"/>
      <c r="SEW5" s="261"/>
      <c r="SEX5" s="261"/>
      <c r="SEY5" s="261"/>
      <c r="SEZ5" s="261"/>
      <c r="SFA5" s="261"/>
      <c r="SFB5" s="261"/>
      <c r="SFC5" s="261"/>
      <c r="SFD5" s="261"/>
      <c r="SFE5" s="261"/>
      <c r="SFF5" s="261"/>
      <c r="SFG5" s="261"/>
      <c r="SFH5" s="261"/>
      <c r="SFI5" s="261"/>
      <c r="SFJ5" s="261"/>
      <c r="SFK5" s="261"/>
      <c r="SFL5" s="261"/>
      <c r="SFM5" s="261"/>
      <c r="SFN5" s="261"/>
      <c r="SFO5" s="261"/>
      <c r="SFP5" s="261"/>
      <c r="SFQ5" s="261"/>
      <c r="SFR5" s="261"/>
      <c r="SFS5" s="261"/>
      <c r="SFT5" s="261"/>
      <c r="SFU5" s="261"/>
      <c r="SFV5" s="261"/>
      <c r="SFW5" s="261"/>
      <c r="SFX5" s="261"/>
      <c r="SFY5" s="261"/>
      <c r="SFZ5" s="261"/>
      <c r="SGA5" s="261"/>
      <c r="SGB5" s="261"/>
      <c r="SGC5" s="261"/>
      <c r="SGD5" s="261"/>
      <c r="SGE5" s="261"/>
      <c r="SGF5" s="261"/>
      <c r="SGG5" s="261"/>
      <c r="SGH5" s="261"/>
      <c r="SGI5" s="261"/>
      <c r="SGJ5" s="261"/>
      <c r="SGK5" s="261"/>
      <c r="SGL5" s="261"/>
      <c r="SGM5" s="261"/>
      <c r="SGN5" s="261"/>
      <c r="SGO5" s="261"/>
      <c r="SGP5" s="261"/>
      <c r="SGQ5" s="261"/>
      <c r="SGR5" s="261"/>
      <c r="SGS5" s="261"/>
      <c r="SGT5" s="261"/>
      <c r="SGU5" s="261"/>
      <c r="SGV5" s="261"/>
      <c r="SGW5" s="261"/>
      <c r="SGX5" s="261"/>
      <c r="SGY5" s="261"/>
      <c r="SGZ5" s="261"/>
      <c r="SHA5" s="261"/>
      <c r="SHB5" s="261"/>
      <c r="SHC5" s="261"/>
      <c r="SHD5" s="261"/>
      <c r="SHE5" s="261"/>
      <c r="SHF5" s="261"/>
      <c r="SHG5" s="261"/>
      <c r="SHH5" s="261"/>
      <c r="SHI5" s="261"/>
      <c r="SHJ5" s="261"/>
      <c r="SHK5" s="261"/>
      <c r="SHL5" s="261"/>
      <c r="SHM5" s="261"/>
      <c r="SHN5" s="261"/>
      <c r="SHO5" s="261"/>
      <c r="SHP5" s="261"/>
      <c r="SHQ5" s="261"/>
      <c r="SHR5" s="261"/>
      <c r="SHS5" s="261"/>
      <c r="SHT5" s="261"/>
      <c r="SHU5" s="261"/>
      <c r="SHV5" s="261"/>
      <c r="SHW5" s="261"/>
      <c r="SHX5" s="261"/>
      <c r="SHY5" s="261"/>
      <c r="SHZ5" s="261"/>
      <c r="SIA5" s="261"/>
      <c r="SIB5" s="261"/>
      <c r="SIC5" s="261"/>
      <c r="SID5" s="261"/>
      <c r="SIE5" s="261"/>
      <c r="SIF5" s="261"/>
      <c r="SIG5" s="261"/>
      <c r="SIH5" s="261"/>
      <c r="SII5" s="261"/>
      <c r="SIJ5" s="261"/>
      <c r="SIK5" s="261"/>
      <c r="SIL5" s="261"/>
      <c r="SIM5" s="261"/>
      <c r="SIN5" s="261"/>
      <c r="SIO5" s="261"/>
      <c r="SIP5" s="261"/>
      <c r="SIQ5" s="261"/>
      <c r="SIR5" s="261"/>
      <c r="SIS5" s="261"/>
      <c r="SIT5" s="261"/>
      <c r="SIU5" s="261"/>
      <c r="SIV5" s="261"/>
      <c r="SIW5" s="261"/>
      <c r="SIX5" s="261"/>
      <c r="SIY5" s="261"/>
      <c r="SIZ5" s="261"/>
      <c r="SJA5" s="261"/>
      <c r="SJB5" s="261"/>
      <c r="SJC5" s="261"/>
      <c r="SJD5" s="261"/>
      <c r="SJE5" s="261"/>
      <c r="SJF5" s="261"/>
      <c r="SJG5" s="261"/>
      <c r="SJH5" s="261"/>
      <c r="SJI5" s="261"/>
      <c r="SJJ5" s="261"/>
      <c r="SJK5" s="261"/>
      <c r="SJL5" s="261"/>
      <c r="SJM5" s="261"/>
      <c r="SJN5" s="261"/>
      <c r="SJO5" s="261"/>
      <c r="SJP5" s="261"/>
      <c r="SJQ5" s="261"/>
      <c r="SJR5" s="261"/>
      <c r="SJS5" s="261"/>
      <c r="SJT5" s="261"/>
      <c r="SJU5" s="261"/>
      <c r="SJV5" s="261"/>
      <c r="SJW5" s="261"/>
      <c r="SJX5" s="261"/>
      <c r="SJY5" s="261"/>
      <c r="SJZ5" s="261"/>
      <c r="SKA5" s="261"/>
      <c r="SKB5" s="261"/>
      <c r="SKC5" s="261"/>
      <c r="SKD5" s="261"/>
      <c r="SKE5" s="261"/>
      <c r="SKF5" s="261"/>
      <c r="SKG5" s="261"/>
      <c r="SKH5" s="261"/>
      <c r="SKI5" s="261"/>
      <c r="SKJ5" s="261"/>
      <c r="SKK5" s="261"/>
      <c r="SKL5" s="261"/>
      <c r="SKM5" s="261"/>
      <c r="SKN5" s="261"/>
      <c r="SKO5" s="261"/>
      <c r="SKP5" s="261"/>
      <c r="SKQ5" s="261"/>
      <c r="SKR5" s="261"/>
      <c r="SKS5" s="261"/>
      <c r="SKT5" s="261"/>
      <c r="SKU5" s="261"/>
      <c r="SKV5" s="261"/>
      <c r="SKW5" s="261"/>
      <c r="SKX5" s="261"/>
      <c r="SKY5" s="261"/>
      <c r="SKZ5" s="261"/>
      <c r="SLA5" s="261"/>
      <c r="SLB5" s="261"/>
      <c r="SLC5" s="261"/>
      <c r="SLD5" s="261"/>
      <c r="SLE5" s="261"/>
      <c r="SLF5" s="261"/>
      <c r="SLG5" s="261"/>
      <c r="SLH5" s="261"/>
      <c r="SLI5" s="261"/>
      <c r="SLJ5" s="261"/>
      <c r="SLK5" s="261"/>
      <c r="SLL5" s="261"/>
      <c r="SLM5" s="261"/>
      <c r="SLN5" s="261"/>
      <c r="SLO5" s="261"/>
      <c r="SLP5" s="261"/>
      <c r="SLQ5" s="261"/>
      <c r="SLR5" s="261"/>
      <c r="SLS5" s="261"/>
      <c r="SLT5" s="261"/>
      <c r="SLU5" s="261"/>
      <c r="SLV5" s="261"/>
      <c r="SLW5" s="261"/>
      <c r="SLX5" s="261"/>
      <c r="SLY5" s="261"/>
      <c r="SLZ5" s="261"/>
      <c r="SMA5" s="261"/>
      <c r="SMB5" s="261"/>
      <c r="SMC5" s="261"/>
      <c r="SMD5" s="261"/>
      <c r="SME5" s="261"/>
      <c r="SMF5" s="261"/>
      <c r="SMG5" s="261"/>
      <c r="SMH5" s="261"/>
      <c r="SMI5" s="261"/>
      <c r="SMJ5" s="261"/>
      <c r="SMK5" s="261"/>
      <c r="SML5" s="261"/>
      <c r="SMM5" s="261"/>
      <c r="SMN5" s="261"/>
      <c r="SMO5" s="261"/>
      <c r="SMP5" s="261"/>
      <c r="SMQ5" s="261"/>
      <c r="SMR5" s="261"/>
      <c r="SMS5" s="261"/>
      <c r="SMT5" s="261"/>
      <c r="SMU5" s="261"/>
      <c r="SMV5" s="261"/>
      <c r="SMW5" s="261"/>
      <c r="SMX5" s="261"/>
      <c r="SMY5" s="261"/>
      <c r="SMZ5" s="261"/>
      <c r="SNA5" s="261"/>
      <c r="SNB5" s="261"/>
      <c r="SNC5" s="261"/>
      <c r="SND5" s="261"/>
      <c r="SNE5" s="261"/>
      <c r="SNF5" s="261"/>
      <c r="SNG5" s="261"/>
      <c r="SNH5" s="261"/>
      <c r="SNI5" s="261"/>
      <c r="SNJ5" s="261"/>
      <c r="SNK5" s="261"/>
      <c r="SNL5" s="261"/>
      <c r="SNM5" s="261"/>
      <c r="SNN5" s="261"/>
      <c r="SNO5" s="261"/>
      <c r="SNP5" s="261"/>
      <c r="SNQ5" s="261"/>
      <c r="SNR5" s="261"/>
      <c r="SNS5" s="261"/>
      <c r="SNT5" s="261"/>
      <c r="SNU5" s="261"/>
      <c r="SNV5" s="261"/>
      <c r="SNW5" s="261"/>
      <c r="SNX5" s="261"/>
      <c r="SNY5" s="261"/>
      <c r="SNZ5" s="261"/>
      <c r="SOA5" s="261"/>
      <c r="SOB5" s="261"/>
      <c r="SOC5" s="261"/>
      <c r="SOD5" s="261"/>
      <c r="SOE5" s="261"/>
      <c r="SOF5" s="261"/>
      <c r="SOG5" s="261"/>
      <c r="SOH5" s="261"/>
      <c r="SOI5" s="261"/>
      <c r="SOJ5" s="261"/>
      <c r="SOK5" s="261"/>
      <c r="SOL5" s="261"/>
      <c r="SOM5" s="261"/>
      <c r="SON5" s="261"/>
      <c r="SOO5" s="261"/>
      <c r="SOP5" s="261"/>
      <c r="SOQ5" s="261"/>
      <c r="SOR5" s="261"/>
      <c r="SOS5" s="261"/>
      <c r="SOT5" s="261"/>
      <c r="SOU5" s="261"/>
      <c r="SOV5" s="261"/>
      <c r="SOW5" s="261"/>
      <c r="SOX5" s="261"/>
      <c r="SOY5" s="261"/>
      <c r="SOZ5" s="261"/>
      <c r="SPA5" s="261"/>
      <c r="SPB5" s="261"/>
      <c r="SPC5" s="261"/>
      <c r="SPD5" s="261"/>
      <c r="SPE5" s="261"/>
      <c r="SPF5" s="261"/>
      <c r="SPG5" s="261"/>
      <c r="SPH5" s="261"/>
      <c r="SPI5" s="261"/>
      <c r="SPJ5" s="261"/>
      <c r="SPK5" s="261"/>
      <c r="SPL5" s="261"/>
      <c r="SPM5" s="261"/>
      <c r="SPN5" s="261"/>
      <c r="SPO5" s="261"/>
      <c r="SPP5" s="261"/>
      <c r="SPQ5" s="261"/>
      <c r="SPR5" s="261"/>
      <c r="SPS5" s="261"/>
      <c r="SPT5" s="261"/>
      <c r="SPU5" s="261"/>
      <c r="SPV5" s="261"/>
      <c r="SPW5" s="261"/>
      <c r="SPX5" s="261"/>
      <c r="SPY5" s="261"/>
      <c r="SPZ5" s="261"/>
      <c r="SQA5" s="261"/>
      <c r="SQB5" s="261"/>
      <c r="SQC5" s="261"/>
      <c r="SQD5" s="261"/>
      <c r="SQE5" s="261"/>
      <c r="SQF5" s="261"/>
      <c r="SQG5" s="261"/>
      <c r="SQH5" s="261"/>
      <c r="SQI5" s="261"/>
      <c r="SQJ5" s="261"/>
      <c r="SQK5" s="261"/>
      <c r="SQL5" s="261"/>
      <c r="SQM5" s="261"/>
      <c r="SQN5" s="261"/>
      <c r="SQO5" s="261"/>
      <c r="SQP5" s="261"/>
      <c r="SQQ5" s="261"/>
      <c r="SQR5" s="261"/>
      <c r="SQS5" s="261"/>
      <c r="SQT5" s="261"/>
      <c r="SQU5" s="261"/>
      <c r="SQV5" s="261"/>
      <c r="SQW5" s="261"/>
      <c r="SQX5" s="261"/>
      <c r="SQY5" s="261"/>
      <c r="SQZ5" s="261"/>
      <c r="SRA5" s="261"/>
      <c r="SRB5" s="261"/>
      <c r="SRC5" s="261"/>
      <c r="SRD5" s="261"/>
      <c r="SRE5" s="261"/>
      <c r="SRF5" s="261"/>
      <c r="SRG5" s="261"/>
      <c r="SRH5" s="261"/>
      <c r="SRI5" s="261"/>
      <c r="SRJ5" s="261"/>
      <c r="SRK5" s="261"/>
      <c r="SRL5" s="261"/>
      <c r="SRM5" s="261"/>
      <c r="SRN5" s="261"/>
      <c r="SRO5" s="261"/>
      <c r="SRP5" s="261"/>
      <c r="SRQ5" s="261"/>
      <c r="SRR5" s="261"/>
      <c r="SRS5" s="261"/>
      <c r="SRT5" s="261"/>
      <c r="SRU5" s="261"/>
      <c r="SRV5" s="261"/>
      <c r="SRW5" s="261"/>
      <c r="SRX5" s="261"/>
      <c r="SRY5" s="261"/>
      <c r="SRZ5" s="261"/>
      <c r="SSA5" s="261"/>
      <c r="SSB5" s="261"/>
      <c r="SSC5" s="261"/>
      <c r="SSD5" s="261"/>
      <c r="SSE5" s="261"/>
      <c r="SSF5" s="261"/>
      <c r="SSG5" s="261"/>
      <c r="SSH5" s="261"/>
      <c r="SSI5" s="261"/>
      <c r="SSJ5" s="261"/>
      <c r="SSK5" s="261"/>
      <c r="SSL5" s="261"/>
      <c r="SSM5" s="261"/>
      <c r="SSN5" s="261"/>
      <c r="SSO5" s="261"/>
      <c r="SSP5" s="261"/>
      <c r="SSQ5" s="261"/>
      <c r="SSR5" s="261"/>
      <c r="SSS5" s="261"/>
      <c r="SST5" s="261"/>
      <c r="SSU5" s="261"/>
      <c r="SSV5" s="261"/>
      <c r="SSW5" s="261"/>
      <c r="SSX5" s="261"/>
      <c r="SSY5" s="261"/>
      <c r="SSZ5" s="261"/>
      <c r="STA5" s="261"/>
      <c r="STB5" s="261"/>
      <c r="STC5" s="261"/>
      <c r="STD5" s="261"/>
      <c r="STE5" s="261"/>
      <c r="STF5" s="261"/>
      <c r="STG5" s="261"/>
      <c r="STH5" s="261"/>
      <c r="STI5" s="261"/>
      <c r="STJ5" s="261"/>
      <c r="STK5" s="261"/>
      <c r="STL5" s="261"/>
      <c r="STM5" s="261"/>
      <c r="STN5" s="261"/>
      <c r="STO5" s="261"/>
      <c r="STP5" s="261"/>
      <c r="STQ5" s="261"/>
      <c r="STR5" s="261"/>
      <c r="STS5" s="261"/>
      <c r="STT5" s="261"/>
      <c r="STU5" s="261"/>
      <c r="STV5" s="261"/>
      <c r="STW5" s="261"/>
      <c r="STX5" s="261"/>
      <c r="STY5" s="261"/>
      <c r="STZ5" s="261"/>
      <c r="SUA5" s="261"/>
      <c r="SUB5" s="261"/>
      <c r="SUC5" s="261"/>
      <c r="SUD5" s="261"/>
      <c r="SUE5" s="261"/>
      <c r="SUF5" s="261"/>
      <c r="SUG5" s="261"/>
      <c r="SUH5" s="261"/>
      <c r="SUI5" s="261"/>
      <c r="SUJ5" s="261"/>
      <c r="SUK5" s="261"/>
      <c r="SUL5" s="261"/>
      <c r="SUM5" s="261"/>
      <c r="SUN5" s="261"/>
      <c r="SUO5" s="261"/>
      <c r="SUP5" s="261"/>
      <c r="SUQ5" s="261"/>
      <c r="SUR5" s="261"/>
      <c r="SUS5" s="261"/>
      <c r="SUT5" s="261"/>
      <c r="SUU5" s="261"/>
      <c r="SUV5" s="261"/>
      <c r="SUW5" s="261"/>
      <c r="SUX5" s="261"/>
      <c r="SUY5" s="261"/>
      <c r="SUZ5" s="261"/>
      <c r="SVA5" s="261"/>
      <c r="SVB5" s="261"/>
      <c r="SVC5" s="261"/>
      <c r="SVD5" s="261"/>
      <c r="SVE5" s="261"/>
      <c r="SVF5" s="261"/>
      <c r="SVG5" s="261"/>
      <c r="SVH5" s="261"/>
      <c r="SVI5" s="261"/>
      <c r="SVJ5" s="261"/>
      <c r="SVK5" s="261"/>
      <c r="SVL5" s="261"/>
      <c r="SVM5" s="261"/>
      <c r="SVN5" s="261"/>
      <c r="SVO5" s="261"/>
      <c r="SVP5" s="261"/>
      <c r="SVQ5" s="261"/>
      <c r="SVR5" s="261"/>
      <c r="SVS5" s="261"/>
      <c r="SVT5" s="261"/>
      <c r="SVU5" s="261"/>
      <c r="SVV5" s="261"/>
      <c r="SVW5" s="261"/>
      <c r="SVX5" s="261"/>
      <c r="SVY5" s="261"/>
      <c r="SVZ5" s="261"/>
      <c r="SWA5" s="261"/>
      <c r="SWB5" s="261"/>
      <c r="SWC5" s="261"/>
      <c r="SWD5" s="261"/>
      <c r="SWE5" s="261"/>
      <c r="SWF5" s="261"/>
      <c r="SWG5" s="261"/>
      <c r="SWH5" s="261"/>
      <c r="SWI5" s="261"/>
      <c r="SWJ5" s="261"/>
      <c r="SWK5" s="261"/>
      <c r="SWL5" s="261"/>
      <c r="SWM5" s="261"/>
      <c r="SWN5" s="261"/>
      <c r="SWO5" s="261"/>
      <c r="SWP5" s="261"/>
      <c r="SWQ5" s="261"/>
      <c r="SWR5" s="261"/>
      <c r="SWS5" s="261"/>
      <c r="SWT5" s="261"/>
      <c r="SWU5" s="261"/>
      <c r="SWV5" s="261"/>
      <c r="SWW5" s="261"/>
      <c r="SWX5" s="261"/>
      <c r="SWY5" s="261"/>
      <c r="SWZ5" s="261"/>
      <c r="SXA5" s="261"/>
      <c r="SXB5" s="261"/>
      <c r="SXC5" s="261"/>
      <c r="SXD5" s="261"/>
      <c r="SXE5" s="261"/>
      <c r="SXF5" s="261"/>
      <c r="SXG5" s="261"/>
      <c r="SXH5" s="261"/>
      <c r="SXI5" s="261"/>
      <c r="SXJ5" s="261"/>
      <c r="SXK5" s="261"/>
      <c r="SXL5" s="261"/>
      <c r="SXM5" s="261"/>
      <c r="SXN5" s="261"/>
      <c r="SXO5" s="261"/>
      <c r="SXP5" s="261"/>
      <c r="SXQ5" s="261"/>
      <c r="SXR5" s="261"/>
      <c r="SXS5" s="261"/>
      <c r="SXT5" s="261"/>
      <c r="SXU5" s="261"/>
      <c r="SXV5" s="261"/>
      <c r="SXW5" s="261"/>
      <c r="SXX5" s="261"/>
      <c r="SXY5" s="261"/>
      <c r="SXZ5" s="261"/>
      <c r="SYA5" s="261"/>
      <c r="SYB5" s="261"/>
      <c r="SYC5" s="261"/>
      <c r="SYD5" s="261"/>
      <c r="SYE5" s="261"/>
      <c r="SYF5" s="261"/>
      <c r="SYG5" s="261"/>
      <c r="SYH5" s="261"/>
      <c r="SYI5" s="261"/>
      <c r="SYJ5" s="261"/>
      <c r="SYK5" s="261"/>
      <c r="SYL5" s="261"/>
      <c r="SYM5" s="261"/>
      <c r="SYN5" s="261"/>
      <c r="SYO5" s="261"/>
      <c r="SYP5" s="261"/>
      <c r="SYQ5" s="261"/>
      <c r="SYR5" s="261"/>
      <c r="SYS5" s="261"/>
      <c r="SYT5" s="261"/>
      <c r="SYU5" s="261"/>
      <c r="SYV5" s="261"/>
      <c r="SYW5" s="261"/>
      <c r="SYX5" s="261"/>
      <c r="SYY5" s="261"/>
      <c r="SYZ5" s="261"/>
      <c r="SZA5" s="261"/>
      <c r="SZB5" s="261"/>
      <c r="SZC5" s="261"/>
      <c r="SZD5" s="261"/>
      <c r="SZE5" s="261"/>
      <c r="SZF5" s="261"/>
      <c r="SZG5" s="261"/>
      <c r="SZH5" s="261"/>
      <c r="SZI5" s="261"/>
      <c r="SZJ5" s="261"/>
      <c r="SZK5" s="261"/>
      <c r="SZL5" s="261"/>
      <c r="SZM5" s="261"/>
      <c r="SZN5" s="261"/>
      <c r="SZO5" s="261"/>
      <c r="SZP5" s="261"/>
      <c r="SZQ5" s="261"/>
      <c r="SZR5" s="261"/>
      <c r="SZS5" s="261"/>
      <c r="SZT5" s="261"/>
      <c r="SZU5" s="261"/>
      <c r="SZV5" s="261"/>
      <c r="SZW5" s="261"/>
      <c r="SZX5" s="261"/>
      <c r="SZY5" s="261"/>
      <c r="SZZ5" s="261"/>
      <c r="TAA5" s="261"/>
      <c r="TAB5" s="261"/>
      <c r="TAC5" s="261"/>
      <c r="TAD5" s="261"/>
      <c r="TAE5" s="261"/>
      <c r="TAF5" s="261"/>
      <c r="TAG5" s="261"/>
      <c r="TAH5" s="261"/>
      <c r="TAI5" s="261"/>
      <c r="TAJ5" s="261"/>
      <c r="TAK5" s="261"/>
      <c r="TAL5" s="261"/>
      <c r="TAM5" s="261"/>
      <c r="TAN5" s="261"/>
      <c r="TAO5" s="261"/>
      <c r="TAP5" s="261"/>
      <c r="TAQ5" s="261"/>
      <c r="TAR5" s="261"/>
      <c r="TAS5" s="261"/>
      <c r="TAT5" s="261"/>
      <c r="TAU5" s="261"/>
      <c r="TAV5" s="261"/>
      <c r="TAW5" s="261"/>
      <c r="TAX5" s="261"/>
      <c r="TAY5" s="261"/>
      <c r="TAZ5" s="261"/>
      <c r="TBA5" s="261"/>
      <c r="TBB5" s="261"/>
      <c r="TBC5" s="261"/>
      <c r="TBD5" s="261"/>
      <c r="TBE5" s="261"/>
      <c r="TBF5" s="261"/>
      <c r="TBG5" s="261"/>
      <c r="TBH5" s="261"/>
      <c r="TBI5" s="261"/>
      <c r="TBJ5" s="261"/>
      <c r="TBK5" s="261"/>
      <c r="TBL5" s="261"/>
      <c r="TBM5" s="261"/>
      <c r="TBN5" s="261"/>
      <c r="TBO5" s="261"/>
      <c r="TBP5" s="261"/>
      <c r="TBQ5" s="261"/>
      <c r="TBR5" s="261"/>
      <c r="TBS5" s="261"/>
      <c r="TBT5" s="261"/>
      <c r="TBU5" s="261"/>
      <c r="TBV5" s="261"/>
      <c r="TBW5" s="261"/>
      <c r="TBX5" s="261"/>
      <c r="TBY5" s="261"/>
      <c r="TBZ5" s="261"/>
      <c r="TCA5" s="261"/>
      <c r="TCB5" s="261"/>
      <c r="TCC5" s="261"/>
      <c r="TCD5" s="261"/>
      <c r="TCE5" s="261"/>
      <c r="TCF5" s="261"/>
      <c r="TCG5" s="261"/>
      <c r="TCH5" s="261"/>
      <c r="TCI5" s="261"/>
      <c r="TCJ5" s="261"/>
      <c r="TCK5" s="261"/>
      <c r="TCL5" s="261"/>
      <c r="TCM5" s="261"/>
      <c r="TCN5" s="261"/>
      <c r="TCO5" s="261"/>
      <c r="TCP5" s="261"/>
      <c r="TCQ5" s="261"/>
      <c r="TCR5" s="261"/>
      <c r="TCS5" s="261"/>
      <c r="TCT5" s="261"/>
      <c r="TCU5" s="261"/>
      <c r="TCV5" s="261"/>
      <c r="TCW5" s="261"/>
      <c r="TCX5" s="261"/>
      <c r="TCY5" s="261"/>
      <c r="TCZ5" s="261"/>
      <c r="TDA5" s="261"/>
      <c r="TDB5" s="261"/>
      <c r="TDC5" s="261"/>
      <c r="TDD5" s="261"/>
      <c r="TDE5" s="261"/>
      <c r="TDF5" s="261"/>
      <c r="TDG5" s="261"/>
      <c r="TDH5" s="261"/>
      <c r="TDI5" s="261"/>
      <c r="TDJ5" s="261"/>
      <c r="TDK5" s="261"/>
      <c r="TDL5" s="261"/>
      <c r="TDM5" s="261"/>
      <c r="TDN5" s="261"/>
      <c r="TDO5" s="261"/>
      <c r="TDP5" s="261"/>
      <c r="TDQ5" s="261"/>
      <c r="TDR5" s="261"/>
      <c r="TDS5" s="261"/>
      <c r="TDT5" s="261"/>
      <c r="TDU5" s="261"/>
      <c r="TDV5" s="261"/>
      <c r="TDW5" s="261"/>
      <c r="TDX5" s="261"/>
      <c r="TDY5" s="261"/>
      <c r="TDZ5" s="261"/>
      <c r="TEA5" s="261"/>
      <c r="TEB5" s="261"/>
      <c r="TEC5" s="261"/>
      <c r="TED5" s="261"/>
      <c r="TEE5" s="261"/>
      <c r="TEF5" s="261"/>
      <c r="TEG5" s="261"/>
      <c r="TEH5" s="261"/>
      <c r="TEI5" s="261"/>
      <c r="TEJ5" s="261"/>
      <c r="TEK5" s="261"/>
      <c r="TEL5" s="261"/>
      <c r="TEM5" s="261"/>
      <c r="TEN5" s="261"/>
      <c r="TEO5" s="261"/>
      <c r="TEP5" s="261"/>
      <c r="TEQ5" s="261"/>
      <c r="TER5" s="261"/>
      <c r="TES5" s="261"/>
      <c r="TET5" s="261"/>
      <c r="TEU5" s="261"/>
      <c r="TEV5" s="261"/>
      <c r="TEW5" s="261"/>
      <c r="TEX5" s="261"/>
      <c r="TEY5" s="261"/>
      <c r="TEZ5" s="261"/>
      <c r="TFA5" s="261"/>
      <c r="TFB5" s="261"/>
      <c r="TFC5" s="261"/>
      <c r="TFD5" s="261"/>
      <c r="TFE5" s="261"/>
      <c r="TFF5" s="261"/>
      <c r="TFG5" s="261"/>
      <c r="TFH5" s="261"/>
      <c r="TFI5" s="261"/>
      <c r="TFJ5" s="261"/>
      <c r="TFK5" s="261"/>
      <c r="TFL5" s="261"/>
      <c r="TFM5" s="261"/>
      <c r="TFN5" s="261"/>
      <c r="TFO5" s="261"/>
      <c r="TFP5" s="261"/>
      <c r="TFQ5" s="261"/>
      <c r="TFR5" s="261"/>
      <c r="TFS5" s="261"/>
      <c r="TFT5" s="261"/>
      <c r="TFU5" s="261"/>
      <c r="TFV5" s="261"/>
      <c r="TFW5" s="261"/>
      <c r="TFX5" s="261"/>
      <c r="TFY5" s="261"/>
      <c r="TFZ5" s="261"/>
      <c r="TGA5" s="261"/>
      <c r="TGB5" s="261"/>
      <c r="TGC5" s="261"/>
      <c r="TGD5" s="261"/>
      <c r="TGE5" s="261"/>
      <c r="TGF5" s="261"/>
      <c r="TGG5" s="261"/>
      <c r="TGH5" s="261"/>
      <c r="TGI5" s="261"/>
      <c r="TGJ5" s="261"/>
      <c r="TGK5" s="261"/>
      <c r="TGL5" s="261"/>
      <c r="TGM5" s="261"/>
      <c r="TGN5" s="261"/>
      <c r="TGO5" s="261"/>
      <c r="TGP5" s="261"/>
      <c r="TGQ5" s="261"/>
      <c r="TGR5" s="261"/>
      <c r="TGS5" s="261"/>
      <c r="TGT5" s="261"/>
      <c r="TGU5" s="261"/>
      <c r="TGV5" s="261"/>
      <c r="TGW5" s="261"/>
      <c r="TGX5" s="261"/>
      <c r="TGY5" s="261"/>
      <c r="TGZ5" s="261"/>
      <c r="THA5" s="261"/>
      <c r="THB5" s="261"/>
      <c r="THC5" s="261"/>
      <c r="THD5" s="261"/>
      <c r="THE5" s="261"/>
      <c r="THF5" s="261"/>
      <c r="THG5" s="261"/>
      <c r="THH5" s="261"/>
      <c r="THI5" s="261"/>
      <c r="THJ5" s="261"/>
      <c r="THK5" s="261"/>
      <c r="THL5" s="261"/>
      <c r="THM5" s="261"/>
      <c r="THN5" s="261"/>
      <c r="THO5" s="261"/>
      <c r="THP5" s="261"/>
      <c r="THQ5" s="261"/>
      <c r="THR5" s="261"/>
      <c r="THS5" s="261"/>
      <c r="THT5" s="261"/>
      <c r="THU5" s="261"/>
      <c r="THV5" s="261"/>
      <c r="THW5" s="261"/>
      <c r="THX5" s="261"/>
      <c r="THY5" s="261"/>
      <c r="THZ5" s="261"/>
      <c r="TIA5" s="261"/>
      <c r="TIB5" s="261"/>
      <c r="TIC5" s="261"/>
      <c r="TID5" s="261"/>
      <c r="TIE5" s="261"/>
      <c r="TIF5" s="261"/>
      <c r="TIG5" s="261"/>
      <c r="TIH5" s="261"/>
      <c r="TII5" s="261"/>
      <c r="TIJ5" s="261"/>
      <c r="TIK5" s="261"/>
      <c r="TIL5" s="261"/>
      <c r="TIM5" s="261"/>
      <c r="TIN5" s="261"/>
      <c r="TIO5" s="261"/>
      <c r="TIP5" s="261"/>
      <c r="TIQ5" s="261"/>
      <c r="TIR5" s="261"/>
      <c r="TIS5" s="261"/>
      <c r="TIT5" s="261"/>
      <c r="TIU5" s="261"/>
      <c r="TIV5" s="261"/>
      <c r="TIW5" s="261"/>
      <c r="TIX5" s="261"/>
      <c r="TIY5" s="261"/>
      <c r="TIZ5" s="261"/>
      <c r="TJA5" s="261"/>
      <c r="TJB5" s="261"/>
      <c r="TJC5" s="261"/>
      <c r="TJD5" s="261"/>
      <c r="TJE5" s="261"/>
      <c r="TJF5" s="261"/>
      <c r="TJG5" s="261"/>
      <c r="TJH5" s="261"/>
      <c r="TJI5" s="261"/>
      <c r="TJJ5" s="261"/>
      <c r="TJK5" s="261"/>
      <c r="TJL5" s="261"/>
      <c r="TJM5" s="261"/>
      <c r="TJN5" s="261"/>
      <c r="TJO5" s="261"/>
      <c r="TJP5" s="261"/>
      <c r="TJQ5" s="261"/>
      <c r="TJR5" s="261"/>
      <c r="TJS5" s="261"/>
      <c r="TJT5" s="261"/>
      <c r="TJU5" s="261"/>
      <c r="TJV5" s="261"/>
      <c r="TJW5" s="261"/>
      <c r="TJX5" s="261"/>
      <c r="TJY5" s="261"/>
      <c r="TJZ5" s="261"/>
      <c r="TKA5" s="261"/>
      <c r="TKB5" s="261"/>
      <c r="TKC5" s="261"/>
      <c r="TKD5" s="261"/>
      <c r="TKE5" s="261"/>
      <c r="TKF5" s="261"/>
      <c r="TKG5" s="261"/>
      <c r="TKH5" s="261"/>
      <c r="TKI5" s="261"/>
      <c r="TKJ5" s="261"/>
      <c r="TKK5" s="261"/>
      <c r="TKL5" s="261"/>
      <c r="TKM5" s="261"/>
      <c r="TKN5" s="261"/>
      <c r="TKO5" s="261"/>
      <c r="TKP5" s="261"/>
      <c r="TKQ5" s="261"/>
      <c r="TKR5" s="261"/>
      <c r="TKS5" s="261"/>
      <c r="TKT5" s="261"/>
      <c r="TKU5" s="261"/>
      <c r="TKV5" s="261"/>
      <c r="TKW5" s="261"/>
      <c r="TKX5" s="261"/>
      <c r="TKY5" s="261"/>
      <c r="TKZ5" s="261"/>
      <c r="TLA5" s="261"/>
      <c r="TLB5" s="261"/>
      <c r="TLC5" s="261"/>
      <c r="TLD5" s="261"/>
      <c r="TLE5" s="261"/>
      <c r="TLF5" s="261"/>
      <c r="TLG5" s="261"/>
      <c r="TLH5" s="261"/>
      <c r="TLI5" s="261"/>
      <c r="TLJ5" s="261"/>
      <c r="TLK5" s="261"/>
      <c r="TLL5" s="261"/>
      <c r="TLM5" s="261"/>
      <c r="TLN5" s="261"/>
      <c r="TLO5" s="261"/>
      <c r="TLP5" s="261"/>
      <c r="TLQ5" s="261"/>
      <c r="TLR5" s="261"/>
      <c r="TLS5" s="261"/>
      <c r="TLT5" s="261"/>
      <c r="TLU5" s="261"/>
      <c r="TLV5" s="261"/>
      <c r="TLW5" s="261"/>
      <c r="TLX5" s="261"/>
      <c r="TLY5" s="261"/>
      <c r="TLZ5" s="261"/>
      <c r="TMA5" s="261"/>
      <c r="TMB5" s="261"/>
      <c r="TMC5" s="261"/>
      <c r="TMD5" s="261"/>
      <c r="TME5" s="261"/>
      <c r="TMF5" s="261"/>
      <c r="TMG5" s="261"/>
      <c r="TMH5" s="261"/>
      <c r="TMI5" s="261"/>
      <c r="TMJ5" s="261"/>
      <c r="TMK5" s="261"/>
      <c r="TML5" s="261"/>
      <c r="TMM5" s="261"/>
      <c r="TMN5" s="261"/>
      <c r="TMO5" s="261"/>
      <c r="TMP5" s="261"/>
      <c r="TMQ5" s="261"/>
      <c r="TMR5" s="261"/>
      <c r="TMS5" s="261"/>
      <c r="TMT5" s="261"/>
      <c r="TMU5" s="261"/>
      <c r="TMV5" s="261"/>
      <c r="TMW5" s="261"/>
      <c r="TMX5" s="261"/>
      <c r="TMY5" s="261"/>
      <c r="TMZ5" s="261"/>
      <c r="TNA5" s="261"/>
      <c r="TNB5" s="261"/>
      <c r="TNC5" s="261"/>
      <c r="TND5" s="261"/>
      <c r="TNE5" s="261"/>
      <c r="TNF5" s="261"/>
      <c r="TNG5" s="261"/>
      <c r="TNH5" s="261"/>
      <c r="TNI5" s="261"/>
      <c r="TNJ5" s="261"/>
      <c r="TNK5" s="261"/>
      <c r="TNL5" s="261"/>
      <c r="TNM5" s="261"/>
      <c r="TNN5" s="261"/>
      <c r="TNO5" s="261"/>
      <c r="TNP5" s="261"/>
      <c r="TNQ5" s="261"/>
      <c r="TNR5" s="261"/>
      <c r="TNS5" s="261"/>
      <c r="TNT5" s="261"/>
      <c r="TNU5" s="261"/>
      <c r="TNV5" s="261"/>
      <c r="TNW5" s="261"/>
      <c r="TNX5" s="261"/>
      <c r="TNY5" s="261"/>
      <c r="TNZ5" s="261"/>
      <c r="TOA5" s="261"/>
      <c r="TOB5" s="261"/>
      <c r="TOC5" s="261"/>
      <c r="TOD5" s="261"/>
      <c r="TOE5" s="261"/>
      <c r="TOF5" s="261"/>
      <c r="TOG5" s="261"/>
      <c r="TOH5" s="261"/>
      <c r="TOI5" s="261"/>
      <c r="TOJ5" s="261"/>
      <c r="TOK5" s="261"/>
      <c r="TOL5" s="261"/>
      <c r="TOM5" s="261"/>
      <c r="TON5" s="261"/>
      <c r="TOO5" s="261"/>
      <c r="TOP5" s="261"/>
      <c r="TOQ5" s="261"/>
      <c r="TOR5" s="261"/>
      <c r="TOS5" s="261"/>
      <c r="TOT5" s="261"/>
      <c r="TOU5" s="261"/>
      <c r="TOV5" s="261"/>
      <c r="TOW5" s="261"/>
      <c r="TOX5" s="261"/>
      <c r="TOY5" s="261"/>
      <c r="TOZ5" s="261"/>
      <c r="TPA5" s="261"/>
      <c r="TPB5" s="261"/>
      <c r="TPC5" s="261"/>
      <c r="TPD5" s="261"/>
      <c r="TPE5" s="261"/>
      <c r="TPF5" s="261"/>
      <c r="TPG5" s="261"/>
      <c r="TPH5" s="261"/>
      <c r="TPI5" s="261"/>
      <c r="TPJ5" s="261"/>
      <c r="TPK5" s="261"/>
      <c r="TPL5" s="261"/>
      <c r="TPM5" s="261"/>
      <c r="TPN5" s="261"/>
      <c r="TPO5" s="261"/>
      <c r="TPP5" s="261"/>
      <c r="TPQ5" s="261"/>
      <c r="TPR5" s="261"/>
      <c r="TPS5" s="261"/>
      <c r="TPT5" s="261"/>
      <c r="TPU5" s="261"/>
      <c r="TPV5" s="261"/>
      <c r="TPW5" s="261"/>
      <c r="TPX5" s="261"/>
      <c r="TPY5" s="261"/>
      <c r="TPZ5" s="261"/>
      <c r="TQA5" s="261"/>
      <c r="TQB5" s="261"/>
      <c r="TQC5" s="261"/>
      <c r="TQD5" s="261"/>
      <c r="TQE5" s="261"/>
      <c r="TQF5" s="261"/>
      <c r="TQG5" s="261"/>
      <c r="TQH5" s="261"/>
      <c r="TQI5" s="261"/>
      <c r="TQJ5" s="261"/>
      <c r="TQK5" s="261"/>
      <c r="TQL5" s="261"/>
      <c r="TQM5" s="261"/>
      <c r="TQN5" s="261"/>
      <c r="TQO5" s="261"/>
      <c r="TQP5" s="261"/>
      <c r="TQQ5" s="261"/>
      <c r="TQR5" s="261"/>
      <c r="TQS5" s="261"/>
      <c r="TQT5" s="261"/>
      <c r="TQU5" s="261"/>
      <c r="TQV5" s="261"/>
      <c r="TQW5" s="261"/>
      <c r="TQX5" s="261"/>
      <c r="TQY5" s="261"/>
      <c r="TQZ5" s="261"/>
      <c r="TRA5" s="261"/>
      <c r="TRB5" s="261"/>
      <c r="TRC5" s="261"/>
      <c r="TRD5" s="261"/>
      <c r="TRE5" s="261"/>
      <c r="TRF5" s="261"/>
      <c r="TRG5" s="261"/>
      <c r="TRH5" s="261"/>
      <c r="TRI5" s="261"/>
      <c r="TRJ5" s="261"/>
      <c r="TRK5" s="261"/>
      <c r="TRL5" s="261"/>
      <c r="TRM5" s="261"/>
      <c r="TRN5" s="261"/>
      <c r="TRO5" s="261"/>
      <c r="TRP5" s="261"/>
      <c r="TRQ5" s="261"/>
      <c r="TRR5" s="261"/>
      <c r="TRS5" s="261"/>
      <c r="TRT5" s="261"/>
      <c r="TRU5" s="261"/>
      <c r="TRV5" s="261"/>
      <c r="TRW5" s="261"/>
      <c r="TRX5" s="261"/>
      <c r="TRY5" s="261"/>
      <c r="TRZ5" s="261"/>
      <c r="TSA5" s="261"/>
      <c r="TSB5" s="261"/>
      <c r="TSC5" s="261"/>
      <c r="TSD5" s="261"/>
      <c r="TSE5" s="261"/>
      <c r="TSF5" s="261"/>
      <c r="TSG5" s="261"/>
      <c r="TSH5" s="261"/>
      <c r="TSI5" s="261"/>
      <c r="TSJ5" s="261"/>
      <c r="TSK5" s="261"/>
      <c r="TSL5" s="261"/>
      <c r="TSM5" s="261"/>
      <c r="TSN5" s="261"/>
      <c r="TSO5" s="261"/>
      <c r="TSP5" s="261"/>
      <c r="TSQ5" s="261"/>
      <c r="TSR5" s="261"/>
      <c r="TSS5" s="261"/>
      <c r="TST5" s="261"/>
      <c r="TSU5" s="261"/>
      <c r="TSV5" s="261"/>
      <c r="TSW5" s="261"/>
      <c r="TSX5" s="261"/>
      <c r="TSY5" s="261"/>
      <c r="TSZ5" s="261"/>
      <c r="TTA5" s="261"/>
      <c r="TTB5" s="261"/>
      <c r="TTC5" s="261"/>
      <c r="TTD5" s="261"/>
      <c r="TTE5" s="261"/>
      <c r="TTF5" s="261"/>
      <c r="TTG5" s="261"/>
      <c r="TTH5" s="261"/>
      <c r="TTI5" s="261"/>
      <c r="TTJ5" s="261"/>
      <c r="TTK5" s="261"/>
      <c r="TTL5" s="261"/>
      <c r="TTM5" s="261"/>
      <c r="TTN5" s="261"/>
      <c r="TTO5" s="261"/>
      <c r="TTP5" s="261"/>
      <c r="TTQ5" s="261"/>
      <c r="TTR5" s="261"/>
      <c r="TTS5" s="261"/>
      <c r="TTT5" s="261"/>
      <c r="TTU5" s="261"/>
      <c r="TTV5" s="261"/>
      <c r="TTW5" s="261"/>
      <c r="TTX5" s="261"/>
      <c r="TTY5" s="261"/>
      <c r="TTZ5" s="261"/>
      <c r="TUA5" s="261"/>
      <c r="TUB5" s="261"/>
      <c r="TUC5" s="261"/>
      <c r="TUD5" s="261"/>
      <c r="TUE5" s="261"/>
      <c r="TUF5" s="261"/>
      <c r="TUG5" s="261"/>
      <c r="TUH5" s="261"/>
      <c r="TUI5" s="261"/>
      <c r="TUJ5" s="261"/>
      <c r="TUK5" s="261"/>
      <c r="TUL5" s="261"/>
      <c r="TUM5" s="261"/>
      <c r="TUN5" s="261"/>
      <c r="TUO5" s="261"/>
      <c r="TUP5" s="261"/>
      <c r="TUQ5" s="261"/>
      <c r="TUR5" s="261"/>
      <c r="TUS5" s="261"/>
      <c r="TUT5" s="261"/>
      <c r="TUU5" s="261"/>
      <c r="TUV5" s="261"/>
      <c r="TUW5" s="261"/>
      <c r="TUX5" s="261"/>
      <c r="TUY5" s="261"/>
      <c r="TUZ5" s="261"/>
      <c r="TVA5" s="261"/>
      <c r="TVB5" s="261"/>
      <c r="TVC5" s="261"/>
      <c r="TVD5" s="261"/>
      <c r="TVE5" s="261"/>
      <c r="TVF5" s="261"/>
      <c r="TVG5" s="261"/>
      <c r="TVH5" s="261"/>
      <c r="TVI5" s="261"/>
      <c r="TVJ5" s="261"/>
      <c r="TVK5" s="261"/>
      <c r="TVL5" s="261"/>
      <c r="TVM5" s="261"/>
      <c r="TVN5" s="261"/>
      <c r="TVO5" s="261"/>
      <c r="TVP5" s="261"/>
      <c r="TVQ5" s="261"/>
      <c r="TVR5" s="261"/>
      <c r="TVS5" s="261"/>
      <c r="TVT5" s="261"/>
      <c r="TVU5" s="261"/>
      <c r="TVV5" s="261"/>
      <c r="TVW5" s="261"/>
      <c r="TVX5" s="261"/>
      <c r="TVY5" s="261"/>
      <c r="TVZ5" s="261"/>
      <c r="TWA5" s="261"/>
      <c r="TWB5" s="261"/>
      <c r="TWC5" s="261"/>
      <c r="TWD5" s="261"/>
      <c r="TWE5" s="261"/>
      <c r="TWF5" s="261"/>
      <c r="TWG5" s="261"/>
      <c r="TWH5" s="261"/>
      <c r="TWI5" s="261"/>
      <c r="TWJ5" s="261"/>
      <c r="TWK5" s="261"/>
      <c r="TWL5" s="261"/>
      <c r="TWM5" s="261"/>
      <c r="TWN5" s="261"/>
      <c r="TWO5" s="261"/>
      <c r="TWP5" s="261"/>
      <c r="TWQ5" s="261"/>
      <c r="TWR5" s="261"/>
      <c r="TWS5" s="261"/>
      <c r="TWT5" s="261"/>
      <c r="TWU5" s="261"/>
      <c r="TWV5" s="261"/>
      <c r="TWW5" s="261"/>
      <c r="TWX5" s="261"/>
      <c r="TWY5" s="261"/>
      <c r="TWZ5" s="261"/>
      <c r="TXA5" s="261"/>
      <c r="TXB5" s="261"/>
      <c r="TXC5" s="261"/>
      <c r="TXD5" s="261"/>
      <c r="TXE5" s="261"/>
      <c r="TXF5" s="261"/>
      <c r="TXG5" s="261"/>
      <c r="TXH5" s="261"/>
      <c r="TXI5" s="261"/>
      <c r="TXJ5" s="261"/>
      <c r="TXK5" s="261"/>
      <c r="TXL5" s="261"/>
      <c r="TXM5" s="261"/>
      <c r="TXN5" s="261"/>
      <c r="TXO5" s="261"/>
      <c r="TXP5" s="261"/>
      <c r="TXQ5" s="261"/>
      <c r="TXR5" s="261"/>
      <c r="TXS5" s="261"/>
      <c r="TXT5" s="261"/>
      <c r="TXU5" s="261"/>
      <c r="TXV5" s="261"/>
      <c r="TXW5" s="261"/>
      <c r="TXX5" s="261"/>
      <c r="TXY5" s="261"/>
      <c r="TXZ5" s="261"/>
      <c r="TYA5" s="261"/>
      <c r="TYB5" s="261"/>
      <c r="TYC5" s="261"/>
      <c r="TYD5" s="261"/>
      <c r="TYE5" s="261"/>
      <c r="TYF5" s="261"/>
      <c r="TYG5" s="261"/>
      <c r="TYH5" s="261"/>
      <c r="TYI5" s="261"/>
      <c r="TYJ5" s="261"/>
      <c r="TYK5" s="261"/>
      <c r="TYL5" s="261"/>
      <c r="TYM5" s="261"/>
      <c r="TYN5" s="261"/>
      <c r="TYO5" s="261"/>
      <c r="TYP5" s="261"/>
      <c r="TYQ5" s="261"/>
      <c r="TYR5" s="261"/>
      <c r="TYS5" s="261"/>
      <c r="TYT5" s="261"/>
      <c r="TYU5" s="261"/>
      <c r="TYV5" s="261"/>
      <c r="TYW5" s="261"/>
      <c r="TYX5" s="261"/>
      <c r="TYY5" s="261"/>
      <c r="TYZ5" s="261"/>
      <c r="TZA5" s="261"/>
      <c r="TZB5" s="261"/>
      <c r="TZC5" s="261"/>
      <c r="TZD5" s="261"/>
      <c r="TZE5" s="261"/>
      <c r="TZF5" s="261"/>
      <c r="TZG5" s="261"/>
      <c r="TZH5" s="261"/>
      <c r="TZI5" s="261"/>
      <c r="TZJ5" s="261"/>
      <c r="TZK5" s="261"/>
      <c r="TZL5" s="261"/>
      <c r="TZM5" s="261"/>
      <c r="TZN5" s="261"/>
      <c r="TZO5" s="261"/>
      <c r="TZP5" s="261"/>
      <c r="TZQ5" s="261"/>
      <c r="TZR5" s="261"/>
      <c r="TZS5" s="261"/>
      <c r="TZT5" s="261"/>
      <c r="TZU5" s="261"/>
      <c r="TZV5" s="261"/>
      <c r="TZW5" s="261"/>
      <c r="TZX5" s="261"/>
      <c r="TZY5" s="261"/>
      <c r="TZZ5" s="261"/>
      <c r="UAA5" s="261"/>
      <c r="UAB5" s="261"/>
      <c r="UAC5" s="261"/>
      <c r="UAD5" s="261"/>
      <c r="UAE5" s="261"/>
      <c r="UAF5" s="261"/>
      <c r="UAG5" s="261"/>
      <c r="UAH5" s="261"/>
      <c r="UAI5" s="261"/>
      <c r="UAJ5" s="261"/>
      <c r="UAK5" s="261"/>
      <c r="UAL5" s="261"/>
      <c r="UAM5" s="261"/>
      <c r="UAN5" s="261"/>
      <c r="UAO5" s="261"/>
      <c r="UAP5" s="261"/>
      <c r="UAQ5" s="261"/>
      <c r="UAR5" s="261"/>
      <c r="UAS5" s="261"/>
      <c r="UAT5" s="261"/>
      <c r="UAU5" s="261"/>
      <c r="UAV5" s="261"/>
      <c r="UAW5" s="261"/>
      <c r="UAX5" s="261"/>
      <c r="UAY5" s="261"/>
      <c r="UAZ5" s="261"/>
      <c r="UBA5" s="261"/>
      <c r="UBB5" s="261"/>
      <c r="UBC5" s="261"/>
      <c r="UBD5" s="261"/>
      <c r="UBE5" s="261"/>
      <c r="UBF5" s="261"/>
      <c r="UBG5" s="261"/>
      <c r="UBH5" s="261"/>
      <c r="UBI5" s="261"/>
      <c r="UBJ5" s="261"/>
      <c r="UBK5" s="261"/>
      <c r="UBL5" s="261"/>
      <c r="UBM5" s="261"/>
      <c r="UBN5" s="261"/>
      <c r="UBO5" s="261"/>
      <c r="UBP5" s="261"/>
      <c r="UBQ5" s="261"/>
      <c r="UBR5" s="261"/>
      <c r="UBS5" s="261"/>
      <c r="UBT5" s="261"/>
      <c r="UBU5" s="261"/>
      <c r="UBV5" s="261"/>
      <c r="UBW5" s="261"/>
      <c r="UBX5" s="261"/>
      <c r="UBY5" s="261"/>
      <c r="UBZ5" s="261"/>
      <c r="UCA5" s="261"/>
      <c r="UCB5" s="261"/>
      <c r="UCC5" s="261"/>
      <c r="UCD5" s="261"/>
      <c r="UCE5" s="261"/>
      <c r="UCF5" s="261"/>
      <c r="UCG5" s="261"/>
      <c r="UCH5" s="261"/>
      <c r="UCI5" s="261"/>
      <c r="UCJ5" s="261"/>
      <c r="UCK5" s="261"/>
      <c r="UCL5" s="261"/>
      <c r="UCM5" s="261"/>
      <c r="UCN5" s="261"/>
      <c r="UCO5" s="261"/>
      <c r="UCP5" s="261"/>
      <c r="UCQ5" s="261"/>
      <c r="UCR5" s="261"/>
      <c r="UCS5" s="261"/>
      <c r="UCT5" s="261"/>
      <c r="UCU5" s="261"/>
      <c r="UCV5" s="261"/>
      <c r="UCW5" s="261"/>
      <c r="UCX5" s="261"/>
      <c r="UCY5" s="261"/>
      <c r="UCZ5" s="261"/>
      <c r="UDA5" s="261"/>
      <c r="UDB5" s="261"/>
      <c r="UDC5" s="261"/>
      <c r="UDD5" s="261"/>
      <c r="UDE5" s="261"/>
      <c r="UDF5" s="261"/>
      <c r="UDG5" s="261"/>
      <c r="UDH5" s="261"/>
      <c r="UDI5" s="261"/>
      <c r="UDJ5" s="261"/>
      <c r="UDK5" s="261"/>
      <c r="UDL5" s="261"/>
      <c r="UDM5" s="261"/>
      <c r="UDN5" s="261"/>
      <c r="UDO5" s="261"/>
      <c r="UDP5" s="261"/>
      <c r="UDQ5" s="261"/>
      <c r="UDR5" s="261"/>
      <c r="UDS5" s="261"/>
      <c r="UDT5" s="261"/>
      <c r="UDU5" s="261"/>
      <c r="UDV5" s="261"/>
      <c r="UDW5" s="261"/>
      <c r="UDX5" s="261"/>
      <c r="UDY5" s="261"/>
      <c r="UDZ5" s="261"/>
      <c r="UEA5" s="261"/>
      <c r="UEB5" s="261"/>
      <c r="UEC5" s="261"/>
      <c r="UED5" s="261"/>
      <c r="UEE5" s="261"/>
      <c r="UEF5" s="261"/>
      <c r="UEG5" s="261"/>
      <c r="UEH5" s="261"/>
      <c r="UEI5" s="261"/>
      <c r="UEJ5" s="261"/>
      <c r="UEK5" s="261"/>
      <c r="UEL5" s="261"/>
      <c r="UEM5" s="261"/>
      <c r="UEN5" s="261"/>
      <c r="UEO5" s="261"/>
      <c r="UEP5" s="261"/>
      <c r="UEQ5" s="261"/>
      <c r="UER5" s="261"/>
      <c r="UES5" s="261"/>
      <c r="UET5" s="261"/>
      <c r="UEU5" s="261"/>
      <c r="UEV5" s="261"/>
      <c r="UEW5" s="261"/>
      <c r="UEX5" s="261"/>
      <c r="UEY5" s="261"/>
      <c r="UEZ5" s="261"/>
      <c r="UFA5" s="261"/>
      <c r="UFB5" s="261"/>
      <c r="UFC5" s="261"/>
      <c r="UFD5" s="261"/>
      <c r="UFE5" s="261"/>
      <c r="UFF5" s="261"/>
      <c r="UFG5" s="261"/>
      <c r="UFH5" s="261"/>
      <c r="UFI5" s="261"/>
      <c r="UFJ5" s="261"/>
      <c r="UFK5" s="261"/>
      <c r="UFL5" s="261"/>
      <c r="UFM5" s="261"/>
      <c r="UFN5" s="261"/>
      <c r="UFO5" s="261"/>
      <c r="UFP5" s="261"/>
      <c r="UFQ5" s="261"/>
      <c r="UFR5" s="261"/>
      <c r="UFS5" s="261"/>
      <c r="UFT5" s="261"/>
      <c r="UFU5" s="261"/>
      <c r="UFV5" s="261"/>
      <c r="UFW5" s="261"/>
      <c r="UFX5" s="261"/>
      <c r="UFY5" s="261"/>
      <c r="UFZ5" s="261"/>
      <c r="UGA5" s="261"/>
      <c r="UGB5" s="261"/>
      <c r="UGC5" s="261"/>
      <c r="UGD5" s="261"/>
      <c r="UGE5" s="261"/>
      <c r="UGF5" s="261"/>
      <c r="UGG5" s="261"/>
      <c r="UGH5" s="261"/>
      <c r="UGI5" s="261"/>
      <c r="UGJ5" s="261"/>
      <c r="UGK5" s="261"/>
      <c r="UGL5" s="261"/>
      <c r="UGM5" s="261"/>
      <c r="UGN5" s="261"/>
      <c r="UGO5" s="261"/>
      <c r="UGP5" s="261"/>
      <c r="UGQ5" s="261"/>
      <c r="UGR5" s="261"/>
      <c r="UGS5" s="261"/>
      <c r="UGT5" s="261"/>
      <c r="UGU5" s="261"/>
      <c r="UGV5" s="261"/>
      <c r="UGW5" s="261"/>
      <c r="UGX5" s="261"/>
      <c r="UGY5" s="261"/>
      <c r="UGZ5" s="261"/>
      <c r="UHA5" s="261"/>
      <c r="UHB5" s="261"/>
      <c r="UHC5" s="261"/>
      <c r="UHD5" s="261"/>
      <c r="UHE5" s="261"/>
      <c r="UHF5" s="261"/>
      <c r="UHG5" s="261"/>
      <c r="UHH5" s="261"/>
      <c r="UHI5" s="261"/>
      <c r="UHJ5" s="261"/>
      <c r="UHK5" s="261"/>
      <c r="UHL5" s="261"/>
      <c r="UHM5" s="261"/>
      <c r="UHN5" s="261"/>
      <c r="UHO5" s="261"/>
      <c r="UHP5" s="261"/>
      <c r="UHQ5" s="261"/>
      <c r="UHR5" s="261"/>
      <c r="UHS5" s="261"/>
      <c r="UHT5" s="261"/>
      <c r="UHU5" s="261"/>
      <c r="UHV5" s="261"/>
      <c r="UHW5" s="261"/>
      <c r="UHX5" s="261"/>
      <c r="UHY5" s="261"/>
      <c r="UHZ5" s="261"/>
      <c r="UIA5" s="261"/>
      <c r="UIB5" s="261"/>
      <c r="UIC5" s="261"/>
      <c r="UID5" s="261"/>
      <c r="UIE5" s="261"/>
      <c r="UIF5" s="261"/>
      <c r="UIG5" s="261"/>
      <c r="UIH5" s="261"/>
      <c r="UII5" s="261"/>
      <c r="UIJ5" s="261"/>
      <c r="UIK5" s="261"/>
      <c r="UIL5" s="261"/>
      <c r="UIM5" s="261"/>
      <c r="UIN5" s="261"/>
      <c r="UIO5" s="261"/>
      <c r="UIP5" s="261"/>
      <c r="UIQ5" s="261"/>
      <c r="UIR5" s="261"/>
      <c r="UIS5" s="261"/>
      <c r="UIT5" s="261"/>
      <c r="UIU5" s="261"/>
      <c r="UIV5" s="261"/>
      <c r="UIW5" s="261"/>
      <c r="UIX5" s="261"/>
      <c r="UIY5" s="261"/>
      <c r="UIZ5" s="261"/>
      <c r="UJA5" s="261"/>
      <c r="UJB5" s="261"/>
      <c r="UJC5" s="261"/>
      <c r="UJD5" s="261"/>
      <c r="UJE5" s="261"/>
      <c r="UJF5" s="261"/>
      <c r="UJG5" s="261"/>
      <c r="UJH5" s="261"/>
      <c r="UJI5" s="261"/>
      <c r="UJJ5" s="261"/>
      <c r="UJK5" s="261"/>
      <c r="UJL5" s="261"/>
      <c r="UJM5" s="261"/>
      <c r="UJN5" s="261"/>
      <c r="UJO5" s="261"/>
      <c r="UJP5" s="261"/>
      <c r="UJQ5" s="261"/>
      <c r="UJR5" s="261"/>
      <c r="UJS5" s="261"/>
      <c r="UJT5" s="261"/>
      <c r="UJU5" s="261"/>
      <c r="UJV5" s="261"/>
      <c r="UJW5" s="261"/>
      <c r="UJX5" s="261"/>
      <c r="UJY5" s="261"/>
      <c r="UJZ5" s="261"/>
      <c r="UKA5" s="261"/>
      <c r="UKB5" s="261"/>
      <c r="UKC5" s="261"/>
      <c r="UKD5" s="261"/>
      <c r="UKE5" s="261"/>
      <c r="UKF5" s="261"/>
      <c r="UKG5" s="261"/>
      <c r="UKH5" s="261"/>
      <c r="UKI5" s="261"/>
      <c r="UKJ5" s="261"/>
      <c r="UKK5" s="261"/>
      <c r="UKL5" s="261"/>
      <c r="UKM5" s="261"/>
      <c r="UKN5" s="261"/>
      <c r="UKO5" s="261"/>
      <c r="UKP5" s="261"/>
      <c r="UKQ5" s="261"/>
      <c r="UKR5" s="261"/>
      <c r="UKS5" s="261"/>
      <c r="UKT5" s="261"/>
      <c r="UKU5" s="261"/>
      <c r="UKV5" s="261"/>
      <c r="UKW5" s="261"/>
      <c r="UKX5" s="261"/>
      <c r="UKY5" s="261"/>
      <c r="UKZ5" s="261"/>
      <c r="ULA5" s="261"/>
      <c r="ULB5" s="261"/>
      <c r="ULC5" s="261"/>
      <c r="ULD5" s="261"/>
      <c r="ULE5" s="261"/>
      <c r="ULF5" s="261"/>
      <c r="ULG5" s="261"/>
      <c r="ULH5" s="261"/>
      <c r="ULI5" s="261"/>
      <c r="ULJ5" s="261"/>
      <c r="ULK5" s="261"/>
      <c r="ULL5" s="261"/>
      <c r="ULM5" s="261"/>
      <c r="ULN5" s="261"/>
      <c r="ULO5" s="261"/>
      <c r="ULP5" s="261"/>
      <c r="ULQ5" s="261"/>
      <c r="ULR5" s="261"/>
      <c r="ULS5" s="261"/>
      <c r="ULT5" s="261"/>
      <c r="ULU5" s="261"/>
      <c r="ULV5" s="261"/>
      <c r="ULW5" s="261"/>
      <c r="ULX5" s="261"/>
      <c r="ULY5" s="261"/>
      <c r="ULZ5" s="261"/>
      <c r="UMA5" s="261"/>
      <c r="UMB5" s="261"/>
      <c r="UMC5" s="261"/>
      <c r="UMD5" s="261"/>
      <c r="UME5" s="261"/>
      <c r="UMF5" s="261"/>
      <c r="UMG5" s="261"/>
      <c r="UMH5" s="261"/>
      <c r="UMI5" s="261"/>
      <c r="UMJ5" s="261"/>
      <c r="UMK5" s="261"/>
      <c r="UML5" s="261"/>
      <c r="UMM5" s="261"/>
      <c r="UMN5" s="261"/>
      <c r="UMO5" s="261"/>
      <c r="UMP5" s="261"/>
      <c r="UMQ5" s="261"/>
      <c r="UMR5" s="261"/>
      <c r="UMS5" s="261"/>
      <c r="UMT5" s="261"/>
      <c r="UMU5" s="261"/>
      <c r="UMV5" s="261"/>
      <c r="UMW5" s="261"/>
      <c r="UMX5" s="261"/>
      <c r="UMY5" s="261"/>
      <c r="UMZ5" s="261"/>
      <c r="UNA5" s="261"/>
      <c r="UNB5" s="261"/>
      <c r="UNC5" s="261"/>
      <c r="UND5" s="261"/>
      <c r="UNE5" s="261"/>
      <c r="UNF5" s="261"/>
      <c r="UNG5" s="261"/>
      <c r="UNH5" s="261"/>
      <c r="UNI5" s="261"/>
      <c r="UNJ5" s="261"/>
      <c r="UNK5" s="261"/>
      <c r="UNL5" s="261"/>
      <c r="UNM5" s="261"/>
      <c r="UNN5" s="261"/>
      <c r="UNO5" s="261"/>
      <c r="UNP5" s="261"/>
      <c r="UNQ5" s="261"/>
      <c r="UNR5" s="261"/>
      <c r="UNS5" s="261"/>
      <c r="UNT5" s="261"/>
      <c r="UNU5" s="261"/>
      <c r="UNV5" s="261"/>
      <c r="UNW5" s="261"/>
      <c r="UNX5" s="261"/>
      <c r="UNY5" s="261"/>
      <c r="UNZ5" s="261"/>
      <c r="UOA5" s="261"/>
      <c r="UOB5" s="261"/>
      <c r="UOC5" s="261"/>
      <c r="UOD5" s="261"/>
      <c r="UOE5" s="261"/>
      <c r="UOF5" s="261"/>
      <c r="UOG5" s="261"/>
      <c r="UOH5" s="261"/>
      <c r="UOI5" s="261"/>
      <c r="UOJ5" s="261"/>
      <c r="UOK5" s="261"/>
      <c r="UOL5" s="261"/>
      <c r="UOM5" s="261"/>
      <c r="UON5" s="261"/>
      <c r="UOO5" s="261"/>
      <c r="UOP5" s="261"/>
      <c r="UOQ5" s="261"/>
      <c r="UOR5" s="261"/>
      <c r="UOS5" s="261"/>
      <c r="UOT5" s="261"/>
      <c r="UOU5" s="261"/>
      <c r="UOV5" s="261"/>
      <c r="UOW5" s="261"/>
      <c r="UOX5" s="261"/>
      <c r="UOY5" s="261"/>
      <c r="UOZ5" s="261"/>
      <c r="UPA5" s="261"/>
      <c r="UPB5" s="261"/>
      <c r="UPC5" s="261"/>
      <c r="UPD5" s="261"/>
      <c r="UPE5" s="261"/>
      <c r="UPF5" s="261"/>
      <c r="UPG5" s="261"/>
      <c r="UPH5" s="261"/>
      <c r="UPI5" s="261"/>
      <c r="UPJ5" s="261"/>
      <c r="UPK5" s="261"/>
      <c r="UPL5" s="261"/>
      <c r="UPM5" s="261"/>
      <c r="UPN5" s="261"/>
      <c r="UPO5" s="261"/>
      <c r="UPP5" s="261"/>
      <c r="UPQ5" s="261"/>
      <c r="UPR5" s="261"/>
      <c r="UPS5" s="261"/>
      <c r="UPT5" s="261"/>
      <c r="UPU5" s="261"/>
      <c r="UPV5" s="261"/>
      <c r="UPW5" s="261"/>
      <c r="UPX5" s="261"/>
      <c r="UPY5" s="261"/>
      <c r="UPZ5" s="261"/>
      <c r="UQA5" s="261"/>
      <c r="UQB5" s="261"/>
      <c r="UQC5" s="261"/>
      <c r="UQD5" s="261"/>
      <c r="UQE5" s="261"/>
      <c r="UQF5" s="261"/>
      <c r="UQG5" s="261"/>
      <c r="UQH5" s="261"/>
      <c r="UQI5" s="261"/>
      <c r="UQJ5" s="261"/>
      <c r="UQK5" s="261"/>
      <c r="UQL5" s="261"/>
      <c r="UQM5" s="261"/>
      <c r="UQN5" s="261"/>
      <c r="UQO5" s="261"/>
      <c r="UQP5" s="261"/>
      <c r="UQQ5" s="261"/>
      <c r="UQR5" s="261"/>
      <c r="UQS5" s="261"/>
      <c r="UQT5" s="261"/>
      <c r="UQU5" s="261"/>
      <c r="UQV5" s="261"/>
      <c r="UQW5" s="261"/>
      <c r="UQX5" s="261"/>
      <c r="UQY5" s="261"/>
      <c r="UQZ5" s="261"/>
      <c r="URA5" s="261"/>
      <c r="URB5" s="261"/>
      <c r="URC5" s="261"/>
      <c r="URD5" s="261"/>
      <c r="URE5" s="261"/>
      <c r="URF5" s="261"/>
      <c r="URG5" s="261"/>
      <c r="URH5" s="261"/>
      <c r="URI5" s="261"/>
      <c r="URJ5" s="261"/>
      <c r="URK5" s="261"/>
      <c r="URL5" s="261"/>
      <c r="URM5" s="261"/>
      <c r="URN5" s="261"/>
      <c r="URO5" s="261"/>
      <c r="URP5" s="261"/>
      <c r="URQ5" s="261"/>
      <c r="URR5" s="261"/>
      <c r="URS5" s="261"/>
      <c r="URT5" s="261"/>
      <c r="URU5" s="261"/>
      <c r="URV5" s="261"/>
      <c r="URW5" s="261"/>
      <c r="URX5" s="261"/>
      <c r="URY5" s="261"/>
      <c r="URZ5" s="261"/>
      <c r="USA5" s="261"/>
      <c r="USB5" s="261"/>
      <c r="USC5" s="261"/>
      <c r="USD5" s="261"/>
      <c r="USE5" s="261"/>
      <c r="USF5" s="261"/>
      <c r="USG5" s="261"/>
      <c r="USH5" s="261"/>
      <c r="USI5" s="261"/>
      <c r="USJ5" s="261"/>
      <c r="USK5" s="261"/>
      <c r="USL5" s="261"/>
      <c r="USM5" s="261"/>
      <c r="USN5" s="261"/>
      <c r="USO5" s="261"/>
      <c r="USP5" s="261"/>
      <c r="USQ5" s="261"/>
      <c r="USR5" s="261"/>
      <c r="USS5" s="261"/>
      <c r="UST5" s="261"/>
      <c r="USU5" s="261"/>
      <c r="USV5" s="261"/>
      <c r="USW5" s="261"/>
      <c r="USX5" s="261"/>
      <c r="USY5" s="261"/>
      <c r="USZ5" s="261"/>
      <c r="UTA5" s="261"/>
      <c r="UTB5" s="261"/>
      <c r="UTC5" s="261"/>
      <c r="UTD5" s="261"/>
      <c r="UTE5" s="261"/>
      <c r="UTF5" s="261"/>
      <c r="UTG5" s="261"/>
      <c r="UTH5" s="261"/>
      <c r="UTI5" s="261"/>
      <c r="UTJ5" s="261"/>
      <c r="UTK5" s="261"/>
      <c r="UTL5" s="261"/>
      <c r="UTM5" s="261"/>
      <c r="UTN5" s="261"/>
      <c r="UTO5" s="261"/>
      <c r="UTP5" s="261"/>
      <c r="UTQ5" s="261"/>
      <c r="UTR5" s="261"/>
      <c r="UTS5" s="261"/>
      <c r="UTT5" s="261"/>
      <c r="UTU5" s="261"/>
      <c r="UTV5" s="261"/>
      <c r="UTW5" s="261"/>
      <c r="UTX5" s="261"/>
      <c r="UTY5" s="261"/>
      <c r="UTZ5" s="261"/>
      <c r="UUA5" s="261"/>
      <c r="UUB5" s="261"/>
      <c r="UUC5" s="261"/>
      <c r="UUD5" s="261"/>
      <c r="UUE5" s="261"/>
      <c r="UUF5" s="261"/>
      <c r="UUG5" s="261"/>
      <c r="UUH5" s="261"/>
      <c r="UUI5" s="261"/>
      <c r="UUJ5" s="261"/>
      <c r="UUK5" s="261"/>
      <c r="UUL5" s="261"/>
      <c r="UUM5" s="261"/>
      <c r="UUN5" s="261"/>
      <c r="UUO5" s="261"/>
      <c r="UUP5" s="261"/>
      <c r="UUQ5" s="261"/>
      <c r="UUR5" s="261"/>
      <c r="UUS5" s="261"/>
      <c r="UUT5" s="261"/>
      <c r="UUU5" s="261"/>
      <c r="UUV5" s="261"/>
      <c r="UUW5" s="261"/>
      <c r="UUX5" s="261"/>
      <c r="UUY5" s="261"/>
      <c r="UUZ5" s="261"/>
      <c r="UVA5" s="261"/>
      <c r="UVB5" s="261"/>
      <c r="UVC5" s="261"/>
      <c r="UVD5" s="261"/>
      <c r="UVE5" s="261"/>
      <c r="UVF5" s="261"/>
      <c r="UVG5" s="261"/>
      <c r="UVH5" s="261"/>
      <c r="UVI5" s="261"/>
      <c r="UVJ5" s="261"/>
      <c r="UVK5" s="261"/>
      <c r="UVL5" s="261"/>
      <c r="UVM5" s="261"/>
      <c r="UVN5" s="261"/>
      <c r="UVO5" s="261"/>
      <c r="UVP5" s="261"/>
      <c r="UVQ5" s="261"/>
      <c r="UVR5" s="261"/>
      <c r="UVS5" s="261"/>
      <c r="UVT5" s="261"/>
      <c r="UVU5" s="261"/>
      <c r="UVV5" s="261"/>
      <c r="UVW5" s="261"/>
      <c r="UVX5" s="261"/>
      <c r="UVY5" s="261"/>
      <c r="UVZ5" s="261"/>
      <c r="UWA5" s="261"/>
      <c r="UWB5" s="261"/>
      <c r="UWC5" s="261"/>
      <c r="UWD5" s="261"/>
      <c r="UWE5" s="261"/>
      <c r="UWF5" s="261"/>
      <c r="UWG5" s="261"/>
      <c r="UWH5" s="261"/>
      <c r="UWI5" s="261"/>
      <c r="UWJ5" s="261"/>
      <c r="UWK5" s="261"/>
      <c r="UWL5" s="261"/>
      <c r="UWM5" s="261"/>
      <c r="UWN5" s="261"/>
      <c r="UWO5" s="261"/>
      <c r="UWP5" s="261"/>
      <c r="UWQ5" s="261"/>
      <c r="UWR5" s="261"/>
      <c r="UWS5" s="261"/>
      <c r="UWT5" s="261"/>
      <c r="UWU5" s="261"/>
      <c r="UWV5" s="261"/>
      <c r="UWW5" s="261"/>
      <c r="UWX5" s="261"/>
      <c r="UWY5" s="261"/>
      <c r="UWZ5" s="261"/>
      <c r="UXA5" s="261"/>
      <c r="UXB5" s="261"/>
      <c r="UXC5" s="261"/>
      <c r="UXD5" s="261"/>
      <c r="UXE5" s="261"/>
      <c r="UXF5" s="261"/>
      <c r="UXG5" s="261"/>
      <c r="UXH5" s="261"/>
      <c r="UXI5" s="261"/>
      <c r="UXJ5" s="261"/>
      <c r="UXK5" s="261"/>
      <c r="UXL5" s="261"/>
      <c r="UXM5" s="261"/>
      <c r="UXN5" s="261"/>
      <c r="UXO5" s="261"/>
      <c r="UXP5" s="261"/>
      <c r="UXQ5" s="261"/>
      <c r="UXR5" s="261"/>
      <c r="UXS5" s="261"/>
      <c r="UXT5" s="261"/>
      <c r="UXU5" s="261"/>
      <c r="UXV5" s="261"/>
      <c r="UXW5" s="261"/>
      <c r="UXX5" s="261"/>
      <c r="UXY5" s="261"/>
      <c r="UXZ5" s="261"/>
      <c r="UYA5" s="261"/>
      <c r="UYB5" s="261"/>
      <c r="UYC5" s="261"/>
      <c r="UYD5" s="261"/>
      <c r="UYE5" s="261"/>
      <c r="UYF5" s="261"/>
      <c r="UYG5" s="261"/>
      <c r="UYH5" s="261"/>
      <c r="UYI5" s="261"/>
      <c r="UYJ5" s="261"/>
      <c r="UYK5" s="261"/>
      <c r="UYL5" s="261"/>
      <c r="UYM5" s="261"/>
      <c r="UYN5" s="261"/>
      <c r="UYO5" s="261"/>
      <c r="UYP5" s="261"/>
      <c r="UYQ5" s="261"/>
      <c r="UYR5" s="261"/>
      <c r="UYS5" s="261"/>
      <c r="UYT5" s="261"/>
      <c r="UYU5" s="261"/>
      <c r="UYV5" s="261"/>
      <c r="UYW5" s="261"/>
      <c r="UYX5" s="261"/>
      <c r="UYY5" s="261"/>
      <c r="UYZ5" s="261"/>
      <c r="UZA5" s="261"/>
      <c r="UZB5" s="261"/>
      <c r="UZC5" s="261"/>
      <c r="UZD5" s="261"/>
      <c r="UZE5" s="261"/>
      <c r="UZF5" s="261"/>
      <c r="UZG5" s="261"/>
      <c r="UZH5" s="261"/>
      <c r="UZI5" s="261"/>
      <c r="UZJ5" s="261"/>
      <c r="UZK5" s="261"/>
      <c r="UZL5" s="261"/>
      <c r="UZM5" s="261"/>
      <c r="UZN5" s="261"/>
      <c r="UZO5" s="261"/>
      <c r="UZP5" s="261"/>
      <c r="UZQ5" s="261"/>
      <c r="UZR5" s="261"/>
      <c r="UZS5" s="261"/>
      <c r="UZT5" s="261"/>
      <c r="UZU5" s="261"/>
      <c r="UZV5" s="261"/>
      <c r="UZW5" s="261"/>
      <c r="UZX5" s="261"/>
      <c r="UZY5" s="261"/>
      <c r="UZZ5" s="261"/>
      <c r="VAA5" s="261"/>
      <c r="VAB5" s="261"/>
      <c r="VAC5" s="261"/>
      <c r="VAD5" s="261"/>
      <c r="VAE5" s="261"/>
      <c r="VAF5" s="261"/>
      <c r="VAG5" s="261"/>
      <c r="VAH5" s="261"/>
      <c r="VAI5" s="261"/>
      <c r="VAJ5" s="261"/>
      <c r="VAK5" s="261"/>
      <c r="VAL5" s="261"/>
      <c r="VAM5" s="261"/>
      <c r="VAN5" s="261"/>
      <c r="VAO5" s="261"/>
      <c r="VAP5" s="261"/>
      <c r="VAQ5" s="261"/>
      <c r="VAR5" s="261"/>
      <c r="VAS5" s="261"/>
      <c r="VAT5" s="261"/>
      <c r="VAU5" s="261"/>
      <c r="VAV5" s="261"/>
      <c r="VAW5" s="261"/>
      <c r="VAX5" s="261"/>
      <c r="VAY5" s="261"/>
      <c r="VAZ5" s="261"/>
      <c r="VBA5" s="261"/>
      <c r="VBB5" s="261"/>
      <c r="VBC5" s="261"/>
      <c r="VBD5" s="261"/>
      <c r="VBE5" s="261"/>
      <c r="VBF5" s="261"/>
      <c r="VBG5" s="261"/>
      <c r="VBH5" s="261"/>
      <c r="VBI5" s="261"/>
      <c r="VBJ5" s="261"/>
      <c r="VBK5" s="261"/>
      <c r="VBL5" s="261"/>
      <c r="VBM5" s="261"/>
      <c r="VBN5" s="261"/>
      <c r="VBO5" s="261"/>
      <c r="VBP5" s="261"/>
      <c r="VBQ5" s="261"/>
      <c r="VBR5" s="261"/>
      <c r="VBS5" s="261"/>
      <c r="VBT5" s="261"/>
      <c r="VBU5" s="261"/>
      <c r="VBV5" s="261"/>
      <c r="VBW5" s="261"/>
      <c r="VBX5" s="261"/>
      <c r="VBY5" s="261"/>
      <c r="VBZ5" s="261"/>
      <c r="VCA5" s="261"/>
      <c r="VCB5" s="261"/>
      <c r="VCC5" s="261"/>
      <c r="VCD5" s="261"/>
      <c r="VCE5" s="261"/>
      <c r="VCF5" s="261"/>
      <c r="VCG5" s="261"/>
      <c r="VCH5" s="261"/>
      <c r="VCI5" s="261"/>
      <c r="VCJ5" s="261"/>
      <c r="VCK5" s="261"/>
      <c r="VCL5" s="261"/>
      <c r="VCM5" s="261"/>
      <c r="VCN5" s="261"/>
      <c r="VCO5" s="261"/>
      <c r="VCP5" s="261"/>
      <c r="VCQ5" s="261"/>
      <c r="VCR5" s="261"/>
      <c r="VCS5" s="261"/>
      <c r="VCT5" s="261"/>
      <c r="VCU5" s="261"/>
      <c r="VCV5" s="261"/>
      <c r="VCW5" s="261"/>
      <c r="VCX5" s="261"/>
      <c r="VCY5" s="261"/>
      <c r="VCZ5" s="261"/>
      <c r="VDA5" s="261"/>
      <c r="VDB5" s="261"/>
      <c r="VDC5" s="261"/>
      <c r="VDD5" s="261"/>
      <c r="VDE5" s="261"/>
      <c r="VDF5" s="261"/>
      <c r="VDG5" s="261"/>
      <c r="VDH5" s="261"/>
      <c r="VDI5" s="261"/>
      <c r="VDJ5" s="261"/>
      <c r="VDK5" s="261"/>
      <c r="VDL5" s="261"/>
      <c r="VDM5" s="261"/>
      <c r="VDN5" s="261"/>
      <c r="VDO5" s="261"/>
      <c r="VDP5" s="261"/>
      <c r="VDQ5" s="261"/>
      <c r="VDR5" s="261"/>
      <c r="VDS5" s="261"/>
      <c r="VDT5" s="261"/>
      <c r="VDU5" s="261"/>
      <c r="VDV5" s="261"/>
      <c r="VDW5" s="261"/>
      <c r="VDX5" s="261"/>
      <c r="VDY5" s="261"/>
      <c r="VDZ5" s="261"/>
      <c r="VEA5" s="261"/>
      <c r="VEB5" s="261"/>
      <c r="VEC5" s="261"/>
      <c r="VED5" s="261"/>
      <c r="VEE5" s="261"/>
      <c r="VEF5" s="261"/>
      <c r="VEG5" s="261"/>
      <c r="VEH5" s="261"/>
      <c r="VEI5" s="261"/>
      <c r="VEJ5" s="261"/>
      <c r="VEK5" s="261"/>
      <c r="VEL5" s="261"/>
      <c r="VEM5" s="261"/>
      <c r="VEN5" s="261"/>
      <c r="VEO5" s="261"/>
      <c r="VEP5" s="261"/>
      <c r="VEQ5" s="261"/>
      <c r="VER5" s="261"/>
      <c r="VES5" s="261"/>
      <c r="VET5" s="261"/>
      <c r="VEU5" s="261"/>
      <c r="VEV5" s="261"/>
      <c r="VEW5" s="261"/>
      <c r="VEX5" s="261"/>
      <c r="VEY5" s="261"/>
      <c r="VEZ5" s="261"/>
      <c r="VFA5" s="261"/>
      <c r="VFB5" s="261"/>
      <c r="VFC5" s="261"/>
      <c r="VFD5" s="261"/>
      <c r="VFE5" s="261"/>
      <c r="VFF5" s="261"/>
      <c r="VFG5" s="261"/>
      <c r="VFH5" s="261"/>
      <c r="VFI5" s="261"/>
      <c r="VFJ5" s="261"/>
      <c r="VFK5" s="261"/>
      <c r="VFL5" s="261"/>
      <c r="VFM5" s="261"/>
      <c r="VFN5" s="261"/>
      <c r="VFO5" s="261"/>
      <c r="VFP5" s="261"/>
      <c r="VFQ5" s="261"/>
      <c r="VFR5" s="261"/>
      <c r="VFS5" s="261"/>
      <c r="VFT5" s="261"/>
      <c r="VFU5" s="261"/>
      <c r="VFV5" s="261"/>
      <c r="VFW5" s="261"/>
      <c r="VFX5" s="261"/>
      <c r="VFY5" s="261"/>
      <c r="VFZ5" s="261"/>
      <c r="VGA5" s="261"/>
      <c r="VGB5" s="261"/>
      <c r="VGC5" s="261"/>
      <c r="VGD5" s="261"/>
      <c r="VGE5" s="261"/>
      <c r="VGF5" s="261"/>
      <c r="VGG5" s="261"/>
      <c r="VGH5" s="261"/>
      <c r="VGI5" s="261"/>
      <c r="VGJ5" s="261"/>
      <c r="VGK5" s="261"/>
      <c r="VGL5" s="261"/>
      <c r="VGM5" s="261"/>
      <c r="VGN5" s="261"/>
      <c r="VGO5" s="261"/>
      <c r="VGP5" s="261"/>
      <c r="VGQ5" s="261"/>
      <c r="VGR5" s="261"/>
      <c r="VGS5" s="261"/>
      <c r="VGT5" s="261"/>
      <c r="VGU5" s="261"/>
      <c r="VGV5" s="261"/>
      <c r="VGW5" s="261"/>
      <c r="VGX5" s="261"/>
      <c r="VGY5" s="261"/>
      <c r="VGZ5" s="261"/>
      <c r="VHA5" s="261"/>
      <c r="VHB5" s="261"/>
      <c r="VHC5" s="261"/>
      <c r="VHD5" s="261"/>
      <c r="VHE5" s="261"/>
      <c r="VHF5" s="261"/>
      <c r="VHG5" s="261"/>
      <c r="VHH5" s="261"/>
      <c r="VHI5" s="261"/>
      <c r="VHJ5" s="261"/>
      <c r="VHK5" s="261"/>
      <c r="VHL5" s="261"/>
      <c r="VHM5" s="261"/>
      <c r="VHN5" s="261"/>
      <c r="VHO5" s="261"/>
      <c r="VHP5" s="261"/>
      <c r="VHQ5" s="261"/>
      <c r="VHR5" s="261"/>
      <c r="VHS5" s="261"/>
      <c r="VHT5" s="261"/>
      <c r="VHU5" s="261"/>
      <c r="VHV5" s="261"/>
      <c r="VHW5" s="261"/>
      <c r="VHX5" s="261"/>
      <c r="VHY5" s="261"/>
      <c r="VHZ5" s="261"/>
      <c r="VIA5" s="261"/>
      <c r="VIB5" s="261"/>
      <c r="VIC5" s="261"/>
      <c r="VID5" s="261"/>
      <c r="VIE5" s="261"/>
      <c r="VIF5" s="261"/>
      <c r="VIG5" s="261"/>
      <c r="VIH5" s="261"/>
      <c r="VII5" s="261"/>
      <c r="VIJ5" s="261"/>
      <c r="VIK5" s="261"/>
      <c r="VIL5" s="261"/>
      <c r="VIM5" s="261"/>
      <c r="VIN5" s="261"/>
      <c r="VIO5" s="261"/>
      <c r="VIP5" s="261"/>
      <c r="VIQ5" s="261"/>
      <c r="VIR5" s="261"/>
      <c r="VIS5" s="261"/>
      <c r="VIT5" s="261"/>
      <c r="VIU5" s="261"/>
      <c r="VIV5" s="261"/>
      <c r="VIW5" s="261"/>
      <c r="VIX5" s="261"/>
      <c r="VIY5" s="261"/>
      <c r="VIZ5" s="261"/>
      <c r="VJA5" s="261"/>
      <c r="VJB5" s="261"/>
      <c r="VJC5" s="261"/>
      <c r="VJD5" s="261"/>
      <c r="VJE5" s="261"/>
      <c r="VJF5" s="261"/>
      <c r="VJG5" s="261"/>
      <c r="VJH5" s="261"/>
      <c r="VJI5" s="261"/>
      <c r="VJJ5" s="261"/>
      <c r="VJK5" s="261"/>
      <c r="VJL5" s="261"/>
      <c r="VJM5" s="261"/>
      <c r="VJN5" s="261"/>
      <c r="VJO5" s="261"/>
      <c r="VJP5" s="261"/>
      <c r="VJQ5" s="261"/>
      <c r="VJR5" s="261"/>
      <c r="VJS5" s="261"/>
      <c r="VJT5" s="261"/>
      <c r="VJU5" s="261"/>
      <c r="VJV5" s="261"/>
      <c r="VJW5" s="261"/>
      <c r="VJX5" s="261"/>
      <c r="VJY5" s="261"/>
      <c r="VJZ5" s="261"/>
      <c r="VKA5" s="261"/>
      <c r="VKB5" s="261"/>
      <c r="VKC5" s="261"/>
      <c r="VKD5" s="261"/>
      <c r="VKE5" s="261"/>
      <c r="VKF5" s="261"/>
      <c r="VKG5" s="261"/>
      <c r="VKH5" s="261"/>
      <c r="VKI5" s="261"/>
      <c r="VKJ5" s="261"/>
      <c r="VKK5" s="261"/>
      <c r="VKL5" s="261"/>
      <c r="VKM5" s="261"/>
      <c r="VKN5" s="261"/>
      <c r="VKO5" s="261"/>
      <c r="VKP5" s="261"/>
      <c r="VKQ5" s="261"/>
      <c r="VKR5" s="261"/>
      <c r="VKS5" s="261"/>
      <c r="VKT5" s="261"/>
      <c r="VKU5" s="261"/>
      <c r="VKV5" s="261"/>
      <c r="VKW5" s="261"/>
      <c r="VKX5" s="261"/>
      <c r="VKY5" s="261"/>
      <c r="VKZ5" s="261"/>
      <c r="VLA5" s="261"/>
      <c r="VLB5" s="261"/>
      <c r="VLC5" s="261"/>
      <c r="VLD5" s="261"/>
      <c r="VLE5" s="261"/>
      <c r="VLF5" s="261"/>
      <c r="VLG5" s="261"/>
      <c r="VLH5" s="261"/>
      <c r="VLI5" s="261"/>
      <c r="VLJ5" s="261"/>
      <c r="VLK5" s="261"/>
      <c r="VLL5" s="261"/>
      <c r="VLM5" s="261"/>
      <c r="VLN5" s="261"/>
      <c r="VLO5" s="261"/>
      <c r="VLP5" s="261"/>
      <c r="VLQ5" s="261"/>
      <c r="VLR5" s="261"/>
      <c r="VLS5" s="261"/>
      <c r="VLT5" s="261"/>
      <c r="VLU5" s="261"/>
      <c r="VLV5" s="261"/>
      <c r="VLW5" s="261"/>
      <c r="VLX5" s="261"/>
      <c r="VLY5" s="261"/>
      <c r="VLZ5" s="261"/>
      <c r="VMA5" s="261"/>
      <c r="VMB5" s="261"/>
      <c r="VMC5" s="261"/>
      <c r="VMD5" s="261"/>
      <c r="VME5" s="261"/>
      <c r="VMF5" s="261"/>
      <c r="VMG5" s="261"/>
      <c r="VMH5" s="261"/>
      <c r="VMI5" s="261"/>
      <c r="VMJ5" s="261"/>
      <c r="VMK5" s="261"/>
      <c r="VML5" s="261"/>
      <c r="VMM5" s="261"/>
      <c r="VMN5" s="261"/>
      <c r="VMO5" s="261"/>
      <c r="VMP5" s="261"/>
      <c r="VMQ5" s="261"/>
      <c r="VMR5" s="261"/>
      <c r="VMS5" s="261"/>
      <c r="VMT5" s="261"/>
      <c r="VMU5" s="261"/>
      <c r="VMV5" s="261"/>
      <c r="VMW5" s="261"/>
      <c r="VMX5" s="261"/>
      <c r="VMY5" s="261"/>
      <c r="VMZ5" s="261"/>
      <c r="VNA5" s="261"/>
      <c r="VNB5" s="261"/>
      <c r="VNC5" s="261"/>
      <c r="VND5" s="261"/>
      <c r="VNE5" s="261"/>
      <c r="VNF5" s="261"/>
      <c r="VNG5" s="261"/>
      <c r="VNH5" s="261"/>
      <c r="VNI5" s="261"/>
      <c r="VNJ5" s="261"/>
      <c r="VNK5" s="261"/>
      <c r="VNL5" s="261"/>
      <c r="VNM5" s="261"/>
      <c r="VNN5" s="261"/>
      <c r="VNO5" s="261"/>
      <c r="VNP5" s="261"/>
      <c r="VNQ5" s="261"/>
      <c r="VNR5" s="261"/>
      <c r="VNS5" s="261"/>
      <c r="VNT5" s="261"/>
      <c r="VNU5" s="261"/>
      <c r="VNV5" s="261"/>
      <c r="VNW5" s="261"/>
      <c r="VNX5" s="261"/>
      <c r="VNY5" s="261"/>
      <c r="VNZ5" s="261"/>
      <c r="VOA5" s="261"/>
      <c r="VOB5" s="261"/>
      <c r="VOC5" s="261"/>
      <c r="VOD5" s="261"/>
      <c r="VOE5" s="261"/>
      <c r="VOF5" s="261"/>
      <c r="VOG5" s="261"/>
      <c r="VOH5" s="261"/>
      <c r="VOI5" s="261"/>
      <c r="VOJ5" s="261"/>
      <c r="VOK5" s="261"/>
      <c r="VOL5" s="261"/>
      <c r="VOM5" s="261"/>
      <c r="VON5" s="261"/>
      <c r="VOO5" s="261"/>
      <c r="VOP5" s="261"/>
      <c r="VOQ5" s="261"/>
      <c r="VOR5" s="261"/>
      <c r="VOS5" s="261"/>
      <c r="VOT5" s="261"/>
      <c r="VOU5" s="261"/>
      <c r="VOV5" s="261"/>
      <c r="VOW5" s="261"/>
      <c r="VOX5" s="261"/>
      <c r="VOY5" s="261"/>
      <c r="VOZ5" s="261"/>
      <c r="VPA5" s="261"/>
      <c r="VPB5" s="261"/>
      <c r="VPC5" s="261"/>
      <c r="VPD5" s="261"/>
      <c r="VPE5" s="261"/>
      <c r="VPF5" s="261"/>
      <c r="VPG5" s="261"/>
      <c r="VPH5" s="261"/>
      <c r="VPI5" s="261"/>
      <c r="VPJ5" s="261"/>
      <c r="VPK5" s="261"/>
      <c r="VPL5" s="261"/>
      <c r="VPM5" s="261"/>
      <c r="VPN5" s="261"/>
      <c r="VPO5" s="261"/>
      <c r="VPP5" s="261"/>
      <c r="VPQ5" s="261"/>
      <c r="VPR5" s="261"/>
      <c r="VPS5" s="261"/>
      <c r="VPT5" s="261"/>
      <c r="VPU5" s="261"/>
      <c r="VPV5" s="261"/>
      <c r="VPW5" s="261"/>
      <c r="VPX5" s="261"/>
      <c r="VPY5" s="261"/>
      <c r="VPZ5" s="261"/>
      <c r="VQA5" s="261"/>
      <c r="VQB5" s="261"/>
      <c r="VQC5" s="261"/>
      <c r="VQD5" s="261"/>
      <c r="VQE5" s="261"/>
      <c r="VQF5" s="261"/>
      <c r="VQG5" s="261"/>
      <c r="VQH5" s="261"/>
      <c r="VQI5" s="261"/>
      <c r="VQJ5" s="261"/>
      <c r="VQK5" s="261"/>
      <c r="VQL5" s="261"/>
      <c r="VQM5" s="261"/>
      <c r="VQN5" s="261"/>
      <c r="VQO5" s="261"/>
      <c r="VQP5" s="261"/>
      <c r="VQQ5" s="261"/>
      <c r="VQR5" s="261"/>
      <c r="VQS5" s="261"/>
      <c r="VQT5" s="261"/>
      <c r="VQU5" s="261"/>
      <c r="VQV5" s="261"/>
      <c r="VQW5" s="261"/>
      <c r="VQX5" s="261"/>
      <c r="VQY5" s="261"/>
      <c r="VQZ5" s="261"/>
      <c r="VRA5" s="261"/>
      <c r="VRB5" s="261"/>
      <c r="VRC5" s="261"/>
      <c r="VRD5" s="261"/>
      <c r="VRE5" s="261"/>
      <c r="VRF5" s="261"/>
      <c r="VRG5" s="261"/>
      <c r="VRH5" s="261"/>
      <c r="VRI5" s="261"/>
      <c r="VRJ5" s="261"/>
      <c r="VRK5" s="261"/>
      <c r="VRL5" s="261"/>
      <c r="VRM5" s="261"/>
      <c r="VRN5" s="261"/>
      <c r="VRO5" s="261"/>
      <c r="VRP5" s="261"/>
      <c r="VRQ5" s="261"/>
      <c r="VRR5" s="261"/>
      <c r="VRS5" s="261"/>
      <c r="VRT5" s="261"/>
      <c r="VRU5" s="261"/>
      <c r="VRV5" s="261"/>
      <c r="VRW5" s="261"/>
      <c r="VRX5" s="261"/>
      <c r="VRY5" s="261"/>
      <c r="VRZ5" s="261"/>
      <c r="VSA5" s="261"/>
      <c r="VSB5" s="261"/>
      <c r="VSC5" s="261"/>
      <c r="VSD5" s="261"/>
      <c r="VSE5" s="261"/>
      <c r="VSF5" s="261"/>
      <c r="VSG5" s="261"/>
      <c r="VSH5" s="261"/>
      <c r="VSI5" s="261"/>
      <c r="VSJ5" s="261"/>
      <c r="VSK5" s="261"/>
      <c r="VSL5" s="261"/>
      <c r="VSM5" s="261"/>
      <c r="VSN5" s="261"/>
      <c r="VSO5" s="261"/>
      <c r="VSP5" s="261"/>
      <c r="VSQ5" s="261"/>
      <c r="VSR5" s="261"/>
      <c r="VSS5" s="261"/>
      <c r="VST5" s="261"/>
      <c r="VSU5" s="261"/>
      <c r="VSV5" s="261"/>
      <c r="VSW5" s="261"/>
      <c r="VSX5" s="261"/>
      <c r="VSY5" s="261"/>
      <c r="VSZ5" s="261"/>
      <c r="VTA5" s="261"/>
      <c r="VTB5" s="261"/>
      <c r="VTC5" s="261"/>
      <c r="VTD5" s="261"/>
      <c r="VTE5" s="261"/>
      <c r="VTF5" s="261"/>
      <c r="VTG5" s="261"/>
      <c r="VTH5" s="261"/>
      <c r="VTI5" s="261"/>
      <c r="VTJ5" s="261"/>
      <c r="VTK5" s="261"/>
      <c r="VTL5" s="261"/>
      <c r="VTM5" s="261"/>
      <c r="VTN5" s="261"/>
      <c r="VTO5" s="261"/>
      <c r="VTP5" s="261"/>
      <c r="VTQ5" s="261"/>
      <c r="VTR5" s="261"/>
      <c r="VTS5" s="261"/>
      <c r="VTT5" s="261"/>
      <c r="VTU5" s="261"/>
      <c r="VTV5" s="261"/>
      <c r="VTW5" s="261"/>
      <c r="VTX5" s="261"/>
      <c r="VTY5" s="261"/>
      <c r="VTZ5" s="261"/>
      <c r="VUA5" s="261"/>
      <c r="VUB5" s="261"/>
      <c r="VUC5" s="261"/>
      <c r="VUD5" s="261"/>
      <c r="VUE5" s="261"/>
      <c r="VUF5" s="261"/>
      <c r="VUG5" s="261"/>
      <c r="VUH5" s="261"/>
      <c r="VUI5" s="261"/>
      <c r="VUJ5" s="261"/>
      <c r="VUK5" s="261"/>
      <c r="VUL5" s="261"/>
      <c r="VUM5" s="261"/>
      <c r="VUN5" s="261"/>
      <c r="VUO5" s="261"/>
      <c r="VUP5" s="261"/>
      <c r="VUQ5" s="261"/>
      <c r="VUR5" s="261"/>
      <c r="VUS5" s="261"/>
      <c r="VUT5" s="261"/>
      <c r="VUU5" s="261"/>
      <c r="VUV5" s="261"/>
      <c r="VUW5" s="261"/>
      <c r="VUX5" s="261"/>
      <c r="VUY5" s="261"/>
      <c r="VUZ5" s="261"/>
      <c r="VVA5" s="261"/>
      <c r="VVB5" s="261"/>
      <c r="VVC5" s="261"/>
      <c r="VVD5" s="261"/>
      <c r="VVE5" s="261"/>
      <c r="VVF5" s="261"/>
      <c r="VVG5" s="261"/>
      <c r="VVH5" s="261"/>
      <c r="VVI5" s="261"/>
      <c r="VVJ5" s="261"/>
      <c r="VVK5" s="261"/>
      <c r="VVL5" s="261"/>
      <c r="VVM5" s="261"/>
      <c r="VVN5" s="261"/>
      <c r="VVO5" s="261"/>
      <c r="VVP5" s="261"/>
      <c r="VVQ5" s="261"/>
      <c r="VVR5" s="261"/>
      <c r="VVS5" s="261"/>
      <c r="VVT5" s="261"/>
      <c r="VVU5" s="261"/>
      <c r="VVV5" s="261"/>
      <c r="VVW5" s="261"/>
      <c r="VVX5" s="261"/>
      <c r="VVY5" s="261"/>
      <c r="VVZ5" s="261"/>
      <c r="VWA5" s="261"/>
      <c r="VWB5" s="261"/>
      <c r="VWC5" s="261"/>
      <c r="VWD5" s="261"/>
      <c r="VWE5" s="261"/>
      <c r="VWF5" s="261"/>
      <c r="VWG5" s="261"/>
      <c r="VWH5" s="261"/>
      <c r="VWI5" s="261"/>
      <c r="VWJ5" s="261"/>
      <c r="VWK5" s="261"/>
      <c r="VWL5" s="261"/>
      <c r="VWM5" s="261"/>
      <c r="VWN5" s="261"/>
      <c r="VWO5" s="261"/>
      <c r="VWP5" s="261"/>
      <c r="VWQ5" s="261"/>
      <c r="VWR5" s="261"/>
      <c r="VWS5" s="261"/>
      <c r="VWT5" s="261"/>
      <c r="VWU5" s="261"/>
      <c r="VWV5" s="261"/>
      <c r="VWW5" s="261"/>
      <c r="VWX5" s="261"/>
      <c r="VWY5" s="261"/>
      <c r="VWZ5" s="261"/>
      <c r="VXA5" s="261"/>
      <c r="VXB5" s="261"/>
      <c r="VXC5" s="261"/>
      <c r="VXD5" s="261"/>
      <c r="VXE5" s="261"/>
      <c r="VXF5" s="261"/>
      <c r="VXG5" s="261"/>
      <c r="VXH5" s="261"/>
      <c r="VXI5" s="261"/>
      <c r="VXJ5" s="261"/>
      <c r="VXK5" s="261"/>
      <c r="VXL5" s="261"/>
      <c r="VXM5" s="261"/>
      <c r="VXN5" s="261"/>
      <c r="VXO5" s="261"/>
      <c r="VXP5" s="261"/>
      <c r="VXQ5" s="261"/>
      <c r="VXR5" s="261"/>
      <c r="VXS5" s="261"/>
      <c r="VXT5" s="261"/>
      <c r="VXU5" s="261"/>
      <c r="VXV5" s="261"/>
      <c r="VXW5" s="261"/>
      <c r="VXX5" s="261"/>
      <c r="VXY5" s="261"/>
      <c r="VXZ5" s="261"/>
      <c r="VYA5" s="261"/>
      <c r="VYB5" s="261"/>
      <c r="VYC5" s="261"/>
      <c r="VYD5" s="261"/>
      <c r="VYE5" s="261"/>
      <c r="VYF5" s="261"/>
      <c r="VYG5" s="261"/>
      <c r="VYH5" s="261"/>
      <c r="VYI5" s="261"/>
      <c r="VYJ5" s="261"/>
      <c r="VYK5" s="261"/>
      <c r="VYL5" s="261"/>
      <c r="VYM5" s="261"/>
      <c r="VYN5" s="261"/>
      <c r="VYO5" s="261"/>
      <c r="VYP5" s="261"/>
      <c r="VYQ5" s="261"/>
      <c r="VYR5" s="261"/>
      <c r="VYS5" s="261"/>
      <c r="VYT5" s="261"/>
      <c r="VYU5" s="261"/>
      <c r="VYV5" s="261"/>
      <c r="VYW5" s="261"/>
      <c r="VYX5" s="261"/>
      <c r="VYY5" s="261"/>
      <c r="VYZ5" s="261"/>
      <c r="VZA5" s="261"/>
      <c r="VZB5" s="261"/>
      <c r="VZC5" s="261"/>
      <c r="VZD5" s="261"/>
      <c r="VZE5" s="261"/>
      <c r="VZF5" s="261"/>
      <c r="VZG5" s="261"/>
      <c r="VZH5" s="261"/>
      <c r="VZI5" s="261"/>
      <c r="VZJ5" s="261"/>
      <c r="VZK5" s="261"/>
      <c r="VZL5" s="261"/>
      <c r="VZM5" s="261"/>
      <c r="VZN5" s="261"/>
      <c r="VZO5" s="261"/>
      <c r="VZP5" s="261"/>
      <c r="VZQ5" s="261"/>
      <c r="VZR5" s="261"/>
      <c r="VZS5" s="261"/>
      <c r="VZT5" s="261"/>
      <c r="VZU5" s="261"/>
      <c r="VZV5" s="261"/>
      <c r="VZW5" s="261"/>
      <c r="VZX5" s="261"/>
      <c r="VZY5" s="261"/>
      <c r="VZZ5" s="261"/>
      <c r="WAA5" s="261"/>
      <c r="WAB5" s="261"/>
      <c r="WAC5" s="261"/>
      <c r="WAD5" s="261"/>
      <c r="WAE5" s="261"/>
      <c r="WAF5" s="261"/>
      <c r="WAG5" s="261"/>
      <c r="WAH5" s="261"/>
      <c r="WAI5" s="261"/>
      <c r="WAJ5" s="261"/>
      <c r="WAK5" s="261"/>
      <c r="WAL5" s="261"/>
      <c r="WAM5" s="261"/>
      <c r="WAN5" s="261"/>
      <c r="WAO5" s="261"/>
      <c r="WAP5" s="261"/>
      <c r="WAQ5" s="261"/>
      <c r="WAR5" s="261"/>
      <c r="WAS5" s="261"/>
      <c r="WAT5" s="261"/>
      <c r="WAU5" s="261"/>
      <c r="WAV5" s="261"/>
      <c r="WAW5" s="261"/>
      <c r="WAX5" s="261"/>
      <c r="WAY5" s="261"/>
      <c r="WAZ5" s="261"/>
      <c r="WBA5" s="261"/>
      <c r="WBB5" s="261"/>
      <c r="WBC5" s="261"/>
      <c r="WBD5" s="261"/>
      <c r="WBE5" s="261"/>
      <c r="WBF5" s="261"/>
      <c r="WBG5" s="261"/>
      <c r="WBH5" s="261"/>
      <c r="WBI5" s="261"/>
      <c r="WBJ5" s="261"/>
      <c r="WBK5" s="261"/>
      <c r="WBL5" s="261"/>
      <c r="WBM5" s="261"/>
      <c r="WBN5" s="261"/>
      <c r="WBO5" s="261"/>
      <c r="WBP5" s="261"/>
      <c r="WBQ5" s="261"/>
      <c r="WBR5" s="261"/>
      <c r="WBS5" s="261"/>
      <c r="WBT5" s="261"/>
      <c r="WBU5" s="261"/>
      <c r="WBV5" s="261"/>
      <c r="WBW5" s="261"/>
      <c r="WBX5" s="261"/>
      <c r="WBY5" s="261"/>
      <c r="WBZ5" s="261"/>
      <c r="WCA5" s="261"/>
      <c r="WCB5" s="261"/>
      <c r="WCC5" s="261"/>
      <c r="WCD5" s="261"/>
      <c r="WCE5" s="261"/>
      <c r="WCF5" s="261"/>
      <c r="WCG5" s="261"/>
      <c r="WCH5" s="261"/>
      <c r="WCI5" s="261"/>
      <c r="WCJ5" s="261"/>
      <c r="WCK5" s="261"/>
      <c r="WCL5" s="261"/>
      <c r="WCM5" s="261"/>
      <c r="WCN5" s="261"/>
      <c r="WCO5" s="261"/>
      <c r="WCP5" s="261"/>
      <c r="WCQ5" s="261"/>
      <c r="WCR5" s="261"/>
      <c r="WCS5" s="261"/>
      <c r="WCT5" s="261"/>
      <c r="WCU5" s="261"/>
      <c r="WCV5" s="261"/>
      <c r="WCW5" s="261"/>
      <c r="WCX5" s="261"/>
      <c r="WCY5" s="261"/>
      <c r="WCZ5" s="261"/>
      <c r="WDA5" s="261"/>
      <c r="WDB5" s="261"/>
      <c r="WDC5" s="261"/>
      <c r="WDD5" s="261"/>
      <c r="WDE5" s="261"/>
      <c r="WDF5" s="261"/>
      <c r="WDG5" s="261"/>
      <c r="WDH5" s="261"/>
      <c r="WDI5" s="261"/>
      <c r="WDJ5" s="261"/>
      <c r="WDK5" s="261"/>
      <c r="WDL5" s="261"/>
      <c r="WDM5" s="261"/>
      <c r="WDN5" s="261"/>
      <c r="WDO5" s="261"/>
      <c r="WDP5" s="261"/>
      <c r="WDQ5" s="261"/>
      <c r="WDR5" s="261"/>
      <c r="WDS5" s="261"/>
      <c r="WDT5" s="261"/>
      <c r="WDU5" s="261"/>
      <c r="WDV5" s="261"/>
      <c r="WDW5" s="261"/>
      <c r="WDX5" s="261"/>
      <c r="WDY5" s="261"/>
      <c r="WDZ5" s="261"/>
      <c r="WEA5" s="261"/>
      <c r="WEB5" s="261"/>
      <c r="WEC5" s="261"/>
      <c r="WED5" s="261"/>
      <c r="WEE5" s="261"/>
      <c r="WEF5" s="261"/>
      <c r="WEG5" s="261"/>
      <c r="WEH5" s="261"/>
      <c r="WEI5" s="261"/>
      <c r="WEJ5" s="261"/>
      <c r="WEK5" s="261"/>
      <c r="WEL5" s="261"/>
      <c r="WEM5" s="261"/>
      <c r="WEN5" s="261"/>
      <c r="WEO5" s="261"/>
      <c r="WEP5" s="261"/>
      <c r="WEQ5" s="261"/>
      <c r="WER5" s="261"/>
      <c r="WES5" s="261"/>
      <c r="WET5" s="261"/>
      <c r="WEU5" s="261"/>
      <c r="WEV5" s="261"/>
      <c r="WEW5" s="261"/>
      <c r="WEX5" s="261"/>
      <c r="WEY5" s="261"/>
      <c r="WEZ5" s="261"/>
      <c r="WFA5" s="261"/>
      <c r="WFB5" s="261"/>
      <c r="WFC5" s="261"/>
      <c r="WFD5" s="261"/>
      <c r="WFE5" s="261"/>
      <c r="WFF5" s="261"/>
      <c r="WFG5" s="261"/>
      <c r="WFH5" s="261"/>
      <c r="WFI5" s="261"/>
      <c r="WFJ5" s="261"/>
      <c r="WFK5" s="261"/>
      <c r="WFL5" s="261"/>
      <c r="WFM5" s="261"/>
      <c r="WFN5" s="261"/>
      <c r="WFO5" s="261"/>
      <c r="WFP5" s="261"/>
      <c r="WFQ5" s="261"/>
      <c r="WFR5" s="261"/>
      <c r="WFS5" s="261"/>
      <c r="WFT5" s="261"/>
      <c r="WFU5" s="261"/>
      <c r="WFV5" s="261"/>
      <c r="WFW5" s="261"/>
      <c r="WFX5" s="261"/>
      <c r="WFY5" s="261"/>
      <c r="WFZ5" s="261"/>
      <c r="WGA5" s="261"/>
      <c r="WGB5" s="261"/>
      <c r="WGC5" s="261"/>
      <c r="WGD5" s="261"/>
      <c r="WGE5" s="261"/>
      <c r="WGF5" s="261"/>
      <c r="WGG5" s="261"/>
      <c r="WGH5" s="261"/>
      <c r="WGI5" s="261"/>
      <c r="WGJ5" s="261"/>
      <c r="WGK5" s="261"/>
      <c r="WGL5" s="261"/>
      <c r="WGM5" s="261"/>
      <c r="WGN5" s="261"/>
      <c r="WGO5" s="261"/>
      <c r="WGP5" s="261"/>
      <c r="WGQ5" s="261"/>
      <c r="WGR5" s="261"/>
      <c r="WGS5" s="261"/>
      <c r="WGT5" s="261"/>
      <c r="WGU5" s="261"/>
      <c r="WGV5" s="261"/>
      <c r="WGW5" s="261"/>
      <c r="WGX5" s="261"/>
      <c r="WGY5" s="261"/>
      <c r="WGZ5" s="261"/>
      <c r="WHA5" s="261"/>
      <c r="WHB5" s="261"/>
      <c r="WHC5" s="261"/>
      <c r="WHD5" s="261"/>
      <c r="WHE5" s="261"/>
      <c r="WHF5" s="261"/>
      <c r="WHG5" s="261"/>
      <c r="WHH5" s="261"/>
      <c r="WHI5" s="261"/>
      <c r="WHJ5" s="261"/>
      <c r="WHK5" s="261"/>
      <c r="WHL5" s="261"/>
      <c r="WHM5" s="261"/>
      <c r="WHN5" s="261"/>
      <c r="WHO5" s="261"/>
      <c r="WHP5" s="261"/>
      <c r="WHQ5" s="261"/>
      <c r="WHR5" s="261"/>
      <c r="WHS5" s="261"/>
      <c r="WHT5" s="261"/>
      <c r="WHU5" s="261"/>
      <c r="WHV5" s="261"/>
      <c r="WHW5" s="261"/>
      <c r="WHX5" s="261"/>
      <c r="WHY5" s="261"/>
      <c r="WHZ5" s="261"/>
      <c r="WIA5" s="261"/>
      <c r="WIB5" s="261"/>
      <c r="WIC5" s="261"/>
      <c r="WID5" s="261"/>
      <c r="WIE5" s="261"/>
      <c r="WIF5" s="261"/>
      <c r="WIG5" s="261"/>
      <c r="WIH5" s="261"/>
      <c r="WII5" s="261"/>
      <c r="WIJ5" s="261"/>
      <c r="WIK5" s="261"/>
      <c r="WIL5" s="261"/>
      <c r="WIM5" s="261"/>
      <c r="WIN5" s="261"/>
      <c r="WIO5" s="261"/>
      <c r="WIP5" s="261"/>
      <c r="WIQ5" s="261"/>
      <c r="WIR5" s="261"/>
      <c r="WIS5" s="261"/>
      <c r="WIT5" s="261"/>
      <c r="WIU5" s="261"/>
      <c r="WIV5" s="261"/>
      <c r="WIW5" s="261"/>
      <c r="WIX5" s="261"/>
      <c r="WIY5" s="261"/>
      <c r="WIZ5" s="261"/>
      <c r="WJA5" s="261"/>
      <c r="WJB5" s="261"/>
      <c r="WJC5" s="261"/>
      <c r="WJD5" s="261"/>
      <c r="WJE5" s="261"/>
      <c r="WJF5" s="261"/>
      <c r="WJG5" s="261"/>
      <c r="WJH5" s="261"/>
      <c r="WJI5" s="261"/>
      <c r="WJJ5" s="261"/>
      <c r="WJK5" s="261"/>
      <c r="WJL5" s="261"/>
      <c r="WJM5" s="261"/>
      <c r="WJN5" s="261"/>
      <c r="WJO5" s="261"/>
      <c r="WJP5" s="261"/>
      <c r="WJQ5" s="261"/>
      <c r="WJR5" s="261"/>
      <c r="WJS5" s="261"/>
      <c r="WJT5" s="261"/>
      <c r="WJU5" s="261"/>
      <c r="WJV5" s="261"/>
      <c r="WJW5" s="261"/>
      <c r="WJX5" s="261"/>
      <c r="WJY5" s="261"/>
      <c r="WJZ5" s="261"/>
      <c r="WKA5" s="261"/>
      <c r="WKB5" s="261"/>
      <c r="WKC5" s="261"/>
      <c r="WKD5" s="261"/>
      <c r="WKE5" s="261"/>
      <c r="WKF5" s="261"/>
      <c r="WKG5" s="261"/>
      <c r="WKH5" s="261"/>
      <c r="WKI5" s="261"/>
      <c r="WKJ5" s="261"/>
      <c r="WKK5" s="261"/>
      <c r="WKL5" s="261"/>
      <c r="WKM5" s="261"/>
      <c r="WKN5" s="261"/>
      <c r="WKO5" s="261"/>
      <c r="WKP5" s="261"/>
      <c r="WKQ5" s="261"/>
      <c r="WKR5" s="261"/>
      <c r="WKS5" s="261"/>
      <c r="WKT5" s="261"/>
      <c r="WKU5" s="261"/>
      <c r="WKV5" s="261"/>
      <c r="WKW5" s="261"/>
      <c r="WKX5" s="261"/>
      <c r="WKY5" s="261"/>
      <c r="WKZ5" s="261"/>
      <c r="WLA5" s="261"/>
      <c r="WLB5" s="261"/>
      <c r="WLC5" s="261"/>
      <c r="WLD5" s="261"/>
      <c r="WLE5" s="261"/>
      <c r="WLF5" s="261"/>
      <c r="WLG5" s="261"/>
      <c r="WLH5" s="261"/>
      <c r="WLI5" s="261"/>
      <c r="WLJ5" s="261"/>
      <c r="WLK5" s="261"/>
      <c r="WLL5" s="261"/>
      <c r="WLM5" s="261"/>
      <c r="WLN5" s="261"/>
      <c r="WLO5" s="261"/>
      <c r="WLP5" s="261"/>
      <c r="WLQ5" s="261"/>
      <c r="WLR5" s="261"/>
      <c r="WLS5" s="261"/>
      <c r="WLT5" s="261"/>
      <c r="WLU5" s="261"/>
      <c r="WLV5" s="261"/>
      <c r="WLW5" s="261"/>
      <c r="WLX5" s="261"/>
      <c r="WLY5" s="261"/>
      <c r="WLZ5" s="261"/>
      <c r="WMA5" s="261"/>
      <c r="WMB5" s="261"/>
      <c r="WMC5" s="261"/>
      <c r="WMD5" s="261"/>
      <c r="WME5" s="261"/>
      <c r="WMF5" s="261"/>
      <c r="WMG5" s="261"/>
      <c r="WMH5" s="261"/>
      <c r="WMI5" s="261"/>
      <c r="WMJ5" s="261"/>
      <c r="WMK5" s="261"/>
      <c r="WML5" s="261"/>
      <c r="WMM5" s="261"/>
      <c r="WMN5" s="261"/>
      <c r="WMO5" s="261"/>
      <c r="WMP5" s="261"/>
      <c r="WMQ5" s="261"/>
      <c r="WMR5" s="261"/>
      <c r="WMS5" s="261"/>
      <c r="WMT5" s="261"/>
      <c r="WMU5" s="261"/>
      <c r="WMV5" s="261"/>
      <c r="WMW5" s="261"/>
      <c r="WMX5" s="261"/>
      <c r="WMY5" s="261"/>
      <c r="WMZ5" s="261"/>
      <c r="WNA5" s="261"/>
      <c r="WNB5" s="261"/>
      <c r="WNC5" s="261"/>
      <c r="WND5" s="261"/>
      <c r="WNE5" s="261"/>
      <c r="WNF5" s="261"/>
      <c r="WNG5" s="261"/>
      <c r="WNH5" s="261"/>
      <c r="WNI5" s="261"/>
      <c r="WNJ5" s="261"/>
      <c r="WNK5" s="261"/>
      <c r="WNL5" s="261"/>
      <c r="WNM5" s="261"/>
      <c r="WNN5" s="261"/>
      <c r="WNO5" s="261"/>
      <c r="WNP5" s="261"/>
      <c r="WNQ5" s="261"/>
      <c r="WNR5" s="261"/>
      <c r="WNS5" s="261"/>
      <c r="WNT5" s="261"/>
      <c r="WNU5" s="261"/>
      <c r="WNV5" s="261"/>
      <c r="WNW5" s="261"/>
      <c r="WNX5" s="261"/>
      <c r="WNY5" s="261"/>
      <c r="WNZ5" s="261"/>
      <c r="WOA5" s="261"/>
      <c r="WOB5" s="261"/>
      <c r="WOC5" s="261"/>
      <c r="WOD5" s="261"/>
      <c r="WOE5" s="261"/>
      <c r="WOF5" s="261"/>
      <c r="WOG5" s="261"/>
      <c r="WOH5" s="261"/>
      <c r="WOI5" s="261"/>
      <c r="WOJ5" s="261"/>
      <c r="WOK5" s="261"/>
      <c r="WOL5" s="261"/>
      <c r="WOM5" s="261"/>
      <c r="WON5" s="261"/>
      <c r="WOO5" s="261"/>
      <c r="WOP5" s="261"/>
      <c r="WOQ5" s="261"/>
      <c r="WOR5" s="261"/>
      <c r="WOS5" s="261"/>
      <c r="WOT5" s="261"/>
      <c r="WOU5" s="261"/>
      <c r="WOV5" s="261"/>
      <c r="WOW5" s="261"/>
      <c r="WOX5" s="261"/>
      <c r="WOY5" s="261"/>
      <c r="WOZ5" s="261"/>
      <c r="WPA5" s="261"/>
      <c r="WPB5" s="261"/>
      <c r="WPC5" s="261"/>
      <c r="WPD5" s="261"/>
      <c r="WPE5" s="261"/>
      <c r="WPF5" s="261"/>
      <c r="WPG5" s="261"/>
      <c r="WPH5" s="261"/>
      <c r="WPI5" s="261"/>
      <c r="WPJ5" s="261"/>
      <c r="WPK5" s="261"/>
      <c r="WPL5" s="261"/>
      <c r="WPM5" s="261"/>
      <c r="WPN5" s="261"/>
      <c r="WPO5" s="261"/>
      <c r="WPP5" s="261"/>
      <c r="WPQ5" s="261"/>
      <c r="WPR5" s="261"/>
      <c r="WPS5" s="261"/>
      <c r="WPT5" s="261"/>
      <c r="WPU5" s="261"/>
      <c r="WPV5" s="261"/>
      <c r="WPW5" s="261"/>
      <c r="WPX5" s="261"/>
      <c r="WPY5" s="261"/>
      <c r="WPZ5" s="261"/>
      <c r="WQA5" s="261"/>
      <c r="WQB5" s="261"/>
      <c r="WQC5" s="261"/>
      <c r="WQD5" s="261"/>
      <c r="WQE5" s="261"/>
      <c r="WQF5" s="261"/>
      <c r="WQG5" s="261"/>
      <c r="WQH5" s="261"/>
      <c r="WQI5" s="261"/>
      <c r="WQJ5" s="261"/>
      <c r="WQK5" s="261"/>
      <c r="WQL5" s="261"/>
      <c r="WQM5" s="261"/>
      <c r="WQN5" s="261"/>
      <c r="WQO5" s="261"/>
      <c r="WQP5" s="261"/>
      <c r="WQQ5" s="261"/>
      <c r="WQR5" s="261"/>
      <c r="WQS5" s="261"/>
      <c r="WQT5" s="261"/>
      <c r="WQU5" s="261"/>
      <c r="WQV5" s="261"/>
      <c r="WQW5" s="261"/>
      <c r="WQX5" s="261"/>
      <c r="WQY5" s="261"/>
      <c r="WQZ5" s="261"/>
      <c r="WRA5" s="261"/>
      <c r="WRB5" s="261"/>
      <c r="WRC5" s="261"/>
      <c r="WRD5" s="261"/>
      <c r="WRE5" s="261"/>
      <c r="WRF5" s="261"/>
      <c r="WRG5" s="261"/>
      <c r="WRH5" s="261"/>
      <c r="WRI5" s="261"/>
      <c r="WRJ5" s="261"/>
      <c r="WRK5" s="261"/>
      <c r="WRL5" s="261"/>
      <c r="WRM5" s="261"/>
      <c r="WRN5" s="261"/>
      <c r="WRO5" s="261"/>
      <c r="WRP5" s="261"/>
      <c r="WRQ5" s="261"/>
      <c r="WRR5" s="261"/>
      <c r="WRS5" s="261"/>
      <c r="WRT5" s="261"/>
      <c r="WRU5" s="261"/>
      <c r="WRV5" s="261"/>
      <c r="WRW5" s="261"/>
      <c r="WRX5" s="261"/>
      <c r="WRY5" s="261"/>
      <c r="WRZ5" s="261"/>
      <c r="WSA5" s="261"/>
      <c r="WSB5" s="261"/>
      <c r="WSC5" s="261"/>
      <c r="WSD5" s="261"/>
      <c r="WSE5" s="261"/>
      <c r="WSF5" s="261"/>
      <c r="WSG5" s="261"/>
      <c r="WSH5" s="261"/>
      <c r="WSI5" s="261"/>
      <c r="WSJ5" s="261"/>
      <c r="WSK5" s="261"/>
      <c r="WSL5" s="261"/>
      <c r="WSM5" s="261"/>
      <c r="WSN5" s="261"/>
      <c r="WSO5" s="261"/>
      <c r="WSP5" s="261"/>
      <c r="WSQ5" s="261"/>
      <c r="WSR5" s="261"/>
      <c r="WSS5" s="261"/>
      <c r="WST5" s="261"/>
      <c r="WSU5" s="261"/>
      <c r="WSV5" s="261"/>
      <c r="WSW5" s="261"/>
      <c r="WSX5" s="261"/>
      <c r="WSY5" s="261"/>
      <c r="WSZ5" s="261"/>
      <c r="WTA5" s="261"/>
      <c r="WTB5" s="261"/>
      <c r="WTC5" s="261"/>
      <c r="WTD5" s="261"/>
      <c r="WTE5" s="261"/>
      <c r="WTF5" s="261"/>
      <c r="WTG5" s="261"/>
      <c r="WTH5" s="261"/>
      <c r="WTI5" s="261"/>
      <c r="WTJ5" s="261"/>
      <c r="WTK5" s="261"/>
      <c r="WTL5" s="261"/>
      <c r="WTM5" s="261"/>
      <c r="WTN5" s="261"/>
      <c r="WTO5" s="261"/>
      <c r="WTP5" s="261"/>
      <c r="WTQ5" s="261"/>
      <c r="WTR5" s="261"/>
      <c r="WTS5" s="261"/>
      <c r="WTT5" s="261"/>
      <c r="WTU5" s="261"/>
      <c r="WTV5" s="261"/>
      <c r="WTW5" s="261"/>
      <c r="WTX5" s="261"/>
      <c r="WTY5" s="261"/>
      <c r="WTZ5" s="261"/>
      <c r="WUA5" s="261"/>
      <c r="WUB5" s="261"/>
      <c r="WUC5" s="261"/>
      <c r="WUD5" s="261"/>
      <c r="WUE5" s="261"/>
      <c r="WUF5" s="261"/>
      <c r="WUG5" s="261"/>
      <c r="WUH5" s="261"/>
      <c r="WUI5" s="261"/>
      <c r="WUJ5" s="261"/>
      <c r="WUK5" s="261"/>
      <c r="WUL5" s="261"/>
      <c r="WUM5" s="261"/>
      <c r="WUN5" s="261"/>
      <c r="WUO5" s="261"/>
      <c r="WUP5" s="261"/>
      <c r="WUQ5" s="261"/>
      <c r="WUR5" s="261"/>
      <c r="WUS5" s="261"/>
      <c r="WUT5" s="261"/>
      <c r="WUU5" s="261"/>
      <c r="WUV5" s="261"/>
      <c r="WUW5" s="261"/>
      <c r="WUX5" s="261"/>
      <c r="WUY5" s="261"/>
      <c r="WUZ5" s="261"/>
      <c r="WVA5" s="261"/>
      <c r="WVB5" s="261"/>
      <c r="WVC5" s="261"/>
      <c r="WVD5" s="261"/>
      <c r="WVE5" s="261"/>
      <c r="WVF5" s="261"/>
      <c r="WVG5" s="261"/>
      <c r="WVH5" s="261"/>
      <c r="WVI5" s="261"/>
      <c r="WVJ5" s="261"/>
      <c r="WVK5" s="261"/>
      <c r="WVL5" s="261"/>
      <c r="WVM5" s="261"/>
      <c r="WVN5" s="261"/>
      <c r="WVO5" s="261"/>
      <c r="WVP5" s="261"/>
      <c r="WVQ5" s="261"/>
      <c r="WVR5" s="261"/>
      <c r="WVS5" s="261"/>
      <c r="WVT5" s="261"/>
      <c r="WVU5" s="261"/>
      <c r="WVV5" s="261"/>
      <c r="WVW5" s="261"/>
      <c r="WVX5" s="261"/>
      <c r="WVY5" s="261"/>
      <c r="WVZ5" s="261"/>
      <c r="WWA5" s="261"/>
      <c r="WWB5" s="261"/>
      <c r="WWC5" s="261"/>
      <c r="WWD5" s="261"/>
      <c r="WWE5" s="261"/>
      <c r="WWF5" s="261"/>
      <c r="WWG5" s="261"/>
      <c r="WWH5" s="261"/>
      <c r="WWI5" s="261"/>
      <c r="WWJ5" s="261"/>
      <c r="WWK5" s="261"/>
      <c r="WWL5" s="261"/>
      <c r="WWM5" s="261"/>
      <c r="WWN5" s="261"/>
      <c r="WWO5" s="261"/>
      <c r="WWP5" s="261"/>
      <c r="WWQ5" s="261"/>
      <c r="WWR5" s="261"/>
      <c r="WWS5" s="261"/>
      <c r="WWT5" s="261"/>
      <c r="WWU5" s="261"/>
      <c r="WWV5" s="261"/>
      <c r="WWW5" s="261"/>
      <c r="WWX5" s="261"/>
      <c r="WWY5" s="261"/>
      <c r="WWZ5" s="261"/>
      <c r="WXA5" s="261"/>
      <c r="WXB5" s="261"/>
      <c r="WXC5" s="261"/>
      <c r="WXD5" s="261"/>
      <c r="WXE5" s="261"/>
      <c r="WXF5" s="261"/>
      <c r="WXG5" s="261"/>
      <c r="WXH5" s="261"/>
      <c r="WXI5" s="261"/>
      <c r="WXJ5" s="261"/>
      <c r="WXK5" s="261"/>
      <c r="WXL5" s="261"/>
      <c r="WXM5" s="261"/>
      <c r="WXN5" s="261"/>
      <c r="WXO5" s="261"/>
      <c r="WXP5" s="261"/>
      <c r="WXQ5" s="261"/>
      <c r="WXR5" s="261"/>
      <c r="WXS5" s="261"/>
      <c r="WXT5" s="261"/>
      <c r="WXU5" s="261"/>
      <c r="WXV5" s="261"/>
      <c r="WXW5" s="261"/>
      <c r="WXX5" s="261"/>
      <c r="WXY5" s="261"/>
      <c r="WXZ5" s="261"/>
      <c r="WYA5" s="261"/>
      <c r="WYB5" s="261"/>
      <c r="WYC5" s="261"/>
      <c r="WYD5" s="261"/>
      <c r="WYE5" s="261"/>
      <c r="WYF5" s="261"/>
      <c r="WYG5" s="261"/>
      <c r="WYH5" s="261"/>
      <c r="WYI5" s="261"/>
      <c r="WYJ5" s="261"/>
      <c r="WYK5" s="261"/>
      <c r="WYL5" s="261"/>
      <c r="WYM5" s="261"/>
      <c r="WYN5" s="261"/>
      <c r="WYO5" s="261"/>
      <c r="WYP5" s="261"/>
      <c r="WYQ5" s="261"/>
      <c r="WYR5" s="261"/>
      <c r="WYS5" s="261"/>
      <c r="WYT5" s="261"/>
      <c r="WYU5" s="261"/>
      <c r="WYV5" s="261"/>
      <c r="WYW5" s="261"/>
      <c r="WYX5" s="261"/>
      <c r="WYY5" s="261"/>
      <c r="WYZ5" s="261"/>
      <c r="WZA5" s="261"/>
      <c r="WZB5" s="261"/>
      <c r="WZC5" s="261"/>
      <c r="WZD5" s="261"/>
      <c r="WZE5" s="261"/>
      <c r="WZF5" s="261"/>
      <c r="WZG5" s="261"/>
      <c r="WZH5" s="261"/>
      <c r="WZI5" s="261"/>
      <c r="WZJ5" s="261"/>
      <c r="WZK5" s="261"/>
      <c r="WZL5" s="261"/>
      <c r="WZM5" s="261"/>
      <c r="WZN5" s="261"/>
      <c r="WZO5" s="261"/>
      <c r="WZP5" s="261"/>
      <c r="WZQ5" s="261"/>
      <c r="WZR5" s="261"/>
      <c r="WZS5" s="261"/>
      <c r="WZT5" s="261"/>
      <c r="WZU5" s="261"/>
      <c r="WZV5" s="261"/>
      <c r="WZW5" s="261"/>
      <c r="WZX5" s="261"/>
      <c r="WZY5" s="261"/>
      <c r="WZZ5" s="261"/>
      <c r="XAA5" s="261"/>
      <c r="XAB5" s="261"/>
      <c r="XAC5" s="261"/>
      <c r="XAD5" s="261"/>
      <c r="XAE5" s="261"/>
      <c r="XAF5" s="261"/>
      <c r="XAG5" s="261"/>
      <c r="XAH5" s="261"/>
      <c r="XAI5" s="261"/>
      <c r="XAJ5" s="261"/>
      <c r="XAK5" s="261"/>
      <c r="XAL5" s="261"/>
      <c r="XAM5" s="261"/>
      <c r="XAN5" s="261"/>
      <c r="XAO5" s="261"/>
      <c r="XAP5" s="261"/>
      <c r="XAQ5" s="261"/>
      <c r="XAR5" s="261"/>
      <c r="XAS5" s="261"/>
      <c r="XAT5" s="261"/>
      <c r="XAU5" s="261"/>
      <c r="XAV5" s="261"/>
      <c r="XAW5" s="261"/>
      <c r="XAX5" s="261"/>
      <c r="XAY5" s="261"/>
      <c r="XAZ5" s="261"/>
      <c r="XBA5" s="261"/>
      <c r="XBB5" s="261"/>
      <c r="XBC5" s="261"/>
      <c r="XBD5" s="261"/>
      <c r="XBE5" s="261"/>
      <c r="XBF5" s="261"/>
      <c r="XBG5" s="261"/>
      <c r="XBH5" s="261"/>
      <c r="XBI5" s="261"/>
      <c r="XBJ5" s="261"/>
      <c r="XBK5" s="261"/>
      <c r="XBL5" s="261"/>
      <c r="XBM5" s="261"/>
      <c r="XBN5" s="261"/>
      <c r="XBO5" s="261"/>
      <c r="XBP5" s="261"/>
      <c r="XBQ5" s="261"/>
      <c r="XBR5" s="261"/>
      <c r="XBS5" s="261"/>
      <c r="XBT5" s="261"/>
      <c r="XBU5" s="261"/>
      <c r="XBV5" s="261"/>
      <c r="XBW5" s="261"/>
      <c r="XBX5" s="261"/>
      <c r="XBY5" s="261"/>
      <c r="XBZ5" s="261"/>
      <c r="XCA5" s="261"/>
      <c r="XCB5" s="261"/>
      <c r="XCC5" s="261"/>
      <c r="XCD5" s="261"/>
      <c r="XCE5" s="261"/>
      <c r="XCF5" s="261"/>
      <c r="XCG5" s="261"/>
      <c r="XCH5" s="261"/>
      <c r="XCI5" s="261"/>
      <c r="XCJ5" s="261"/>
      <c r="XCK5" s="261"/>
      <c r="XCL5" s="261"/>
      <c r="XCM5" s="261"/>
      <c r="XCN5" s="261"/>
      <c r="XCO5" s="261"/>
      <c r="XCP5" s="261"/>
      <c r="XCQ5" s="261"/>
      <c r="XCR5" s="261"/>
      <c r="XCS5" s="261"/>
      <c r="XCT5" s="261"/>
      <c r="XCU5" s="261"/>
      <c r="XCV5" s="261"/>
      <c r="XCW5" s="261"/>
      <c r="XCX5" s="261"/>
      <c r="XCY5" s="261"/>
      <c r="XCZ5" s="261"/>
      <c r="XDA5" s="261"/>
      <c r="XDB5" s="261"/>
      <c r="XDC5" s="261"/>
      <c r="XDD5" s="261"/>
      <c r="XDE5" s="261"/>
      <c r="XDF5" s="261"/>
      <c r="XDG5" s="261"/>
      <c r="XDH5" s="261"/>
      <c r="XDI5" s="261"/>
      <c r="XDJ5" s="261"/>
      <c r="XDK5" s="261"/>
      <c r="XDL5" s="261"/>
      <c r="XDM5" s="261"/>
      <c r="XDN5" s="261"/>
      <c r="XDO5" s="261"/>
      <c r="XDP5" s="261"/>
      <c r="XDQ5" s="261"/>
      <c r="XDR5" s="261"/>
      <c r="XDS5" s="261"/>
      <c r="XDT5" s="261"/>
      <c r="XDU5" s="261"/>
      <c r="XDV5" s="261"/>
      <c r="XDW5" s="261"/>
      <c r="XDX5" s="261"/>
      <c r="XDY5" s="261"/>
      <c r="XDZ5" s="261"/>
      <c r="XEA5" s="261"/>
      <c r="XEB5" s="261"/>
      <c r="XEC5" s="261"/>
      <c r="XED5" s="261"/>
      <c r="XEE5" s="261"/>
      <c r="XEF5" s="261"/>
      <c r="XEG5" s="261"/>
      <c r="XEH5" s="261"/>
      <c r="XEI5" s="261"/>
      <c r="XEJ5" s="261"/>
      <c r="XEK5" s="261"/>
      <c r="XEL5" s="261"/>
      <c r="XEM5" s="261"/>
      <c r="XEN5" s="261"/>
      <c r="XEO5" s="261"/>
      <c r="XEP5" s="261"/>
      <c r="XEQ5" s="261"/>
      <c r="XER5" s="261"/>
      <c r="XES5" s="261"/>
      <c r="XET5" s="261"/>
      <c r="XEU5" s="261"/>
      <c r="XEV5" s="261"/>
      <c r="XEW5" s="261"/>
      <c r="XEX5" s="261"/>
      <c r="XEY5" s="261"/>
      <c r="XEZ5" s="261"/>
      <c r="XFA5" s="261"/>
      <c r="XFB5" s="261"/>
    </row>
    <row r="6" spans="1:16382" x14ac:dyDescent="0.2">
      <c r="A6" s="17"/>
      <c r="B6" s="17"/>
      <c r="C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</row>
    <row r="7" spans="1:16382" s="4" customFormat="1" x14ac:dyDescent="0.2">
      <c r="A7" s="29"/>
      <c r="B7" s="264" t="s">
        <v>202</v>
      </c>
      <c r="C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</row>
    <row r="8" spans="1:16382" s="273" customFormat="1" x14ac:dyDescent="0.2">
      <c r="A8" s="271"/>
      <c r="B8" s="272" t="s">
        <v>151</v>
      </c>
      <c r="D8" s="275" t="s">
        <v>152</v>
      </c>
      <c r="E8" s="281">
        <v>2014</v>
      </c>
      <c r="F8" s="281">
        <v>5.2999999999999999E-2</v>
      </c>
      <c r="G8" s="281">
        <v>1.4</v>
      </c>
      <c r="H8" s="278" t="s">
        <v>153</v>
      </c>
      <c r="I8" s="281">
        <v>6.5</v>
      </c>
      <c r="J8" s="282">
        <f>I8/F8</f>
        <v>122.64150943396227</v>
      </c>
      <c r="K8" s="283">
        <f>G8/I8</f>
        <v>0.21538461538461537</v>
      </c>
      <c r="L8" s="283">
        <f>1-K8</f>
        <v>0.7846153846153846</v>
      </c>
      <c r="M8" s="277"/>
      <c r="N8" s="271"/>
      <c r="O8" s="271" t="s">
        <v>154</v>
      </c>
      <c r="P8" s="271" t="s">
        <v>155</v>
      </c>
      <c r="Q8" s="271"/>
      <c r="R8" s="271"/>
      <c r="T8" s="271"/>
      <c r="U8" s="271"/>
      <c r="V8" s="271"/>
      <c r="W8" s="271"/>
      <c r="X8" s="271"/>
      <c r="Y8" s="271"/>
      <c r="Z8" s="271"/>
      <c r="AA8" s="271"/>
      <c r="AB8" s="271"/>
      <c r="AC8" s="271"/>
    </row>
    <row r="9" spans="1:16382" s="273" customFormat="1" x14ac:dyDescent="0.2">
      <c r="A9" s="271"/>
      <c r="B9" s="272" t="s">
        <v>156</v>
      </c>
      <c r="D9" s="275" t="s">
        <v>157</v>
      </c>
      <c r="E9" s="281">
        <v>2011</v>
      </c>
      <c r="F9" s="281">
        <v>5.2999999999999999E-2</v>
      </c>
      <c r="G9" s="281">
        <v>5.8</v>
      </c>
      <c r="H9" s="278" t="s">
        <v>158</v>
      </c>
      <c r="I9" s="281">
        <v>21.5</v>
      </c>
      <c r="J9" s="282">
        <f>I9/F9</f>
        <v>405.66037735849056</v>
      </c>
      <c r="K9" s="283">
        <f>G9/I9</f>
        <v>0.26976744186046508</v>
      </c>
      <c r="L9" s="283">
        <f t="shared" ref="L9:L20" si="0">1-K9</f>
        <v>0.73023255813953492</v>
      </c>
      <c r="M9" s="277"/>
      <c r="N9" s="274" t="s">
        <v>159</v>
      </c>
      <c r="O9" s="271" t="s">
        <v>154</v>
      </c>
      <c r="P9" s="271" t="s">
        <v>160</v>
      </c>
      <c r="Q9" s="271"/>
      <c r="R9" s="271"/>
      <c r="T9" s="271"/>
      <c r="U9" s="271"/>
      <c r="V9" s="271"/>
      <c r="W9" s="271"/>
      <c r="X9" s="271"/>
      <c r="Y9" s="271"/>
      <c r="Z9" s="271"/>
      <c r="AA9" s="271"/>
      <c r="AB9" s="271"/>
      <c r="AC9" s="271"/>
    </row>
    <row r="10" spans="1:16382" s="6" customFormat="1" x14ac:dyDescent="0.2">
      <c r="A10" s="10"/>
      <c r="B10" s="267" t="s">
        <v>161</v>
      </c>
      <c r="D10" s="276" t="s">
        <v>162</v>
      </c>
      <c r="E10" s="297">
        <v>2012</v>
      </c>
      <c r="F10" s="297">
        <v>5.7000000000000002E-2</v>
      </c>
      <c r="G10" s="297">
        <v>0.22</v>
      </c>
      <c r="H10" s="298" t="s">
        <v>163</v>
      </c>
      <c r="I10" s="297">
        <v>0.94</v>
      </c>
      <c r="J10" s="284">
        <f>I10/F10</f>
        <v>16.491228070175438</v>
      </c>
      <c r="K10" s="285">
        <f>G10/I10</f>
        <v>0.23404255319148937</v>
      </c>
      <c r="L10" s="285">
        <f t="shared" si="0"/>
        <v>0.76595744680851063</v>
      </c>
      <c r="M10" s="239"/>
      <c r="N10" s="268" t="s">
        <v>164</v>
      </c>
      <c r="O10" s="10" t="s">
        <v>154</v>
      </c>
      <c r="P10" s="10" t="s">
        <v>165</v>
      </c>
      <c r="Q10" s="10"/>
      <c r="R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</row>
    <row r="11" spans="1:16382" s="273" customFormat="1" x14ac:dyDescent="0.2">
      <c r="A11" s="271"/>
      <c r="B11" s="272" t="s">
        <v>166</v>
      </c>
      <c r="D11" s="275" t="s">
        <v>167</v>
      </c>
      <c r="E11" s="281">
        <v>2016</v>
      </c>
      <c r="F11" s="281">
        <v>5.8000000000000003E-2</v>
      </c>
      <c r="G11" s="281">
        <v>2.2999999999999998</v>
      </c>
      <c r="H11" s="278" t="s">
        <v>153</v>
      </c>
      <c r="I11" s="281">
        <v>11.5</v>
      </c>
      <c r="J11" s="286">
        <v>216</v>
      </c>
      <c r="K11" s="283">
        <f>G11/I11</f>
        <v>0.19999999999999998</v>
      </c>
      <c r="L11" s="283">
        <f t="shared" si="0"/>
        <v>0.8</v>
      </c>
      <c r="M11" s="277"/>
      <c r="N11" s="274" t="s">
        <v>168</v>
      </c>
      <c r="O11" s="271" t="s">
        <v>154</v>
      </c>
      <c r="P11" s="271" t="s">
        <v>169</v>
      </c>
      <c r="Q11" s="271"/>
      <c r="R11" s="271"/>
      <c r="T11" s="271"/>
      <c r="U11" s="271"/>
      <c r="V11" s="271"/>
      <c r="W11" s="271"/>
      <c r="X11" s="271"/>
      <c r="Y11" s="271"/>
      <c r="Z11" s="271"/>
      <c r="AA11" s="271"/>
      <c r="AB11" s="271"/>
      <c r="AC11" s="271"/>
    </row>
    <row r="12" spans="1:16382" s="3" customFormat="1" x14ac:dyDescent="0.2">
      <c r="A12" s="14"/>
      <c r="B12" s="269" t="s">
        <v>170</v>
      </c>
      <c r="D12" s="251" t="s">
        <v>171</v>
      </c>
      <c r="E12" s="297">
        <v>2015</v>
      </c>
      <c r="F12" s="297">
        <v>5.5E-2</v>
      </c>
      <c r="G12" s="297">
        <v>3</v>
      </c>
      <c r="H12" s="298" t="s">
        <v>172</v>
      </c>
      <c r="I12" s="297">
        <v>4.5</v>
      </c>
      <c r="J12" s="284">
        <f>I12/F12</f>
        <v>81.818181818181813</v>
      </c>
      <c r="K12" s="285">
        <f t="shared" ref="K12:K13" si="1">G12/I12</f>
        <v>0.66666666666666663</v>
      </c>
      <c r="L12" s="285">
        <f t="shared" si="0"/>
        <v>0.33333333333333337</v>
      </c>
      <c r="M12" s="7"/>
      <c r="N12" s="14"/>
      <c r="O12" s="14" t="s">
        <v>154</v>
      </c>
      <c r="P12" s="14" t="s">
        <v>173</v>
      </c>
      <c r="Q12" s="14"/>
      <c r="R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</row>
    <row r="13" spans="1:16382" s="4" customFormat="1" x14ac:dyDescent="0.2">
      <c r="A13" s="29"/>
      <c r="B13" s="265" t="s">
        <v>174</v>
      </c>
      <c r="D13" s="31" t="s">
        <v>157</v>
      </c>
      <c r="E13" s="297">
        <v>2019</v>
      </c>
      <c r="F13" s="297">
        <v>5.2999999999999999E-2</v>
      </c>
      <c r="G13" s="297">
        <v>0.15</v>
      </c>
      <c r="H13" s="298" t="s">
        <v>163</v>
      </c>
      <c r="I13" s="297">
        <v>2</v>
      </c>
      <c r="J13" s="284">
        <f>I13/F13</f>
        <v>37.735849056603776</v>
      </c>
      <c r="K13" s="285">
        <f t="shared" si="1"/>
        <v>7.4999999999999997E-2</v>
      </c>
      <c r="L13" s="285">
        <f t="shared" si="0"/>
        <v>0.92500000000000004</v>
      </c>
      <c r="M13" s="5"/>
      <c r="N13" s="266" t="s">
        <v>175</v>
      </c>
      <c r="O13" s="29" t="s">
        <v>154</v>
      </c>
      <c r="P13" s="29" t="s">
        <v>176</v>
      </c>
      <c r="Q13" s="29"/>
      <c r="R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</row>
    <row r="14" spans="1:16382" s="273" customFormat="1" x14ac:dyDescent="0.2">
      <c r="A14" s="271"/>
      <c r="B14" s="272" t="s">
        <v>177</v>
      </c>
      <c r="D14" s="275" t="s">
        <v>157</v>
      </c>
      <c r="E14" s="281">
        <v>2021</v>
      </c>
      <c r="F14" s="281">
        <v>5.0999999999999997E-2</v>
      </c>
      <c r="G14" s="281">
        <v>0.3</v>
      </c>
      <c r="H14" s="278" t="s">
        <v>163</v>
      </c>
      <c r="I14" s="279" t="s">
        <v>178</v>
      </c>
      <c r="J14" s="281"/>
      <c r="K14" s="281"/>
      <c r="L14" s="283">
        <f t="shared" si="0"/>
        <v>1</v>
      </c>
      <c r="M14" s="277"/>
      <c r="N14" s="274" t="s">
        <v>179</v>
      </c>
      <c r="O14" s="271" t="s">
        <v>154</v>
      </c>
      <c r="P14" s="271" t="s">
        <v>180</v>
      </c>
      <c r="Q14" s="271"/>
      <c r="R14" s="271"/>
      <c r="T14" s="271"/>
      <c r="U14" s="271"/>
      <c r="V14" s="271"/>
      <c r="W14" s="271"/>
      <c r="X14" s="271"/>
      <c r="Y14" s="271"/>
      <c r="Z14" s="271"/>
      <c r="AA14" s="271"/>
      <c r="AB14" s="271"/>
      <c r="AC14" s="271"/>
    </row>
    <row r="15" spans="1:16382" s="3" customFormat="1" x14ac:dyDescent="0.2">
      <c r="A15" s="14"/>
      <c r="B15" s="269" t="s">
        <v>181</v>
      </c>
      <c r="D15" s="251" t="s">
        <v>182</v>
      </c>
      <c r="E15" s="297">
        <v>2015</v>
      </c>
      <c r="F15" s="297">
        <v>6.9000000000000006E-2</v>
      </c>
      <c r="G15" s="297">
        <v>0.29699999999999999</v>
      </c>
      <c r="H15" s="298" t="s">
        <v>163</v>
      </c>
      <c r="I15" s="297">
        <v>0.66</v>
      </c>
      <c r="J15" s="284">
        <f t="shared" ref="J15:J20" si="2">I15/F15</f>
        <v>9.5652173913043477</v>
      </c>
      <c r="K15" s="285">
        <f t="shared" ref="K15:K20" si="3">G15/I15</f>
        <v>0.44999999999999996</v>
      </c>
      <c r="L15" s="285">
        <f t="shared" si="0"/>
        <v>0.55000000000000004</v>
      </c>
      <c r="M15" s="7"/>
      <c r="N15" s="270" t="s">
        <v>183</v>
      </c>
      <c r="O15" s="14" t="s">
        <v>154</v>
      </c>
      <c r="P15" s="14" t="s">
        <v>184</v>
      </c>
      <c r="Q15" s="14"/>
      <c r="R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</row>
    <row r="16" spans="1:16382" x14ac:dyDescent="0.2">
      <c r="A16" s="17"/>
      <c r="B16" s="262" t="s">
        <v>185</v>
      </c>
      <c r="D16" s="25" t="s">
        <v>157</v>
      </c>
      <c r="E16" s="297">
        <v>2014</v>
      </c>
      <c r="F16" s="297">
        <v>0.106</v>
      </c>
      <c r="G16" s="297">
        <v>1.3</v>
      </c>
      <c r="H16" s="298" t="s">
        <v>163</v>
      </c>
      <c r="I16" s="297">
        <v>3</v>
      </c>
      <c r="J16" s="284">
        <f t="shared" si="2"/>
        <v>28.30188679245283</v>
      </c>
      <c r="K16" s="285">
        <f t="shared" si="3"/>
        <v>0.43333333333333335</v>
      </c>
      <c r="L16" s="285">
        <f t="shared" si="0"/>
        <v>0.56666666666666665</v>
      </c>
      <c r="M16" s="2"/>
      <c r="N16" s="17"/>
      <c r="O16" s="17" t="s">
        <v>154</v>
      </c>
      <c r="P16" s="17" t="s">
        <v>186</v>
      </c>
      <c r="Q16" s="17"/>
      <c r="R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</row>
    <row r="17" spans="1:30" x14ac:dyDescent="0.2">
      <c r="A17" s="17"/>
      <c r="B17" s="262" t="s">
        <v>187</v>
      </c>
      <c r="D17" s="25" t="s">
        <v>157</v>
      </c>
      <c r="E17" s="297">
        <v>2012</v>
      </c>
      <c r="F17" s="297">
        <v>0.159</v>
      </c>
      <c r="G17" s="297">
        <v>1.8</v>
      </c>
      <c r="H17" s="298" t="s">
        <v>163</v>
      </c>
      <c r="I17" s="297">
        <v>9</v>
      </c>
      <c r="J17" s="284">
        <f t="shared" si="2"/>
        <v>56.60377358490566</v>
      </c>
      <c r="K17" s="285">
        <f t="shared" si="3"/>
        <v>0.2</v>
      </c>
      <c r="L17" s="285">
        <f t="shared" si="0"/>
        <v>0.8</v>
      </c>
      <c r="M17" s="2"/>
      <c r="N17" s="263" t="s">
        <v>188</v>
      </c>
      <c r="O17" s="17" t="s">
        <v>154</v>
      </c>
      <c r="P17" s="17" t="s">
        <v>189</v>
      </c>
      <c r="Q17" s="17"/>
      <c r="R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</row>
    <row r="18" spans="1:30" x14ac:dyDescent="0.2">
      <c r="A18" s="17"/>
      <c r="B18" s="262" t="s">
        <v>190</v>
      </c>
      <c r="D18" s="25" t="s">
        <v>191</v>
      </c>
      <c r="E18" s="297">
        <v>2019</v>
      </c>
      <c r="F18" s="297">
        <v>0.20300000000000001</v>
      </c>
      <c r="G18" s="297">
        <v>0.11700000000000001</v>
      </c>
      <c r="H18" s="298" t="s">
        <v>163</v>
      </c>
      <c r="I18" s="297">
        <v>2.6</v>
      </c>
      <c r="J18" s="284">
        <f t="shared" si="2"/>
        <v>12.807881773399014</v>
      </c>
      <c r="K18" s="285">
        <f t="shared" si="3"/>
        <v>4.4999999999999998E-2</v>
      </c>
      <c r="L18" s="285">
        <f t="shared" si="0"/>
        <v>0.95499999999999996</v>
      </c>
      <c r="M18" s="2"/>
      <c r="N18" s="263" t="s">
        <v>192</v>
      </c>
      <c r="O18" s="17" t="s">
        <v>154</v>
      </c>
      <c r="P18" s="17" t="s">
        <v>193</v>
      </c>
      <c r="Q18" s="17"/>
      <c r="R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</row>
    <row r="19" spans="1:30" x14ac:dyDescent="0.2">
      <c r="A19" s="17"/>
      <c r="B19" s="262" t="s">
        <v>194</v>
      </c>
      <c r="D19" s="25" t="s">
        <v>167</v>
      </c>
      <c r="E19" s="297">
        <v>2016</v>
      </c>
      <c r="F19" s="297">
        <v>0.21199999999999999</v>
      </c>
      <c r="G19" s="297">
        <v>1.4</v>
      </c>
      <c r="H19" s="298" t="s">
        <v>195</v>
      </c>
      <c r="I19" s="297">
        <v>7.5</v>
      </c>
      <c r="J19" s="284">
        <f t="shared" si="2"/>
        <v>35.377358490566039</v>
      </c>
      <c r="K19" s="285">
        <f t="shared" si="3"/>
        <v>0.18666666666666665</v>
      </c>
      <c r="L19" s="285">
        <f t="shared" si="0"/>
        <v>0.81333333333333335</v>
      </c>
      <c r="M19" s="2"/>
      <c r="N19" s="263" t="s">
        <v>196</v>
      </c>
      <c r="O19" s="17" t="s">
        <v>154</v>
      </c>
      <c r="P19" s="17" t="s">
        <v>197</v>
      </c>
      <c r="Q19" s="17"/>
      <c r="R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</row>
    <row r="20" spans="1:30" x14ac:dyDescent="0.2">
      <c r="A20" s="17"/>
      <c r="B20" s="262" t="s">
        <v>198</v>
      </c>
      <c r="D20" s="25" t="s">
        <v>171</v>
      </c>
      <c r="E20" s="297">
        <v>2014</v>
      </c>
      <c r="F20" s="297">
        <v>0.254</v>
      </c>
      <c r="G20" s="297">
        <v>0.26400000000000001</v>
      </c>
      <c r="H20" s="298" t="s">
        <v>163</v>
      </c>
      <c r="I20" s="297">
        <v>1.5</v>
      </c>
      <c r="J20" s="284">
        <f t="shared" si="2"/>
        <v>5.9055118110236222</v>
      </c>
      <c r="K20" s="285">
        <f t="shared" si="3"/>
        <v>0.17600000000000002</v>
      </c>
      <c r="L20" s="285">
        <f t="shared" si="0"/>
        <v>0.82399999999999995</v>
      </c>
      <c r="M20" s="2"/>
      <c r="N20" s="263" t="s">
        <v>199</v>
      </c>
      <c r="O20" s="17" t="s">
        <v>154</v>
      </c>
      <c r="P20" s="17" t="s">
        <v>200</v>
      </c>
      <c r="Q20" s="17"/>
      <c r="R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</row>
    <row r="21" spans="1:30" x14ac:dyDescent="0.2">
      <c r="A21" s="17"/>
      <c r="E21" s="3"/>
      <c r="F21" s="14"/>
      <c r="G21" s="14"/>
      <c r="H21" s="3"/>
      <c r="I21" s="3"/>
      <c r="J21" s="3"/>
      <c r="K21" s="3"/>
      <c r="L21" s="3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</row>
    <row r="22" spans="1:30" s="4" customFormat="1" x14ac:dyDescent="0.2">
      <c r="A22" s="29"/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</row>
    <row r="23" spans="1:30" s="290" customFormat="1" x14ac:dyDescent="0.2">
      <c r="A23" s="287"/>
      <c r="B23" s="30" t="s">
        <v>205</v>
      </c>
      <c r="C23" s="30"/>
      <c r="D23" s="30"/>
      <c r="E23" s="30"/>
      <c r="F23" s="30"/>
      <c r="G23" s="30">
        <f>MEDIAN(G10,G15:G20,G12:G13)</f>
        <v>0.29699999999999999</v>
      </c>
      <c r="H23" s="30"/>
      <c r="I23" s="30"/>
      <c r="J23" s="288">
        <f>MEDIAN(J10,J15:J20,J12:J13)</f>
        <v>28.30188679245283</v>
      </c>
      <c r="K23" s="289">
        <f>MEDIAN(K10,K15:K20,K12:K13)</f>
        <v>0.2</v>
      </c>
      <c r="L23" s="289">
        <f>MEDIAN(L10,L15:L20,L12:L13)</f>
        <v>0.8</v>
      </c>
      <c r="M23" s="287"/>
      <c r="N23" s="287"/>
      <c r="O23" s="287"/>
      <c r="P23" s="287"/>
      <c r="Q23" s="287"/>
      <c r="R23" s="287"/>
      <c r="S23" s="287"/>
      <c r="T23" s="287"/>
      <c r="U23" s="287"/>
      <c r="V23" s="287"/>
      <c r="W23" s="287"/>
      <c r="X23" s="287"/>
      <c r="Y23" s="287"/>
      <c r="Z23" s="287"/>
      <c r="AA23" s="287"/>
      <c r="AB23" s="287"/>
      <c r="AC23" s="287"/>
    </row>
    <row r="24" spans="1:30" s="296" customFormat="1" ht="17" thickBot="1" x14ac:dyDescent="0.25">
      <c r="A24" s="291"/>
      <c r="B24" s="292" t="s">
        <v>203</v>
      </c>
      <c r="C24" s="292"/>
      <c r="D24" s="292"/>
      <c r="E24" s="292"/>
      <c r="F24" s="292"/>
      <c r="G24" s="293">
        <f>AVERAGE(G10,G15:G20,G12:G13)</f>
        <v>0.94977777777777783</v>
      </c>
      <c r="H24" s="292"/>
      <c r="I24" s="292"/>
      <c r="J24" s="294">
        <f>AVERAGE(J10,J15:J20,J12:J13)</f>
        <v>31.622987643179172</v>
      </c>
      <c r="K24" s="295">
        <f>AVERAGE(K10,K15:K20,K12:K13)</f>
        <v>0.27407880220646175</v>
      </c>
      <c r="L24" s="295">
        <f>AVERAGE(L10,L15:L20,L12:L13)</f>
        <v>0.72592119779353814</v>
      </c>
      <c r="M24" s="291"/>
      <c r="N24" s="291"/>
      <c r="O24" s="291"/>
      <c r="P24" s="291"/>
      <c r="Q24" s="291"/>
      <c r="R24" s="291"/>
      <c r="S24" s="291"/>
      <c r="T24" s="291"/>
      <c r="U24" s="291"/>
      <c r="V24" s="291"/>
      <c r="W24" s="291"/>
      <c r="X24" s="291"/>
      <c r="Y24" s="291"/>
      <c r="Z24" s="291"/>
      <c r="AA24" s="291"/>
      <c r="AB24" s="291"/>
      <c r="AC24" s="291"/>
    </row>
    <row r="25" spans="1:30" s="3" customFormat="1" ht="17" thickTop="1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</row>
    <row r="26" spans="1:30" x14ac:dyDescent="0.2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</row>
    <row r="27" spans="1:30" x14ac:dyDescent="0.2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</row>
    <row r="28" spans="1:30" x14ac:dyDescent="0.2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</row>
    <row r="29" spans="1:30" x14ac:dyDescent="0.2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</row>
    <row r="30" spans="1:30" x14ac:dyDescent="0.2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</row>
    <row r="31" spans="1:30" x14ac:dyDescent="0.2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</row>
    <row r="32" spans="1:30" x14ac:dyDescent="0.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</row>
    <row r="33" spans="1:30" x14ac:dyDescent="0.2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</row>
    <row r="34" spans="1:30" x14ac:dyDescent="0.2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</row>
    <row r="35" spans="1:30" x14ac:dyDescent="0.2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</row>
    <row r="36" spans="1:30" x14ac:dyDescent="0.2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</row>
    <row r="37" spans="1:30" x14ac:dyDescent="0.2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</row>
    <row r="38" spans="1:30" x14ac:dyDescent="0.2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</row>
    <row r="39" spans="1:30" x14ac:dyDescent="0.2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</row>
    <row r="40" spans="1:30" x14ac:dyDescent="0.2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</row>
    <row r="41" spans="1:30" x14ac:dyDescent="0.2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</row>
    <row r="42" spans="1:30" x14ac:dyDescent="0.2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</row>
    <row r="43" spans="1:30" x14ac:dyDescent="0.2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</row>
    <row r="44" spans="1:30" x14ac:dyDescent="0.2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</row>
    <row r="45" spans="1:30" x14ac:dyDescent="0.2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</row>
    <row r="46" spans="1:30" x14ac:dyDescent="0.2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</row>
    <row r="47" spans="1:30" x14ac:dyDescent="0.2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</row>
    <row r="48" spans="1:30" x14ac:dyDescent="0.2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</row>
    <row r="49" spans="1:30" x14ac:dyDescent="0.2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</row>
    <row r="50" spans="1:30" x14ac:dyDescent="0.2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</row>
    <row r="51" spans="1:30" x14ac:dyDescent="0.2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</row>
    <row r="52" spans="1:30" x14ac:dyDescent="0.2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</row>
    <row r="53" spans="1:30" x14ac:dyDescent="0.2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</row>
    <row r="54" spans="1:30" x14ac:dyDescent="0.2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</row>
    <row r="55" spans="1:30" x14ac:dyDescent="0.2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</row>
    <row r="56" spans="1:30" x14ac:dyDescent="0.2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</row>
    <row r="57" spans="1:30" x14ac:dyDescent="0.2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</row>
    <row r="58" spans="1:30" x14ac:dyDescent="0.2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</row>
    <row r="59" spans="1:30" x14ac:dyDescent="0.2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</row>
    <row r="60" spans="1:30" x14ac:dyDescent="0.2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</row>
    <row r="61" spans="1:30" x14ac:dyDescent="0.2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</row>
    <row r="62" spans="1:30" x14ac:dyDescent="0.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</row>
    <row r="63" spans="1:30" x14ac:dyDescent="0.2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</row>
    <row r="64" spans="1:30" x14ac:dyDescent="0.2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</row>
    <row r="65" spans="1:30" x14ac:dyDescent="0.2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</row>
    <row r="66" spans="1:30" x14ac:dyDescent="0.2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</row>
    <row r="67" spans="1:30" x14ac:dyDescent="0.2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</row>
    <row r="68" spans="1:30" x14ac:dyDescent="0.2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</row>
    <row r="69" spans="1:30" x14ac:dyDescent="0.2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</row>
    <row r="70" spans="1:30" x14ac:dyDescent="0.2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</row>
    <row r="71" spans="1:30" x14ac:dyDescent="0.2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</row>
    <row r="72" spans="1:30" x14ac:dyDescent="0.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</row>
    <row r="73" spans="1:30" x14ac:dyDescent="0.2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</row>
    <row r="74" spans="1:30" x14ac:dyDescent="0.2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</row>
    <row r="75" spans="1:30" x14ac:dyDescent="0.2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</row>
    <row r="76" spans="1:30" x14ac:dyDescent="0.2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</row>
    <row r="77" spans="1:30" x14ac:dyDescent="0.2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</row>
    <row r="78" spans="1:30" x14ac:dyDescent="0.2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</row>
    <row r="79" spans="1:30" x14ac:dyDescent="0.2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</row>
    <row r="80" spans="1:30" x14ac:dyDescent="0.2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</row>
    <row r="81" spans="1:30" x14ac:dyDescent="0.2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</row>
    <row r="82" spans="1:30" x14ac:dyDescent="0.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</row>
    <row r="83" spans="1:30" x14ac:dyDescent="0.2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</row>
    <row r="84" spans="1:30" x14ac:dyDescent="0.2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</row>
    <row r="85" spans="1:30" x14ac:dyDescent="0.2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</row>
    <row r="86" spans="1:30" x14ac:dyDescent="0.2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</row>
    <row r="87" spans="1:30" x14ac:dyDescent="0.2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</row>
    <row r="88" spans="1:30" x14ac:dyDescent="0.2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</row>
    <row r="89" spans="1:30" x14ac:dyDescent="0.2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</row>
    <row r="90" spans="1:30" x14ac:dyDescent="0.2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</row>
    <row r="91" spans="1:30" x14ac:dyDescent="0.2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</row>
    <row r="92" spans="1:30" x14ac:dyDescent="0.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</row>
    <row r="93" spans="1:30" x14ac:dyDescent="0.2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</row>
    <row r="94" spans="1:30" x14ac:dyDescent="0.2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</row>
    <row r="95" spans="1:30" x14ac:dyDescent="0.2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</row>
    <row r="96" spans="1:30" x14ac:dyDescent="0.2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</row>
    <row r="97" spans="1:30" x14ac:dyDescent="0.2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</row>
    <row r="98" spans="1:30" x14ac:dyDescent="0.2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</row>
    <row r="99" spans="1:30" x14ac:dyDescent="0.2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</row>
    <row r="100" spans="1:30" x14ac:dyDescent="0.2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</row>
    <row r="101" spans="1:30" x14ac:dyDescent="0.2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</row>
    <row r="102" spans="1:30" x14ac:dyDescent="0.2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</row>
    <row r="103" spans="1:30" x14ac:dyDescent="0.2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</row>
    <row r="104" spans="1:30" x14ac:dyDescent="0.2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</row>
    <row r="105" spans="1:30" x14ac:dyDescent="0.2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</row>
    <row r="106" spans="1:30" x14ac:dyDescent="0.2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</row>
    <row r="107" spans="1:30" x14ac:dyDescent="0.2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</row>
    <row r="108" spans="1:30" x14ac:dyDescent="0.2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</row>
    <row r="109" spans="1:30" x14ac:dyDescent="0.2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</row>
    <row r="110" spans="1:30" x14ac:dyDescent="0.2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</row>
    <row r="111" spans="1:30" x14ac:dyDescent="0.2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</row>
    <row r="112" spans="1:30" x14ac:dyDescent="0.2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</row>
    <row r="113" spans="1:30" x14ac:dyDescent="0.2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</row>
    <row r="114" spans="1:30" x14ac:dyDescent="0.2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</row>
    <row r="115" spans="1:30" x14ac:dyDescent="0.2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</row>
    <row r="116" spans="1:30" x14ac:dyDescent="0.2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</row>
    <row r="117" spans="1:30" x14ac:dyDescent="0.2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</row>
    <row r="118" spans="1:30" x14ac:dyDescent="0.2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</row>
    <row r="119" spans="1:30" x14ac:dyDescent="0.2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</row>
    <row r="120" spans="1:30" x14ac:dyDescent="0.2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</row>
    <row r="121" spans="1:30" x14ac:dyDescent="0.2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</row>
    <row r="122" spans="1:30" x14ac:dyDescent="0.2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</row>
    <row r="123" spans="1:30" x14ac:dyDescent="0.2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</row>
    <row r="124" spans="1:30" x14ac:dyDescent="0.2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</row>
    <row r="125" spans="1:30" x14ac:dyDescent="0.2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</row>
    <row r="126" spans="1:30" x14ac:dyDescent="0.2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</row>
    <row r="127" spans="1:30" x14ac:dyDescent="0.2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</row>
    <row r="128" spans="1:30" x14ac:dyDescent="0.2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</row>
    <row r="129" spans="1:30" x14ac:dyDescent="0.2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</row>
    <row r="130" spans="1:30" x14ac:dyDescent="0.2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</row>
    <row r="131" spans="1:30" x14ac:dyDescent="0.2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</row>
    <row r="132" spans="1:30" x14ac:dyDescent="0.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</row>
    <row r="133" spans="1:30" x14ac:dyDescent="0.2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</row>
    <row r="134" spans="1:30" x14ac:dyDescent="0.2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</row>
    <row r="135" spans="1:30" x14ac:dyDescent="0.2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</row>
    <row r="136" spans="1:30" x14ac:dyDescent="0.2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</row>
    <row r="137" spans="1:30" x14ac:dyDescent="0.2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</row>
    <row r="138" spans="1:30" x14ac:dyDescent="0.2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</row>
    <row r="139" spans="1:30" x14ac:dyDescent="0.2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</row>
    <row r="140" spans="1:30" x14ac:dyDescent="0.2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</row>
    <row r="141" spans="1:30" x14ac:dyDescent="0.2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</row>
    <row r="142" spans="1:30" x14ac:dyDescent="0.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</row>
    <row r="143" spans="1:30" x14ac:dyDescent="0.2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</row>
    <row r="144" spans="1:30" x14ac:dyDescent="0.2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</row>
    <row r="145" spans="1:30" x14ac:dyDescent="0.2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</row>
    <row r="146" spans="1:30" x14ac:dyDescent="0.2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</row>
    <row r="147" spans="1:30" x14ac:dyDescent="0.2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</row>
    <row r="148" spans="1:30" x14ac:dyDescent="0.2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</row>
    <row r="149" spans="1:30" x14ac:dyDescent="0.2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</row>
    <row r="150" spans="1:30" x14ac:dyDescent="0.2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</row>
    <row r="151" spans="1:30" x14ac:dyDescent="0.2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</row>
    <row r="152" spans="1:30" x14ac:dyDescent="0.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</row>
    <row r="153" spans="1:30" x14ac:dyDescent="0.2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</row>
    <row r="154" spans="1:30" x14ac:dyDescent="0.2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</row>
    <row r="155" spans="1:30" x14ac:dyDescent="0.2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</row>
    <row r="156" spans="1:30" x14ac:dyDescent="0.2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</row>
    <row r="157" spans="1:30" x14ac:dyDescent="0.2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</row>
    <row r="158" spans="1:30" x14ac:dyDescent="0.2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</row>
    <row r="159" spans="1:30" x14ac:dyDescent="0.2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</row>
    <row r="160" spans="1:30" x14ac:dyDescent="0.2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</row>
    <row r="161" spans="1:30" x14ac:dyDescent="0.2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</row>
    <row r="162" spans="1:30" x14ac:dyDescent="0.2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</row>
    <row r="163" spans="1:30" x14ac:dyDescent="0.2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</row>
    <row r="164" spans="1:30" x14ac:dyDescent="0.2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</row>
    <row r="165" spans="1:30" x14ac:dyDescent="0.2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</row>
    <row r="166" spans="1:30" x14ac:dyDescent="0.2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</row>
    <row r="167" spans="1:30" x14ac:dyDescent="0.2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</row>
    <row r="168" spans="1:30" x14ac:dyDescent="0.2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</row>
    <row r="169" spans="1:30" x14ac:dyDescent="0.2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</row>
    <row r="170" spans="1:30" x14ac:dyDescent="0.2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</row>
    <row r="171" spans="1:30" x14ac:dyDescent="0.2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</row>
    <row r="172" spans="1:30" x14ac:dyDescent="0.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</row>
    <row r="173" spans="1:30" x14ac:dyDescent="0.2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</row>
    <row r="174" spans="1:30" x14ac:dyDescent="0.2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</row>
    <row r="175" spans="1:30" x14ac:dyDescent="0.2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</row>
    <row r="176" spans="1:30" x14ac:dyDescent="0.2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</row>
    <row r="177" spans="1:30" x14ac:dyDescent="0.2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</row>
    <row r="178" spans="1:30" x14ac:dyDescent="0.2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</row>
    <row r="179" spans="1:30" x14ac:dyDescent="0.2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</row>
    <row r="180" spans="1:30" x14ac:dyDescent="0.2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</row>
    <row r="181" spans="1:30" x14ac:dyDescent="0.2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</row>
    <row r="182" spans="1:30" x14ac:dyDescent="0.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</row>
    <row r="183" spans="1:30" x14ac:dyDescent="0.2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</row>
    <row r="184" spans="1:30" x14ac:dyDescent="0.2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</row>
    <row r="185" spans="1:30" x14ac:dyDescent="0.2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</row>
    <row r="186" spans="1:30" x14ac:dyDescent="0.2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</row>
    <row r="187" spans="1:30" x14ac:dyDescent="0.2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</row>
    <row r="188" spans="1:30" x14ac:dyDescent="0.2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</row>
    <row r="189" spans="1:30" x14ac:dyDescent="0.2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</row>
    <row r="190" spans="1:30" x14ac:dyDescent="0.2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</row>
    <row r="191" spans="1:30" x14ac:dyDescent="0.2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</row>
    <row r="192" spans="1:30" x14ac:dyDescent="0.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</row>
    <row r="193" spans="1:30" x14ac:dyDescent="0.2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</row>
    <row r="194" spans="1:30" x14ac:dyDescent="0.2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</row>
    <row r="195" spans="1:30" x14ac:dyDescent="0.2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</row>
    <row r="196" spans="1:30" x14ac:dyDescent="0.2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</row>
    <row r="197" spans="1:30" x14ac:dyDescent="0.2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</row>
    <row r="198" spans="1:30" x14ac:dyDescent="0.2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</row>
    <row r="199" spans="1:30" x14ac:dyDescent="0.2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</row>
    <row r="200" spans="1:30" x14ac:dyDescent="0.2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</row>
    <row r="201" spans="1:30" x14ac:dyDescent="0.2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</row>
    <row r="202" spans="1:30" x14ac:dyDescent="0.2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</row>
    <row r="203" spans="1:30" x14ac:dyDescent="0.2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</row>
    <row r="204" spans="1:30" x14ac:dyDescent="0.2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</row>
    <row r="205" spans="1:30" x14ac:dyDescent="0.2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</row>
    <row r="206" spans="1:30" x14ac:dyDescent="0.2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</row>
    <row r="207" spans="1:30" x14ac:dyDescent="0.2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</row>
    <row r="208" spans="1:30" x14ac:dyDescent="0.2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</row>
    <row r="209" spans="1:30" x14ac:dyDescent="0.2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</row>
    <row r="210" spans="1:30" x14ac:dyDescent="0.2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</row>
    <row r="211" spans="1:30" x14ac:dyDescent="0.2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</row>
    <row r="212" spans="1:30" x14ac:dyDescent="0.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</row>
    <row r="213" spans="1:30" x14ac:dyDescent="0.2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</row>
    <row r="214" spans="1:30" x14ac:dyDescent="0.2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</row>
    <row r="215" spans="1:30" x14ac:dyDescent="0.2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</row>
    <row r="216" spans="1:30" x14ac:dyDescent="0.2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</row>
    <row r="217" spans="1:30" x14ac:dyDescent="0.2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</row>
    <row r="218" spans="1:30" x14ac:dyDescent="0.2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</row>
    <row r="219" spans="1:30" x14ac:dyDescent="0.2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  <c r="AC219" s="17"/>
      <c r="AD219" s="17"/>
    </row>
    <row r="220" spans="1:30" x14ac:dyDescent="0.2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  <c r="AC220" s="17"/>
      <c r="AD220" s="17"/>
    </row>
    <row r="221" spans="1:30" x14ac:dyDescent="0.2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  <c r="AC221" s="17"/>
      <c r="AD221" s="17"/>
    </row>
    <row r="222" spans="1:30" x14ac:dyDescent="0.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</row>
    <row r="223" spans="1:30" x14ac:dyDescent="0.2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  <c r="AC223" s="17"/>
      <c r="AD223" s="17"/>
    </row>
    <row r="224" spans="1:30" x14ac:dyDescent="0.2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  <c r="AC224" s="17"/>
      <c r="AD224" s="17"/>
    </row>
    <row r="225" spans="1:30" x14ac:dyDescent="0.2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  <c r="AC225" s="17"/>
      <c r="AD225" s="17"/>
    </row>
    <row r="226" spans="1:30" x14ac:dyDescent="0.2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/>
      <c r="AC226" s="17"/>
      <c r="AD226" s="17"/>
    </row>
    <row r="227" spans="1:30" x14ac:dyDescent="0.2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  <c r="AC227" s="17"/>
      <c r="AD227" s="17"/>
    </row>
    <row r="228" spans="1:30" x14ac:dyDescent="0.2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  <c r="AC228" s="17"/>
      <c r="AD228" s="17"/>
    </row>
    <row r="229" spans="1:30" x14ac:dyDescent="0.2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17"/>
      <c r="AC229" s="17"/>
      <c r="AD229" s="17"/>
    </row>
    <row r="230" spans="1:30" x14ac:dyDescent="0.2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17"/>
      <c r="AC230" s="17"/>
      <c r="AD230" s="17"/>
    </row>
    <row r="231" spans="1:30" x14ac:dyDescent="0.2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17"/>
      <c r="AC231" s="17"/>
      <c r="AD231" s="17"/>
    </row>
    <row r="232" spans="1:30" x14ac:dyDescent="0.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  <c r="AB232" s="17"/>
      <c r="AC232" s="17"/>
      <c r="AD232" s="17"/>
    </row>
    <row r="233" spans="1:30" x14ac:dyDescent="0.2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  <c r="AB233" s="17"/>
      <c r="AC233" s="17"/>
      <c r="AD233" s="17"/>
    </row>
    <row r="234" spans="1:30" x14ac:dyDescent="0.2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  <c r="AB234" s="17"/>
      <c r="AC234" s="17"/>
      <c r="AD234" s="17"/>
    </row>
    <row r="235" spans="1:30" x14ac:dyDescent="0.2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  <c r="AC235" s="17"/>
      <c r="AD235" s="17"/>
    </row>
    <row r="236" spans="1:30" x14ac:dyDescent="0.2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  <c r="AB236" s="17"/>
      <c r="AC236" s="17"/>
      <c r="AD236" s="17"/>
    </row>
    <row r="237" spans="1:30" x14ac:dyDescent="0.2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  <c r="AC237" s="17"/>
      <c r="AD237" s="17"/>
    </row>
    <row r="238" spans="1:30" x14ac:dyDescent="0.2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  <c r="AC238" s="17"/>
      <c r="AD238" s="17"/>
    </row>
    <row r="239" spans="1:30" x14ac:dyDescent="0.2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  <c r="AB239" s="17"/>
      <c r="AC239" s="17"/>
      <c r="AD239" s="17"/>
    </row>
    <row r="240" spans="1:30" x14ac:dyDescent="0.2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  <c r="AB240" s="17"/>
      <c r="AC240" s="17"/>
      <c r="AD240" s="17"/>
    </row>
    <row r="241" spans="1:30" x14ac:dyDescent="0.2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  <c r="AB241" s="17"/>
      <c r="AC241" s="17"/>
      <c r="AD241" s="17"/>
    </row>
    <row r="242" spans="1:30" x14ac:dyDescent="0.2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17"/>
      <c r="AC242" s="17"/>
      <c r="AD242" s="17"/>
    </row>
    <row r="243" spans="1:30" x14ac:dyDescent="0.2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17"/>
      <c r="AC243" s="17"/>
      <c r="AD243" s="17"/>
    </row>
    <row r="244" spans="1:30" x14ac:dyDescent="0.2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  <c r="AB244" s="17"/>
      <c r="AC244" s="17"/>
      <c r="AD244" s="17"/>
    </row>
    <row r="245" spans="1:30" x14ac:dyDescent="0.2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17"/>
      <c r="AC245" s="17"/>
      <c r="AD245" s="17"/>
    </row>
    <row r="246" spans="1:30" x14ac:dyDescent="0.2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  <c r="AB246" s="17"/>
      <c r="AC246" s="17"/>
      <c r="AD246" s="17"/>
    </row>
    <row r="247" spans="1:30" x14ac:dyDescent="0.2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  <c r="AC247" s="17"/>
      <c r="AD247" s="17"/>
    </row>
    <row r="248" spans="1:30" x14ac:dyDescent="0.2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  <c r="AC248" s="17"/>
      <c r="AD248" s="17"/>
    </row>
    <row r="249" spans="1:30" x14ac:dyDescent="0.2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17"/>
      <c r="AC249" s="17"/>
      <c r="AD249" s="17"/>
    </row>
    <row r="250" spans="1:30" x14ac:dyDescent="0.2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  <c r="AC250" s="17"/>
      <c r="AD250" s="17"/>
    </row>
    <row r="251" spans="1:30" x14ac:dyDescent="0.2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  <c r="AC251" s="17"/>
      <c r="AD251" s="17"/>
    </row>
    <row r="252" spans="1:30" x14ac:dyDescent="0.2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  <c r="AC252" s="17"/>
      <c r="AD252" s="17"/>
    </row>
    <row r="253" spans="1:30" x14ac:dyDescent="0.2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17"/>
      <c r="AD253" s="17"/>
    </row>
    <row r="254" spans="1:30" x14ac:dyDescent="0.2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  <c r="AC254" s="17"/>
      <c r="AD254" s="17"/>
    </row>
    <row r="255" spans="1:30" x14ac:dyDescent="0.2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  <c r="AC255" s="17"/>
      <c r="AD255" s="17"/>
    </row>
    <row r="256" spans="1:30" x14ac:dyDescent="0.2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17"/>
      <c r="AC256" s="17"/>
      <c r="AD256" s="17"/>
    </row>
    <row r="257" spans="1:30" x14ac:dyDescent="0.2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  <c r="AC257" s="17"/>
      <c r="AD257" s="17"/>
    </row>
    <row r="258" spans="1:30" x14ac:dyDescent="0.2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  <c r="AC258" s="17"/>
      <c r="AD258" s="17"/>
    </row>
    <row r="259" spans="1:30" x14ac:dyDescent="0.2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  <c r="AC259" s="17"/>
      <c r="AD259" s="17"/>
    </row>
    <row r="260" spans="1:30" x14ac:dyDescent="0.2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  <c r="AC260" s="17"/>
      <c r="AD260" s="17"/>
    </row>
    <row r="261" spans="1:30" x14ac:dyDescent="0.2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17"/>
      <c r="AD261" s="17"/>
    </row>
    <row r="262" spans="1:30" x14ac:dyDescent="0.2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17"/>
      <c r="AD262" s="17"/>
    </row>
    <row r="263" spans="1:30" x14ac:dyDescent="0.2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</row>
    <row r="264" spans="1:30" x14ac:dyDescent="0.2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  <c r="AC264" s="17"/>
      <c r="AD264" s="17"/>
    </row>
    <row r="265" spans="1:30" x14ac:dyDescent="0.2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  <c r="AC265" s="17"/>
      <c r="AD265" s="17"/>
    </row>
    <row r="266" spans="1:30" x14ac:dyDescent="0.2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17"/>
      <c r="AD266" s="17"/>
    </row>
    <row r="267" spans="1:30" x14ac:dyDescent="0.2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  <c r="AC267" s="17"/>
      <c r="AD267" s="17"/>
    </row>
    <row r="268" spans="1:30" x14ac:dyDescent="0.2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17"/>
      <c r="AD268" s="17"/>
    </row>
    <row r="269" spans="1:30" x14ac:dyDescent="0.2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  <c r="AC269" s="17"/>
      <c r="AD269" s="17"/>
    </row>
    <row r="270" spans="1:30" x14ac:dyDescent="0.2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  <c r="AC270" s="17"/>
      <c r="AD270" s="17"/>
    </row>
    <row r="271" spans="1:30" x14ac:dyDescent="0.2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  <c r="AC271" s="17"/>
      <c r="AD271" s="17"/>
    </row>
    <row r="272" spans="1:30" x14ac:dyDescent="0.2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  <c r="AC272" s="17"/>
      <c r="AD272" s="17"/>
    </row>
    <row r="273" spans="1:30" x14ac:dyDescent="0.2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  <c r="AC273" s="17"/>
      <c r="AD273" s="17"/>
    </row>
    <row r="274" spans="1:30" x14ac:dyDescent="0.2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  <c r="AC274" s="17"/>
      <c r="AD274" s="17"/>
    </row>
    <row r="275" spans="1:30" x14ac:dyDescent="0.2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  <c r="AC275" s="17"/>
      <c r="AD275" s="17"/>
    </row>
    <row r="276" spans="1:30" x14ac:dyDescent="0.2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  <c r="AC276" s="17"/>
      <c r="AD276" s="17"/>
    </row>
    <row r="277" spans="1:30" x14ac:dyDescent="0.2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17"/>
      <c r="AD277" s="17"/>
    </row>
    <row r="278" spans="1:30" x14ac:dyDescent="0.2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  <c r="AC278" s="17"/>
      <c r="AD278" s="17"/>
    </row>
    <row r="279" spans="1:30" x14ac:dyDescent="0.2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  <c r="AC279" s="17"/>
      <c r="AD279" s="17"/>
    </row>
    <row r="280" spans="1:30" x14ac:dyDescent="0.2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</row>
    <row r="281" spans="1:30" x14ac:dyDescent="0.2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17"/>
      <c r="AD281" s="17"/>
    </row>
    <row r="282" spans="1:30" x14ac:dyDescent="0.2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  <c r="AC282" s="17"/>
      <c r="AD282" s="17"/>
    </row>
    <row r="283" spans="1:30" x14ac:dyDescent="0.2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17"/>
      <c r="AD283" s="17"/>
    </row>
    <row r="284" spans="1:30" x14ac:dyDescent="0.2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  <c r="AC284" s="17"/>
      <c r="AD284" s="17"/>
    </row>
    <row r="285" spans="1:30" x14ac:dyDescent="0.2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  <c r="AC285" s="17"/>
      <c r="AD285" s="17"/>
    </row>
    <row r="286" spans="1:30" x14ac:dyDescent="0.2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  <c r="AC286" s="17"/>
      <c r="AD286" s="17"/>
    </row>
    <row r="287" spans="1:30" x14ac:dyDescent="0.2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</row>
    <row r="288" spans="1:30" x14ac:dyDescent="0.2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17"/>
      <c r="AD288" s="17"/>
    </row>
    <row r="289" spans="1:30" x14ac:dyDescent="0.2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  <c r="AC289" s="17"/>
      <c r="AD289" s="17"/>
    </row>
    <row r="290" spans="1:30" x14ac:dyDescent="0.2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  <c r="AC290" s="17"/>
      <c r="AD290" s="17"/>
    </row>
    <row r="291" spans="1:30" x14ac:dyDescent="0.2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/>
      <c r="AC291" s="17"/>
      <c r="AD291" s="17"/>
    </row>
    <row r="292" spans="1:30" x14ac:dyDescent="0.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17"/>
      <c r="AC292" s="17"/>
      <c r="AD292" s="17"/>
    </row>
    <row r="293" spans="1:30" x14ac:dyDescent="0.2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17"/>
      <c r="AC293" s="17"/>
      <c r="AD293" s="17"/>
    </row>
    <row r="294" spans="1:30" x14ac:dyDescent="0.2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/>
      <c r="AC294" s="17"/>
      <c r="AD294" s="17"/>
    </row>
    <row r="295" spans="1:30" x14ac:dyDescent="0.2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  <c r="AC295" s="17"/>
      <c r="AD295" s="17"/>
    </row>
    <row r="296" spans="1:30" x14ac:dyDescent="0.2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  <c r="AC296" s="17"/>
      <c r="AD296" s="17"/>
    </row>
    <row r="297" spans="1:30" x14ac:dyDescent="0.2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  <c r="AC297" s="17"/>
      <c r="AD297" s="17"/>
    </row>
    <row r="298" spans="1:30" x14ac:dyDescent="0.2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  <c r="AC298" s="17"/>
      <c r="AD298" s="17"/>
    </row>
    <row r="299" spans="1:30" x14ac:dyDescent="0.2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  <c r="AC299" s="17"/>
      <c r="AD299" s="17"/>
    </row>
    <row r="300" spans="1:30" x14ac:dyDescent="0.2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  <c r="AB300" s="17"/>
      <c r="AC300" s="17"/>
      <c r="AD300" s="17"/>
    </row>
    <row r="301" spans="1:30" x14ac:dyDescent="0.2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17"/>
      <c r="AC301" s="17"/>
      <c r="AD301" s="17"/>
    </row>
    <row r="302" spans="1:30" x14ac:dyDescent="0.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17"/>
      <c r="AC302" s="17"/>
      <c r="AD302" s="17"/>
    </row>
    <row r="303" spans="1:30" x14ac:dyDescent="0.2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  <c r="AC303" s="17"/>
      <c r="AD303" s="17"/>
    </row>
    <row r="304" spans="1:30" x14ac:dyDescent="0.2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  <c r="AC304" s="17"/>
      <c r="AD304" s="17"/>
    </row>
    <row r="305" spans="1:30" x14ac:dyDescent="0.2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17"/>
      <c r="AC305" s="17"/>
      <c r="AD305" s="17"/>
    </row>
    <row r="306" spans="1:30" x14ac:dyDescent="0.2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17"/>
      <c r="AC306" s="17"/>
      <c r="AD306" s="17"/>
    </row>
    <row r="307" spans="1:30" x14ac:dyDescent="0.2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17"/>
      <c r="AC307" s="17"/>
      <c r="AD307" s="17"/>
    </row>
    <row r="308" spans="1:30" x14ac:dyDescent="0.2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17"/>
      <c r="AC308" s="17"/>
      <c r="AD308" s="17"/>
    </row>
    <row r="309" spans="1:30" x14ac:dyDescent="0.2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17"/>
      <c r="AC309" s="17"/>
      <c r="AD309" s="17"/>
    </row>
    <row r="310" spans="1:30" x14ac:dyDescent="0.2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  <c r="AC310" s="17"/>
      <c r="AD310" s="17"/>
    </row>
    <row r="311" spans="1:30" x14ac:dyDescent="0.2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  <c r="AC311" s="17"/>
      <c r="AD311" s="17"/>
    </row>
    <row r="312" spans="1:30" x14ac:dyDescent="0.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17"/>
      <c r="AC312" s="17"/>
      <c r="AD312" s="17"/>
    </row>
    <row r="313" spans="1:30" x14ac:dyDescent="0.2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17"/>
      <c r="AC313" s="17"/>
      <c r="AD313" s="17"/>
    </row>
    <row r="314" spans="1:30" x14ac:dyDescent="0.2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  <c r="AC314" s="17"/>
      <c r="AD314" s="17"/>
    </row>
    <row r="315" spans="1:30" x14ac:dyDescent="0.2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17"/>
      <c r="AC315" s="17"/>
      <c r="AD315" s="17"/>
    </row>
    <row r="316" spans="1:30" x14ac:dyDescent="0.2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  <c r="AC316" s="17"/>
      <c r="AD316" s="17"/>
    </row>
    <row r="317" spans="1:30" x14ac:dyDescent="0.2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17"/>
      <c r="AC317" s="17"/>
      <c r="AD317" s="17"/>
    </row>
    <row r="318" spans="1:30" x14ac:dyDescent="0.2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17"/>
      <c r="AC318" s="17"/>
      <c r="AD318" s="17"/>
    </row>
    <row r="319" spans="1:30" x14ac:dyDescent="0.2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  <c r="AC319" s="17"/>
      <c r="AD319" s="17"/>
    </row>
    <row r="320" spans="1:30" x14ac:dyDescent="0.2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  <c r="AC320" s="17"/>
      <c r="AD320" s="17"/>
    </row>
    <row r="321" spans="1:30" x14ac:dyDescent="0.2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  <c r="AC321" s="17"/>
      <c r="AD321" s="17"/>
    </row>
    <row r="322" spans="1:30" x14ac:dyDescent="0.2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17"/>
      <c r="AC322" s="17"/>
      <c r="AD322" s="17"/>
    </row>
    <row r="323" spans="1:30" x14ac:dyDescent="0.2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  <c r="AC323" s="17"/>
      <c r="AD323" s="17"/>
    </row>
    <row r="324" spans="1:30" x14ac:dyDescent="0.2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17"/>
      <c r="AC324" s="17"/>
      <c r="AD324" s="17"/>
    </row>
    <row r="325" spans="1:30" x14ac:dyDescent="0.2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17"/>
      <c r="AC325" s="17"/>
      <c r="AD325" s="17"/>
    </row>
    <row r="326" spans="1:30" x14ac:dyDescent="0.2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  <c r="AC326" s="17"/>
      <c r="AD326" s="17"/>
    </row>
    <row r="327" spans="1:30" x14ac:dyDescent="0.2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17"/>
      <c r="AC327" s="17"/>
      <c r="AD327" s="17"/>
    </row>
    <row r="328" spans="1:30" x14ac:dyDescent="0.2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17"/>
      <c r="AC328" s="17"/>
      <c r="AD328" s="17"/>
    </row>
    <row r="329" spans="1:30" x14ac:dyDescent="0.2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17"/>
      <c r="AC329" s="17"/>
      <c r="AD329" s="17"/>
    </row>
    <row r="330" spans="1:30" x14ac:dyDescent="0.2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17"/>
      <c r="AC330" s="17"/>
      <c r="AD330" s="17"/>
    </row>
    <row r="331" spans="1:30" x14ac:dyDescent="0.2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17"/>
      <c r="AC331" s="17"/>
      <c r="AD331" s="17"/>
    </row>
    <row r="332" spans="1:30" x14ac:dyDescent="0.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  <c r="AC332" s="17"/>
      <c r="AD332" s="17"/>
    </row>
    <row r="333" spans="1:30" x14ac:dyDescent="0.2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  <c r="AC333" s="17"/>
      <c r="AD333" s="17"/>
    </row>
    <row r="334" spans="1:30" x14ac:dyDescent="0.2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  <c r="AB334" s="17"/>
      <c r="AC334" s="17"/>
      <c r="AD334" s="17"/>
    </row>
    <row r="335" spans="1:30" x14ac:dyDescent="0.2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  <c r="AB335" s="17"/>
      <c r="AC335" s="17"/>
      <c r="AD335" s="17"/>
    </row>
    <row r="336" spans="1:30" x14ac:dyDescent="0.2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  <c r="AB336" s="17"/>
      <c r="AC336" s="17"/>
      <c r="AD336" s="17"/>
    </row>
    <row r="337" spans="1:30" x14ac:dyDescent="0.2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</row>
    <row r="338" spans="1:30" x14ac:dyDescent="0.2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</row>
    <row r="339" spans="1:30" x14ac:dyDescent="0.2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  <c r="AB339" s="17"/>
      <c r="AC339" s="17"/>
      <c r="AD339" s="17"/>
    </row>
    <row r="340" spans="1:30" x14ac:dyDescent="0.2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  <c r="AB340" s="17"/>
      <c r="AC340" s="17"/>
      <c r="AD340" s="17"/>
    </row>
    <row r="341" spans="1:30" x14ac:dyDescent="0.2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  <c r="AB341" s="17"/>
      <c r="AC341" s="17"/>
      <c r="AD341" s="17"/>
    </row>
    <row r="342" spans="1:30" x14ac:dyDescent="0.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  <c r="AB342" s="17"/>
      <c r="AC342" s="17"/>
      <c r="AD342" s="17"/>
    </row>
    <row r="343" spans="1:30" x14ac:dyDescent="0.2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  <c r="AB343" s="17"/>
      <c r="AC343" s="17"/>
      <c r="AD343" s="17"/>
    </row>
    <row r="344" spans="1:30" x14ac:dyDescent="0.2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  <c r="AB344" s="17"/>
      <c r="AC344" s="17"/>
      <c r="AD344" s="17"/>
    </row>
    <row r="345" spans="1:30" x14ac:dyDescent="0.2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  <c r="AB345" s="17"/>
      <c r="AC345" s="17"/>
      <c r="AD345" s="17"/>
    </row>
    <row r="346" spans="1:30" x14ac:dyDescent="0.2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17"/>
      <c r="AC346" s="17"/>
      <c r="AD346" s="17"/>
    </row>
    <row r="347" spans="1:30" x14ac:dyDescent="0.2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  <c r="AB347" s="17"/>
      <c r="AC347" s="17"/>
      <c r="AD347" s="17"/>
    </row>
    <row r="348" spans="1:30" x14ac:dyDescent="0.2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17"/>
      <c r="AC348" s="17"/>
      <c r="AD348" s="17"/>
    </row>
    <row r="349" spans="1:30" x14ac:dyDescent="0.2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  <c r="AC349" s="17"/>
      <c r="AD349" s="17"/>
    </row>
    <row r="350" spans="1:30" x14ac:dyDescent="0.2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</row>
    <row r="351" spans="1:30" x14ac:dyDescent="0.2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</row>
    <row r="352" spans="1:30" x14ac:dyDescent="0.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  <c r="AD352" s="17"/>
    </row>
    <row r="353" spans="1:30" x14ac:dyDescent="0.2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  <c r="AD353" s="17"/>
    </row>
    <row r="354" spans="1:30" x14ac:dyDescent="0.2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</row>
    <row r="355" spans="1:30" x14ac:dyDescent="0.2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  <c r="AD355" s="17"/>
    </row>
    <row r="356" spans="1:30" x14ac:dyDescent="0.2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</row>
    <row r="357" spans="1:30" x14ac:dyDescent="0.2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  <c r="AC357" s="17"/>
      <c r="AD357" s="17"/>
    </row>
    <row r="358" spans="1:30" x14ac:dyDescent="0.2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  <c r="AB358" s="17"/>
      <c r="AC358" s="17"/>
      <c r="AD358" s="17"/>
    </row>
    <row r="359" spans="1:30" x14ac:dyDescent="0.2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  <c r="AB359" s="17"/>
      <c r="AC359" s="17"/>
      <c r="AD359" s="17"/>
    </row>
    <row r="360" spans="1:30" x14ac:dyDescent="0.2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  <c r="AB360" s="17"/>
      <c r="AC360" s="17"/>
      <c r="AD360" s="17"/>
    </row>
    <row r="361" spans="1:30" x14ac:dyDescent="0.2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  <c r="AB361" s="17"/>
      <c r="AC361" s="17"/>
      <c r="AD361" s="17"/>
    </row>
    <row r="362" spans="1:30" x14ac:dyDescent="0.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  <c r="AB362" s="17"/>
      <c r="AC362" s="17"/>
      <c r="AD362" s="17"/>
    </row>
    <row r="363" spans="1:30" x14ac:dyDescent="0.2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  <c r="AB363" s="17"/>
      <c r="AC363" s="17"/>
      <c r="AD363" s="17"/>
    </row>
    <row r="364" spans="1:30" x14ac:dyDescent="0.2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  <c r="AB364" s="17"/>
      <c r="AC364" s="17"/>
      <c r="AD364" s="17"/>
    </row>
    <row r="365" spans="1:30" x14ac:dyDescent="0.2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  <c r="AB365" s="17"/>
      <c r="AC365" s="17"/>
      <c r="AD365" s="17"/>
    </row>
    <row r="366" spans="1:30" x14ac:dyDescent="0.2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  <c r="AB366" s="17"/>
      <c r="AC366" s="17"/>
      <c r="AD366" s="17"/>
    </row>
    <row r="367" spans="1:30" x14ac:dyDescent="0.2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  <c r="AB367" s="17"/>
      <c r="AC367" s="17"/>
      <c r="AD367" s="17"/>
    </row>
    <row r="368" spans="1:30" x14ac:dyDescent="0.2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  <c r="AB368" s="17"/>
      <c r="AC368" s="17"/>
      <c r="AD368" s="17"/>
    </row>
    <row r="369" spans="1:30" x14ac:dyDescent="0.2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  <c r="AB369" s="17"/>
      <c r="AC369" s="17"/>
      <c r="AD369" s="17"/>
    </row>
    <row r="370" spans="1:30" x14ac:dyDescent="0.2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  <c r="AB370" s="17"/>
      <c r="AC370" s="17"/>
      <c r="AD370" s="17"/>
    </row>
    <row r="371" spans="1:30" x14ac:dyDescent="0.2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  <c r="AB371" s="17"/>
      <c r="AC371" s="17"/>
      <c r="AD371" s="17"/>
    </row>
    <row r="372" spans="1:30" x14ac:dyDescent="0.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  <c r="AB372" s="17"/>
      <c r="AC372" s="17"/>
      <c r="AD372" s="17"/>
    </row>
    <row r="373" spans="1:30" x14ac:dyDescent="0.2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  <c r="AB373" s="17"/>
      <c r="AC373" s="17"/>
      <c r="AD373" s="17"/>
    </row>
    <row r="374" spans="1:30" x14ac:dyDescent="0.2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  <c r="AB374" s="17"/>
      <c r="AC374" s="17"/>
      <c r="AD374" s="17"/>
    </row>
    <row r="375" spans="1:30" x14ac:dyDescent="0.2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  <c r="AB375" s="17"/>
      <c r="AC375" s="17"/>
      <c r="AD375" s="17"/>
    </row>
    <row r="376" spans="1:30" x14ac:dyDescent="0.2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  <c r="AB376" s="17"/>
      <c r="AC376" s="17"/>
      <c r="AD376" s="17"/>
    </row>
    <row r="377" spans="1:30" x14ac:dyDescent="0.2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  <c r="AB377" s="17"/>
      <c r="AC377" s="17"/>
      <c r="AD377" s="17"/>
    </row>
    <row r="378" spans="1:30" x14ac:dyDescent="0.2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  <c r="AB378" s="17"/>
      <c r="AC378" s="17"/>
      <c r="AD378" s="17"/>
    </row>
    <row r="379" spans="1:30" x14ac:dyDescent="0.2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  <c r="AB379" s="17"/>
      <c r="AC379" s="17"/>
      <c r="AD379" s="17"/>
    </row>
    <row r="380" spans="1:30" x14ac:dyDescent="0.2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  <c r="AB380" s="17"/>
      <c r="AC380" s="17"/>
      <c r="AD380" s="17"/>
    </row>
    <row r="381" spans="1:30" x14ac:dyDescent="0.2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  <c r="AB381" s="17"/>
      <c r="AC381" s="17"/>
      <c r="AD381" s="17"/>
    </row>
    <row r="382" spans="1:30" x14ac:dyDescent="0.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  <c r="AB382" s="17"/>
      <c r="AC382" s="17"/>
      <c r="AD382" s="17"/>
    </row>
    <row r="383" spans="1:30" x14ac:dyDescent="0.2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  <c r="AB383" s="17"/>
      <c r="AC383" s="17"/>
      <c r="AD383" s="17"/>
    </row>
    <row r="384" spans="1:30" x14ac:dyDescent="0.2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  <c r="AB384" s="17"/>
      <c r="AC384" s="17"/>
      <c r="AD384" s="17"/>
    </row>
    <row r="385" spans="1:30" x14ac:dyDescent="0.2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  <c r="AB385" s="17"/>
      <c r="AC385" s="17"/>
      <c r="AD385" s="17"/>
    </row>
    <row r="386" spans="1:30" x14ac:dyDescent="0.2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  <c r="AB386" s="17"/>
      <c r="AC386" s="17"/>
      <c r="AD386" s="17"/>
    </row>
    <row r="387" spans="1:30" x14ac:dyDescent="0.2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  <c r="AB387" s="17"/>
      <c r="AC387" s="17"/>
      <c r="AD387" s="17"/>
    </row>
    <row r="388" spans="1:30" x14ac:dyDescent="0.2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  <c r="AB388" s="17"/>
      <c r="AC388" s="17"/>
      <c r="AD388" s="17"/>
    </row>
    <row r="389" spans="1:30" x14ac:dyDescent="0.2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  <c r="AB389" s="17"/>
      <c r="AC389" s="17"/>
      <c r="AD389" s="17"/>
    </row>
    <row r="390" spans="1:30" x14ac:dyDescent="0.2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  <c r="AB390" s="17"/>
      <c r="AC390" s="17"/>
      <c r="AD390" s="17"/>
    </row>
    <row r="391" spans="1:30" x14ac:dyDescent="0.2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  <c r="AB391" s="17"/>
      <c r="AC391" s="17"/>
      <c r="AD391" s="17"/>
    </row>
    <row r="392" spans="1:30" x14ac:dyDescent="0.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  <c r="AB392" s="17"/>
      <c r="AC392" s="17"/>
      <c r="AD392" s="17"/>
    </row>
    <row r="393" spans="1:30" x14ac:dyDescent="0.2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  <c r="AB393" s="17"/>
      <c r="AC393" s="17"/>
      <c r="AD393" s="17"/>
    </row>
    <row r="394" spans="1:30" x14ac:dyDescent="0.2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  <c r="AB394" s="17"/>
      <c r="AC394" s="17"/>
      <c r="AD394" s="17"/>
    </row>
    <row r="395" spans="1:30" x14ac:dyDescent="0.2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  <c r="AB395" s="17"/>
      <c r="AC395" s="17"/>
      <c r="AD395" s="17"/>
    </row>
    <row r="396" spans="1:30" x14ac:dyDescent="0.2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  <c r="AB396" s="17"/>
      <c r="AC396" s="17"/>
      <c r="AD396" s="17"/>
    </row>
    <row r="397" spans="1:30" x14ac:dyDescent="0.2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  <c r="AB397" s="17"/>
      <c r="AC397" s="17"/>
      <c r="AD397" s="17"/>
    </row>
    <row r="398" spans="1:30" x14ac:dyDescent="0.2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  <c r="AB398" s="17"/>
      <c r="AC398" s="17"/>
      <c r="AD398" s="17"/>
    </row>
    <row r="399" spans="1:30" x14ac:dyDescent="0.2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  <c r="AB399" s="17"/>
      <c r="AC399" s="17"/>
      <c r="AD399" s="17"/>
    </row>
    <row r="400" spans="1:30" x14ac:dyDescent="0.2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  <c r="AB400" s="17"/>
      <c r="AC400" s="17"/>
      <c r="AD400" s="17"/>
    </row>
    <row r="401" spans="1:30" x14ac:dyDescent="0.2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  <c r="AB401" s="17"/>
      <c r="AC401" s="17"/>
      <c r="AD401" s="17"/>
    </row>
    <row r="402" spans="1:30" x14ac:dyDescent="0.2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  <c r="AB402" s="17"/>
      <c r="AC402" s="17"/>
      <c r="AD402" s="17"/>
    </row>
    <row r="403" spans="1:30" x14ac:dyDescent="0.2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  <c r="AB403" s="17"/>
      <c r="AC403" s="17"/>
      <c r="AD403" s="17"/>
    </row>
    <row r="404" spans="1:30" x14ac:dyDescent="0.2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  <c r="AB404" s="17"/>
      <c r="AC404" s="17"/>
      <c r="AD404" s="17"/>
    </row>
    <row r="405" spans="1:30" x14ac:dyDescent="0.2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  <c r="AB405" s="17"/>
      <c r="AC405" s="17"/>
      <c r="AD405" s="17"/>
    </row>
    <row r="406" spans="1:30" x14ac:dyDescent="0.2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  <c r="AB406" s="17"/>
      <c r="AC406" s="17"/>
      <c r="AD406" s="17"/>
    </row>
    <row r="407" spans="1:30" x14ac:dyDescent="0.2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  <c r="AB407" s="17"/>
      <c r="AC407" s="17"/>
      <c r="AD407" s="17"/>
    </row>
    <row r="408" spans="1:30" x14ac:dyDescent="0.2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  <c r="AB408" s="17"/>
      <c r="AC408" s="17"/>
      <c r="AD408" s="17"/>
    </row>
    <row r="409" spans="1:30" x14ac:dyDescent="0.2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  <c r="AB409" s="17"/>
      <c r="AC409" s="17"/>
      <c r="AD409" s="17"/>
    </row>
    <row r="410" spans="1:30" x14ac:dyDescent="0.2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  <c r="AB410" s="17"/>
      <c r="AC410" s="17"/>
      <c r="AD410" s="17"/>
    </row>
    <row r="411" spans="1:30" x14ac:dyDescent="0.2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  <c r="AB411" s="17"/>
      <c r="AC411" s="17"/>
      <c r="AD411" s="17"/>
    </row>
    <row r="412" spans="1:30" x14ac:dyDescent="0.2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  <c r="AB412" s="17"/>
      <c r="AC412" s="17"/>
      <c r="AD412" s="17"/>
    </row>
    <row r="413" spans="1:30" x14ac:dyDescent="0.2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  <c r="AB413" s="17"/>
      <c r="AC413" s="17"/>
      <c r="AD413" s="17"/>
    </row>
    <row r="414" spans="1:30" x14ac:dyDescent="0.2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  <c r="AB414" s="17"/>
      <c r="AC414" s="17"/>
      <c r="AD414" s="17"/>
    </row>
    <row r="415" spans="1:30" x14ac:dyDescent="0.2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  <c r="AB415" s="17"/>
      <c r="AC415" s="17"/>
      <c r="AD415" s="17"/>
    </row>
    <row r="416" spans="1:30" x14ac:dyDescent="0.2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  <c r="AB416" s="17"/>
      <c r="AC416" s="17"/>
      <c r="AD416" s="17"/>
    </row>
    <row r="417" spans="1:30" x14ac:dyDescent="0.2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  <c r="AB417" s="17"/>
      <c r="AC417" s="17"/>
      <c r="AD417" s="17"/>
    </row>
    <row r="418" spans="1:30" x14ac:dyDescent="0.2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  <c r="AB418" s="17"/>
      <c r="AC418" s="17"/>
      <c r="AD418" s="17"/>
    </row>
    <row r="419" spans="1:30" x14ac:dyDescent="0.2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  <c r="AB419" s="17"/>
      <c r="AC419" s="17"/>
      <c r="AD419" s="17"/>
    </row>
    <row r="420" spans="1:30" x14ac:dyDescent="0.2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  <c r="AB420" s="17"/>
      <c r="AC420" s="17"/>
      <c r="AD420" s="17"/>
    </row>
    <row r="421" spans="1:30" x14ac:dyDescent="0.2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  <c r="AB421" s="17"/>
      <c r="AC421" s="17"/>
      <c r="AD421" s="17"/>
    </row>
    <row r="422" spans="1:30" x14ac:dyDescent="0.2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  <c r="AB422" s="17"/>
      <c r="AC422" s="17"/>
      <c r="AD422" s="17"/>
    </row>
    <row r="423" spans="1:30" x14ac:dyDescent="0.2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  <c r="AB423" s="17"/>
      <c r="AC423" s="17"/>
      <c r="AD423" s="17"/>
    </row>
    <row r="424" spans="1:30" x14ac:dyDescent="0.2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  <c r="AB424" s="17"/>
      <c r="AC424" s="17"/>
      <c r="AD424" s="17"/>
    </row>
    <row r="425" spans="1:30" x14ac:dyDescent="0.2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  <c r="AB425" s="17"/>
      <c r="AC425" s="17"/>
      <c r="AD425" s="17"/>
    </row>
    <row r="426" spans="1:30" x14ac:dyDescent="0.2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  <c r="AB426" s="17"/>
      <c r="AC426" s="17"/>
      <c r="AD426" s="17"/>
    </row>
    <row r="427" spans="1:30" x14ac:dyDescent="0.2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  <c r="AB427" s="17"/>
      <c r="AC427" s="17"/>
      <c r="AD427" s="17"/>
    </row>
    <row r="428" spans="1:30" x14ac:dyDescent="0.2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  <c r="AB428" s="17"/>
      <c r="AC428" s="17"/>
      <c r="AD428" s="17"/>
    </row>
    <row r="429" spans="1:30" x14ac:dyDescent="0.2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  <c r="AB429" s="17"/>
      <c r="AC429" s="17"/>
      <c r="AD429" s="17"/>
    </row>
    <row r="430" spans="1:30" x14ac:dyDescent="0.2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  <c r="AB430" s="17"/>
      <c r="AC430" s="17"/>
      <c r="AD430" s="17"/>
    </row>
    <row r="431" spans="1:30" x14ac:dyDescent="0.2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  <c r="AB431" s="17"/>
      <c r="AC431" s="17"/>
      <c r="AD431" s="17"/>
    </row>
    <row r="432" spans="1:30" x14ac:dyDescent="0.2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  <c r="AB432" s="17"/>
      <c r="AC432" s="17"/>
      <c r="AD432" s="17"/>
    </row>
    <row r="433" spans="1:30" x14ac:dyDescent="0.2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  <c r="AB433" s="17"/>
      <c r="AC433" s="17"/>
      <c r="AD433" s="17"/>
    </row>
    <row r="434" spans="1:30" x14ac:dyDescent="0.2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  <c r="AB434" s="17"/>
      <c r="AC434" s="17"/>
      <c r="AD434" s="17"/>
    </row>
    <row r="435" spans="1:30" x14ac:dyDescent="0.2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  <c r="AB435" s="17"/>
      <c r="AC435" s="17"/>
      <c r="AD435" s="17"/>
    </row>
    <row r="436" spans="1:30" x14ac:dyDescent="0.2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  <c r="AB436" s="17"/>
      <c r="AC436" s="17"/>
      <c r="AD436" s="17"/>
    </row>
    <row r="437" spans="1:30" x14ac:dyDescent="0.2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  <c r="AB437" s="17"/>
      <c r="AC437" s="17"/>
      <c r="AD437" s="17"/>
    </row>
    <row r="438" spans="1:30" x14ac:dyDescent="0.2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  <c r="AB438" s="17"/>
      <c r="AC438" s="17"/>
      <c r="AD438" s="17"/>
    </row>
    <row r="439" spans="1:30" x14ac:dyDescent="0.2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  <c r="AB439" s="17"/>
      <c r="AC439" s="17"/>
      <c r="AD439" s="17"/>
    </row>
    <row r="440" spans="1:30" x14ac:dyDescent="0.2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  <c r="AB440" s="17"/>
      <c r="AC440" s="17"/>
      <c r="AD440" s="17"/>
    </row>
    <row r="441" spans="1:30" x14ac:dyDescent="0.2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  <c r="AB441" s="17"/>
      <c r="AC441" s="17"/>
      <c r="AD441" s="17"/>
    </row>
    <row r="442" spans="1:30" x14ac:dyDescent="0.2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  <c r="AB442" s="17"/>
      <c r="AC442" s="17"/>
      <c r="AD442" s="17"/>
    </row>
    <row r="443" spans="1:30" x14ac:dyDescent="0.2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  <c r="AB443" s="17"/>
      <c r="AC443" s="17"/>
      <c r="AD443" s="17"/>
    </row>
    <row r="444" spans="1:30" x14ac:dyDescent="0.2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  <c r="AB444" s="17"/>
      <c r="AC444" s="17"/>
      <c r="AD444" s="17"/>
    </row>
    <row r="445" spans="1:30" x14ac:dyDescent="0.2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  <c r="AB445" s="17"/>
      <c r="AC445" s="17"/>
      <c r="AD445" s="17"/>
    </row>
    <row r="446" spans="1:30" x14ac:dyDescent="0.2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  <c r="AB446" s="17"/>
      <c r="AC446" s="17"/>
      <c r="AD446" s="17"/>
    </row>
    <row r="447" spans="1:30" x14ac:dyDescent="0.2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  <c r="AB447" s="17"/>
      <c r="AC447" s="17"/>
      <c r="AD447" s="17"/>
    </row>
    <row r="448" spans="1:30" x14ac:dyDescent="0.2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  <c r="AB448" s="17"/>
      <c r="AC448" s="17"/>
      <c r="AD448" s="17"/>
    </row>
    <row r="449" spans="1:30" x14ac:dyDescent="0.2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  <c r="AB449" s="17"/>
      <c r="AC449" s="17"/>
      <c r="AD449" s="17"/>
    </row>
    <row r="450" spans="1:30" x14ac:dyDescent="0.2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  <c r="AB450" s="17"/>
      <c r="AC450" s="17"/>
      <c r="AD450" s="17"/>
    </row>
    <row r="451" spans="1:30" x14ac:dyDescent="0.2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  <c r="AB451" s="17"/>
      <c r="AC451" s="17"/>
      <c r="AD451" s="17"/>
    </row>
    <row r="452" spans="1:30" x14ac:dyDescent="0.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  <c r="AB452" s="17"/>
      <c r="AC452" s="17"/>
      <c r="AD452" s="17"/>
    </row>
    <row r="453" spans="1:30" x14ac:dyDescent="0.2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  <c r="AB453" s="17"/>
      <c r="AC453" s="17"/>
      <c r="AD453" s="17"/>
    </row>
    <row r="454" spans="1:30" x14ac:dyDescent="0.2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  <c r="AB454" s="17"/>
      <c r="AC454" s="17"/>
      <c r="AD454" s="17"/>
    </row>
    <row r="455" spans="1:30" x14ac:dyDescent="0.2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  <c r="AB455" s="17"/>
      <c r="AC455" s="17"/>
      <c r="AD455" s="17"/>
    </row>
    <row r="456" spans="1:30" x14ac:dyDescent="0.2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  <c r="AB456" s="17"/>
      <c r="AC456" s="17"/>
      <c r="AD456" s="17"/>
    </row>
    <row r="457" spans="1:30" x14ac:dyDescent="0.2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  <c r="AB457" s="17"/>
      <c r="AC457" s="17"/>
      <c r="AD457" s="17"/>
    </row>
    <row r="458" spans="1:30" x14ac:dyDescent="0.2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  <c r="AB458" s="17"/>
      <c r="AC458" s="17"/>
      <c r="AD458" s="17"/>
    </row>
    <row r="459" spans="1:30" x14ac:dyDescent="0.2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  <c r="AB459" s="17"/>
      <c r="AC459" s="17"/>
      <c r="AD459" s="17"/>
    </row>
    <row r="460" spans="1:30" x14ac:dyDescent="0.2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  <c r="AB460" s="17"/>
      <c r="AC460" s="17"/>
      <c r="AD460" s="17"/>
    </row>
    <row r="461" spans="1:30" x14ac:dyDescent="0.2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  <c r="AB461" s="17"/>
      <c r="AC461" s="17"/>
      <c r="AD461" s="17"/>
    </row>
    <row r="462" spans="1:30" x14ac:dyDescent="0.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  <c r="AB462" s="17"/>
      <c r="AC462" s="17"/>
      <c r="AD462" s="17"/>
    </row>
    <row r="463" spans="1:30" x14ac:dyDescent="0.2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  <c r="AB463" s="17"/>
      <c r="AC463" s="17"/>
      <c r="AD463" s="17"/>
    </row>
    <row r="464" spans="1:30" x14ac:dyDescent="0.2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  <c r="AB464" s="17"/>
      <c r="AC464" s="17"/>
      <c r="AD464" s="17"/>
    </row>
    <row r="465" spans="1:30" x14ac:dyDescent="0.2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  <c r="AB465" s="17"/>
      <c r="AC465" s="17"/>
      <c r="AD465" s="17"/>
    </row>
    <row r="466" spans="1:30" x14ac:dyDescent="0.2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  <c r="AB466" s="17"/>
      <c r="AC466" s="17"/>
      <c r="AD466" s="17"/>
    </row>
    <row r="467" spans="1:30" x14ac:dyDescent="0.2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  <c r="AB467" s="17"/>
      <c r="AC467" s="17"/>
      <c r="AD467" s="17"/>
    </row>
    <row r="468" spans="1:30" x14ac:dyDescent="0.2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  <c r="AB468" s="17"/>
      <c r="AC468" s="17"/>
      <c r="AD468" s="17"/>
    </row>
    <row r="469" spans="1:30" x14ac:dyDescent="0.2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  <c r="AB469" s="17"/>
      <c r="AC469" s="17"/>
      <c r="AD469" s="17"/>
    </row>
    <row r="470" spans="1:30" x14ac:dyDescent="0.2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  <c r="AB470" s="17"/>
      <c r="AC470" s="17"/>
      <c r="AD470" s="17"/>
    </row>
    <row r="471" spans="1:30" x14ac:dyDescent="0.2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  <c r="AB471" s="17"/>
      <c r="AC471" s="17"/>
      <c r="AD471" s="17"/>
    </row>
    <row r="472" spans="1:30" x14ac:dyDescent="0.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  <c r="AB472" s="17"/>
      <c r="AC472" s="17"/>
      <c r="AD472" s="17"/>
    </row>
    <row r="473" spans="1:30" x14ac:dyDescent="0.2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  <c r="AB473" s="17"/>
      <c r="AC473" s="17"/>
      <c r="AD473" s="17"/>
    </row>
    <row r="474" spans="1:30" x14ac:dyDescent="0.2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  <c r="AB474" s="17"/>
      <c r="AC474" s="17"/>
      <c r="AD474" s="17"/>
    </row>
    <row r="475" spans="1:30" x14ac:dyDescent="0.2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  <c r="AB475" s="17"/>
      <c r="AC475" s="17"/>
      <c r="AD475" s="17"/>
    </row>
    <row r="476" spans="1:30" x14ac:dyDescent="0.2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  <c r="AB476" s="17"/>
      <c r="AC476" s="17"/>
      <c r="AD476" s="17"/>
    </row>
    <row r="477" spans="1:30" x14ac:dyDescent="0.2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  <c r="AB477" s="17"/>
      <c r="AC477" s="17"/>
      <c r="AD477" s="17"/>
    </row>
    <row r="478" spans="1:30" x14ac:dyDescent="0.2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  <c r="AB478" s="17"/>
      <c r="AC478" s="17"/>
      <c r="AD478" s="17"/>
    </row>
    <row r="479" spans="1:30" x14ac:dyDescent="0.2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  <c r="AB479" s="17"/>
      <c r="AC479" s="17"/>
      <c r="AD479" s="17"/>
    </row>
    <row r="480" spans="1:30" x14ac:dyDescent="0.2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  <c r="AB480" s="17"/>
      <c r="AC480" s="17"/>
      <c r="AD480" s="17"/>
    </row>
    <row r="481" spans="1:30" x14ac:dyDescent="0.2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  <c r="AB481" s="17"/>
      <c r="AC481" s="17"/>
      <c r="AD481" s="17"/>
    </row>
    <row r="482" spans="1:30" x14ac:dyDescent="0.2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  <c r="AB482" s="17"/>
      <c r="AC482" s="17"/>
      <c r="AD482" s="17"/>
    </row>
    <row r="483" spans="1:30" x14ac:dyDescent="0.2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  <c r="AB483" s="17"/>
      <c r="AC483" s="17"/>
      <c r="AD483" s="17"/>
    </row>
    <row r="484" spans="1:30" x14ac:dyDescent="0.2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  <c r="AB484" s="17"/>
      <c r="AC484" s="17"/>
      <c r="AD484" s="17"/>
    </row>
    <row r="485" spans="1:30" x14ac:dyDescent="0.2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  <c r="AB485" s="17"/>
      <c r="AC485" s="17"/>
      <c r="AD485" s="17"/>
    </row>
    <row r="486" spans="1:30" x14ac:dyDescent="0.2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  <c r="AB486" s="17"/>
      <c r="AC486" s="17"/>
      <c r="AD486" s="17"/>
    </row>
    <row r="487" spans="1:30" x14ac:dyDescent="0.2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  <c r="AB487" s="17"/>
      <c r="AC487" s="17"/>
      <c r="AD487" s="17"/>
    </row>
    <row r="488" spans="1:30" x14ac:dyDescent="0.2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  <c r="AB488" s="17"/>
      <c r="AC488" s="17"/>
      <c r="AD488" s="17"/>
    </row>
    <row r="489" spans="1:30" x14ac:dyDescent="0.2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  <c r="AB489" s="17"/>
      <c r="AC489" s="17"/>
      <c r="AD489" s="17"/>
    </row>
    <row r="490" spans="1:30" x14ac:dyDescent="0.2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  <c r="AB490" s="17"/>
      <c r="AC490" s="17"/>
      <c r="AD490" s="17"/>
    </row>
    <row r="491" spans="1:30" x14ac:dyDescent="0.2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  <c r="AB491" s="17"/>
      <c r="AC491" s="17"/>
      <c r="AD491" s="17"/>
    </row>
    <row r="492" spans="1:30" x14ac:dyDescent="0.2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  <c r="AB492" s="17"/>
      <c r="AC492" s="17"/>
      <c r="AD492" s="17"/>
    </row>
    <row r="493" spans="1:30" x14ac:dyDescent="0.2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  <c r="AB493" s="17"/>
      <c r="AC493" s="17"/>
      <c r="AD493" s="17"/>
    </row>
    <row r="494" spans="1:30" x14ac:dyDescent="0.2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  <c r="AB494" s="17"/>
      <c r="AC494" s="17"/>
      <c r="AD494" s="17"/>
    </row>
    <row r="495" spans="1:30" x14ac:dyDescent="0.2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  <c r="AB495" s="17"/>
      <c r="AC495" s="17"/>
      <c r="AD495" s="17"/>
    </row>
    <row r="496" spans="1:30" x14ac:dyDescent="0.2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  <c r="AB496" s="17"/>
      <c r="AC496" s="17"/>
      <c r="AD496" s="17"/>
    </row>
    <row r="497" spans="1:30" x14ac:dyDescent="0.2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  <c r="AB497" s="17"/>
      <c r="AC497" s="17"/>
      <c r="AD497" s="17"/>
    </row>
    <row r="498" spans="1:30" x14ac:dyDescent="0.2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  <c r="AB498" s="17"/>
      <c r="AC498" s="17"/>
      <c r="AD498" s="17"/>
    </row>
    <row r="499" spans="1:30" x14ac:dyDescent="0.2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  <c r="AB499" s="17"/>
      <c r="AC499" s="17"/>
      <c r="AD499" s="17"/>
    </row>
    <row r="500" spans="1:30" x14ac:dyDescent="0.2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  <c r="AB500" s="17"/>
      <c r="AC500" s="17"/>
      <c r="AD500" s="17"/>
    </row>
    <row r="501" spans="1:30" x14ac:dyDescent="0.2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  <c r="AB501" s="17"/>
      <c r="AC501" s="17"/>
      <c r="AD501" s="17"/>
    </row>
    <row r="502" spans="1:30" x14ac:dyDescent="0.2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  <c r="AB502" s="17"/>
      <c r="AC502" s="17"/>
      <c r="AD502" s="17"/>
    </row>
    <row r="503" spans="1:30" x14ac:dyDescent="0.2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  <c r="AB503" s="17"/>
      <c r="AC503" s="17"/>
      <c r="AD503" s="17"/>
    </row>
    <row r="504" spans="1:30" x14ac:dyDescent="0.2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  <c r="AB504" s="17"/>
      <c r="AC504" s="17"/>
      <c r="AD504" s="17"/>
    </row>
    <row r="505" spans="1:30" x14ac:dyDescent="0.2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  <c r="AB505" s="17"/>
      <c r="AC505" s="17"/>
      <c r="AD505" s="17"/>
    </row>
    <row r="506" spans="1:30" x14ac:dyDescent="0.2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  <c r="AB506" s="17"/>
      <c r="AC506" s="17"/>
      <c r="AD506" s="17"/>
    </row>
    <row r="507" spans="1:30" x14ac:dyDescent="0.2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  <c r="AB507" s="17"/>
      <c r="AC507" s="17"/>
      <c r="AD507" s="17"/>
    </row>
    <row r="508" spans="1:30" x14ac:dyDescent="0.2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  <c r="AB508" s="17"/>
      <c r="AC508" s="17"/>
      <c r="AD508" s="17"/>
    </row>
    <row r="509" spans="1:30" x14ac:dyDescent="0.2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  <c r="AB509" s="17"/>
      <c r="AC509" s="17"/>
      <c r="AD509" s="17"/>
    </row>
    <row r="510" spans="1:30" x14ac:dyDescent="0.2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  <c r="AB510" s="17"/>
      <c r="AC510" s="17"/>
      <c r="AD510" s="17"/>
    </row>
    <row r="511" spans="1:30" x14ac:dyDescent="0.2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  <c r="AB511" s="17"/>
      <c r="AC511" s="17"/>
      <c r="AD511" s="17"/>
    </row>
    <row r="512" spans="1:30" x14ac:dyDescent="0.2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  <c r="AB512" s="17"/>
      <c r="AC512" s="17"/>
      <c r="AD512" s="17"/>
    </row>
    <row r="513" spans="1:30" x14ac:dyDescent="0.2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  <c r="AB513" s="17"/>
      <c r="AC513" s="17"/>
      <c r="AD513" s="17"/>
    </row>
    <row r="514" spans="1:30" x14ac:dyDescent="0.2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  <c r="AB514" s="17"/>
      <c r="AC514" s="17"/>
      <c r="AD514" s="17"/>
    </row>
    <row r="515" spans="1:30" x14ac:dyDescent="0.2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  <c r="AB515" s="17"/>
      <c r="AC515" s="17"/>
      <c r="AD515" s="17"/>
    </row>
    <row r="516" spans="1:30" x14ac:dyDescent="0.2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  <c r="AB516" s="17"/>
      <c r="AC516" s="17"/>
      <c r="AD516" s="17"/>
    </row>
    <row r="517" spans="1:30" x14ac:dyDescent="0.2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  <c r="AB517" s="17"/>
      <c r="AC517" s="17"/>
      <c r="AD517" s="17"/>
    </row>
    <row r="518" spans="1:30" x14ac:dyDescent="0.2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  <c r="AB518" s="17"/>
      <c r="AC518" s="17"/>
      <c r="AD518" s="17"/>
    </row>
    <row r="519" spans="1:30" x14ac:dyDescent="0.2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  <c r="AB519" s="17"/>
      <c r="AC519" s="17"/>
      <c r="AD519" s="17"/>
    </row>
    <row r="520" spans="1:30" x14ac:dyDescent="0.2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  <c r="AB520" s="17"/>
      <c r="AC520" s="17"/>
      <c r="AD520" s="17"/>
    </row>
    <row r="521" spans="1:30" x14ac:dyDescent="0.2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  <c r="AB521" s="17"/>
      <c r="AC521" s="17"/>
      <c r="AD521" s="17"/>
    </row>
    <row r="522" spans="1:30" x14ac:dyDescent="0.2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  <c r="AB522" s="17"/>
      <c r="AC522" s="17"/>
      <c r="AD522" s="17"/>
    </row>
    <row r="523" spans="1:30" x14ac:dyDescent="0.2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  <c r="AB523" s="17"/>
      <c r="AC523" s="17"/>
      <c r="AD523" s="17"/>
    </row>
    <row r="524" spans="1:30" x14ac:dyDescent="0.2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  <c r="AB524" s="17"/>
      <c r="AC524" s="17"/>
      <c r="AD524" s="17"/>
    </row>
    <row r="525" spans="1:30" x14ac:dyDescent="0.2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  <c r="AB525" s="17"/>
      <c r="AC525" s="17"/>
      <c r="AD525" s="17"/>
    </row>
    <row r="526" spans="1:30" x14ac:dyDescent="0.2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  <c r="AB526" s="17"/>
      <c r="AC526" s="17"/>
      <c r="AD526" s="17"/>
    </row>
    <row r="527" spans="1:30" x14ac:dyDescent="0.2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  <c r="AB527" s="17"/>
      <c r="AC527" s="17"/>
      <c r="AD527" s="17"/>
    </row>
    <row r="528" spans="1:30" x14ac:dyDescent="0.2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  <c r="AB528" s="17"/>
      <c r="AC528" s="17"/>
      <c r="AD528" s="17"/>
    </row>
    <row r="529" spans="1:30" x14ac:dyDescent="0.2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  <c r="AB529" s="17"/>
      <c r="AC529" s="17"/>
      <c r="AD529" s="17"/>
    </row>
    <row r="530" spans="1:30" x14ac:dyDescent="0.2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  <c r="AB530" s="17"/>
      <c r="AC530" s="17"/>
      <c r="AD530" s="17"/>
    </row>
    <row r="531" spans="1:30" x14ac:dyDescent="0.2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  <c r="AB531" s="17"/>
      <c r="AC531" s="17"/>
      <c r="AD531" s="17"/>
    </row>
    <row r="532" spans="1:30" x14ac:dyDescent="0.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  <c r="AB532" s="17"/>
      <c r="AC532" s="17"/>
      <c r="AD532" s="17"/>
    </row>
    <row r="533" spans="1:30" x14ac:dyDescent="0.2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  <c r="AB533" s="17"/>
      <c r="AC533" s="17"/>
      <c r="AD533" s="17"/>
    </row>
    <row r="534" spans="1:30" x14ac:dyDescent="0.2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  <c r="AB534" s="17"/>
      <c r="AC534" s="17"/>
      <c r="AD534" s="17"/>
    </row>
    <row r="535" spans="1:30" x14ac:dyDescent="0.2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  <c r="AB535" s="17"/>
      <c r="AC535" s="17"/>
      <c r="AD535" s="17"/>
    </row>
    <row r="536" spans="1:30" x14ac:dyDescent="0.2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  <c r="AB536" s="17"/>
      <c r="AC536" s="17"/>
      <c r="AD536" s="17"/>
    </row>
    <row r="537" spans="1:30" x14ac:dyDescent="0.2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  <c r="AB537" s="17"/>
      <c r="AC537" s="17"/>
      <c r="AD537" s="17"/>
    </row>
    <row r="538" spans="1:30" x14ac:dyDescent="0.2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  <c r="AB538" s="17"/>
      <c r="AC538" s="17"/>
      <c r="AD538" s="17"/>
    </row>
    <row r="539" spans="1:30" x14ac:dyDescent="0.2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  <c r="AB539" s="17"/>
      <c r="AC539" s="17"/>
      <c r="AD539" s="17"/>
    </row>
    <row r="540" spans="1:30" x14ac:dyDescent="0.2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  <c r="AB540" s="17"/>
      <c r="AC540" s="17"/>
      <c r="AD540" s="17"/>
    </row>
    <row r="541" spans="1:30" x14ac:dyDescent="0.2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  <c r="AB541" s="17"/>
      <c r="AC541" s="17"/>
      <c r="AD541" s="17"/>
    </row>
    <row r="542" spans="1:30" x14ac:dyDescent="0.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  <c r="AB542" s="17"/>
      <c r="AC542" s="17"/>
      <c r="AD542" s="17"/>
    </row>
    <row r="543" spans="1:30" x14ac:dyDescent="0.2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  <c r="AB543" s="17"/>
      <c r="AC543" s="17"/>
      <c r="AD543" s="17"/>
    </row>
    <row r="544" spans="1:30" x14ac:dyDescent="0.2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  <c r="AB544" s="17"/>
      <c r="AC544" s="17"/>
      <c r="AD544" s="17"/>
    </row>
    <row r="545" spans="1:30" x14ac:dyDescent="0.2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  <c r="AB545" s="17"/>
      <c r="AC545" s="17"/>
      <c r="AD545" s="17"/>
    </row>
    <row r="546" spans="1:30" x14ac:dyDescent="0.2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  <c r="AB546" s="17"/>
      <c r="AC546" s="17"/>
      <c r="AD546" s="17"/>
    </row>
    <row r="547" spans="1:30" x14ac:dyDescent="0.2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  <c r="AB547" s="17"/>
      <c r="AC547" s="17"/>
      <c r="AD547" s="17"/>
    </row>
    <row r="548" spans="1:30" x14ac:dyDescent="0.2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  <c r="AB548" s="17"/>
      <c r="AC548" s="17"/>
      <c r="AD548" s="17"/>
    </row>
    <row r="549" spans="1:30" x14ac:dyDescent="0.2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  <c r="AB549" s="17"/>
      <c r="AC549" s="17"/>
      <c r="AD549" s="17"/>
    </row>
    <row r="550" spans="1:30" x14ac:dyDescent="0.2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  <c r="AB550" s="17"/>
      <c r="AC550" s="17"/>
      <c r="AD550" s="17"/>
    </row>
    <row r="551" spans="1:30" x14ac:dyDescent="0.2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  <c r="AB551" s="17"/>
      <c r="AC551" s="17"/>
      <c r="AD551" s="17"/>
    </row>
    <row r="552" spans="1:30" x14ac:dyDescent="0.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  <c r="AB552" s="17"/>
      <c r="AC552" s="17"/>
      <c r="AD552" s="17"/>
    </row>
    <row r="553" spans="1:30" x14ac:dyDescent="0.2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  <c r="AB553" s="17"/>
      <c r="AC553" s="17"/>
      <c r="AD553" s="17"/>
    </row>
    <row r="554" spans="1:30" x14ac:dyDescent="0.2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  <c r="AB554" s="17"/>
      <c r="AC554" s="17"/>
      <c r="AD554" s="17"/>
    </row>
    <row r="555" spans="1:30" x14ac:dyDescent="0.2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  <c r="AB555" s="17"/>
      <c r="AC555" s="17"/>
      <c r="AD555" s="17"/>
    </row>
    <row r="556" spans="1:30" x14ac:dyDescent="0.2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  <c r="AB556" s="17"/>
      <c r="AC556" s="17"/>
      <c r="AD556" s="17"/>
    </row>
    <row r="557" spans="1:30" x14ac:dyDescent="0.2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  <c r="AB557" s="17"/>
      <c r="AC557" s="17"/>
      <c r="AD557" s="17"/>
    </row>
    <row r="558" spans="1:30" x14ac:dyDescent="0.2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  <c r="AB558" s="17"/>
      <c r="AC558" s="17"/>
      <c r="AD558" s="17"/>
    </row>
    <row r="559" spans="1:30" x14ac:dyDescent="0.2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  <c r="AB559" s="17"/>
      <c r="AC559" s="17"/>
      <c r="AD559" s="17"/>
    </row>
    <row r="560" spans="1:30" x14ac:dyDescent="0.2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  <c r="AB560" s="17"/>
      <c r="AC560" s="17"/>
      <c r="AD560" s="17"/>
    </row>
    <row r="561" spans="1:30" x14ac:dyDescent="0.2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  <c r="AB561" s="17"/>
      <c r="AC561" s="17"/>
      <c r="AD561" s="17"/>
    </row>
    <row r="562" spans="1:30" x14ac:dyDescent="0.2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  <c r="AB562" s="17"/>
      <c r="AC562" s="17"/>
      <c r="AD562" s="17"/>
    </row>
    <row r="563" spans="1:30" x14ac:dyDescent="0.2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  <c r="AB563" s="17"/>
      <c r="AC563" s="17"/>
      <c r="AD563" s="17"/>
    </row>
    <row r="564" spans="1:30" x14ac:dyDescent="0.2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  <c r="AB564" s="17"/>
      <c r="AC564" s="17"/>
      <c r="AD564" s="17"/>
    </row>
    <row r="565" spans="1:30" x14ac:dyDescent="0.2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  <c r="AB565" s="17"/>
      <c r="AC565" s="17"/>
      <c r="AD565" s="17"/>
    </row>
    <row r="566" spans="1:30" x14ac:dyDescent="0.2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  <c r="AB566" s="17"/>
      <c r="AC566" s="17"/>
      <c r="AD566" s="17"/>
    </row>
    <row r="567" spans="1:30" x14ac:dyDescent="0.2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  <c r="AB567" s="17"/>
      <c r="AC567" s="17"/>
      <c r="AD567" s="17"/>
    </row>
    <row r="568" spans="1:30" x14ac:dyDescent="0.2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  <c r="AB568" s="17"/>
      <c r="AC568" s="17"/>
      <c r="AD568" s="17"/>
    </row>
    <row r="569" spans="1:30" x14ac:dyDescent="0.2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  <c r="AB569" s="17"/>
      <c r="AC569" s="17"/>
      <c r="AD569" s="17"/>
    </row>
    <row r="570" spans="1:30" x14ac:dyDescent="0.2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  <c r="AB570" s="17"/>
      <c r="AC570" s="17"/>
      <c r="AD570" s="17"/>
    </row>
    <row r="571" spans="1:30" x14ac:dyDescent="0.2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  <c r="AB571" s="17"/>
      <c r="AC571" s="17"/>
      <c r="AD571" s="17"/>
    </row>
    <row r="572" spans="1:30" x14ac:dyDescent="0.2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  <c r="AB572" s="17"/>
      <c r="AC572" s="17"/>
      <c r="AD572" s="17"/>
    </row>
    <row r="573" spans="1:30" x14ac:dyDescent="0.2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  <c r="AB573" s="17"/>
      <c r="AC573" s="17"/>
      <c r="AD573" s="17"/>
    </row>
    <row r="574" spans="1:30" x14ac:dyDescent="0.2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  <c r="AB574" s="17"/>
      <c r="AC574" s="17"/>
      <c r="AD574" s="17"/>
    </row>
    <row r="575" spans="1:30" x14ac:dyDescent="0.2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  <c r="AB575" s="17"/>
      <c r="AC575" s="17"/>
      <c r="AD575" s="17"/>
    </row>
    <row r="576" spans="1:30" x14ac:dyDescent="0.2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  <c r="AB576" s="17"/>
      <c r="AC576" s="17"/>
      <c r="AD576" s="17"/>
    </row>
    <row r="577" spans="1:30" x14ac:dyDescent="0.2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  <c r="AB577" s="17"/>
      <c r="AC577" s="17"/>
      <c r="AD577" s="17"/>
    </row>
    <row r="578" spans="1:30" x14ac:dyDescent="0.2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  <c r="AB578" s="17"/>
      <c r="AC578" s="17"/>
      <c r="AD578" s="17"/>
    </row>
    <row r="579" spans="1:30" x14ac:dyDescent="0.2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  <c r="AB579" s="17"/>
      <c r="AC579" s="17"/>
      <c r="AD579" s="17"/>
    </row>
    <row r="580" spans="1:30" x14ac:dyDescent="0.2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  <c r="AB580" s="17"/>
      <c r="AC580" s="17"/>
      <c r="AD580" s="17"/>
    </row>
    <row r="581" spans="1:30" x14ac:dyDescent="0.2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  <c r="AB581" s="17"/>
      <c r="AC581" s="17"/>
      <c r="AD581" s="17"/>
    </row>
    <row r="582" spans="1:30" x14ac:dyDescent="0.2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  <c r="AB582" s="17"/>
      <c r="AC582" s="17"/>
      <c r="AD582" s="17"/>
    </row>
    <row r="583" spans="1:30" x14ac:dyDescent="0.2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  <c r="AB583" s="17"/>
      <c r="AC583" s="17"/>
      <c r="AD583" s="17"/>
    </row>
    <row r="584" spans="1:30" x14ac:dyDescent="0.2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  <c r="AB584" s="17"/>
      <c r="AC584" s="17"/>
      <c r="AD584" s="17"/>
    </row>
    <row r="585" spans="1:30" x14ac:dyDescent="0.2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  <c r="AB585" s="17"/>
      <c r="AC585" s="17"/>
      <c r="AD585" s="17"/>
    </row>
    <row r="586" spans="1:30" x14ac:dyDescent="0.2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  <c r="AB586" s="17"/>
      <c r="AC586" s="17"/>
      <c r="AD586" s="17"/>
    </row>
    <row r="587" spans="1:30" x14ac:dyDescent="0.2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  <c r="AB587" s="17"/>
      <c r="AC587" s="17"/>
      <c r="AD587" s="17"/>
    </row>
    <row r="588" spans="1:30" x14ac:dyDescent="0.2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  <c r="AB588" s="17"/>
      <c r="AC588" s="17"/>
      <c r="AD588" s="17"/>
    </row>
    <row r="589" spans="1:30" x14ac:dyDescent="0.2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  <c r="AB589" s="17"/>
      <c r="AC589" s="17"/>
      <c r="AD589" s="17"/>
    </row>
    <row r="590" spans="1:30" x14ac:dyDescent="0.2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  <c r="AB590" s="17"/>
      <c r="AC590" s="17"/>
      <c r="AD590" s="17"/>
    </row>
    <row r="591" spans="1:30" x14ac:dyDescent="0.2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  <c r="AB591" s="17"/>
      <c r="AC591" s="17"/>
      <c r="AD591" s="17"/>
    </row>
    <row r="592" spans="1:30" x14ac:dyDescent="0.2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  <c r="AB592" s="17"/>
      <c r="AC592" s="17"/>
      <c r="AD592" s="17"/>
    </row>
    <row r="593" spans="1:30" x14ac:dyDescent="0.2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  <c r="AB593" s="17"/>
      <c r="AC593" s="17"/>
      <c r="AD593" s="17"/>
    </row>
    <row r="594" spans="1:30" x14ac:dyDescent="0.2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  <c r="AB594" s="17"/>
      <c r="AC594" s="17"/>
      <c r="AD594" s="17"/>
    </row>
    <row r="595" spans="1:30" x14ac:dyDescent="0.2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  <c r="AB595" s="17"/>
      <c r="AC595" s="17"/>
      <c r="AD595" s="17"/>
    </row>
    <row r="596" spans="1:30" x14ac:dyDescent="0.2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  <c r="AB596" s="17"/>
      <c r="AC596" s="17"/>
      <c r="AD596" s="17"/>
    </row>
    <row r="597" spans="1:30" x14ac:dyDescent="0.2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  <c r="AB597" s="17"/>
      <c r="AC597" s="17"/>
      <c r="AD597" s="17"/>
    </row>
    <row r="598" spans="1:30" x14ac:dyDescent="0.2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  <c r="AB598" s="17"/>
      <c r="AC598" s="17"/>
      <c r="AD598" s="17"/>
    </row>
    <row r="599" spans="1:30" x14ac:dyDescent="0.2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  <c r="AB599" s="17"/>
      <c r="AC599" s="17"/>
      <c r="AD599" s="17"/>
    </row>
    <row r="600" spans="1:30" x14ac:dyDescent="0.2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  <c r="AB600" s="17"/>
      <c r="AC600" s="17"/>
      <c r="AD600" s="17"/>
    </row>
    <row r="601" spans="1:30" x14ac:dyDescent="0.2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  <c r="AB601" s="17"/>
      <c r="AC601" s="17"/>
      <c r="AD601" s="17"/>
    </row>
    <row r="602" spans="1:30" x14ac:dyDescent="0.2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  <c r="AB602" s="17"/>
      <c r="AC602" s="17"/>
      <c r="AD602" s="17"/>
    </row>
    <row r="603" spans="1:30" x14ac:dyDescent="0.2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  <c r="AB603" s="17"/>
      <c r="AC603" s="17"/>
      <c r="AD603" s="17"/>
    </row>
    <row r="604" spans="1:30" x14ac:dyDescent="0.2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  <c r="AB604" s="17"/>
      <c r="AC604" s="17"/>
      <c r="AD604" s="17"/>
    </row>
    <row r="605" spans="1:30" x14ac:dyDescent="0.2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  <c r="AB605" s="17"/>
      <c r="AC605" s="17"/>
      <c r="AD605" s="17"/>
    </row>
    <row r="606" spans="1:30" x14ac:dyDescent="0.2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  <c r="AB606" s="17"/>
      <c r="AC606" s="17"/>
      <c r="AD606" s="17"/>
    </row>
    <row r="607" spans="1:30" x14ac:dyDescent="0.2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  <c r="AB607" s="17"/>
      <c r="AC607" s="17"/>
      <c r="AD607" s="17"/>
    </row>
    <row r="608" spans="1:30" x14ac:dyDescent="0.2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  <c r="AB608" s="17"/>
      <c r="AC608" s="17"/>
      <c r="AD608" s="17"/>
    </row>
    <row r="609" spans="1:30" x14ac:dyDescent="0.2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  <c r="AB609" s="17"/>
      <c r="AC609" s="17"/>
      <c r="AD609" s="17"/>
    </row>
    <row r="610" spans="1:30" x14ac:dyDescent="0.2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  <c r="AB610" s="17"/>
      <c r="AC610" s="17"/>
      <c r="AD610" s="17"/>
    </row>
    <row r="611" spans="1:30" x14ac:dyDescent="0.2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  <c r="AB611" s="17"/>
      <c r="AC611" s="17"/>
      <c r="AD611" s="17"/>
    </row>
    <row r="612" spans="1:30" x14ac:dyDescent="0.2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  <c r="AB612" s="17"/>
      <c r="AC612" s="17"/>
      <c r="AD612" s="17"/>
    </row>
    <row r="613" spans="1:30" x14ac:dyDescent="0.2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  <c r="AB613" s="17"/>
      <c r="AC613" s="17"/>
      <c r="AD613" s="17"/>
    </row>
    <row r="614" spans="1:30" x14ac:dyDescent="0.2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  <c r="AB614" s="17"/>
      <c r="AC614" s="17"/>
      <c r="AD614" s="17"/>
    </row>
    <row r="615" spans="1:30" x14ac:dyDescent="0.2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  <c r="AB615" s="17"/>
      <c r="AC615" s="17"/>
      <c r="AD615" s="17"/>
    </row>
    <row r="616" spans="1:30" x14ac:dyDescent="0.2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  <c r="AB616" s="17"/>
      <c r="AC616" s="17"/>
      <c r="AD616" s="17"/>
    </row>
    <row r="617" spans="1:30" x14ac:dyDescent="0.2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  <c r="AB617" s="17"/>
      <c r="AC617" s="17"/>
      <c r="AD617" s="17"/>
    </row>
    <row r="618" spans="1:30" x14ac:dyDescent="0.2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  <c r="AB618" s="17"/>
      <c r="AC618" s="17"/>
      <c r="AD618" s="17"/>
    </row>
    <row r="619" spans="1:30" x14ac:dyDescent="0.2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  <c r="AB619" s="17"/>
      <c r="AC619" s="17"/>
      <c r="AD619" s="17"/>
    </row>
    <row r="620" spans="1:30" x14ac:dyDescent="0.2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  <c r="AB620" s="17"/>
      <c r="AC620" s="17"/>
      <c r="AD620" s="17"/>
    </row>
    <row r="621" spans="1:30" x14ac:dyDescent="0.2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  <c r="AB621" s="17"/>
      <c r="AC621" s="17"/>
      <c r="AD621" s="17"/>
    </row>
    <row r="622" spans="1:30" x14ac:dyDescent="0.2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  <c r="AB622" s="17"/>
      <c r="AC622" s="17"/>
      <c r="AD622" s="17"/>
    </row>
    <row r="623" spans="1:30" x14ac:dyDescent="0.2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  <c r="AB623" s="17"/>
      <c r="AC623" s="17"/>
      <c r="AD623" s="17"/>
    </row>
    <row r="624" spans="1:30" x14ac:dyDescent="0.2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  <c r="AB624" s="17"/>
      <c r="AC624" s="17"/>
      <c r="AD624" s="17"/>
    </row>
    <row r="625" spans="1:30" x14ac:dyDescent="0.2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  <c r="AB625" s="17"/>
      <c r="AC625" s="17"/>
      <c r="AD625" s="17"/>
    </row>
    <row r="626" spans="1:30" x14ac:dyDescent="0.2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  <c r="AB626" s="17"/>
      <c r="AC626" s="17"/>
      <c r="AD626" s="17"/>
    </row>
    <row r="627" spans="1:30" x14ac:dyDescent="0.2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  <c r="AB627" s="17"/>
      <c r="AC627" s="17"/>
      <c r="AD627" s="17"/>
    </row>
    <row r="628" spans="1:30" x14ac:dyDescent="0.2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  <c r="AB628" s="17"/>
      <c r="AC628" s="17"/>
      <c r="AD628" s="17"/>
    </row>
    <row r="629" spans="1:30" x14ac:dyDescent="0.2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  <c r="AB629" s="17"/>
      <c r="AC629" s="17"/>
      <c r="AD629" s="17"/>
    </row>
    <row r="630" spans="1:30" x14ac:dyDescent="0.2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  <c r="AB630" s="17"/>
      <c r="AC630" s="17"/>
      <c r="AD630" s="17"/>
    </row>
    <row r="631" spans="1:30" x14ac:dyDescent="0.2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  <c r="AB631" s="17"/>
      <c r="AC631" s="17"/>
      <c r="AD631" s="17"/>
    </row>
    <row r="632" spans="1:30" x14ac:dyDescent="0.2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  <c r="AB632" s="17"/>
      <c r="AC632" s="17"/>
      <c r="AD632" s="17"/>
    </row>
    <row r="633" spans="1:30" x14ac:dyDescent="0.2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  <c r="AB633" s="17"/>
      <c r="AC633" s="17"/>
      <c r="AD633" s="17"/>
    </row>
    <row r="634" spans="1:30" x14ac:dyDescent="0.2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  <c r="AB634" s="17"/>
      <c r="AC634" s="17"/>
      <c r="AD634" s="17"/>
    </row>
    <row r="635" spans="1:30" x14ac:dyDescent="0.2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  <c r="AB635" s="17"/>
      <c r="AC635" s="17"/>
      <c r="AD635" s="17"/>
    </row>
    <row r="636" spans="1:30" x14ac:dyDescent="0.2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  <c r="AB636" s="17"/>
      <c r="AC636" s="17"/>
      <c r="AD636" s="17"/>
    </row>
    <row r="637" spans="1:30" x14ac:dyDescent="0.2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  <c r="AB637" s="17"/>
      <c r="AC637" s="17"/>
      <c r="AD637" s="17"/>
    </row>
    <row r="638" spans="1:30" x14ac:dyDescent="0.2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  <c r="AB638" s="17"/>
      <c r="AC638" s="17"/>
      <c r="AD638" s="17"/>
    </row>
    <row r="639" spans="1:30" x14ac:dyDescent="0.2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  <c r="AB639" s="17"/>
      <c r="AC639" s="17"/>
      <c r="AD639" s="17"/>
    </row>
    <row r="640" spans="1:30" x14ac:dyDescent="0.2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  <c r="AB640" s="17"/>
      <c r="AC640" s="17"/>
      <c r="AD640" s="17"/>
    </row>
    <row r="641" spans="1:30" x14ac:dyDescent="0.2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  <c r="AB641" s="17"/>
      <c r="AC641" s="17"/>
      <c r="AD641" s="17"/>
    </row>
    <row r="642" spans="1:30" x14ac:dyDescent="0.2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  <c r="AB642" s="17"/>
      <c r="AC642" s="17"/>
      <c r="AD642" s="17"/>
    </row>
    <row r="643" spans="1:30" x14ac:dyDescent="0.2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  <c r="AB643" s="17"/>
      <c r="AC643" s="17"/>
      <c r="AD643" s="17"/>
    </row>
    <row r="644" spans="1:30" x14ac:dyDescent="0.2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  <c r="AB644" s="17"/>
      <c r="AC644" s="17"/>
      <c r="AD644" s="17"/>
    </row>
    <row r="645" spans="1:30" x14ac:dyDescent="0.2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  <c r="AB645" s="17"/>
      <c r="AC645" s="17"/>
      <c r="AD645" s="17"/>
    </row>
    <row r="646" spans="1:30" x14ac:dyDescent="0.2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  <c r="AB646" s="17"/>
      <c r="AC646" s="17"/>
      <c r="AD646" s="17"/>
    </row>
    <row r="647" spans="1:30" x14ac:dyDescent="0.2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  <c r="AB647" s="17"/>
      <c r="AC647" s="17"/>
      <c r="AD647" s="17"/>
    </row>
    <row r="648" spans="1:30" x14ac:dyDescent="0.2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  <c r="AB648" s="17"/>
      <c r="AC648" s="17"/>
      <c r="AD648" s="17"/>
    </row>
    <row r="649" spans="1:30" x14ac:dyDescent="0.2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  <c r="AB649" s="17"/>
      <c r="AC649" s="17"/>
      <c r="AD649" s="17"/>
    </row>
    <row r="650" spans="1:30" x14ac:dyDescent="0.2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  <c r="AB650" s="17"/>
      <c r="AC650" s="17"/>
      <c r="AD650" s="17"/>
    </row>
    <row r="651" spans="1:30" x14ac:dyDescent="0.2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  <c r="AB651" s="17"/>
      <c r="AC651" s="17"/>
      <c r="AD651" s="17"/>
    </row>
    <row r="652" spans="1:30" x14ac:dyDescent="0.2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  <c r="AB652" s="17"/>
      <c r="AC652" s="17"/>
      <c r="AD652" s="17"/>
    </row>
    <row r="653" spans="1:30" x14ac:dyDescent="0.2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  <c r="AB653" s="17"/>
      <c r="AC653" s="17"/>
      <c r="AD653" s="17"/>
    </row>
    <row r="654" spans="1:30" x14ac:dyDescent="0.2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  <c r="AB654" s="17"/>
      <c r="AC654" s="17"/>
      <c r="AD654" s="17"/>
    </row>
    <row r="655" spans="1:30" x14ac:dyDescent="0.2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  <c r="AB655" s="17"/>
      <c r="AC655" s="17"/>
      <c r="AD655" s="17"/>
    </row>
    <row r="656" spans="1:30" x14ac:dyDescent="0.2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  <c r="AB656" s="17"/>
      <c r="AC656" s="17"/>
      <c r="AD656" s="17"/>
    </row>
    <row r="657" spans="1:30" x14ac:dyDescent="0.2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  <c r="AB657" s="17"/>
      <c r="AC657" s="17"/>
      <c r="AD657" s="17"/>
    </row>
    <row r="658" spans="1:30" x14ac:dyDescent="0.2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  <c r="AB658" s="17"/>
      <c r="AC658" s="17"/>
      <c r="AD658" s="17"/>
    </row>
    <row r="659" spans="1:30" x14ac:dyDescent="0.2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  <c r="AB659" s="17"/>
      <c r="AC659" s="17"/>
      <c r="AD659" s="17"/>
    </row>
    <row r="660" spans="1:30" x14ac:dyDescent="0.2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  <c r="AB660" s="17"/>
      <c r="AC660" s="17"/>
      <c r="AD660" s="17"/>
    </row>
    <row r="661" spans="1:30" x14ac:dyDescent="0.2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  <c r="AB661" s="17"/>
      <c r="AC661" s="17"/>
      <c r="AD661" s="17"/>
    </row>
    <row r="662" spans="1:30" x14ac:dyDescent="0.2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  <c r="AB662" s="17"/>
      <c r="AC662" s="17"/>
      <c r="AD662" s="17"/>
    </row>
    <row r="663" spans="1:30" x14ac:dyDescent="0.2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  <c r="AB663" s="17"/>
      <c r="AC663" s="17"/>
      <c r="AD663" s="17"/>
    </row>
    <row r="664" spans="1:30" x14ac:dyDescent="0.2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  <c r="AB664" s="17"/>
      <c r="AC664" s="17"/>
      <c r="AD664" s="17"/>
    </row>
    <row r="665" spans="1:30" x14ac:dyDescent="0.2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  <c r="AB665" s="17"/>
      <c r="AC665" s="17"/>
      <c r="AD665" s="17"/>
    </row>
    <row r="666" spans="1:30" x14ac:dyDescent="0.2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  <c r="AB666" s="17"/>
      <c r="AC666" s="17"/>
      <c r="AD666" s="17"/>
    </row>
    <row r="667" spans="1:30" x14ac:dyDescent="0.2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  <c r="AB667" s="17"/>
      <c r="AC667" s="17"/>
      <c r="AD667" s="17"/>
    </row>
    <row r="668" spans="1:30" x14ac:dyDescent="0.2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  <c r="AB668" s="17"/>
      <c r="AC668" s="17"/>
      <c r="AD668" s="17"/>
    </row>
    <row r="669" spans="1:30" x14ac:dyDescent="0.2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  <c r="AB669" s="17"/>
      <c r="AC669" s="17"/>
      <c r="AD669" s="17"/>
    </row>
    <row r="670" spans="1:30" x14ac:dyDescent="0.2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  <c r="AB670" s="17"/>
      <c r="AC670" s="17"/>
      <c r="AD670" s="17"/>
    </row>
    <row r="671" spans="1:30" x14ac:dyDescent="0.2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  <c r="AB671" s="17"/>
      <c r="AC671" s="17"/>
      <c r="AD671" s="17"/>
    </row>
    <row r="672" spans="1:30" x14ac:dyDescent="0.2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  <c r="AB672" s="17"/>
      <c r="AC672" s="17"/>
      <c r="AD672" s="17"/>
    </row>
    <row r="673" spans="1:30" x14ac:dyDescent="0.2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  <c r="AB673" s="17"/>
      <c r="AC673" s="17"/>
      <c r="AD673" s="17"/>
    </row>
    <row r="674" spans="1:30" x14ac:dyDescent="0.2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  <c r="AB674" s="17"/>
      <c r="AC674" s="17"/>
      <c r="AD674" s="17"/>
    </row>
    <row r="675" spans="1:30" x14ac:dyDescent="0.2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  <c r="AB675" s="17"/>
      <c r="AC675" s="17"/>
      <c r="AD675" s="17"/>
    </row>
    <row r="676" spans="1:30" x14ac:dyDescent="0.2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  <c r="AB676" s="17"/>
      <c r="AC676" s="17"/>
      <c r="AD676" s="17"/>
    </row>
    <row r="677" spans="1:30" x14ac:dyDescent="0.2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  <c r="AB677" s="17"/>
      <c r="AC677" s="17"/>
      <c r="AD677" s="17"/>
    </row>
    <row r="678" spans="1:30" x14ac:dyDescent="0.2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  <c r="AB678" s="17"/>
      <c r="AC678" s="17"/>
      <c r="AD678" s="17"/>
    </row>
    <row r="679" spans="1:30" x14ac:dyDescent="0.2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  <c r="AB679" s="17"/>
      <c r="AC679" s="17"/>
      <c r="AD679" s="17"/>
    </row>
    <row r="680" spans="1:30" x14ac:dyDescent="0.2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  <c r="AB680" s="17"/>
      <c r="AC680" s="17"/>
      <c r="AD680" s="17"/>
    </row>
    <row r="681" spans="1:30" x14ac:dyDescent="0.2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  <c r="AB681" s="17"/>
      <c r="AC681" s="17"/>
      <c r="AD681" s="17"/>
    </row>
    <row r="682" spans="1:30" x14ac:dyDescent="0.2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  <c r="AB682" s="17"/>
      <c r="AC682" s="17"/>
      <c r="AD682" s="17"/>
    </row>
    <row r="683" spans="1:30" x14ac:dyDescent="0.2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  <c r="AB683" s="17"/>
      <c r="AC683" s="17"/>
      <c r="AD683" s="17"/>
    </row>
    <row r="684" spans="1:30" x14ac:dyDescent="0.2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  <c r="AB684" s="17"/>
      <c r="AC684" s="17"/>
      <c r="AD684" s="17"/>
    </row>
    <row r="685" spans="1:30" x14ac:dyDescent="0.2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  <c r="AB685" s="17"/>
      <c r="AC685" s="17"/>
      <c r="AD685" s="17"/>
    </row>
    <row r="686" spans="1:30" x14ac:dyDescent="0.2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  <c r="AB686" s="17"/>
      <c r="AC686" s="17"/>
      <c r="AD686" s="17"/>
    </row>
    <row r="687" spans="1:30" x14ac:dyDescent="0.2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  <c r="AB687" s="17"/>
      <c r="AC687" s="17"/>
      <c r="AD687" s="17"/>
    </row>
    <row r="688" spans="1:30" x14ac:dyDescent="0.2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  <c r="AB688" s="17"/>
      <c r="AC688" s="17"/>
      <c r="AD688" s="17"/>
    </row>
    <row r="689" spans="1:30" x14ac:dyDescent="0.2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  <c r="AB689" s="17"/>
      <c r="AC689" s="17"/>
      <c r="AD689" s="17"/>
    </row>
    <row r="690" spans="1:30" x14ac:dyDescent="0.2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  <c r="AB690" s="17"/>
      <c r="AC690" s="17"/>
      <c r="AD690" s="17"/>
    </row>
    <row r="691" spans="1:30" x14ac:dyDescent="0.2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  <c r="AB691" s="17"/>
      <c r="AC691" s="17"/>
      <c r="AD691" s="17"/>
    </row>
    <row r="692" spans="1:30" x14ac:dyDescent="0.2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  <c r="AB692" s="17"/>
      <c r="AC692" s="17"/>
      <c r="AD692" s="17"/>
    </row>
    <row r="693" spans="1:30" x14ac:dyDescent="0.2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  <c r="AB693" s="17"/>
      <c r="AC693" s="17"/>
      <c r="AD693" s="17"/>
    </row>
    <row r="694" spans="1:30" x14ac:dyDescent="0.2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  <c r="AB694" s="17"/>
      <c r="AC694" s="17"/>
      <c r="AD694" s="17"/>
    </row>
    <row r="695" spans="1:30" x14ac:dyDescent="0.2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  <c r="AB695" s="17"/>
      <c r="AC695" s="17"/>
      <c r="AD695" s="17"/>
    </row>
    <row r="696" spans="1:30" x14ac:dyDescent="0.2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  <c r="AB696" s="17"/>
      <c r="AC696" s="17"/>
      <c r="AD696" s="17"/>
    </row>
    <row r="697" spans="1:30" x14ac:dyDescent="0.2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  <c r="AB697" s="17"/>
      <c r="AC697" s="17"/>
      <c r="AD697" s="17"/>
    </row>
    <row r="698" spans="1:30" x14ac:dyDescent="0.2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  <c r="AB698" s="17"/>
      <c r="AC698" s="17"/>
      <c r="AD698" s="17"/>
    </row>
    <row r="699" spans="1:30" x14ac:dyDescent="0.2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  <c r="AB699" s="17"/>
      <c r="AC699" s="17"/>
      <c r="AD699" s="17"/>
    </row>
    <row r="700" spans="1:30" x14ac:dyDescent="0.2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  <c r="AB700" s="17"/>
      <c r="AC700" s="17"/>
      <c r="AD700" s="17"/>
    </row>
    <row r="701" spans="1:30" x14ac:dyDescent="0.2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  <c r="AB701" s="17"/>
      <c r="AC701" s="17"/>
      <c r="AD701" s="17"/>
    </row>
    <row r="702" spans="1:30" x14ac:dyDescent="0.2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  <c r="AB702" s="17"/>
      <c r="AC702" s="17"/>
      <c r="AD702" s="17"/>
    </row>
    <row r="703" spans="1:30" x14ac:dyDescent="0.2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  <c r="AB703" s="17"/>
      <c r="AC703" s="17"/>
      <c r="AD703" s="17"/>
    </row>
    <row r="704" spans="1:30" x14ac:dyDescent="0.2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  <c r="AB704" s="17"/>
      <c r="AC704" s="17"/>
      <c r="AD704" s="17"/>
    </row>
    <row r="705" spans="1:30" x14ac:dyDescent="0.2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  <c r="AB705" s="17"/>
      <c r="AC705" s="17"/>
      <c r="AD705" s="17"/>
    </row>
    <row r="706" spans="1:30" x14ac:dyDescent="0.2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  <c r="AB706" s="17"/>
      <c r="AC706" s="17"/>
      <c r="AD706" s="17"/>
    </row>
    <row r="707" spans="1:30" x14ac:dyDescent="0.2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  <c r="AB707" s="17"/>
      <c r="AC707" s="17"/>
      <c r="AD707" s="17"/>
    </row>
    <row r="708" spans="1:30" x14ac:dyDescent="0.2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  <c r="AB708" s="17"/>
      <c r="AC708" s="17"/>
      <c r="AD708" s="17"/>
    </row>
    <row r="709" spans="1:30" x14ac:dyDescent="0.2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  <c r="AB709" s="17"/>
      <c r="AC709" s="17"/>
      <c r="AD709" s="17"/>
    </row>
    <row r="710" spans="1:30" x14ac:dyDescent="0.2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  <c r="AB710" s="17"/>
      <c r="AC710" s="17"/>
      <c r="AD710" s="17"/>
    </row>
    <row r="711" spans="1:30" x14ac:dyDescent="0.2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  <c r="AB711" s="17"/>
      <c r="AC711" s="17"/>
      <c r="AD711" s="17"/>
    </row>
    <row r="712" spans="1:30" x14ac:dyDescent="0.2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  <c r="AB712" s="17"/>
      <c r="AC712" s="17"/>
      <c r="AD712" s="17"/>
    </row>
    <row r="713" spans="1:30" x14ac:dyDescent="0.2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  <c r="AB713" s="17"/>
      <c r="AC713" s="17"/>
      <c r="AD713" s="17"/>
    </row>
    <row r="714" spans="1:30" x14ac:dyDescent="0.2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  <c r="AB714" s="17"/>
      <c r="AC714" s="17"/>
      <c r="AD714" s="17"/>
    </row>
    <row r="715" spans="1:30" x14ac:dyDescent="0.2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  <c r="AB715" s="17"/>
      <c r="AC715" s="17"/>
      <c r="AD715" s="17"/>
    </row>
    <row r="716" spans="1:30" x14ac:dyDescent="0.2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  <c r="AB716" s="17"/>
      <c r="AC716" s="17"/>
      <c r="AD716" s="17"/>
    </row>
    <row r="717" spans="1:30" x14ac:dyDescent="0.2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  <c r="AB717" s="17"/>
      <c r="AC717" s="17"/>
      <c r="AD717" s="17"/>
    </row>
    <row r="718" spans="1:30" x14ac:dyDescent="0.2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  <c r="AB718" s="17"/>
      <c r="AC718" s="17"/>
      <c r="AD718" s="17"/>
    </row>
    <row r="719" spans="1:30" x14ac:dyDescent="0.2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  <c r="AB719" s="17"/>
      <c r="AC719" s="17"/>
      <c r="AD719" s="17"/>
    </row>
    <row r="720" spans="1:30" x14ac:dyDescent="0.2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  <c r="AB720" s="17"/>
      <c r="AC720" s="17"/>
      <c r="AD720" s="17"/>
    </row>
    <row r="721" spans="1:30" x14ac:dyDescent="0.2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  <c r="AB721" s="17"/>
      <c r="AC721" s="17"/>
      <c r="AD721" s="17"/>
    </row>
    <row r="722" spans="1:30" x14ac:dyDescent="0.2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  <c r="AB722" s="17"/>
      <c r="AC722" s="17"/>
      <c r="AD722" s="17"/>
    </row>
    <row r="723" spans="1:30" x14ac:dyDescent="0.2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  <c r="AB723" s="17"/>
      <c r="AC723" s="17"/>
      <c r="AD723" s="17"/>
    </row>
    <row r="724" spans="1:30" x14ac:dyDescent="0.2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  <c r="AB724" s="17"/>
      <c r="AC724" s="17"/>
      <c r="AD724" s="17"/>
    </row>
    <row r="725" spans="1:30" x14ac:dyDescent="0.2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  <c r="AB725" s="17"/>
      <c r="AC725" s="17"/>
      <c r="AD725" s="17"/>
    </row>
    <row r="726" spans="1:30" x14ac:dyDescent="0.2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  <c r="AB726" s="17"/>
      <c r="AC726" s="17"/>
      <c r="AD726" s="17"/>
    </row>
    <row r="727" spans="1:30" x14ac:dyDescent="0.2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  <c r="AB727" s="17"/>
      <c r="AC727" s="17"/>
      <c r="AD727" s="17"/>
    </row>
    <row r="728" spans="1:30" x14ac:dyDescent="0.2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  <c r="AB728" s="17"/>
      <c r="AC728" s="17"/>
      <c r="AD728" s="17"/>
    </row>
    <row r="729" spans="1:30" x14ac:dyDescent="0.2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  <c r="AB729" s="17"/>
      <c r="AC729" s="17"/>
      <c r="AD729" s="17"/>
    </row>
    <row r="730" spans="1:30" x14ac:dyDescent="0.2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  <c r="AB730" s="17"/>
      <c r="AC730" s="17"/>
      <c r="AD730" s="17"/>
    </row>
    <row r="731" spans="1:30" x14ac:dyDescent="0.2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  <c r="AB731" s="17"/>
      <c r="AC731" s="17"/>
      <c r="AD731" s="17"/>
    </row>
    <row r="732" spans="1:30" x14ac:dyDescent="0.2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  <c r="AB732" s="17"/>
      <c r="AC732" s="17"/>
      <c r="AD732" s="17"/>
    </row>
    <row r="733" spans="1:30" x14ac:dyDescent="0.2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  <c r="AB733" s="17"/>
      <c r="AC733" s="17"/>
      <c r="AD733" s="17"/>
    </row>
    <row r="734" spans="1:30" x14ac:dyDescent="0.2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  <c r="AB734" s="17"/>
      <c r="AC734" s="17"/>
      <c r="AD734" s="17"/>
    </row>
    <row r="735" spans="1:30" x14ac:dyDescent="0.2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  <c r="AB735" s="17"/>
      <c r="AC735" s="17"/>
      <c r="AD735" s="17"/>
    </row>
    <row r="736" spans="1:30" x14ac:dyDescent="0.2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  <c r="AB736" s="17"/>
      <c r="AC736" s="17"/>
      <c r="AD736" s="17"/>
    </row>
    <row r="737" spans="1:30" x14ac:dyDescent="0.2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  <c r="AB737" s="17"/>
      <c r="AC737" s="17"/>
      <c r="AD737" s="17"/>
    </row>
    <row r="738" spans="1:30" x14ac:dyDescent="0.2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  <c r="AB738" s="17"/>
      <c r="AC738" s="17"/>
      <c r="AD738" s="17"/>
    </row>
    <row r="739" spans="1:30" x14ac:dyDescent="0.2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  <c r="AB739" s="17"/>
      <c r="AC739" s="17"/>
      <c r="AD739" s="17"/>
    </row>
    <row r="740" spans="1:30" x14ac:dyDescent="0.2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  <c r="AB740" s="17"/>
      <c r="AC740" s="17"/>
      <c r="AD740" s="17"/>
    </row>
    <row r="741" spans="1:30" x14ac:dyDescent="0.2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  <c r="AB741" s="17"/>
      <c r="AC741" s="17"/>
      <c r="AD741" s="17"/>
    </row>
    <row r="742" spans="1:30" x14ac:dyDescent="0.2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  <c r="AB742" s="17"/>
      <c r="AC742" s="17"/>
      <c r="AD742" s="17"/>
    </row>
    <row r="743" spans="1:30" x14ac:dyDescent="0.2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  <c r="AB743" s="17"/>
      <c r="AC743" s="17"/>
      <c r="AD743" s="17"/>
    </row>
    <row r="744" spans="1:30" x14ac:dyDescent="0.2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  <c r="AB744" s="17"/>
      <c r="AC744" s="17"/>
      <c r="AD744" s="17"/>
    </row>
    <row r="745" spans="1:30" x14ac:dyDescent="0.2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  <c r="AB745" s="17"/>
      <c r="AC745" s="17"/>
      <c r="AD745" s="17"/>
    </row>
    <row r="746" spans="1:30" x14ac:dyDescent="0.2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  <c r="AB746" s="17"/>
      <c r="AC746" s="17"/>
      <c r="AD746" s="17"/>
    </row>
    <row r="747" spans="1:30" x14ac:dyDescent="0.2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  <c r="AB747" s="17"/>
      <c r="AC747" s="17"/>
      <c r="AD747" s="17"/>
    </row>
    <row r="748" spans="1:30" x14ac:dyDescent="0.2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  <c r="AB748" s="17"/>
      <c r="AC748" s="17"/>
      <c r="AD748" s="17"/>
    </row>
    <row r="749" spans="1:30" x14ac:dyDescent="0.2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  <c r="AB749" s="17"/>
      <c r="AC749" s="17"/>
      <c r="AD749" s="17"/>
    </row>
    <row r="750" spans="1:30" x14ac:dyDescent="0.2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  <c r="AB750" s="17"/>
      <c r="AC750" s="17"/>
      <c r="AD750" s="17"/>
    </row>
    <row r="751" spans="1:30" x14ac:dyDescent="0.2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  <c r="AB751" s="17"/>
      <c r="AC751" s="17"/>
      <c r="AD751" s="17"/>
    </row>
    <row r="752" spans="1:30" x14ac:dyDescent="0.2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  <c r="AB752" s="17"/>
      <c r="AC752" s="17"/>
      <c r="AD752" s="17"/>
    </row>
    <row r="753" spans="1:30" x14ac:dyDescent="0.2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  <c r="AB753" s="17"/>
      <c r="AC753" s="17"/>
      <c r="AD753" s="17"/>
    </row>
    <row r="754" spans="1:30" x14ac:dyDescent="0.2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  <c r="AB754" s="17"/>
      <c r="AC754" s="17"/>
      <c r="AD754" s="17"/>
    </row>
    <row r="755" spans="1:30" x14ac:dyDescent="0.2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  <c r="AB755" s="17"/>
      <c r="AC755" s="17"/>
      <c r="AD755" s="17"/>
    </row>
    <row r="756" spans="1:30" x14ac:dyDescent="0.2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  <c r="AB756" s="17"/>
      <c r="AC756" s="17"/>
      <c r="AD756" s="17"/>
    </row>
    <row r="757" spans="1:30" x14ac:dyDescent="0.2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  <c r="AB757" s="17"/>
      <c r="AC757" s="17"/>
      <c r="AD757" s="17"/>
    </row>
    <row r="758" spans="1:30" x14ac:dyDescent="0.2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  <c r="AB758" s="17"/>
      <c r="AC758" s="17"/>
      <c r="AD758" s="17"/>
    </row>
    <row r="759" spans="1:30" x14ac:dyDescent="0.2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  <c r="AB759" s="17"/>
      <c r="AC759" s="17"/>
      <c r="AD759" s="17"/>
    </row>
    <row r="760" spans="1:30" x14ac:dyDescent="0.2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  <c r="AB760" s="17"/>
      <c r="AC760" s="17"/>
      <c r="AD760" s="17"/>
    </row>
    <row r="761" spans="1:30" x14ac:dyDescent="0.2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  <c r="AB761" s="17"/>
      <c r="AC761" s="17"/>
      <c r="AD761" s="17"/>
    </row>
    <row r="762" spans="1:30" x14ac:dyDescent="0.2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  <c r="AB762" s="17"/>
      <c r="AC762" s="17"/>
      <c r="AD762" s="17"/>
    </row>
    <row r="763" spans="1:30" x14ac:dyDescent="0.2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  <c r="AB763" s="17"/>
      <c r="AC763" s="17"/>
      <c r="AD763" s="17"/>
    </row>
    <row r="764" spans="1:30" x14ac:dyDescent="0.2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  <c r="AB764" s="17"/>
      <c r="AC764" s="17"/>
      <c r="AD764" s="17"/>
    </row>
    <row r="765" spans="1:30" x14ac:dyDescent="0.2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  <c r="AB765" s="17"/>
      <c r="AC765" s="17"/>
      <c r="AD765" s="17"/>
    </row>
    <row r="766" spans="1:30" x14ac:dyDescent="0.2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  <c r="AB766" s="17"/>
      <c r="AC766" s="17"/>
      <c r="AD766" s="17"/>
    </row>
    <row r="767" spans="1:30" x14ac:dyDescent="0.2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  <c r="AB767" s="17"/>
      <c r="AC767" s="17"/>
      <c r="AD767" s="17"/>
    </row>
    <row r="768" spans="1:30" x14ac:dyDescent="0.2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  <c r="AB768" s="17"/>
      <c r="AC768" s="17"/>
      <c r="AD768" s="17"/>
    </row>
    <row r="769" spans="1:30" x14ac:dyDescent="0.2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  <c r="AB769" s="17"/>
      <c r="AC769" s="17"/>
      <c r="AD769" s="17"/>
    </row>
    <row r="770" spans="1:30" x14ac:dyDescent="0.2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  <c r="AB770" s="17"/>
      <c r="AC770" s="17"/>
      <c r="AD770" s="17"/>
    </row>
    <row r="771" spans="1:30" x14ac:dyDescent="0.2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  <c r="AB771" s="17"/>
      <c r="AC771" s="17"/>
      <c r="AD771" s="17"/>
    </row>
    <row r="772" spans="1:30" x14ac:dyDescent="0.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  <c r="AB772" s="17"/>
      <c r="AC772" s="17"/>
      <c r="AD772" s="17"/>
    </row>
    <row r="773" spans="1:30" x14ac:dyDescent="0.2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  <c r="AB773" s="17"/>
      <c r="AC773" s="17"/>
      <c r="AD773" s="17"/>
    </row>
    <row r="774" spans="1:30" x14ac:dyDescent="0.2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  <c r="AB774" s="17"/>
      <c r="AC774" s="17"/>
      <c r="AD774" s="17"/>
    </row>
    <row r="775" spans="1:30" x14ac:dyDescent="0.2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  <c r="AB775" s="17"/>
      <c r="AC775" s="17"/>
      <c r="AD775" s="17"/>
    </row>
    <row r="776" spans="1:30" x14ac:dyDescent="0.2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  <c r="AB776" s="17"/>
      <c r="AC776" s="17"/>
      <c r="AD776" s="17"/>
    </row>
    <row r="777" spans="1:30" x14ac:dyDescent="0.2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  <c r="AB777" s="17"/>
      <c r="AC777" s="17"/>
      <c r="AD777" s="17"/>
    </row>
    <row r="778" spans="1:30" x14ac:dyDescent="0.2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  <c r="AB778" s="17"/>
      <c r="AC778" s="17"/>
      <c r="AD778" s="17"/>
    </row>
    <row r="779" spans="1:30" x14ac:dyDescent="0.2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  <c r="AB779" s="17"/>
      <c r="AC779" s="17"/>
      <c r="AD779" s="17"/>
    </row>
    <row r="780" spans="1:30" x14ac:dyDescent="0.2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  <c r="AB780" s="17"/>
      <c r="AC780" s="17"/>
      <c r="AD780" s="17"/>
    </row>
    <row r="781" spans="1:30" x14ac:dyDescent="0.2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  <c r="AB781" s="17"/>
      <c r="AC781" s="17"/>
      <c r="AD781" s="17"/>
    </row>
    <row r="782" spans="1:30" x14ac:dyDescent="0.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  <c r="AB782" s="17"/>
      <c r="AC782" s="17"/>
      <c r="AD782" s="17"/>
    </row>
    <row r="783" spans="1:30" x14ac:dyDescent="0.2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  <c r="AB783" s="17"/>
      <c r="AC783" s="17"/>
      <c r="AD783" s="17"/>
    </row>
    <row r="784" spans="1:30" x14ac:dyDescent="0.2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  <c r="AB784" s="17"/>
      <c r="AC784" s="17"/>
      <c r="AD784" s="17"/>
    </row>
    <row r="785" spans="1:30" x14ac:dyDescent="0.2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  <c r="AB785" s="17"/>
      <c r="AC785" s="17"/>
      <c r="AD785" s="17"/>
    </row>
    <row r="786" spans="1:30" x14ac:dyDescent="0.2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  <c r="AB786" s="17"/>
      <c r="AC786" s="17"/>
      <c r="AD786" s="17"/>
    </row>
    <row r="787" spans="1:30" x14ac:dyDescent="0.2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  <c r="AB787" s="17"/>
      <c r="AC787" s="17"/>
      <c r="AD787" s="17"/>
    </row>
    <row r="788" spans="1:30" x14ac:dyDescent="0.2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  <c r="AB788" s="17"/>
      <c r="AC788" s="17"/>
      <c r="AD788" s="17"/>
    </row>
    <row r="789" spans="1:30" x14ac:dyDescent="0.2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  <c r="AB789" s="17"/>
      <c r="AC789" s="17"/>
      <c r="AD789" s="17"/>
    </row>
    <row r="790" spans="1:30" x14ac:dyDescent="0.2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  <c r="AB790" s="17"/>
      <c r="AC790" s="17"/>
      <c r="AD790" s="17"/>
    </row>
    <row r="791" spans="1:30" x14ac:dyDescent="0.2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  <c r="AB791" s="17"/>
      <c r="AC791" s="17"/>
      <c r="AD791" s="17"/>
    </row>
    <row r="792" spans="1:30" x14ac:dyDescent="0.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  <c r="AB792" s="17"/>
      <c r="AC792" s="17"/>
      <c r="AD792" s="17"/>
    </row>
    <row r="793" spans="1:30" x14ac:dyDescent="0.2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  <c r="AB793" s="17"/>
      <c r="AC793" s="17"/>
      <c r="AD793" s="17"/>
    </row>
    <row r="794" spans="1:30" x14ac:dyDescent="0.2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  <c r="AB794" s="17"/>
      <c r="AC794" s="17"/>
      <c r="AD794" s="17"/>
    </row>
    <row r="795" spans="1:30" x14ac:dyDescent="0.2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  <c r="AB795" s="17"/>
      <c r="AC795" s="17"/>
      <c r="AD795" s="17"/>
    </row>
    <row r="796" spans="1:30" x14ac:dyDescent="0.2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  <c r="AB796" s="17"/>
      <c r="AC796" s="17"/>
      <c r="AD796" s="17"/>
    </row>
    <row r="797" spans="1:30" x14ac:dyDescent="0.2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  <c r="AB797" s="17"/>
      <c r="AC797" s="17"/>
      <c r="AD797" s="17"/>
    </row>
    <row r="798" spans="1:30" x14ac:dyDescent="0.2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  <c r="AB798" s="17"/>
      <c r="AC798" s="17"/>
      <c r="AD798" s="17"/>
    </row>
    <row r="799" spans="1:30" x14ac:dyDescent="0.2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  <c r="AB799" s="17"/>
      <c r="AC799" s="17"/>
      <c r="AD799" s="17"/>
    </row>
    <row r="800" spans="1:30" x14ac:dyDescent="0.2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  <c r="AB800" s="17"/>
      <c r="AC800" s="17"/>
      <c r="AD800" s="17"/>
    </row>
    <row r="801" spans="1:30" x14ac:dyDescent="0.2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  <c r="AB801" s="17"/>
      <c r="AC801" s="17"/>
      <c r="AD801" s="17"/>
    </row>
    <row r="802" spans="1:30" x14ac:dyDescent="0.2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  <c r="AB802" s="17"/>
      <c r="AC802" s="17"/>
      <c r="AD802" s="17"/>
    </row>
    <row r="803" spans="1:30" x14ac:dyDescent="0.2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  <c r="AB803" s="17"/>
      <c r="AC803" s="17"/>
      <c r="AD803" s="17"/>
    </row>
    <row r="804" spans="1:30" x14ac:dyDescent="0.2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  <c r="AB804" s="17"/>
      <c r="AC804" s="17"/>
      <c r="AD804" s="17"/>
    </row>
    <row r="805" spans="1:30" x14ac:dyDescent="0.2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  <c r="AB805" s="17"/>
      <c r="AC805" s="17"/>
      <c r="AD805" s="17"/>
    </row>
    <row r="806" spans="1:30" x14ac:dyDescent="0.2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  <c r="AB806" s="17"/>
      <c r="AC806" s="17"/>
      <c r="AD806" s="17"/>
    </row>
    <row r="807" spans="1:30" x14ac:dyDescent="0.2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  <c r="AB807" s="17"/>
      <c r="AC807" s="17"/>
      <c r="AD807" s="17"/>
    </row>
    <row r="808" spans="1:30" x14ac:dyDescent="0.2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  <c r="AB808" s="17"/>
      <c r="AC808" s="17"/>
      <c r="AD808" s="17"/>
    </row>
    <row r="809" spans="1:30" x14ac:dyDescent="0.2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  <c r="AB809" s="17"/>
      <c r="AC809" s="17"/>
      <c r="AD809" s="17"/>
    </row>
    <row r="810" spans="1:30" x14ac:dyDescent="0.2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  <c r="AB810" s="17"/>
      <c r="AC810" s="17"/>
      <c r="AD810" s="17"/>
    </row>
    <row r="811" spans="1:30" x14ac:dyDescent="0.2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  <c r="AB811" s="17"/>
      <c r="AC811" s="17"/>
      <c r="AD811" s="17"/>
    </row>
    <row r="812" spans="1:30" x14ac:dyDescent="0.2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  <c r="AB812" s="17"/>
      <c r="AC812" s="17"/>
      <c r="AD812" s="17"/>
    </row>
    <row r="813" spans="1:30" x14ac:dyDescent="0.2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  <c r="AB813" s="17"/>
      <c r="AC813" s="17"/>
      <c r="AD813" s="17"/>
    </row>
    <row r="814" spans="1:30" x14ac:dyDescent="0.2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  <c r="AB814" s="17"/>
      <c r="AC814" s="17"/>
      <c r="AD814" s="17"/>
    </row>
    <row r="815" spans="1:30" x14ac:dyDescent="0.2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  <c r="AB815" s="17"/>
      <c r="AC815" s="17"/>
      <c r="AD815" s="17"/>
    </row>
    <row r="816" spans="1:30" x14ac:dyDescent="0.2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  <c r="AB816" s="17"/>
      <c r="AC816" s="17"/>
      <c r="AD816" s="17"/>
    </row>
    <row r="817" spans="1:30" x14ac:dyDescent="0.2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  <c r="AB817" s="17"/>
      <c r="AC817" s="17"/>
      <c r="AD817" s="17"/>
    </row>
    <row r="818" spans="1:30" x14ac:dyDescent="0.2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  <c r="AB818" s="17"/>
      <c r="AC818" s="17"/>
      <c r="AD818" s="17"/>
    </row>
    <row r="819" spans="1:30" x14ac:dyDescent="0.2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  <c r="AB819" s="17"/>
      <c r="AC819" s="17"/>
      <c r="AD819" s="17"/>
    </row>
    <row r="820" spans="1:30" x14ac:dyDescent="0.2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  <c r="AB820" s="17"/>
      <c r="AC820" s="17"/>
      <c r="AD820" s="17"/>
    </row>
    <row r="821" spans="1:30" x14ac:dyDescent="0.2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  <c r="AB821" s="17"/>
      <c r="AC821" s="17"/>
      <c r="AD821" s="17"/>
    </row>
    <row r="822" spans="1:30" x14ac:dyDescent="0.2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  <c r="AB822" s="17"/>
      <c r="AC822" s="17"/>
      <c r="AD822" s="17"/>
    </row>
    <row r="823" spans="1:30" x14ac:dyDescent="0.2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  <c r="AB823" s="17"/>
      <c r="AC823" s="17"/>
      <c r="AD823" s="17"/>
    </row>
    <row r="824" spans="1:30" x14ac:dyDescent="0.2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  <c r="AB824" s="17"/>
      <c r="AC824" s="17"/>
      <c r="AD824" s="17"/>
    </row>
    <row r="825" spans="1:30" x14ac:dyDescent="0.2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  <c r="AB825" s="17"/>
      <c r="AC825" s="17"/>
      <c r="AD825" s="17"/>
    </row>
    <row r="826" spans="1:30" x14ac:dyDescent="0.2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  <c r="AB826" s="17"/>
      <c r="AC826" s="17"/>
      <c r="AD826" s="17"/>
    </row>
    <row r="827" spans="1:30" x14ac:dyDescent="0.2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  <c r="AB827" s="17"/>
      <c r="AC827" s="17"/>
      <c r="AD827" s="17"/>
    </row>
    <row r="828" spans="1:30" x14ac:dyDescent="0.2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  <c r="AB828" s="17"/>
      <c r="AC828" s="17"/>
      <c r="AD828" s="17"/>
    </row>
    <row r="829" spans="1:30" x14ac:dyDescent="0.2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  <c r="AB829" s="17"/>
      <c r="AC829" s="17"/>
      <c r="AD829" s="17"/>
    </row>
    <row r="830" spans="1:30" x14ac:dyDescent="0.2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  <c r="AB830" s="17"/>
      <c r="AC830" s="17"/>
      <c r="AD830" s="17"/>
    </row>
    <row r="831" spans="1:30" x14ac:dyDescent="0.2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  <c r="AB831" s="17"/>
      <c r="AC831" s="17"/>
      <c r="AD831" s="17"/>
    </row>
    <row r="832" spans="1:30" x14ac:dyDescent="0.2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  <c r="AB832" s="17"/>
      <c r="AC832" s="17"/>
      <c r="AD832" s="17"/>
    </row>
    <row r="833" spans="1:30" x14ac:dyDescent="0.2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  <c r="AB833" s="17"/>
      <c r="AC833" s="17"/>
      <c r="AD833" s="17"/>
    </row>
    <row r="834" spans="1:30" x14ac:dyDescent="0.2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  <c r="AB834" s="17"/>
      <c r="AC834" s="17"/>
      <c r="AD834" s="17"/>
    </row>
    <row r="835" spans="1:30" x14ac:dyDescent="0.2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  <c r="AB835" s="17"/>
      <c r="AC835" s="17"/>
      <c r="AD835" s="17"/>
    </row>
    <row r="836" spans="1:30" x14ac:dyDescent="0.2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  <c r="AB836" s="17"/>
      <c r="AC836" s="17"/>
      <c r="AD836" s="17"/>
    </row>
    <row r="837" spans="1:30" x14ac:dyDescent="0.2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  <c r="AB837" s="17"/>
      <c r="AC837" s="17"/>
      <c r="AD837" s="17"/>
    </row>
    <row r="838" spans="1:30" x14ac:dyDescent="0.2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  <c r="AB838" s="17"/>
      <c r="AC838" s="17"/>
      <c r="AD838" s="17"/>
    </row>
    <row r="839" spans="1:30" x14ac:dyDescent="0.2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  <c r="AB839" s="17"/>
      <c r="AC839" s="17"/>
      <c r="AD839" s="17"/>
    </row>
    <row r="840" spans="1:30" x14ac:dyDescent="0.2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  <c r="AB840" s="17"/>
      <c r="AC840" s="17"/>
      <c r="AD840" s="17"/>
    </row>
    <row r="841" spans="1:30" x14ac:dyDescent="0.2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  <c r="AB841" s="17"/>
      <c r="AC841" s="17"/>
      <c r="AD841" s="17"/>
    </row>
    <row r="842" spans="1:30" x14ac:dyDescent="0.2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  <c r="AB842" s="17"/>
      <c r="AC842" s="17"/>
      <c r="AD842" s="17"/>
    </row>
    <row r="843" spans="1:30" x14ac:dyDescent="0.2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  <c r="AB843" s="17"/>
      <c r="AC843" s="17"/>
      <c r="AD843" s="17"/>
    </row>
    <row r="844" spans="1:30" x14ac:dyDescent="0.2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  <c r="AB844" s="17"/>
      <c r="AC844" s="17"/>
      <c r="AD844" s="17"/>
    </row>
    <row r="845" spans="1:30" x14ac:dyDescent="0.2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  <c r="AB845" s="17"/>
      <c r="AC845" s="17"/>
      <c r="AD845" s="17"/>
    </row>
    <row r="846" spans="1:30" x14ac:dyDescent="0.2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  <c r="AB846" s="17"/>
      <c r="AC846" s="17"/>
      <c r="AD846" s="17"/>
    </row>
    <row r="847" spans="1:30" x14ac:dyDescent="0.2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  <c r="AB847" s="17"/>
      <c r="AC847" s="17"/>
      <c r="AD847" s="17"/>
    </row>
    <row r="848" spans="1:30" x14ac:dyDescent="0.2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  <c r="AB848" s="17"/>
      <c r="AC848" s="17"/>
      <c r="AD848" s="17"/>
    </row>
    <row r="849" spans="1:30" x14ac:dyDescent="0.2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  <c r="AB849" s="17"/>
      <c r="AC849" s="17"/>
      <c r="AD849" s="17"/>
    </row>
    <row r="850" spans="1:30" x14ac:dyDescent="0.2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  <c r="AB850" s="17"/>
      <c r="AC850" s="17"/>
      <c r="AD850" s="17"/>
    </row>
    <row r="851" spans="1:30" x14ac:dyDescent="0.2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  <c r="AB851" s="17"/>
      <c r="AC851" s="17"/>
      <c r="AD851" s="17"/>
    </row>
    <row r="852" spans="1:30" x14ac:dyDescent="0.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  <c r="AB852" s="17"/>
      <c r="AC852" s="17"/>
      <c r="AD852" s="17"/>
    </row>
    <row r="853" spans="1:30" x14ac:dyDescent="0.2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  <c r="AB853" s="17"/>
      <c r="AC853" s="17"/>
      <c r="AD853" s="17"/>
    </row>
    <row r="854" spans="1:30" x14ac:dyDescent="0.2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  <c r="AB854" s="17"/>
      <c r="AC854" s="17"/>
      <c r="AD854" s="17"/>
    </row>
    <row r="855" spans="1:30" x14ac:dyDescent="0.2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  <c r="AB855" s="17"/>
      <c r="AC855" s="17"/>
      <c r="AD855" s="17"/>
    </row>
    <row r="856" spans="1:30" x14ac:dyDescent="0.2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  <c r="AB856" s="17"/>
      <c r="AC856" s="17"/>
      <c r="AD856" s="17"/>
    </row>
    <row r="857" spans="1:30" x14ac:dyDescent="0.2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  <c r="AB857" s="17"/>
      <c r="AC857" s="17"/>
      <c r="AD857" s="17"/>
    </row>
    <row r="858" spans="1:30" x14ac:dyDescent="0.2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  <c r="AB858" s="17"/>
      <c r="AC858" s="17"/>
      <c r="AD858" s="17"/>
    </row>
    <row r="859" spans="1:30" x14ac:dyDescent="0.2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  <c r="AB859" s="17"/>
      <c r="AC859" s="17"/>
      <c r="AD859" s="17"/>
    </row>
    <row r="860" spans="1:30" x14ac:dyDescent="0.2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  <c r="AB860" s="17"/>
      <c r="AC860" s="17"/>
      <c r="AD860" s="17"/>
    </row>
    <row r="861" spans="1:30" x14ac:dyDescent="0.2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  <c r="AB861" s="17"/>
      <c r="AC861" s="17"/>
      <c r="AD861" s="17"/>
    </row>
    <row r="862" spans="1:30" x14ac:dyDescent="0.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  <c r="AB862" s="17"/>
      <c r="AC862" s="17"/>
      <c r="AD862" s="17"/>
    </row>
    <row r="863" spans="1:30" x14ac:dyDescent="0.2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  <c r="AB863" s="17"/>
      <c r="AC863" s="17"/>
      <c r="AD863" s="17"/>
    </row>
    <row r="864" spans="1:30" x14ac:dyDescent="0.2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  <c r="AB864" s="17"/>
      <c r="AC864" s="17"/>
      <c r="AD864" s="17"/>
    </row>
    <row r="865" spans="1:30" x14ac:dyDescent="0.2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  <c r="AB865" s="17"/>
      <c r="AC865" s="17"/>
      <c r="AD865" s="17"/>
    </row>
    <row r="866" spans="1:30" x14ac:dyDescent="0.2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  <c r="AB866" s="17"/>
      <c r="AC866" s="17"/>
      <c r="AD866" s="17"/>
    </row>
    <row r="867" spans="1:30" x14ac:dyDescent="0.2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  <c r="AB867" s="17"/>
      <c r="AC867" s="17"/>
      <c r="AD867" s="17"/>
    </row>
    <row r="868" spans="1:30" x14ac:dyDescent="0.2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  <c r="AB868" s="17"/>
      <c r="AC868" s="17"/>
      <c r="AD868" s="17"/>
    </row>
    <row r="869" spans="1:30" x14ac:dyDescent="0.2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  <c r="AB869" s="17"/>
      <c r="AC869" s="17"/>
      <c r="AD869" s="17"/>
    </row>
    <row r="870" spans="1:30" x14ac:dyDescent="0.2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  <c r="AB870" s="17"/>
      <c r="AC870" s="17"/>
      <c r="AD870" s="17"/>
    </row>
    <row r="871" spans="1:30" x14ac:dyDescent="0.2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  <c r="AB871" s="17"/>
      <c r="AC871" s="17"/>
      <c r="AD871" s="17"/>
    </row>
    <row r="872" spans="1:30" x14ac:dyDescent="0.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  <c r="AB872" s="17"/>
      <c r="AC872" s="17"/>
      <c r="AD872" s="17"/>
    </row>
    <row r="873" spans="1:30" x14ac:dyDescent="0.2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  <c r="AB873" s="17"/>
      <c r="AC873" s="17"/>
      <c r="AD873" s="17"/>
    </row>
    <row r="874" spans="1:30" x14ac:dyDescent="0.2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  <c r="AB874" s="17"/>
      <c r="AC874" s="17"/>
      <c r="AD874" s="17"/>
    </row>
    <row r="875" spans="1:30" x14ac:dyDescent="0.2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  <c r="AB875" s="17"/>
      <c r="AC875" s="17"/>
      <c r="AD875" s="17"/>
    </row>
    <row r="876" spans="1:30" x14ac:dyDescent="0.2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  <c r="AB876" s="17"/>
      <c r="AC876" s="17"/>
      <c r="AD876" s="17"/>
    </row>
    <row r="877" spans="1:30" x14ac:dyDescent="0.2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  <c r="AB877" s="17"/>
      <c r="AC877" s="17"/>
      <c r="AD877" s="17"/>
    </row>
    <row r="878" spans="1:30" x14ac:dyDescent="0.2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  <c r="AB878" s="17"/>
      <c r="AC878" s="17"/>
      <c r="AD878" s="17"/>
    </row>
    <row r="879" spans="1:30" x14ac:dyDescent="0.2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  <c r="AB879" s="17"/>
      <c r="AC879" s="17"/>
      <c r="AD879" s="17"/>
    </row>
    <row r="880" spans="1:30" x14ac:dyDescent="0.2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  <c r="AB880" s="17"/>
      <c r="AC880" s="17"/>
      <c r="AD880" s="17"/>
    </row>
    <row r="881" spans="1:30" x14ac:dyDescent="0.2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  <c r="AB881" s="17"/>
      <c r="AC881" s="17"/>
      <c r="AD881" s="17"/>
    </row>
    <row r="882" spans="1:30" x14ac:dyDescent="0.2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  <c r="AB882" s="17"/>
      <c r="AC882" s="17"/>
      <c r="AD882" s="17"/>
    </row>
    <row r="883" spans="1:30" x14ac:dyDescent="0.2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  <c r="AB883" s="17"/>
      <c r="AC883" s="17"/>
      <c r="AD883" s="17"/>
    </row>
    <row r="884" spans="1:30" x14ac:dyDescent="0.2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  <c r="AB884" s="17"/>
      <c r="AC884" s="17"/>
      <c r="AD884" s="17"/>
    </row>
    <row r="885" spans="1:30" x14ac:dyDescent="0.2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  <c r="AB885" s="17"/>
      <c r="AC885" s="17"/>
      <c r="AD885" s="17"/>
    </row>
    <row r="886" spans="1:30" x14ac:dyDescent="0.2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  <c r="AB886" s="17"/>
      <c r="AC886" s="17"/>
      <c r="AD886" s="17"/>
    </row>
    <row r="887" spans="1:30" x14ac:dyDescent="0.2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  <c r="AB887" s="17"/>
      <c r="AC887" s="17"/>
      <c r="AD887" s="17"/>
    </row>
    <row r="888" spans="1:30" x14ac:dyDescent="0.2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  <c r="AB888" s="17"/>
      <c r="AC888" s="17"/>
      <c r="AD888" s="17"/>
    </row>
    <row r="889" spans="1:30" x14ac:dyDescent="0.2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  <c r="AB889" s="17"/>
      <c r="AC889" s="17"/>
      <c r="AD889" s="17"/>
    </row>
    <row r="890" spans="1:30" x14ac:dyDescent="0.2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  <c r="AB890" s="17"/>
      <c r="AC890" s="17"/>
      <c r="AD890" s="17"/>
    </row>
    <row r="891" spans="1:30" x14ac:dyDescent="0.2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  <c r="AB891" s="17"/>
      <c r="AC891" s="17"/>
      <c r="AD891" s="17"/>
    </row>
    <row r="892" spans="1:30" x14ac:dyDescent="0.2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  <c r="AB892" s="17"/>
      <c r="AC892" s="17"/>
      <c r="AD892" s="17"/>
    </row>
    <row r="893" spans="1:30" x14ac:dyDescent="0.2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  <c r="AB893" s="17"/>
      <c r="AC893" s="17"/>
      <c r="AD893" s="17"/>
    </row>
    <row r="894" spans="1:30" x14ac:dyDescent="0.2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  <c r="AB894" s="17"/>
      <c r="AC894" s="17"/>
      <c r="AD894" s="17"/>
    </row>
    <row r="895" spans="1:30" x14ac:dyDescent="0.2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  <c r="AB895" s="17"/>
      <c r="AC895" s="17"/>
      <c r="AD895" s="17"/>
    </row>
    <row r="896" spans="1:30" x14ac:dyDescent="0.2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  <c r="AB896" s="17"/>
      <c r="AC896" s="17"/>
      <c r="AD896" s="17"/>
    </row>
    <row r="897" spans="1:30" x14ac:dyDescent="0.2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  <c r="AB897" s="17"/>
      <c r="AC897" s="17"/>
      <c r="AD897" s="17"/>
    </row>
    <row r="898" spans="1:30" x14ac:dyDescent="0.2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  <c r="AB898" s="17"/>
      <c r="AC898" s="17"/>
      <c r="AD898" s="17"/>
    </row>
    <row r="899" spans="1:30" x14ac:dyDescent="0.2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  <c r="AB899" s="17"/>
      <c r="AC899" s="17"/>
      <c r="AD899" s="17"/>
    </row>
    <row r="900" spans="1:30" x14ac:dyDescent="0.2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  <c r="AB900" s="17"/>
      <c r="AC900" s="17"/>
      <c r="AD900" s="17"/>
    </row>
    <row r="901" spans="1:30" x14ac:dyDescent="0.2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  <c r="AB901" s="17"/>
      <c r="AC901" s="17"/>
      <c r="AD901" s="17"/>
    </row>
    <row r="902" spans="1:30" x14ac:dyDescent="0.2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  <c r="AB902" s="17"/>
      <c r="AC902" s="17"/>
      <c r="AD902" s="17"/>
    </row>
    <row r="903" spans="1:30" x14ac:dyDescent="0.2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  <c r="AB903" s="17"/>
      <c r="AC903" s="17"/>
      <c r="AD903" s="17"/>
    </row>
    <row r="904" spans="1:30" x14ac:dyDescent="0.2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  <c r="AB904" s="17"/>
      <c r="AC904" s="17"/>
      <c r="AD904" s="17"/>
    </row>
    <row r="905" spans="1:30" x14ac:dyDescent="0.2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  <c r="AB905" s="17"/>
      <c r="AC905" s="17"/>
      <c r="AD905" s="17"/>
    </row>
    <row r="906" spans="1:30" x14ac:dyDescent="0.2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  <c r="AB906" s="17"/>
      <c r="AC906" s="17"/>
      <c r="AD906" s="17"/>
    </row>
    <row r="907" spans="1:30" x14ac:dyDescent="0.2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  <c r="AB907" s="17"/>
      <c r="AC907" s="17"/>
      <c r="AD907" s="17"/>
    </row>
    <row r="908" spans="1:30" x14ac:dyDescent="0.2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  <c r="AB908" s="17"/>
      <c r="AC908" s="17"/>
      <c r="AD908" s="17"/>
    </row>
    <row r="909" spans="1:30" x14ac:dyDescent="0.2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  <c r="AB909" s="17"/>
      <c r="AC909" s="17"/>
      <c r="AD909" s="17"/>
    </row>
    <row r="910" spans="1:30" x14ac:dyDescent="0.2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  <c r="AB910" s="17"/>
      <c r="AC910" s="17"/>
      <c r="AD910" s="17"/>
    </row>
    <row r="911" spans="1:30" x14ac:dyDescent="0.2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  <c r="AB911" s="17"/>
      <c r="AC911" s="17"/>
      <c r="AD911" s="17"/>
    </row>
    <row r="912" spans="1:30" x14ac:dyDescent="0.2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  <c r="AB912" s="17"/>
      <c r="AC912" s="17"/>
      <c r="AD912" s="17"/>
    </row>
    <row r="913" spans="1:30" x14ac:dyDescent="0.2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  <c r="AB913" s="17"/>
      <c r="AC913" s="17"/>
      <c r="AD913" s="17"/>
    </row>
    <row r="914" spans="1:30" x14ac:dyDescent="0.2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  <c r="AB914" s="17"/>
      <c r="AC914" s="17"/>
      <c r="AD914" s="17"/>
    </row>
    <row r="915" spans="1:30" x14ac:dyDescent="0.2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  <c r="AB915" s="17"/>
      <c r="AC915" s="17"/>
      <c r="AD915" s="17"/>
    </row>
    <row r="916" spans="1:30" x14ac:dyDescent="0.2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  <c r="AB916" s="17"/>
      <c r="AC916" s="17"/>
      <c r="AD916" s="17"/>
    </row>
    <row r="917" spans="1:30" x14ac:dyDescent="0.2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  <c r="AB917" s="17"/>
      <c r="AC917" s="17"/>
      <c r="AD917" s="17"/>
    </row>
    <row r="918" spans="1:30" x14ac:dyDescent="0.2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  <c r="AB918" s="17"/>
      <c r="AC918" s="17"/>
      <c r="AD918" s="17"/>
    </row>
    <row r="919" spans="1:30" x14ac:dyDescent="0.2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  <c r="AB919" s="17"/>
      <c r="AC919" s="17"/>
      <c r="AD919" s="17"/>
    </row>
    <row r="920" spans="1:30" x14ac:dyDescent="0.2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  <c r="AB920" s="17"/>
      <c r="AC920" s="17"/>
      <c r="AD920" s="17"/>
    </row>
    <row r="921" spans="1:30" x14ac:dyDescent="0.2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  <c r="AB921" s="17"/>
      <c r="AC921" s="17"/>
      <c r="AD921" s="17"/>
    </row>
    <row r="922" spans="1:30" x14ac:dyDescent="0.2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  <c r="AB922" s="17"/>
      <c r="AC922" s="17"/>
      <c r="AD922" s="17"/>
    </row>
    <row r="923" spans="1:30" x14ac:dyDescent="0.2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  <c r="AB923" s="17"/>
      <c r="AC923" s="17"/>
      <c r="AD923" s="17"/>
    </row>
    <row r="924" spans="1:30" x14ac:dyDescent="0.2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  <c r="AB924" s="17"/>
      <c r="AC924" s="17"/>
      <c r="AD924" s="17"/>
    </row>
    <row r="925" spans="1:30" x14ac:dyDescent="0.2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  <c r="AB925" s="17"/>
      <c r="AC925" s="17"/>
      <c r="AD925" s="17"/>
    </row>
    <row r="926" spans="1:30" x14ac:dyDescent="0.2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  <c r="AB926" s="17"/>
      <c r="AC926" s="17"/>
      <c r="AD926" s="17"/>
    </row>
    <row r="927" spans="1:30" x14ac:dyDescent="0.2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  <c r="AB927" s="17"/>
      <c r="AC927" s="17"/>
      <c r="AD927" s="17"/>
    </row>
    <row r="928" spans="1:30" x14ac:dyDescent="0.2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  <c r="AB928" s="17"/>
      <c r="AC928" s="17"/>
      <c r="AD928" s="17"/>
    </row>
    <row r="929" spans="1:30" x14ac:dyDescent="0.2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  <c r="AB929" s="17"/>
      <c r="AC929" s="17"/>
      <c r="AD929" s="17"/>
    </row>
    <row r="930" spans="1:30" x14ac:dyDescent="0.2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  <c r="AB930" s="17"/>
      <c r="AC930" s="17"/>
      <c r="AD930" s="17"/>
    </row>
    <row r="931" spans="1:30" x14ac:dyDescent="0.2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  <c r="AB931" s="17"/>
      <c r="AC931" s="17"/>
      <c r="AD931" s="17"/>
    </row>
    <row r="932" spans="1:30" x14ac:dyDescent="0.2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  <c r="AB932" s="17"/>
      <c r="AC932" s="17"/>
      <c r="AD932" s="17"/>
    </row>
    <row r="933" spans="1:30" x14ac:dyDescent="0.2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  <c r="AB933" s="17"/>
      <c r="AC933" s="17"/>
      <c r="AD933" s="17"/>
    </row>
    <row r="934" spans="1:30" x14ac:dyDescent="0.2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  <c r="AB934" s="17"/>
      <c r="AC934" s="17"/>
      <c r="AD934" s="17"/>
    </row>
    <row r="935" spans="1:30" x14ac:dyDescent="0.2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  <c r="AB935" s="17"/>
      <c r="AC935" s="17"/>
      <c r="AD935" s="17"/>
    </row>
    <row r="936" spans="1:30" x14ac:dyDescent="0.2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  <c r="AB936" s="17"/>
      <c r="AC936" s="17"/>
      <c r="AD936" s="17"/>
    </row>
    <row r="937" spans="1:30" x14ac:dyDescent="0.2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  <c r="AB937" s="17"/>
      <c r="AC937" s="17"/>
      <c r="AD937" s="17"/>
    </row>
    <row r="938" spans="1:30" x14ac:dyDescent="0.2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  <c r="AB938" s="17"/>
      <c r="AC938" s="17"/>
      <c r="AD938" s="17"/>
    </row>
    <row r="939" spans="1:30" x14ac:dyDescent="0.2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  <c r="AB939" s="17"/>
      <c r="AC939" s="17"/>
      <c r="AD939" s="17"/>
    </row>
    <row r="940" spans="1:30" x14ac:dyDescent="0.2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  <c r="AB940" s="17"/>
      <c r="AC940" s="17"/>
      <c r="AD940" s="17"/>
    </row>
    <row r="941" spans="1:30" x14ac:dyDescent="0.2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  <c r="AB941" s="17"/>
      <c r="AC941" s="17"/>
      <c r="AD941" s="17"/>
    </row>
    <row r="942" spans="1:30" x14ac:dyDescent="0.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  <c r="AB942" s="17"/>
      <c r="AC942" s="17"/>
      <c r="AD942" s="17"/>
    </row>
    <row r="943" spans="1:30" x14ac:dyDescent="0.2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  <c r="AB943" s="17"/>
      <c r="AC943" s="17"/>
      <c r="AD943" s="17"/>
    </row>
    <row r="944" spans="1:30" x14ac:dyDescent="0.2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  <c r="AB944" s="17"/>
      <c r="AC944" s="17"/>
      <c r="AD944" s="17"/>
    </row>
    <row r="945" spans="1:30" x14ac:dyDescent="0.2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  <c r="AB945" s="17"/>
      <c r="AC945" s="17"/>
      <c r="AD945" s="17"/>
    </row>
    <row r="946" spans="1:30" x14ac:dyDescent="0.2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  <c r="AB946" s="17"/>
      <c r="AC946" s="17"/>
      <c r="AD946" s="17"/>
    </row>
    <row r="947" spans="1:30" x14ac:dyDescent="0.2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  <c r="AB947" s="17"/>
      <c r="AC947" s="17"/>
      <c r="AD947" s="17"/>
    </row>
    <row r="948" spans="1:30" x14ac:dyDescent="0.2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  <c r="AB948" s="17"/>
      <c r="AC948" s="17"/>
      <c r="AD948" s="17"/>
    </row>
    <row r="949" spans="1:30" x14ac:dyDescent="0.2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  <c r="AB949" s="17"/>
      <c r="AC949" s="17"/>
      <c r="AD949" s="17"/>
    </row>
    <row r="950" spans="1:30" x14ac:dyDescent="0.2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  <c r="AB950" s="17"/>
      <c r="AC950" s="17"/>
      <c r="AD950" s="17"/>
    </row>
    <row r="951" spans="1:30" x14ac:dyDescent="0.2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  <c r="AB951" s="17"/>
      <c r="AC951" s="17"/>
      <c r="AD951" s="17"/>
    </row>
    <row r="952" spans="1:30" x14ac:dyDescent="0.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  <c r="AB952" s="17"/>
      <c r="AC952" s="17"/>
      <c r="AD952" s="17"/>
    </row>
    <row r="953" spans="1:30" x14ac:dyDescent="0.2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  <c r="AB953" s="17"/>
      <c r="AC953" s="17"/>
      <c r="AD953" s="17"/>
    </row>
    <row r="954" spans="1:30" x14ac:dyDescent="0.2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  <c r="AB954" s="17"/>
      <c r="AC954" s="17"/>
      <c r="AD954" s="17"/>
    </row>
    <row r="955" spans="1:30" x14ac:dyDescent="0.2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  <c r="AB955" s="17"/>
      <c r="AC955" s="17"/>
      <c r="AD955" s="17"/>
    </row>
    <row r="956" spans="1:30" x14ac:dyDescent="0.2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  <c r="AB956" s="17"/>
      <c r="AC956" s="17"/>
      <c r="AD956" s="17"/>
    </row>
    <row r="957" spans="1:30" x14ac:dyDescent="0.2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  <c r="AB957" s="17"/>
      <c r="AC957" s="17"/>
      <c r="AD957" s="17"/>
    </row>
    <row r="958" spans="1:30" x14ac:dyDescent="0.2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  <c r="AB958" s="17"/>
      <c r="AC958" s="17"/>
      <c r="AD958" s="17"/>
    </row>
    <row r="959" spans="1:30" x14ac:dyDescent="0.2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  <c r="AB959" s="17"/>
      <c r="AC959" s="17"/>
      <c r="AD959" s="17"/>
    </row>
    <row r="960" spans="1:30" x14ac:dyDescent="0.2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  <c r="AB960" s="17"/>
      <c r="AC960" s="17"/>
      <c r="AD960" s="17"/>
    </row>
    <row r="961" spans="1:30" x14ac:dyDescent="0.2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  <c r="AB961" s="17"/>
      <c r="AC961" s="17"/>
      <c r="AD961" s="17"/>
    </row>
    <row r="962" spans="1:30" x14ac:dyDescent="0.2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  <c r="AB962" s="17"/>
      <c r="AC962" s="17"/>
      <c r="AD962" s="17"/>
    </row>
    <row r="963" spans="1:30" x14ac:dyDescent="0.2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  <c r="AB963" s="17"/>
      <c r="AC963" s="17"/>
      <c r="AD963" s="17"/>
    </row>
    <row r="964" spans="1:30" x14ac:dyDescent="0.2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  <c r="AB964" s="17"/>
      <c r="AC964" s="17"/>
      <c r="AD964" s="17"/>
    </row>
    <row r="965" spans="1:30" x14ac:dyDescent="0.2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  <c r="AB965" s="17"/>
      <c r="AC965" s="17"/>
      <c r="AD965" s="17"/>
    </row>
    <row r="966" spans="1:30" x14ac:dyDescent="0.2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  <c r="AB966" s="17"/>
      <c r="AC966" s="17"/>
      <c r="AD966" s="17"/>
    </row>
    <row r="967" spans="1:30" x14ac:dyDescent="0.2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  <c r="AB967" s="17"/>
      <c r="AC967" s="17"/>
      <c r="AD967" s="17"/>
    </row>
    <row r="968" spans="1:30" x14ac:dyDescent="0.2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  <c r="AB968" s="17"/>
      <c r="AC968" s="17"/>
      <c r="AD968" s="17"/>
    </row>
    <row r="969" spans="1:30" x14ac:dyDescent="0.2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  <c r="AB969" s="17"/>
      <c r="AC969" s="17"/>
      <c r="AD969" s="17"/>
    </row>
    <row r="970" spans="1:30" x14ac:dyDescent="0.2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  <c r="AB970" s="17"/>
      <c r="AC970" s="17"/>
      <c r="AD970" s="17"/>
    </row>
    <row r="971" spans="1:30" x14ac:dyDescent="0.2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  <c r="AB971" s="17"/>
      <c r="AC971" s="17"/>
      <c r="AD971" s="17"/>
    </row>
    <row r="972" spans="1:30" x14ac:dyDescent="0.2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  <c r="AB972" s="17"/>
      <c r="AC972" s="17"/>
      <c r="AD972" s="17"/>
    </row>
    <row r="973" spans="1:30" x14ac:dyDescent="0.2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  <c r="AB973" s="17"/>
      <c r="AC973" s="17"/>
      <c r="AD973" s="17"/>
    </row>
    <row r="974" spans="1:30" x14ac:dyDescent="0.2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  <c r="AB974" s="17"/>
      <c r="AC974" s="17"/>
      <c r="AD974" s="17"/>
    </row>
    <row r="975" spans="1:30" x14ac:dyDescent="0.2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  <c r="AB975" s="17"/>
      <c r="AC975" s="17"/>
      <c r="AD975" s="17"/>
    </row>
    <row r="976" spans="1:30" x14ac:dyDescent="0.2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  <c r="AB976" s="17"/>
      <c r="AC976" s="17"/>
      <c r="AD976" s="17"/>
    </row>
    <row r="977" spans="1:30" x14ac:dyDescent="0.2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  <c r="AB977" s="17"/>
      <c r="AC977" s="17"/>
      <c r="AD977" s="17"/>
    </row>
    <row r="978" spans="1:30" x14ac:dyDescent="0.2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  <c r="AB978" s="17"/>
      <c r="AC978" s="17"/>
      <c r="AD978" s="17"/>
    </row>
    <row r="979" spans="1:30" x14ac:dyDescent="0.2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  <c r="AB979" s="17"/>
      <c r="AC979" s="17"/>
      <c r="AD979" s="17"/>
    </row>
    <row r="980" spans="1:30" x14ac:dyDescent="0.2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  <c r="AB980" s="17"/>
      <c r="AC980" s="17"/>
      <c r="AD980" s="17"/>
    </row>
    <row r="981" spans="1:30" x14ac:dyDescent="0.2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  <c r="AB981" s="17"/>
      <c r="AC981" s="17"/>
      <c r="AD981" s="17"/>
    </row>
    <row r="982" spans="1:30" x14ac:dyDescent="0.2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  <c r="AB982" s="17"/>
      <c r="AC982" s="17"/>
      <c r="AD982" s="17"/>
    </row>
    <row r="983" spans="1:30" x14ac:dyDescent="0.2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  <c r="AB983" s="17"/>
      <c r="AC983" s="17"/>
      <c r="AD983" s="17"/>
    </row>
    <row r="984" spans="1:30" x14ac:dyDescent="0.2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  <c r="AB984" s="17"/>
      <c r="AC984" s="17"/>
      <c r="AD984" s="17"/>
    </row>
    <row r="985" spans="1:30" x14ac:dyDescent="0.2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  <c r="AB985" s="17"/>
      <c r="AC985" s="17"/>
      <c r="AD985" s="17"/>
    </row>
    <row r="986" spans="1:30" x14ac:dyDescent="0.2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  <c r="AB986" s="17"/>
      <c r="AC986" s="17"/>
      <c r="AD986" s="17"/>
    </row>
    <row r="987" spans="1:30" x14ac:dyDescent="0.2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  <c r="AB987" s="17"/>
      <c r="AC987" s="17"/>
      <c r="AD987" s="17"/>
    </row>
    <row r="988" spans="1:30" x14ac:dyDescent="0.2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  <c r="AB988" s="17"/>
      <c r="AC988" s="17"/>
      <c r="AD988" s="17"/>
    </row>
    <row r="989" spans="1:30" x14ac:dyDescent="0.2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  <c r="AB989" s="17"/>
      <c r="AC989" s="17"/>
      <c r="AD989" s="17"/>
    </row>
    <row r="990" spans="1:30" x14ac:dyDescent="0.2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  <c r="AB990" s="17"/>
      <c r="AC990" s="17"/>
      <c r="AD990" s="17"/>
    </row>
    <row r="991" spans="1:30" x14ac:dyDescent="0.2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  <c r="AB991" s="17"/>
      <c r="AC991" s="17"/>
      <c r="AD991" s="17"/>
    </row>
    <row r="992" spans="1:30" x14ac:dyDescent="0.2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  <c r="AB992" s="17"/>
      <c r="AC992" s="17"/>
      <c r="AD992" s="17"/>
    </row>
    <row r="993" spans="1:30" x14ac:dyDescent="0.2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  <c r="AB993" s="17"/>
      <c r="AC993" s="17"/>
      <c r="AD993" s="17"/>
    </row>
    <row r="994" spans="1:30" x14ac:dyDescent="0.2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  <c r="AB994" s="17"/>
      <c r="AC994" s="17"/>
      <c r="AD994" s="17"/>
    </row>
    <row r="995" spans="1:30" x14ac:dyDescent="0.2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  <c r="AB995" s="17"/>
      <c r="AC995" s="17"/>
      <c r="AD995" s="17"/>
    </row>
    <row r="996" spans="1:30" x14ac:dyDescent="0.2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  <c r="AB996" s="17"/>
      <c r="AC996" s="17"/>
      <c r="AD996" s="17"/>
    </row>
    <row r="997" spans="1:30" x14ac:dyDescent="0.2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  <c r="AB997" s="17"/>
      <c r="AC997" s="17"/>
      <c r="AD997" s="17"/>
    </row>
    <row r="998" spans="1:30" x14ac:dyDescent="0.2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  <c r="AB998" s="17"/>
      <c r="AC998" s="17"/>
      <c r="AD998" s="17"/>
    </row>
    <row r="999" spans="1:30" x14ac:dyDescent="0.2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  <c r="AB999" s="17"/>
      <c r="AC999" s="17"/>
      <c r="AD999" s="17"/>
    </row>
    <row r="1000" spans="1:30" x14ac:dyDescent="0.2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  <c r="AB1000" s="17"/>
      <c r="AC1000" s="17"/>
      <c r="AD1000" s="17"/>
    </row>
    <row r="1001" spans="1:30" x14ac:dyDescent="0.2">
      <c r="A1001" s="17"/>
      <c r="B1001" s="17"/>
      <c r="C1001" s="17"/>
      <c r="D1001" s="17"/>
      <c r="E1001" s="17"/>
      <c r="F1001" s="17"/>
      <c r="G1001" s="17"/>
      <c r="H1001" s="17"/>
      <c r="I1001" s="17"/>
      <c r="J1001" s="17"/>
      <c r="K1001" s="17"/>
      <c r="L1001" s="17"/>
      <c r="M1001" s="17"/>
      <c r="N1001" s="17"/>
      <c r="O1001" s="17"/>
      <c r="P1001" s="17"/>
      <c r="Q1001" s="17"/>
      <c r="R1001" s="17"/>
      <c r="S1001" s="17"/>
      <c r="T1001" s="17"/>
      <c r="U1001" s="17"/>
      <c r="V1001" s="17"/>
      <c r="W1001" s="17"/>
      <c r="X1001" s="17"/>
      <c r="Y1001" s="17"/>
      <c r="Z1001" s="17"/>
      <c r="AA1001" s="17"/>
      <c r="AB1001" s="17"/>
      <c r="AC1001" s="17"/>
      <c r="AD1001" s="17"/>
    </row>
    <row r="1002" spans="1:30" x14ac:dyDescent="0.2">
      <c r="A1002" s="17"/>
      <c r="B1002" s="17"/>
      <c r="C1002" s="17"/>
      <c r="D1002" s="17"/>
      <c r="E1002" s="17"/>
      <c r="F1002" s="17"/>
      <c r="G1002" s="17"/>
      <c r="H1002" s="17"/>
      <c r="I1002" s="17"/>
      <c r="J1002" s="17"/>
      <c r="K1002" s="17"/>
      <c r="L1002" s="17"/>
      <c r="M1002" s="17"/>
      <c r="N1002" s="17"/>
      <c r="O1002" s="17"/>
      <c r="P1002" s="17"/>
      <c r="Q1002" s="17"/>
      <c r="R1002" s="17"/>
      <c r="S1002" s="17"/>
      <c r="T1002" s="17"/>
      <c r="U1002" s="17"/>
      <c r="V1002" s="17"/>
      <c r="W1002" s="17"/>
      <c r="X1002" s="17"/>
      <c r="Y1002" s="17"/>
      <c r="Z1002" s="17"/>
      <c r="AA1002" s="17"/>
      <c r="AB1002" s="17"/>
      <c r="AC1002" s="17"/>
    </row>
    <row r="1003" spans="1:30" x14ac:dyDescent="0.2">
      <c r="A1003" s="17"/>
      <c r="B1003" s="17"/>
      <c r="C1003" s="17"/>
    </row>
    <row r="1004" spans="1:30" x14ac:dyDescent="0.2">
      <c r="A1004" s="17"/>
      <c r="B1004" s="17"/>
      <c r="C1004" s="17"/>
    </row>
    <row r="1005" spans="1:30" x14ac:dyDescent="0.2">
      <c r="A1005" s="17"/>
      <c r="B1005" s="17"/>
      <c r="C1005" s="17"/>
    </row>
    <row r="1006" spans="1:30" x14ac:dyDescent="0.2">
      <c r="A1006" s="17"/>
      <c r="B1006" s="17"/>
      <c r="C1006" s="17"/>
    </row>
    <row r="1007" spans="1:30" x14ac:dyDescent="0.2">
      <c r="A1007" s="17"/>
      <c r="B1007" s="17"/>
      <c r="C1007" s="17"/>
    </row>
  </sheetData>
  <mergeCells count="13">
    <mergeCell ref="D2:D3"/>
    <mergeCell ref="M2:M3"/>
    <mergeCell ref="N2:N3"/>
    <mergeCell ref="P2:P3"/>
    <mergeCell ref="O2:O3"/>
    <mergeCell ref="E2:E3"/>
    <mergeCell ref="F2:F3"/>
    <mergeCell ref="G2:G3"/>
    <mergeCell ref="H2:H3"/>
    <mergeCell ref="J2:J3"/>
    <mergeCell ref="K2:K3"/>
    <mergeCell ref="L2:L3"/>
    <mergeCell ref="I2:I3"/>
  </mergeCells>
  <hyperlinks>
    <hyperlink ref="N9" r:id="rId1" xr:uid="{4CC6906F-0E66-8A49-B0BF-97D3B7FFA7AB}"/>
    <hyperlink ref="N10" r:id="rId2" xr:uid="{68F41EAA-1A1B-EA40-90CB-0FE74C450468}"/>
    <hyperlink ref="N11" r:id="rId3" xr:uid="{A483408E-D9A9-2D42-8D85-51E637E25455}"/>
    <hyperlink ref="N13" r:id="rId4" xr:uid="{E3961F9A-8E93-EF44-B9DA-F0BC70010027}"/>
    <hyperlink ref="N14" r:id="rId5" xr:uid="{D11DCB72-ED39-DD41-A990-165EEB8E1C86}"/>
    <hyperlink ref="N15" r:id="rId6" xr:uid="{30A604AF-D477-8142-A8C9-24BBF45A1D25}"/>
    <hyperlink ref="N17" r:id="rId7" xr:uid="{28E80360-62E1-AF4B-9EDC-FC03DB02E4E0}"/>
    <hyperlink ref="N18" r:id="rId8" xr:uid="{02DB4072-1A73-454F-BC6E-E5FEF33B2195}"/>
    <hyperlink ref="N19" r:id="rId9" xr:uid="{E5A32732-6EA9-8C44-AB16-E0175D879308}"/>
    <hyperlink ref="N20" r:id="rId10" xr:uid="{C84D8287-562D-C34D-8B24-AD8471576211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D6E277-9801-5641-993D-50B1917B9A03}">
  <sheetPr>
    <tabColor theme="9" tint="0.59999389629810485"/>
  </sheetPr>
  <dimension ref="A1:XFD207"/>
  <sheetViews>
    <sheetView showGridLines="0" topLeftCell="A8" zoomScale="107" zoomScaleNormal="110" workbookViewId="0">
      <selection activeCell="E35" sqref="E35:G35"/>
    </sheetView>
  </sheetViews>
  <sheetFormatPr baseColWidth="10" defaultColWidth="11" defaultRowHeight="0" customHeight="1" zeroHeight="1" x14ac:dyDescent="0.2"/>
  <cols>
    <col min="1" max="1" width="11" style="17" customWidth="1"/>
    <col min="2" max="2" width="26" style="17" customWidth="1"/>
    <col min="3" max="3" width="6.33203125" style="93" customWidth="1"/>
    <col min="4" max="7" width="11" style="17" customWidth="1"/>
    <col min="8" max="8" width="0" hidden="1"/>
    <col min="9" max="53" width="11" style="17" hidden="1" customWidth="1"/>
    <col min="54" max="16383" width="0" style="17" hidden="1" customWidth="1"/>
    <col min="16384" max="16384" width="11" style="17"/>
  </cols>
  <sheetData>
    <row r="1" spans="1:12 16384:16384" s="305" customFormat="1" ht="15" customHeight="1" x14ac:dyDescent="0.15">
      <c r="A1" s="8"/>
      <c r="B1" s="8"/>
      <c r="C1" s="91"/>
      <c r="D1" s="8"/>
      <c r="E1" s="8"/>
      <c r="F1" s="8"/>
      <c r="G1" s="8"/>
      <c r="I1" s="301"/>
    </row>
    <row r="2" spans="1:12 16384:16384" s="305" customFormat="1" ht="15" customHeight="1" x14ac:dyDescent="0.2">
      <c r="A2" s="8"/>
      <c r="B2" s="218" t="s">
        <v>37</v>
      </c>
      <c r="C2" s="91"/>
      <c r="D2" s="567">
        <v>2024</v>
      </c>
      <c r="E2" s="567">
        <v>2025</v>
      </c>
      <c r="F2" s="567">
        <v>2026</v>
      </c>
      <c r="G2" s="567">
        <v>2027</v>
      </c>
      <c r="I2" s="301"/>
    </row>
    <row r="3" spans="1:12 16384:16384" s="307" customFormat="1" ht="15" customHeight="1" x14ac:dyDescent="0.15">
      <c r="A3" s="128"/>
      <c r="B3" s="9" t="s">
        <v>17</v>
      </c>
      <c r="C3" s="129"/>
      <c r="D3" s="568"/>
      <c r="E3" s="568"/>
      <c r="F3" s="568"/>
      <c r="G3" s="568"/>
      <c r="I3" s="302"/>
      <c r="J3" s="306"/>
    </row>
    <row r="4" spans="1:12 16384:16384" s="11" customFormat="1" ht="15" customHeight="1" x14ac:dyDescent="0.15">
      <c r="A4" s="10"/>
      <c r="B4" s="10"/>
      <c r="C4" s="92"/>
      <c r="E4" s="10"/>
      <c r="F4" s="10"/>
      <c r="G4" s="10"/>
      <c r="I4" s="276"/>
    </row>
    <row r="5" spans="1:12 16384:16384" s="219" customFormat="1" ht="15" customHeight="1" x14ac:dyDescent="0.2">
      <c r="A5" s="25"/>
      <c r="B5" s="555" t="s">
        <v>353</v>
      </c>
      <c r="C5" s="321"/>
      <c r="D5" s="556">
        <v>2024</v>
      </c>
      <c r="E5" s="556">
        <v>2025</v>
      </c>
      <c r="F5" s="556">
        <v>2026</v>
      </c>
      <c r="G5" s="556">
        <v>2027</v>
      </c>
      <c r="I5" s="303"/>
      <c r="XFD5" s="310"/>
    </row>
    <row r="6" spans="1:12 16384:16384" s="11" customFormat="1" ht="8" customHeight="1" x14ac:dyDescent="0.15">
      <c r="A6" s="17"/>
      <c r="B6" s="14"/>
      <c r="C6" s="138"/>
      <c r="E6" s="320"/>
      <c r="F6" s="320"/>
      <c r="G6" s="40"/>
      <c r="I6" s="176"/>
      <c r="J6" s="308"/>
      <c r="K6" s="308"/>
    </row>
    <row r="7" spans="1:12 16384:16384" s="310" customFormat="1" ht="15" customHeight="1" x14ac:dyDescent="0.15">
      <c r="A7" s="139"/>
      <c r="B7" s="299" t="s">
        <v>727</v>
      </c>
      <c r="C7" s="368" t="s">
        <v>17</v>
      </c>
      <c r="D7" s="107">
        <f>SUM('PnL (monthly)'!D8:O8)</f>
        <v>12579.570000000002</v>
      </c>
      <c r="E7" s="107">
        <f>SUM('PnL (monthly)'!P8:AA8)</f>
        <v>71452.235196286594</v>
      </c>
      <c r="F7" s="107">
        <f>SUM('PnL (monthly)'!AB8:AM8)</f>
        <v>345038.77106610045</v>
      </c>
      <c r="G7" s="107">
        <f>SUM('PnL (monthly)'!AN8:AY8)</f>
        <v>645630.56919256179</v>
      </c>
      <c r="I7" s="175"/>
      <c r="J7" s="309"/>
      <c r="K7" s="309"/>
    </row>
    <row r="8" spans="1:12 16384:16384" s="310" customFormat="1" ht="15" customHeight="1" x14ac:dyDescent="0.15">
      <c r="A8" s="90"/>
      <c r="B8" s="299" t="s">
        <v>318</v>
      </c>
      <c r="C8" s="368" t="s">
        <v>17</v>
      </c>
      <c r="D8" s="107">
        <f>SUM('PnL (monthly)'!D19:O19)</f>
        <v>85406.07</v>
      </c>
      <c r="E8" s="107">
        <f>SUM('PnL (monthly)'!P19:AA19)</f>
        <v>178801.94622071215</v>
      </c>
      <c r="F8" s="107">
        <f>SUM('PnL (monthly)'!AB19:AM19)</f>
        <v>724193.55313415756</v>
      </c>
      <c r="G8" s="107">
        <f>SUM('PnL (monthly)'!AN19:AY19)</f>
        <v>1364539.6739431757</v>
      </c>
      <c r="I8" s="175"/>
      <c r="J8" s="309"/>
      <c r="K8" s="309"/>
      <c r="L8" s="309"/>
    </row>
    <row r="9" spans="1:12 16384:16384" s="11" customFormat="1" ht="15" customHeight="1" x14ac:dyDescent="0.15">
      <c r="A9" s="139"/>
      <c r="B9" s="299" t="s">
        <v>222</v>
      </c>
      <c r="C9" s="368" t="s">
        <v>17</v>
      </c>
      <c r="D9" s="107">
        <f>SUM('PnL (monthly)'!D32:O32)</f>
        <v>40599.990000000005</v>
      </c>
      <c r="E9" s="107">
        <f>SUM('PnL (monthly)'!P32:AA32)</f>
        <v>30000</v>
      </c>
      <c r="F9" s="107">
        <f>SUM('PnL (monthly)'!AB32:AM32)</f>
        <v>50000</v>
      </c>
      <c r="G9" s="107">
        <f>SUM('PnL (monthly)'!AN32:AY32)</f>
        <v>70000</v>
      </c>
      <c r="I9" s="175"/>
      <c r="J9" s="309"/>
      <c r="K9" s="309"/>
      <c r="L9" s="309"/>
    </row>
    <row r="10" spans="1:12 16384:16384" s="11" customFormat="1" ht="15" hidden="1" customHeight="1" x14ac:dyDescent="0.15">
      <c r="A10" s="139"/>
      <c r="B10" s="299" t="s">
        <v>223</v>
      </c>
      <c r="C10" s="368" t="s">
        <v>17</v>
      </c>
      <c r="D10" s="107">
        <f>SUM('PnL (monthly)'!D33:O33)</f>
        <v>0</v>
      </c>
      <c r="E10" s="107">
        <f>SUM('PnL (monthly)'!P33:AA33)</f>
        <v>15000</v>
      </c>
      <c r="F10" s="107">
        <f>SUM('PnL (monthly)'!AB33:AM33)</f>
        <v>20000</v>
      </c>
      <c r="G10" s="107">
        <f>SUM('PnL (monthly)'!AN33:AY33)</f>
        <v>50000</v>
      </c>
      <c r="I10" s="175"/>
      <c r="J10" s="309"/>
      <c r="K10" s="309"/>
      <c r="L10" s="309"/>
    </row>
    <row r="11" spans="1:12 16384:16384" s="11" customFormat="1" ht="15" customHeight="1" x14ac:dyDescent="0.15">
      <c r="A11" s="139"/>
      <c r="B11" s="299" t="s">
        <v>224</v>
      </c>
      <c r="C11" s="368" t="s">
        <v>17</v>
      </c>
      <c r="D11" s="107">
        <f>SUM('PnL (monthly)'!D34:O34)</f>
        <v>1896.49</v>
      </c>
      <c r="E11" s="107">
        <f>SUM('PnL (monthly)'!P34:AA34)</f>
        <v>0</v>
      </c>
      <c r="F11" s="107">
        <f>SUM('PnL (monthly)'!AB34:AM34)</f>
        <v>0</v>
      </c>
      <c r="G11" s="107">
        <f>SUM('PnL (monthly)'!AN34:AY34)</f>
        <v>0</v>
      </c>
      <c r="I11" s="175"/>
      <c r="J11" s="309"/>
      <c r="K11" s="309"/>
      <c r="L11" s="309"/>
    </row>
    <row r="12" spans="1:12 16384:16384" s="11" customFormat="1" ht="5" customHeight="1" x14ac:dyDescent="0.15">
      <c r="A12" s="139"/>
      <c r="B12" s="111"/>
      <c r="C12" s="369"/>
      <c r="D12" s="253">
        <f>SUM('PnL (monthly)'!D35:O35)</f>
        <v>0</v>
      </c>
      <c r="E12" s="253"/>
      <c r="F12" s="253"/>
      <c r="G12" s="253"/>
      <c r="I12" s="175"/>
      <c r="J12" s="309"/>
      <c r="K12" s="309"/>
      <c r="L12" s="309"/>
    </row>
    <row r="13" spans="1:12 16384:16384" s="11" customFormat="1" ht="15" customHeight="1" x14ac:dyDescent="0.15">
      <c r="A13" s="139"/>
      <c r="B13" s="116" t="s">
        <v>144</v>
      </c>
      <c r="C13" s="370" t="s">
        <v>17</v>
      </c>
      <c r="D13" s="318">
        <f>SUM('PnL (monthly)'!D36:O36)</f>
        <v>140482.12</v>
      </c>
      <c r="E13" s="318">
        <f>SUM('PnL (monthly)'!P36:AA36)</f>
        <v>280254.18141699879</v>
      </c>
      <c r="F13" s="318">
        <f>SUM('PnL (monthly)'!AB36:AM36)</f>
        <v>1119232.3242002581</v>
      </c>
      <c r="G13" s="318">
        <f>SUM('PnL (monthly)'!AN36:AY36)</f>
        <v>2080170.2431357377</v>
      </c>
      <c r="I13" s="175"/>
      <c r="J13" s="309"/>
      <c r="K13" s="309"/>
      <c r="L13" s="309"/>
    </row>
    <row r="14" spans="1:12 16384:16384" s="11" customFormat="1" ht="5" customHeight="1" x14ac:dyDescent="0.15">
      <c r="A14" s="139"/>
      <c r="B14" s="17"/>
      <c r="C14" s="371"/>
      <c r="D14" s="156"/>
      <c r="E14" s="156"/>
      <c r="F14" s="156"/>
      <c r="G14" s="156"/>
      <c r="I14" s="175"/>
      <c r="J14" s="309"/>
      <c r="K14" s="309"/>
      <c r="L14" s="309"/>
    </row>
    <row r="15" spans="1:12 16384:16384" s="11" customFormat="1" ht="15" customHeight="1" x14ac:dyDescent="0.15">
      <c r="A15" s="139"/>
      <c r="B15" s="299" t="s">
        <v>226</v>
      </c>
      <c r="C15" s="368" t="s">
        <v>17</v>
      </c>
      <c r="D15" s="107">
        <f>SUM('PnL (monthly)'!D39:O39)</f>
        <v>68896.3</v>
      </c>
      <c r="E15" s="107">
        <f>SUM('PnL (monthly)'!P39:AA39)</f>
        <v>58833.076610482291</v>
      </c>
      <c r="F15" s="107">
        <f>SUM('PnL (monthly)'!AB39:AM39)</f>
        <v>233092.2937268494</v>
      </c>
      <c r="G15" s="107">
        <f>SUM('PnL (monthly)'!AN39:AY39)</f>
        <v>456051.64232390991</v>
      </c>
      <c r="I15" s="175"/>
      <c r="J15" s="309"/>
      <c r="K15" s="309"/>
      <c r="L15" s="309"/>
    </row>
    <row r="16" spans="1:12 16384:16384" s="11" customFormat="1" ht="15" customHeight="1" x14ac:dyDescent="0.15">
      <c r="A16" s="139"/>
      <c r="B16" s="299" t="s">
        <v>231</v>
      </c>
      <c r="C16" s="368" t="s">
        <v>17</v>
      </c>
      <c r="D16" s="107">
        <f>SUM('PnL (monthly)'!D54:O54)</f>
        <v>8693.3700000000008</v>
      </c>
      <c r="E16" s="107">
        <f>SUM('PnL (monthly)'!P54:AA54)</f>
        <v>46398.444000000003</v>
      </c>
      <c r="F16" s="107">
        <f>SUM('PnL (monthly)'!AB54:AM54)</f>
        <v>264550.11033333332</v>
      </c>
      <c r="G16" s="107">
        <f>SUM('PnL (monthly)'!AN54:AY54)</f>
        <v>469984.88733333338</v>
      </c>
      <c r="I16" s="175"/>
      <c r="J16" s="309"/>
      <c r="K16" s="309"/>
      <c r="L16" s="309"/>
    </row>
    <row r="17" spans="1:12" s="11" customFormat="1" ht="15" customHeight="1" x14ac:dyDescent="0.15">
      <c r="A17" s="139"/>
      <c r="B17" s="299" t="s">
        <v>259</v>
      </c>
      <c r="C17" s="368" t="s">
        <v>17</v>
      </c>
      <c r="D17" s="107">
        <f>SUM('PnL (monthly)'!D71:O71)</f>
        <v>2140.6299999999997</v>
      </c>
      <c r="E17" s="107">
        <f>SUM('PnL (monthly)'!P71:AA71)</f>
        <v>4281.2599999999993</v>
      </c>
      <c r="F17" s="107">
        <f>SUM('PnL (monthly)'!AB71:AM71)</f>
        <v>8562.5199999999986</v>
      </c>
      <c r="G17" s="107">
        <f>SUM('PnL (monthly)'!AN71:AY71)</f>
        <v>8562.5199999999986</v>
      </c>
      <c r="I17" s="175"/>
      <c r="J17" s="309"/>
      <c r="K17" s="309"/>
      <c r="L17" s="309"/>
    </row>
    <row r="18" spans="1:12" s="11" customFormat="1" ht="15" customHeight="1" x14ac:dyDescent="0.15">
      <c r="A18" s="139"/>
      <c r="B18" s="90" t="s">
        <v>287</v>
      </c>
      <c r="C18" s="368" t="s">
        <v>17</v>
      </c>
      <c r="D18" s="213">
        <f>SUM(D15:D17)</f>
        <v>79730.3</v>
      </c>
      <c r="E18" s="213">
        <f t="shared" ref="E18:F18" si="0">SUM(E15:E17)</f>
        <v>109512.78061048228</v>
      </c>
      <c r="F18" s="213">
        <f t="shared" si="0"/>
        <v>506204.92406018276</v>
      </c>
      <c r="G18" s="213">
        <f t="shared" ref="G18" si="1">SUM(G15:G17)</f>
        <v>934599.0496572433</v>
      </c>
      <c r="I18" s="175"/>
      <c r="J18" s="309"/>
      <c r="K18" s="309"/>
      <c r="L18" s="309"/>
    </row>
    <row r="19" spans="1:12" s="11" customFormat="1" ht="5" customHeight="1" x14ac:dyDescent="0.15">
      <c r="A19" s="139"/>
      <c r="B19" s="122"/>
      <c r="C19" s="372"/>
      <c r="D19" s="107"/>
      <c r="E19" s="107"/>
      <c r="F19" s="107"/>
      <c r="G19" s="107"/>
      <c r="I19" s="175"/>
      <c r="J19" s="309"/>
      <c r="K19" s="309"/>
      <c r="L19" s="309"/>
    </row>
    <row r="20" spans="1:12" s="11" customFormat="1" ht="15" customHeight="1" x14ac:dyDescent="0.15">
      <c r="A20" s="139"/>
      <c r="B20" s="336" t="s">
        <v>237</v>
      </c>
      <c r="C20" s="373" t="s">
        <v>17</v>
      </c>
      <c r="D20" s="337">
        <f>SUM('PnL (monthly)'!D73:O73)</f>
        <v>60751.819999999985</v>
      </c>
      <c r="E20" s="337">
        <f>SUM('PnL (monthly)'!P73:AA73)</f>
        <v>170741.40080651647</v>
      </c>
      <c r="F20" s="337">
        <f>SUM('PnL (monthly)'!AB73:AM73)</f>
        <v>613027.40014007525</v>
      </c>
      <c r="G20" s="337">
        <f>SUM('PnL (monthly)'!AN73:AY73)</f>
        <v>1145571.1934784944</v>
      </c>
      <c r="I20" s="175"/>
      <c r="J20" s="309"/>
      <c r="K20" s="309"/>
      <c r="L20" s="309"/>
    </row>
    <row r="21" spans="1:12" s="11" customFormat="1" ht="15" customHeight="1" x14ac:dyDescent="0.15">
      <c r="A21" s="335"/>
      <c r="B21" s="338" t="s">
        <v>351</v>
      </c>
      <c r="C21" s="374"/>
      <c r="D21" s="339">
        <f>D20/D13</f>
        <v>0.4324523291647363</v>
      </c>
      <c r="E21" s="339">
        <f t="shared" ref="E21:F21" si="2">E20/E13</f>
        <v>0.60923765684146958</v>
      </c>
      <c r="F21" s="339">
        <f t="shared" si="2"/>
        <v>0.54772131476645025</v>
      </c>
      <c r="G21" s="339">
        <f t="shared" ref="G21" si="3">G20/G13</f>
        <v>0.55071030712929114</v>
      </c>
      <c r="I21" s="175"/>
      <c r="J21" s="309"/>
      <c r="K21" s="309"/>
      <c r="L21" s="309"/>
    </row>
    <row r="22" spans="1:12" s="11" customFormat="1" ht="5" customHeight="1" x14ac:dyDescent="0.15">
      <c r="A22" s="139"/>
      <c r="B22" s="333"/>
      <c r="C22" s="375"/>
      <c r="D22" s="334"/>
      <c r="E22" s="334"/>
      <c r="F22" s="334"/>
      <c r="G22" s="334"/>
      <c r="I22" s="175"/>
      <c r="J22" s="309"/>
      <c r="K22" s="309"/>
      <c r="L22" s="309"/>
    </row>
    <row r="23" spans="1:12" s="310" customFormat="1" ht="15" customHeight="1" x14ac:dyDescent="0.15">
      <c r="A23" s="139"/>
      <c r="B23" s="299" t="s">
        <v>329</v>
      </c>
      <c r="C23" s="368" t="s">
        <v>17</v>
      </c>
      <c r="D23" s="107">
        <f>SUM('PnL (monthly)'!D79:O79)</f>
        <v>24134.120000000003</v>
      </c>
      <c r="E23" s="107">
        <f>SUM('PnL (monthly)'!P79:AA79)</f>
        <v>33000</v>
      </c>
      <c r="F23" s="107">
        <f>SUM('PnL (monthly)'!AB79:AM79)</f>
        <v>66000</v>
      </c>
      <c r="G23" s="107">
        <f>SUM('PnL (monthly)'!AN79:AY79)</f>
        <v>97000</v>
      </c>
      <c r="I23" s="175"/>
      <c r="J23" s="309"/>
      <c r="K23" s="309"/>
      <c r="L23" s="309"/>
    </row>
    <row r="24" spans="1:12" s="310" customFormat="1" ht="15" customHeight="1" x14ac:dyDescent="0.15">
      <c r="A24" s="139"/>
      <c r="B24" s="299" t="s">
        <v>728</v>
      </c>
      <c r="C24" s="368" t="s">
        <v>17</v>
      </c>
      <c r="D24" s="107">
        <f>PnL!E85</f>
        <v>0</v>
      </c>
      <c r="E24" s="107">
        <f>PnL!F85</f>
        <v>26921</v>
      </c>
      <c r="F24" s="107">
        <f>PnL!G85</f>
        <v>42410</v>
      </c>
      <c r="G24" s="107">
        <f>PnL!H85</f>
        <v>21180</v>
      </c>
      <c r="I24" s="175"/>
      <c r="J24" s="309"/>
      <c r="K24" s="309"/>
      <c r="L24" s="309"/>
    </row>
    <row r="25" spans="1:12" s="11" customFormat="1" ht="15" customHeight="1" x14ac:dyDescent="0.15">
      <c r="A25" s="139"/>
      <c r="B25" s="299" t="s">
        <v>255</v>
      </c>
      <c r="C25" s="368" t="s">
        <v>17</v>
      </c>
      <c r="D25" s="107">
        <f>SUM('PnL (monthly)'!D96:O96)</f>
        <v>3825.8</v>
      </c>
      <c r="E25" s="107">
        <f>SUM('PnL (monthly)'!P96:AA96)</f>
        <v>10500</v>
      </c>
      <c r="F25" s="107">
        <f>SUM('PnL (monthly)'!AB96:AM96)</f>
        <v>63000</v>
      </c>
      <c r="G25" s="107">
        <f>SUM('PnL (monthly)'!AN96:AY96)</f>
        <v>148000</v>
      </c>
      <c r="I25" s="175"/>
      <c r="J25" s="309"/>
      <c r="K25" s="309"/>
      <c r="L25" s="309"/>
    </row>
    <row r="26" spans="1:12" s="11" customFormat="1" ht="15" customHeight="1" x14ac:dyDescent="0.15">
      <c r="A26" s="139"/>
      <c r="B26" s="299" t="s">
        <v>259</v>
      </c>
      <c r="C26" s="368" t="s">
        <v>17</v>
      </c>
      <c r="D26" s="107">
        <f>SUM('PnL (monthly)'!D103:O103)+SUM('PnL (monthly)'!D77:O77)</f>
        <v>3695.8199999999997</v>
      </c>
      <c r="E26" s="107">
        <f>SUM('PnL (monthly)'!P103:AA103)+SUM('PnL (monthly)'!P77:AA77)</f>
        <v>3600</v>
      </c>
      <c r="F26" s="107">
        <f>SUM('PnL (monthly)'!AB103:AM103)+SUM('PnL (monthly)'!AB77:AM77)</f>
        <v>7800</v>
      </c>
      <c r="G26" s="107">
        <f>SUM('PnL (monthly)'!AN103:AY103)+SUM('PnL (monthly)'!AN77:AY77)</f>
        <v>11400</v>
      </c>
      <c r="I26" s="175"/>
      <c r="J26" s="309"/>
      <c r="K26" s="309"/>
      <c r="L26" s="309"/>
    </row>
    <row r="27" spans="1:12" s="11" customFormat="1" ht="15" customHeight="1" x14ac:dyDescent="0.15">
      <c r="A27" s="139"/>
      <c r="B27" s="90" t="s">
        <v>238</v>
      </c>
      <c r="C27" s="368" t="s">
        <v>17</v>
      </c>
      <c r="D27" s="213">
        <f>SUM('PnL (monthly)'!D76:O76)</f>
        <v>31655.739999999998</v>
      </c>
      <c r="E27" s="213">
        <f>SUM('PnL (monthly)'!P76:AA76)</f>
        <v>74021</v>
      </c>
      <c r="F27" s="213">
        <f>SUM('PnL (monthly)'!AB76:AM76)</f>
        <v>179210</v>
      </c>
      <c r="G27" s="213">
        <f>SUM('PnL (monthly)'!AN76:AY76)</f>
        <v>277580</v>
      </c>
      <c r="I27" s="175"/>
      <c r="J27" s="309"/>
      <c r="K27" s="309"/>
      <c r="L27" s="309"/>
    </row>
    <row r="28" spans="1:12" s="11" customFormat="1" ht="4" customHeight="1" x14ac:dyDescent="0.15">
      <c r="A28" s="139"/>
      <c r="B28" s="17"/>
      <c r="C28" s="376"/>
      <c r="D28" s="107"/>
      <c r="E28" s="107"/>
      <c r="F28" s="107"/>
      <c r="G28" s="107"/>
      <c r="I28" s="175"/>
      <c r="J28" s="309"/>
      <c r="K28" s="309"/>
      <c r="L28" s="309"/>
    </row>
    <row r="29" spans="1:12" s="11" customFormat="1" ht="13" x14ac:dyDescent="0.15">
      <c r="A29" s="139"/>
      <c r="B29" s="299" t="s">
        <v>268</v>
      </c>
      <c r="C29" s="368" t="s">
        <v>17</v>
      </c>
      <c r="D29" s="107">
        <f>SUM('PnL (monthly)'!D106:O106)</f>
        <v>1928.2750000000001</v>
      </c>
      <c r="E29" s="107">
        <f>SUM('PnL (monthly)'!P106:AA106)</f>
        <v>27500</v>
      </c>
      <c r="F29" s="107">
        <f>SUM('PnL (monthly)'!AB106:AM106)</f>
        <v>112000</v>
      </c>
      <c r="G29" s="107">
        <f>SUM('PnL (monthly)'!AN106:AY106)</f>
        <v>202000</v>
      </c>
      <c r="I29" s="175"/>
      <c r="J29" s="309"/>
      <c r="K29" s="309"/>
      <c r="L29" s="309"/>
    </row>
    <row r="30" spans="1:12" s="11" customFormat="1" ht="13" x14ac:dyDescent="0.15">
      <c r="A30" s="139"/>
      <c r="B30" s="299" t="s">
        <v>587</v>
      </c>
      <c r="C30" s="368" t="s">
        <v>17</v>
      </c>
      <c r="D30" s="107">
        <f>SUM('PnL (monthly)'!D107:O107)</f>
        <v>17.850000000000001</v>
      </c>
      <c r="E30" s="107">
        <f>SUM('PnL (monthly)'!P107:AA107)</f>
        <v>16000</v>
      </c>
      <c r="F30" s="107">
        <f>SUM('PnL (monthly)'!AB107:AM107)</f>
        <v>45000</v>
      </c>
      <c r="G30" s="107">
        <f>SUM('PnL (monthly)'!AN107:AY107)</f>
        <v>64500</v>
      </c>
      <c r="I30" s="175"/>
      <c r="J30" s="309"/>
      <c r="K30" s="309"/>
      <c r="L30" s="309"/>
    </row>
    <row r="31" spans="1:12" s="11" customFormat="1" ht="13" x14ac:dyDescent="0.15">
      <c r="A31" s="139"/>
      <c r="B31" s="299" t="s">
        <v>272</v>
      </c>
      <c r="C31" s="368" t="s">
        <v>17</v>
      </c>
      <c r="D31" s="107">
        <f>SUM('PnL (monthly)'!D108:O108)</f>
        <v>0</v>
      </c>
      <c r="E31" s="107">
        <f>SUM('PnL (monthly)'!P108:AA108)</f>
        <v>5000</v>
      </c>
      <c r="F31" s="107">
        <f>SUM('PnL (monthly)'!AB108:AM108)</f>
        <v>10000</v>
      </c>
      <c r="G31" s="107">
        <f>SUM('PnL (monthly)'!AN108:AY108)</f>
        <v>15000</v>
      </c>
      <c r="I31" s="175"/>
      <c r="J31" s="309"/>
      <c r="K31" s="309"/>
      <c r="L31" s="309"/>
    </row>
    <row r="32" spans="1:12" s="11" customFormat="1" ht="13" x14ac:dyDescent="0.15">
      <c r="A32" s="139"/>
      <c r="B32" s="299" t="s">
        <v>259</v>
      </c>
      <c r="C32" s="368" t="s">
        <v>17</v>
      </c>
      <c r="D32" s="107">
        <f>SUM('PnL (monthly)'!D109:O109)+SUM('PnL (monthly)'!D110:O110)</f>
        <v>9452.0816666666669</v>
      </c>
      <c r="E32" s="107">
        <f>SUM('PnL (monthly)'!P109:AA109)+SUM('PnL (monthly)'!P110:AA110)</f>
        <v>1000.0000000000001</v>
      </c>
      <c r="F32" s="107">
        <f>SUM('PnL (monthly)'!AB109:AM109)+SUM('PnL (monthly)'!AB110:AM110)</f>
        <v>5000.0000000000009</v>
      </c>
      <c r="G32" s="107">
        <f>SUM('PnL (monthly)'!AN109:AY109)+SUM('PnL (monthly)'!AN110:AY110)</f>
        <v>5000.0000000000009</v>
      </c>
      <c r="I32" s="175"/>
      <c r="J32" s="309"/>
      <c r="K32" s="309"/>
      <c r="L32" s="309"/>
    </row>
    <row r="33" spans="1:12" s="11" customFormat="1" ht="15" customHeight="1" x14ac:dyDescent="0.15">
      <c r="A33" s="139"/>
      <c r="B33" s="90" t="s">
        <v>267</v>
      </c>
      <c r="C33" s="368" t="s">
        <v>17</v>
      </c>
      <c r="D33" s="213">
        <f>SUM('PnL (monthly)'!D105:O105)</f>
        <v>11217.356666666668</v>
      </c>
      <c r="E33" s="213">
        <f>SUM('PnL (monthly)'!P105:AA105)</f>
        <v>49500.000000000007</v>
      </c>
      <c r="F33" s="213">
        <f>SUM('PnL (monthly)'!AB105:AM105)</f>
        <v>171999.99999999997</v>
      </c>
      <c r="G33" s="213">
        <f>SUM('PnL (monthly)'!AN105:AY105)</f>
        <v>286499.99999999994</v>
      </c>
      <c r="I33" s="175"/>
      <c r="J33" s="309"/>
      <c r="K33" s="309"/>
      <c r="L33" s="309"/>
    </row>
    <row r="34" spans="1:12" s="11" customFormat="1" ht="5" customHeight="1" x14ac:dyDescent="0.15">
      <c r="A34" s="139"/>
      <c r="B34" s="29"/>
      <c r="C34" s="377"/>
      <c r="D34" s="107"/>
      <c r="E34" s="107"/>
      <c r="F34" s="107"/>
      <c r="G34" s="107"/>
      <c r="I34" s="175"/>
      <c r="J34" s="309"/>
      <c r="K34" s="309"/>
      <c r="L34" s="309"/>
    </row>
    <row r="35" spans="1:12" s="11" customFormat="1" ht="15" customHeight="1" x14ac:dyDescent="0.15">
      <c r="A35" s="139"/>
      <c r="B35" s="336" t="s">
        <v>21</v>
      </c>
      <c r="C35" s="373" t="s">
        <v>17</v>
      </c>
      <c r="D35" s="337">
        <f>SUM('PnL (monthly)'!D112:O112)</f>
        <v>17878.723333333321</v>
      </c>
      <c r="E35" s="337">
        <f>SUM('PnL (monthly)'!P112:AA112)</f>
        <v>47220.400806516467</v>
      </c>
      <c r="F35" s="337">
        <f>SUM('PnL (monthly)'!AB112:AM112)</f>
        <v>261817.40014007525</v>
      </c>
      <c r="G35" s="337">
        <f>SUM('PnL (monthly)'!AN112:AY112)</f>
        <v>581491.1934784943</v>
      </c>
      <c r="I35" s="175"/>
      <c r="J35" s="309"/>
      <c r="K35" s="309"/>
      <c r="L35" s="309"/>
    </row>
    <row r="36" spans="1:12" s="11" customFormat="1" ht="15" customHeight="1" x14ac:dyDescent="0.15">
      <c r="A36" s="335"/>
      <c r="B36" s="338" t="s">
        <v>352</v>
      </c>
      <c r="C36" s="374"/>
      <c r="D36" s="339">
        <f>D35/D13</f>
        <v>0.12726689583936604</v>
      </c>
      <c r="E36" s="339">
        <f>E35/E13</f>
        <v>0.1684913337162873</v>
      </c>
      <c r="F36" s="339">
        <f>F35/F13</f>
        <v>0.23392587444001456</v>
      </c>
      <c r="G36" s="339">
        <f>G35/G13</f>
        <v>0.27954019407658171</v>
      </c>
      <c r="I36" s="175"/>
      <c r="J36" s="309"/>
      <c r="K36" s="309"/>
      <c r="L36" s="309"/>
    </row>
    <row r="37" spans="1:12" s="11" customFormat="1" ht="17" customHeight="1" x14ac:dyDescent="0.15">
      <c r="A37" s="139"/>
      <c r="B37" s="340" t="s">
        <v>35</v>
      </c>
      <c r="C37" s="368" t="s">
        <v>17</v>
      </c>
      <c r="D37" s="341">
        <f>SUM('PnL (monthly)'!D114:O114)</f>
        <v>17878.723333333321</v>
      </c>
      <c r="E37" s="341">
        <f>SUM('PnL (monthly)'!P114:AA114)</f>
        <v>47220.400806516467</v>
      </c>
      <c r="F37" s="341">
        <f>SUM('PnL (monthly)'!AB114:AM114)</f>
        <v>261817.40014007525</v>
      </c>
      <c r="G37" s="341">
        <f>SUM('PnL (monthly)'!AN114:AY114)</f>
        <v>581491.1934784943</v>
      </c>
      <c r="I37" s="175"/>
      <c r="J37" s="309"/>
      <c r="K37" s="309"/>
      <c r="L37" s="309"/>
    </row>
    <row r="38" spans="1:12" s="11" customFormat="1" ht="17" customHeight="1" thickBot="1" x14ac:dyDescent="0.2">
      <c r="A38" s="139"/>
      <c r="B38" s="300" t="s">
        <v>276</v>
      </c>
      <c r="C38" s="378" t="s">
        <v>17</v>
      </c>
      <c r="D38" s="319">
        <f>SUM('PnL (monthly)'!D116:O116)</f>
        <v>17878.723333333321</v>
      </c>
      <c r="E38" s="319">
        <f>SUM('PnL (monthly)'!P116:AA116)</f>
        <v>47220.400806516467</v>
      </c>
      <c r="F38" s="319">
        <f>SUM('PnL (monthly)'!AB116:AM116)</f>
        <v>261817.40014007525</v>
      </c>
      <c r="G38" s="319">
        <f>SUM('PnL (monthly)'!AN116:AY116)</f>
        <v>581491.1934784943</v>
      </c>
      <c r="I38" s="175"/>
      <c r="J38" s="309"/>
      <c r="K38" s="309"/>
      <c r="L38" s="309"/>
    </row>
    <row r="39" spans="1:12" s="11" customFormat="1" ht="15" customHeight="1" thickTop="1" x14ac:dyDescent="0.15">
      <c r="A39" s="139"/>
      <c r="B39" s="14"/>
      <c r="C39" s="14"/>
      <c r="D39" s="14"/>
      <c r="E39" s="14"/>
      <c r="F39" s="14"/>
      <c r="G39" s="142"/>
      <c r="I39" s="175"/>
      <c r="J39" s="309"/>
      <c r="K39" s="309"/>
      <c r="L39" s="309"/>
    </row>
    <row r="40" spans="1:12" s="11" customFormat="1" ht="15" customHeight="1" x14ac:dyDescent="0.15">
      <c r="A40" s="139"/>
      <c r="B40" s="17"/>
      <c r="C40" s="14"/>
      <c r="D40" s="14"/>
      <c r="E40" s="14"/>
      <c r="F40" s="14"/>
      <c r="G40" s="142"/>
      <c r="I40" s="175"/>
      <c r="J40" s="309"/>
      <c r="K40" s="309"/>
      <c r="L40" s="309"/>
    </row>
    <row r="41" spans="1:12" s="314" customFormat="1" ht="15" customHeight="1" x14ac:dyDescent="0.15">
      <c r="A41" s="139"/>
      <c r="B41" s="17"/>
      <c r="C41" s="93"/>
      <c r="D41" s="142"/>
      <c r="E41" s="142"/>
      <c r="F41" s="142"/>
      <c r="G41" s="299"/>
      <c r="I41" s="304"/>
    </row>
    <row r="42" spans="1:12" s="11" customFormat="1" ht="15" customHeight="1" x14ac:dyDescent="0.15">
      <c r="A42" s="139"/>
      <c r="B42" s="17"/>
      <c r="C42" s="17"/>
      <c r="D42" s="17"/>
      <c r="E42" s="17"/>
      <c r="F42" s="17"/>
      <c r="G42" s="142"/>
      <c r="I42" s="175"/>
      <c r="J42" s="309"/>
      <c r="K42" s="309"/>
      <c r="L42" s="309"/>
    </row>
    <row r="43" spans="1:12" s="11" customFormat="1" ht="15" customHeight="1" x14ac:dyDescent="0.15">
      <c r="A43" s="139"/>
      <c r="B43" s="17"/>
      <c r="C43" s="17"/>
      <c r="D43" s="17"/>
      <c r="E43" s="17"/>
      <c r="F43" s="17"/>
      <c r="G43" s="142"/>
      <c r="I43" s="175"/>
      <c r="J43" s="309"/>
      <c r="K43" s="309"/>
      <c r="L43" s="309"/>
    </row>
    <row r="44" spans="1:12" s="11" customFormat="1" ht="15" customHeight="1" x14ac:dyDescent="0.2">
      <c r="A44" s="139"/>
      <c r="B44" s="555" t="s">
        <v>353</v>
      </c>
      <c r="C44" s="556"/>
      <c r="D44" s="556">
        <v>2024</v>
      </c>
      <c r="E44" s="17"/>
      <c r="F44" s="299"/>
      <c r="G44" s="142"/>
      <c r="I44" s="175"/>
      <c r="J44" s="309"/>
      <c r="K44" s="309"/>
      <c r="L44" s="309"/>
    </row>
    <row r="45" spans="1:12" s="11" customFormat="1" ht="7" customHeight="1" x14ac:dyDescent="0.15">
      <c r="A45" s="139"/>
      <c r="B45" s="14"/>
      <c r="C45" s="138"/>
      <c r="E45" s="17"/>
      <c r="F45" s="299"/>
      <c r="G45" s="142"/>
      <c r="I45" s="175"/>
      <c r="J45" s="309"/>
      <c r="K45" s="309"/>
      <c r="L45" s="309"/>
    </row>
    <row r="46" spans="1:12" s="11" customFormat="1" ht="15" customHeight="1" x14ac:dyDescent="0.15">
      <c r="A46" s="17"/>
      <c r="B46" s="299" t="s">
        <v>727</v>
      </c>
      <c r="C46" s="368" t="s">
        <v>17</v>
      </c>
      <c r="D46" s="107">
        <f>SUM('PnL (monthly)'!D8:O8)</f>
        <v>12579.570000000002</v>
      </c>
      <c r="E46" s="17"/>
      <c r="F46" s="299"/>
      <c r="G46" s="142"/>
      <c r="I46" s="175"/>
      <c r="J46" s="309"/>
      <c r="K46" s="309"/>
      <c r="L46" s="309"/>
    </row>
    <row r="47" spans="1:12" s="11" customFormat="1" ht="15" customHeight="1" x14ac:dyDescent="0.15">
      <c r="A47" s="139"/>
      <c r="B47" s="299" t="s">
        <v>318</v>
      </c>
      <c r="C47" s="368" t="s">
        <v>17</v>
      </c>
      <c r="D47" s="107">
        <f>SUM('PnL (monthly)'!D19:O19)</f>
        <v>85406.07</v>
      </c>
      <c r="E47" s="17"/>
      <c r="F47" s="17"/>
      <c r="G47" s="142"/>
      <c r="I47" s="175"/>
      <c r="J47" s="309"/>
      <c r="K47" s="309"/>
      <c r="L47" s="309"/>
    </row>
    <row r="48" spans="1:12" s="11" customFormat="1" ht="15" customHeight="1" x14ac:dyDescent="0.15">
      <c r="A48" s="139"/>
      <c r="B48" s="299" t="s">
        <v>222</v>
      </c>
      <c r="C48" s="368" t="s">
        <v>17</v>
      </c>
      <c r="D48" s="107">
        <f>SUM('PnL (monthly)'!D32:O32)</f>
        <v>40599.990000000005</v>
      </c>
      <c r="E48" s="17"/>
      <c r="F48" s="17"/>
      <c r="G48" s="142"/>
      <c r="I48" s="175"/>
      <c r="J48" s="309"/>
      <c r="K48" s="309"/>
      <c r="L48" s="309"/>
    </row>
    <row r="49" spans="1:12" s="11" customFormat="1" ht="15" customHeight="1" x14ac:dyDescent="0.15">
      <c r="A49" s="139"/>
      <c r="B49" s="299" t="s">
        <v>224</v>
      </c>
      <c r="C49" s="368" t="s">
        <v>17</v>
      </c>
      <c r="D49" s="107">
        <f>SUM('PnL (monthly)'!D34:O34)</f>
        <v>1896.49</v>
      </c>
      <c r="E49" s="17"/>
      <c r="F49" s="17"/>
      <c r="G49" s="142"/>
      <c r="I49" s="175"/>
      <c r="J49" s="309"/>
      <c r="K49" s="309"/>
      <c r="L49" s="309"/>
    </row>
    <row r="50" spans="1:12" s="11" customFormat="1" ht="5" customHeight="1" x14ac:dyDescent="0.15">
      <c r="A50" s="139"/>
      <c r="B50" s="111"/>
      <c r="C50" s="369"/>
      <c r="D50" s="253">
        <f>SUM('PnL (monthly)'!D35:O35)</f>
        <v>0</v>
      </c>
      <c r="E50" s="17"/>
      <c r="F50" s="17"/>
      <c r="G50" s="142"/>
      <c r="I50" s="175"/>
      <c r="J50" s="309"/>
      <c r="K50" s="309"/>
      <c r="L50" s="309"/>
    </row>
    <row r="51" spans="1:12" s="11" customFormat="1" ht="15" customHeight="1" x14ac:dyDescent="0.15">
      <c r="A51" s="139"/>
      <c r="B51" s="116" t="s">
        <v>144</v>
      </c>
      <c r="C51" s="370" t="s">
        <v>17</v>
      </c>
      <c r="D51" s="318">
        <f>SUM('PnL (monthly)'!D36:O36)</f>
        <v>140482.12</v>
      </c>
      <c r="E51" s="17"/>
      <c r="F51" s="17"/>
      <c r="G51" s="142"/>
      <c r="I51" s="175"/>
      <c r="J51" s="309"/>
      <c r="K51" s="309"/>
      <c r="L51" s="309"/>
    </row>
    <row r="52" spans="1:12" s="11" customFormat="1" ht="5" customHeight="1" x14ac:dyDescent="0.15">
      <c r="A52" s="139"/>
      <c r="B52" s="17"/>
      <c r="C52" s="371"/>
      <c r="D52" s="156"/>
      <c r="E52" s="17"/>
      <c r="F52" s="17"/>
      <c r="G52" s="142"/>
      <c r="I52" s="175"/>
      <c r="J52" s="309"/>
      <c r="K52" s="309"/>
      <c r="L52" s="309"/>
    </row>
    <row r="53" spans="1:12" s="11" customFormat="1" ht="15" customHeight="1" x14ac:dyDescent="0.15">
      <c r="A53" s="139"/>
      <c r="B53" s="299" t="s">
        <v>226</v>
      </c>
      <c r="C53" s="368" t="s">
        <v>17</v>
      </c>
      <c r="D53" s="107">
        <f>SUM('PnL (monthly)'!D39:O39)</f>
        <v>68896.3</v>
      </c>
      <c r="E53" s="17"/>
      <c r="F53" s="17"/>
      <c r="G53" s="17"/>
      <c r="I53" s="25"/>
      <c r="L53" s="309"/>
    </row>
    <row r="54" spans="1:12" s="11" customFormat="1" ht="15" customHeight="1" x14ac:dyDescent="0.15">
      <c r="A54" s="139"/>
      <c r="B54" s="299" t="s">
        <v>231</v>
      </c>
      <c r="C54" s="368" t="s">
        <v>17</v>
      </c>
      <c r="D54" s="107">
        <f>SUM('PnL (monthly)'!D54:O54)</f>
        <v>8693.3700000000008</v>
      </c>
      <c r="E54" s="17"/>
      <c r="F54" s="17"/>
      <c r="G54" s="17"/>
      <c r="I54" s="25"/>
      <c r="L54" s="309"/>
    </row>
    <row r="55" spans="1:12" s="11" customFormat="1" ht="15" customHeight="1" x14ac:dyDescent="0.15">
      <c r="A55" s="139"/>
      <c r="B55" s="299" t="s">
        <v>259</v>
      </c>
      <c r="C55" s="368" t="s">
        <v>17</v>
      </c>
      <c r="D55" s="107">
        <f>SUM('PnL (monthly)'!D71:O71)</f>
        <v>2140.6299999999997</v>
      </c>
      <c r="E55" s="17"/>
      <c r="F55" s="17"/>
      <c r="G55" s="17"/>
      <c r="I55" s="25"/>
      <c r="L55" s="309"/>
    </row>
    <row r="56" spans="1:12" s="11" customFormat="1" ht="15" customHeight="1" x14ac:dyDescent="0.15">
      <c r="A56" s="139"/>
      <c r="B56" s="90" t="s">
        <v>287</v>
      </c>
      <c r="C56" s="368" t="s">
        <v>17</v>
      </c>
      <c r="D56" s="213">
        <f>SUM(D15:D17)</f>
        <v>79730.3</v>
      </c>
      <c r="E56" s="17"/>
      <c r="F56" s="17"/>
      <c r="G56" s="17"/>
      <c r="I56" s="25"/>
      <c r="L56" s="309"/>
    </row>
    <row r="57" spans="1:12" s="11" customFormat="1" ht="5" customHeight="1" x14ac:dyDescent="0.15">
      <c r="A57" s="139"/>
      <c r="B57" s="122"/>
      <c r="C57" s="372"/>
      <c r="D57" s="107"/>
      <c r="E57" s="17"/>
      <c r="F57" s="17"/>
      <c r="G57" s="17"/>
      <c r="I57" s="25"/>
      <c r="L57" s="309"/>
    </row>
    <row r="58" spans="1:12" s="11" customFormat="1" ht="13" x14ac:dyDescent="0.15">
      <c r="A58" s="139"/>
      <c r="B58" s="336" t="s">
        <v>237</v>
      </c>
      <c r="C58" s="373" t="s">
        <v>17</v>
      </c>
      <c r="D58" s="337">
        <f>SUM('PnL (monthly)'!D73:O73)</f>
        <v>60751.819999999985</v>
      </c>
      <c r="E58" s="17"/>
      <c r="F58" s="17"/>
      <c r="G58" s="17"/>
      <c r="I58" s="25"/>
      <c r="L58" s="309"/>
    </row>
    <row r="59" spans="1:12" s="11" customFormat="1" ht="15" customHeight="1" x14ac:dyDescent="0.15">
      <c r="A59" s="139"/>
      <c r="B59" s="338" t="s">
        <v>351</v>
      </c>
      <c r="C59" s="374"/>
      <c r="D59" s="339">
        <f>D20/D13</f>
        <v>0.4324523291647363</v>
      </c>
      <c r="E59" s="17"/>
      <c r="F59" s="17"/>
      <c r="G59" s="17"/>
      <c r="I59" s="25"/>
      <c r="L59" s="309"/>
    </row>
    <row r="60" spans="1:12" s="11" customFormat="1" ht="5" customHeight="1" x14ac:dyDescent="0.15">
      <c r="A60" s="139"/>
      <c r="B60" s="333"/>
      <c r="C60" s="375"/>
      <c r="D60" s="334"/>
      <c r="E60" s="17"/>
      <c r="F60" s="17"/>
      <c r="G60" s="17"/>
      <c r="I60" s="25"/>
      <c r="L60" s="309"/>
    </row>
    <row r="61" spans="1:12" s="11" customFormat="1" ht="15" customHeight="1" x14ac:dyDescent="0.15">
      <c r="A61" s="139"/>
      <c r="B61" s="299" t="s">
        <v>329</v>
      </c>
      <c r="C61" s="368" t="s">
        <v>17</v>
      </c>
      <c r="D61" s="107">
        <f>SUM('PnL (monthly)'!D79:O79)</f>
        <v>24134.120000000003</v>
      </c>
      <c r="E61" s="17"/>
      <c r="F61" s="17"/>
      <c r="G61" s="17"/>
      <c r="I61" s="25"/>
      <c r="L61" s="309"/>
    </row>
    <row r="62" spans="1:12" s="310" customFormat="1" ht="15" customHeight="1" x14ac:dyDescent="0.15">
      <c r="A62" s="139"/>
      <c r="B62" s="299" t="s">
        <v>728</v>
      </c>
      <c r="C62" s="368" t="s">
        <v>17</v>
      </c>
      <c r="D62" s="107">
        <f>PnL!E85</f>
        <v>0</v>
      </c>
      <c r="E62" s="17"/>
      <c r="F62" s="17"/>
      <c r="G62" s="17"/>
      <c r="I62" s="25"/>
      <c r="J62" s="11"/>
      <c r="K62" s="11"/>
      <c r="L62" s="309"/>
    </row>
    <row r="63" spans="1:12" s="11" customFormat="1" ht="15" customHeight="1" x14ac:dyDescent="0.15">
      <c r="A63" s="139"/>
      <c r="B63" s="299" t="s">
        <v>255</v>
      </c>
      <c r="C63" s="368" t="s">
        <v>17</v>
      </c>
      <c r="D63" s="107">
        <f>SUM('PnL (monthly)'!D96:O96)</f>
        <v>3825.8</v>
      </c>
      <c r="E63" s="17"/>
      <c r="F63" s="17"/>
      <c r="G63" s="17"/>
      <c r="I63" s="25"/>
      <c r="L63" s="309"/>
    </row>
    <row r="64" spans="1:12" s="11" customFormat="1" ht="15" customHeight="1" x14ac:dyDescent="0.15">
      <c r="A64" s="139"/>
      <c r="B64" s="299" t="s">
        <v>259</v>
      </c>
      <c r="C64" s="368" t="s">
        <v>17</v>
      </c>
      <c r="D64" s="107">
        <f>SUM('PnL (monthly)'!D103:O103)+SUM('PnL (monthly)'!D77:O77)</f>
        <v>3695.8199999999997</v>
      </c>
      <c r="E64" s="17"/>
      <c r="F64" s="17"/>
      <c r="G64" s="17"/>
      <c r="I64" s="25"/>
      <c r="L64" s="309"/>
    </row>
    <row r="65" spans="1:12" s="11" customFormat="1" ht="15" customHeight="1" x14ac:dyDescent="0.15">
      <c r="A65" s="139"/>
      <c r="B65" s="90" t="s">
        <v>238</v>
      </c>
      <c r="C65" s="368" t="s">
        <v>17</v>
      </c>
      <c r="D65" s="213">
        <f>SUM('PnL (monthly)'!D76:O76)</f>
        <v>31655.739999999998</v>
      </c>
      <c r="E65" s="17"/>
      <c r="F65" s="17"/>
      <c r="G65" s="17"/>
      <c r="I65" s="25"/>
      <c r="L65" s="309"/>
    </row>
    <row r="66" spans="1:12" s="11" customFormat="1" ht="5" customHeight="1" x14ac:dyDescent="0.15">
      <c r="A66" s="139"/>
      <c r="B66" s="17"/>
      <c r="C66" s="376"/>
      <c r="D66" s="107"/>
      <c r="E66" s="17"/>
      <c r="F66" s="17"/>
      <c r="G66" s="17"/>
      <c r="I66" s="25"/>
      <c r="L66" s="309"/>
    </row>
    <row r="67" spans="1:12" s="11" customFormat="1" ht="13" x14ac:dyDescent="0.15">
      <c r="A67" s="139"/>
      <c r="B67" s="299" t="s">
        <v>268</v>
      </c>
      <c r="C67" s="368" t="s">
        <v>17</v>
      </c>
      <c r="D67" s="107">
        <f>SUM('PnL (monthly)'!D106:O106)</f>
        <v>1928.2750000000001</v>
      </c>
      <c r="E67" s="17"/>
      <c r="F67" s="17"/>
      <c r="G67" s="17"/>
      <c r="I67" s="25"/>
      <c r="L67" s="309"/>
    </row>
    <row r="68" spans="1:12" s="11" customFormat="1" ht="15" customHeight="1" x14ac:dyDescent="0.15">
      <c r="A68" s="139"/>
      <c r="B68" s="299" t="s">
        <v>587</v>
      </c>
      <c r="C68" s="368" t="s">
        <v>17</v>
      </c>
      <c r="D68" s="107">
        <f>SUM('PnL (monthly)'!D107:O107)</f>
        <v>17.850000000000001</v>
      </c>
      <c r="E68" s="17"/>
      <c r="F68" s="250">
        <f>SUM(D61:D64)</f>
        <v>31655.74</v>
      </c>
      <c r="G68" s="17"/>
      <c r="I68" s="25"/>
      <c r="L68" s="309"/>
    </row>
    <row r="69" spans="1:12" s="11" customFormat="1" ht="15" customHeight="1" x14ac:dyDescent="0.15">
      <c r="A69" s="139"/>
      <c r="B69" s="299" t="s">
        <v>272</v>
      </c>
      <c r="C69" s="368" t="s">
        <v>17</v>
      </c>
      <c r="D69" s="107">
        <f>SUM('PnL (monthly)'!D108:O108)</f>
        <v>0</v>
      </c>
      <c r="E69" s="17"/>
      <c r="F69" s="17"/>
      <c r="G69" s="17"/>
      <c r="I69" s="25"/>
      <c r="L69" s="309"/>
    </row>
    <row r="70" spans="1:12" s="11" customFormat="1" ht="15" customHeight="1" x14ac:dyDescent="0.15">
      <c r="A70" s="139"/>
      <c r="B70" s="299" t="s">
        <v>259</v>
      </c>
      <c r="C70" s="368" t="s">
        <v>17</v>
      </c>
      <c r="D70" s="107">
        <f>SUM('PnL (monthly)'!D109:O109)+SUM('PnL (monthly)'!D110:O110)</f>
        <v>9452.0816666666669</v>
      </c>
      <c r="E70" s="17"/>
      <c r="F70" s="17"/>
      <c r="G70" s="17"/>
      <c r="I70" s="25"/>
      <c r="L70" s="309"/>
    </row>
    <row r="71" spans="1:12" s="11" customFormat="1" ht="15" customHeight="1" x14ac:dyDescent="0.15">
      <c r="A71" s="139"/>
      <c r="B71" s="90" t="s">
        <v>267</v>
      </c>
      <c r="C71" s="368" t="s">
        <v>17</v>
      </c>
      <c r="D71" s="213">
        <f>SUM('PnL (monthly)'!D105:O105)</f>
        <v>11217.356666666668</v>
      </c>
      <c r="E71" s="17"/>
      <c r="F71" s="17"/>
      <c r="G71" s="17"/>
      <c r="I71" s="25"/>
      <c r="L71" s="309"/>
    </row>
    <row r="72" spans="1:12" s="11" customFormat="1" ht="4" customHeight="1" x14ac:dyDescent="0.15">
      <c r="A72" s="139"/>
      <c r="B72" s="29"/>
      <c r="C72" s="377"/>
      <c r="D72" s="107"/>
      <c r="E72" s="17"/>
      <c r="F72" s="17"/>
      <c r="G72" s="17"/>
      <c r="I72" s="25"/>
      <c r="L72" s="309"/>
    </row>
    <row r="73" spans="1:12" s="11" customFormat="1" ht="15" customHeight="1" x14ac:dyDescent="0.15">
      <c r="A73" s="139"/>
      <c r="B73" s="336" t="s">
        <v>21</v>
      </c>
      <c r="C73" s="373" t="s">
        <v>17</v>
      </c>
      <c r="D73" s="337">
        <f>SUM('PnL (monthly)'!D112:O112)</f>
        <v>17878.723333333321</v>
      </c>
      <c r="E73" s="17"/>
      <c r="F73" s="17"/>
      <c r="G73" s="17"/>
      <c r="I73" s="25"/>
      <c r="L73" s="309"/>
    </row>
    <row r="74" spans="1:12" s="11" customFormat="1" ht="15" customHeight="1" x14ac:dyDescent="0.15">
      <c r="A74" s="139"/>
      <c r="B74" s="338" t="s">
        <v>352</v>
      </c>
      <c r="C74" s="374"/>
      <c r="D74" s="339">
        <f>D35/D13</f>
        <v>0.12726689583936604</v>
      </c>
      <c r="E74" s="17"/>
      <c r="F74" s="567">
        <v>2027</v>
      </c>
      <c r="G74" s="17"/>
      <c r="I74" s="25"/>
      <c r="L74" s="309"/>
    </row>
    <row r="75" spans="1:12" s="11" customFormat="1" ht="15" customHeight="1" x14ac:dyDescent="0.15">
      <c r="A75" s="139"/>
      <c r="B75" s="340" t="s">
        <v>35</v>
      </c>
      <c r="C75" s="368" t="s">
        <v>17</v>
      </c>
      <c r="D75" s="341">
        <f>SUM('PnL (monthly)'!D114:O114)</f>
        <v>17878.723333333321</v>
      </c>
      <c r="E75" s="17"/>
      <c r="F75" s="568"/>
      <c r="G75" s="17"/>
      <c r="I75" s="25"/>
      <c r="L75" s="309"/>
    </row>
    <row r="76" spans="1:12" s="11" customFormat="1" ht="15" customHeight="1" thickBot="1" x14ac:dyDescent="0.2">
      <c r="A76" s="139"/>
      <c r="B76" s="300" t="s">
        <v>276</v>
      </c>
      <c r="C76" s="378" t="s">
        <v>17</v>
      </c>
      <c r="D76" s="319">
        <f>SUM('PnL (monthly)'!D116:O116)</f>
        <v>17878.723333333321</v>
      </c>
      <c r="E76" s="17"/>
      <c r="F76" s="10"/>
      <c r="G76" s="17"/>
      <c r="I76" s="25"/>
      <c r="L76" s="309"/>
    </row>
    <row r="77" spans="1:12" s="11" customFormat="1" ht="15" customHeight="1" thickTop="1" x14ac:dyDescent="0.15">
      <c r="A77" s="139"/>
      <c r="B77" s="17"/>
      <c r="C77" s="17"/>
      <c r="D77" s="17"/>
      <c r="E77" s="17"/>
      <c r="F77" s="12"/>
      <c r="G77" s="17"/>
      <c r="I77" s="25"/>
      <c r="L77" s="309"/>
    </row>
    <row r="78" spans="1:12" s="11" customFormat="1" ht="15" customHeight="1" x14ac:dyDescent="0.15">
      <c r="A78" s="139"/>
      <c r="B78" s="17"/>
      <c r="C78" s="17"/>
      <c r="D78" s="17"/>
      <c r="E78" s="17"/>
      <c r="F78" s="40"/>
      <c r="G78" s="17"/>
      <c r="I78" s="25"/>
      <c r="L78" s="309"/>
    </row>
    <row r="79" spans="1:12" s="11" customFormat="1" ht="15" customHeight="1" x14ac:dyDescent="0.15">
      <c r="A79" s="139"/>
      <c r="B79" s="17"/>
      <c r="C79" s="17"/>
      <c r="D79" s="17"/>
      <c r="E79" s="17"/>
      <c r="F79" s="213">
        <f>SUM('PnL (monthly)'!AL88:AW88)</f>
        <v>1000</v>
      </c>
      <c r="G79" s="17"/>
      <c r="I79" s="25"/>
      <c r="L79" s="309"/>
    </row>
    <row r="80" spans="1:12" s="11" customFormat="1" ht="15" customHeight="1" x14ac:dyDescent="0.15">
      <c r="A80" s="139"/>
      <c r="B80" s="17"/>
      <c r="C80" s="17"/>
      <c r="D80" s="17"/>
      <c r="E80" s="17"/>
      <c r="F80" s="107">
        <f>SUM('PnL (monthly)'!AL89:AW89)</f>
        <v>600</v>
      </c>
      <c r="G80" s="17"/>
      <c r="I80" s="25"/>
      <c r="L80" s="309"/>
    </row>
    <row r="81" spans="1:12" s="11" customFormat="1" ht="15" customHeight="1" x14ac:dyDescent="0.15">
      <c r="A81" s="139"/>
      <c r="B81" s="17"/>
      <c r="C81" s="17"/>
      <c r="D81" s="17"/>
      <c r="E81" s="17"/>
      <c r="F81" s="107">
        <f>SUM('PnL (monthly)'!AL90:AW90)</f>
        <v>2000</v>
      </c>
      <c r="G81" s="17"/>
      <c r="I81" s="25"/>
      <c r="L81" s="309"/>
    </row>
    <row r="82" spans="1:12" s="11" customFormat="1" ht="15" customHeight="1" x14ac:dyDescent="0.15">
      <c r="A82" s="139"/>
      <c r="B82" s="17"/>
      <c r="C82" s="17"/>
      <c r="D82" s="17"/>
      <c r="E82" s="17"/>
      <c r="F82" s="107">
        <f>SUM('PnL (monthly)'!AL91:AW91)</f>
        <v>1000</v>
      </c>
      <c r="G82" s="17"/>
      <c r="I82" s="25"/>
      <c r="L82" s="309"/>
    </row>
    <row r="83" spans="1:12" s="11" customFormat="1" ht="15" customHeight="1" x14ac:dyDescent="0.15">
      <c r="A83" s="139"/>
      <c r="B83" s="17"/>
      <c r="C83" s="17"/>
      <c r="D83" s="17"/>
      <c r="E83" s="17"/>
      <c r="F83" s="107">
        <f>SUM('PnL (monthly)'!AL92:AW92)</f>
        <v>1000</v>
      </c>
      <c r="G83" s="17"/>
      <c r="I83" s="25"/>
      <c r="L83" s="309"/>
    </row>
    <row r="84" spans="1:12" s="11" customFormat="1" ht="15" customHeight="1" x14ac:dyDescent="0.15">
      <c r="A84" s="139"/>
      <c r="B84" s="17"/>
      <c r="C84" s="17"/>
      <c r="D84" s="17"/>
      <c r="E84" s="17"/>
      <c r="F84" s="107">
        <f>SUM('PnL (monthly)'!AL93:AW93)</f>
        <v>900</v>
      </c>
      <c r="G84" s="17"/>
      <c r="I84" s="25"/>
      <c r="L84" s="309"/>
    </row>
    <row r="85" spans="1:12" s="11" customFormat="1" ht="15" customHeight="1" x14ac:dyDescent="0.15">
      <c r="A85" s="139"/>
      <c r="B85" s="17"/>
      <c r="C85" s="17"/>
      <c r="D85" s="17"/>
      <c r="E85" s="17"/>
      <c r="F85" s="107">
        <f>SUM('PnL (monthly)'!AL94:AW94)</f>
        <v>2800</v>
      </c>
      <c r="G85" s="17"/>
      <c r="I85" s="25"/>
      <c r="L85" s="309"/>
    </row>
    <row r="86" spans="1:12" s="11" customFormat="1" ht="15" customHeight="1" x14ac:dyDescent="0.15">
      <c r="A86" s="139"/>
      <c r="B86" s="17"/>
      <c r="C86" s="17"/>
      <c r="D86" s="17"/>
      <c r="E86" s="17"/>
      <c r="F86" s="107">
        <f>SUM('PnL (monthly)'!AL95:AW95)</f>
        <v>0</v>
      </c>
      <c r="G86" s="17"/>
      <c r="I86" s="25"/>
      <c r="L86" s="309"/>
    </row>
    <row r="87" spans="1:12" s="11" customFormat="1" ht="15" customHeight="1" x14ac:dyDescent="0.15">
      <c r="A87" s="139"/>
      <c r="B87" s="17"/>
      <c r="C87" s="17"/>
      <c r="D87" s="17"/>
      <c r="E87" s="17"/>
      <c r="F87" s="107">
        <f>SUM('PnL (monthly)'!AL96:AW96)</f>
        <v>134000</v>
      </c>
      <c r="G87" s="17"/>
      <c r="I87" s="25"/>
      <c r="L87" s="309"/>
    </row>
    <row r="88" spans="1:12" s="11" customFormat="1" ht="15" customHeight="1" x14ac:dyDescent="0.15">
      <c r="A88" s="139"/>
      <c r="B88" s="17"/>
      <c r="C88" s="17"/>
      <c r="D88" s="17"/>
      <c r="E88" s="17"/>
      <c r="F88" s="107">
        <f>SUM('PnL (monthly)'!AL97:AW97)</f>
        <v>18000</v>
      </c>
      <c r="G88" s="17"/>
      <c r="I88" s="25"/>
      <c r="L88" s="309"/>
    </row>
    <row r="89" spans="1:12" s="11" customFormat="1" ht="15" customHeight="1" x14ac:dyDescent="0.15">
      <c r="A89" s="139"/>
      <c r="B89" s="17"/>
      <c r="C89" s="17"/>
      <c r="D89" s="17"/>
      <c r="E89" s="17"/>
      <c r="F89" s="107"/>
      <c r="G89" s="17"/>
      <c r="I89" s="25"/>
      <c r="L89" s="309"/>
    </row>
    <row r="90" spans="1:12" s="11" customFormat="1" ht="15" customHeight="1" x14ac:dyDescent="0.15">
      <c r="A90" s="139"/>
      <c r="B90" s="17"/>
      <c r="C90" s="17"/>
      <c r="D90" s="17"/>
      <c r="E90" s="17"/>
      <c r="F90" s="213">
        <f>SUM('PnL (monthly)'!AL99:AW99)</f>
        <v>0</v>
      </c>
      <c r="G90" s="17"/>
      <c r="I90" s="25"/>
      <c r="L90" s="309"/>
    </row>
    <row r="91" spans="1:12" s="11" customFormat="1" ht="15" customHeight="1" x14ac:dyDescent="0.15">
      <c r="A91" s="139"/>
      <c r="B91" s="17"/>
      <c r="C91" s="17"/>
      <c r="D91" s="17"/>
      <c r="E91" s="17"/>
      <c r="F91" s="107">
        <f>SUM('PnL (monthly)'!AL100:AW100)</f>
        <v>60000</v>
      </c>
      <c r="G91" s="17"/>
      <c r="I91" s="25"/>
      <c r="L91" s="309"/>
    </row>
    <row r="92" spans="1:12" s="310" customFormat="1" ht="15" customHeight="1" x14ac:dyDescent="0.15">
      <c r="A92" s="139"/>
      <c r="B92" s="17"/>
      <c r="C92" s="17"/>
      <c r="D92" s="17"/>
      <c r="E92" s="17"/>
      <c r="F92" s="107">
        <f>SUM('PnL (monthly)'!AL102:AW102)</f>
        <v>0</v>
      </c>
      <c r="G92" s="17"/>
      <c r="I92" s="25"/>
      <c r="J92" s="11"/>
      <c r="K92" s="11"/>
      <c r="L92" s="309"/>
    </row>
    <row r="93" spans="1:12" s="11" customFormat="1" ht="15" customHeight="1" x14ac:dyDescent="0.15">
      <c r="A93" s="139"/>
      <c r="B93" s="17"/>
      <c r="C93" s="17"/>
      <c r="D93" s="17"/>
      <c r="E93" s="17"/>
      <c r="F93" s="107">
        <f>SUM('PnL (monthly)'!AL103:AW103)</f>
        <v>7400</v>
      </c>
      <c r="G93" s="17"/>
      <c r="I93" s="25"/>
      <c r="L93" s="309"/>
    </row>
    <row r="94" spans="1:12" s="11" customFormat="1" ht="15" customHeight="1" x14ac:dyDescent="0.15">
      <c r="A94" s="139"/>
      <c r="B94" s="17"/>
      <c r="C94" s="17"/>
      <c r="D94" s="17"/>
      <c r="E94" s="17"/>
      <c r="F94" s="107">
        <f>SUM('PnL (monthly)'!AL104:AW104)</f>
        <v>0</v>
      </c>
      <c r="G94" s="17"/>
      <c r="I94" s="25"/>
      <c r="L94" s="309"/>
    </row>
    <row r="95" spans="1:12" s="11" customFormat="1" ht="15" customHeight="1" x14ac:dyDescent="0.15">
      <c r="A95" s="139"/>
      <c r="B95" s="17"/>
      <c r="C95" s="17"/>
      <c r="D95" s="17"/>
      <c r="E95" s="17"/>
      <c r="F95" s="107">
        <f>SUM('PnL (monthly)'!AL105:AW105)</f>
        <v>258499.99999999994</v>
      </c>
      <c r="G95" s="17"/>
      <c r="I95" s="25"/>
    </row>
    <row r="96" spans="1:12" s="11" customFormat="1" ht="15" customHeight="1" x14ac:dyDescent="0.15">
      <c r="A96" s="139"/>
      <c r="B96" s="17"/>
      <c r="C96" s="17"/>
      <c r="D96" s="17"/>
      <c r="E96" s="17"/>
      <c r="F96" s="107">
        <f>SUM('PnL (monthly)'!AL106:AW106)</f>
        <v>176000</v>
      </c>
      <c r="G96" s="17"/>
      <c r="I96" s="25"/>
    </row>
    <row r="97" spans="1:9" s="11" customFormat="1" ht="15" customHeight="1" x14ac:dyDescent="0.15">
      <c r="A97" s="139"/>
      <c r="B97" s="17"/>
      <c r="C97" s="17"/>
      <c r="D97" s="17"/>
      <c r="E97" s="17"/>
      <c r="F97" s="107">
        <f>SUM('PnL (monthly)'!AL108:AW108)</f>
        <v>15000</v>
      </c>
      <c r="G97" s="17"/>
      <c r="I97" s="25"/>
    </row>
    <row r="98" spans="1:9" s="11" customFormat="1" ht="15" customHeight="1" x14ac:dyDescent="0.15">
      <c r="A98" s="139"/>
      <c r="B98" s="17"/>
      <c r="C98" s="17"/>
      <c r="D98" s="17"/>
      <c r="E98" s="17"/>
      <c r="F98" s="107">
        <f>SUM('PnL (monthly)'!AL109:AW109)</f>
        <v>4000.0000000000005</v>
      </c>
      <c r="G98" s="17"/>
      <c r="I98" s="25"/>
    </row>
    <row r="99" spans="1:9" s="11" customFormat="1" ht="15" customHeight="1" x14ac:dyDescent="0.15">
      <c r="A99" s="139"/>
      <c r="B99" s="17"/>
      <c r="C99" s="17"/>
      <c r="D99" s="17"/>
      <c r="E99" s="17"/>
      <c r="F99" s="107">
        <f>SUM('PnL (monthly)'!AL110:AW110)</f>
        <v>1000.0000000000001</v>
      </c>
      <c r="G99" s="17"/>
      <c r="I99" s="25"/>
    </row>
    <row r="100" spans="1:9" s="11" customFormat="1" ht="15" customHeight="1" x14ac:dyDescent="0.15">
      <c r="A100" s="139"/>
      <c r="B100" s="17"/>
      <c r="C100" s="17"/>
      <c r="D100" s="17"/>
      <c r="E100" s="17"/>
      <c r="F100" s="107"/>
      <c r="G100" s="17"/>
      <c r="I100" s="25"/>
    </row>
    <row r="101" spans="1:9" s="11" customFormat="1" ht="15" customHeight="1" x14ac:dyDescent="0.15">
      <c r="A101" s="139"/>
      <c r="B101" s="17"/>
      <c r="C101" s="17"/>
      <c r="D101" s="17"/>
      <c r="E101" s="17"/>
      <c r="F101" s="213">
        <f>SUM('PnL (monthly)'!AL112:AW112)</f>
        <v>387870.39824356948</v>
      </c>
      <c r="G101" s="17"/>
      <c r="I101" s="25"/>
    </row>
    <row r="102" spans="1:9" s="11" customFormat="1" ht="15" customHeight="1" x14ac:dyDescent="0.15">
      <c r="A102" s="139"/>
      <c r="B102" s="17"/>
      <c r="C102" s="17"/>
      <c r="D102" s="17"/>
      <c r="E102" s="17"/>
      <c r="F102" s="107"/>
      <c r="G102" s="17"/>
      <c r="I102" s="25"/>
    </row>
    <row r="103" spans="1:9" s="11" customFormat="1" ht="15" customHeight="1" x14ac:dyDescent="0.15">
      <c r="A103" s="139"/>
      <c r="B103" s="17"/>
      <c r="C103" s="17"/>
      <c r="D103" s="17"/>
      <c r="E103" s="17"/>
      <c r="F103" s="107">
        <f>SUM('PnL (monthly)'!AL114:AW114)</f>
        <v>387870.39824356948</v>
      </c>
      <c r="G103" s="17"/>
      <c r="I103" s="25"/>
    </row>
    <row r="104" spans="1:9" s="11" customFormat="1" ht="15" customHeight="1" x14ac:dyDescent="0.15">
      <c r="A104" s="139"/>
      <c r="B104" s="17"/>
      <c r="C104" s="17"/>
      <c r="D104" s="17"/>
      <c r="E104" s="17"/>
      <c r="F104" s="107">
        <f>SUM('PnL (monthly)'!AL115:AW115)</f>
        <v>0</v>
      </c>
      <c r="G104" s="17"/>
      <c r="I104" s="25"/>
    </row>
    <row r="105" spans="1:9" s="11" customFormat="1" ht="15" customHeight="1" x14ac:dyDescent="0.15">
      <c r="A105" s="139"/>
      <c r="B105" s="17"/>
      <c r="C105" s="17"/>
      <c r="D105" s="17"/>
      <c r="E105" s="17"/>
      <c r="F105" s="107">
        <f>SUM('PnL (monthly)'!AL116:AW116)</f>
        <v>387870.39824356948</v>
      </c>
      <c r="G105" s="17"/>
      <c r="I105" s="25"/>
    </row>
    <row r="106" spans="1:9" s="11" customFormat="1" ht="15" customHeight="1" x14ac:dyDescent="0.15">
      <c r="A106" s="139"/>
      <c r="B106" s="17"/>
      <c r="C106" s="17"/>
      <c r="D106" s="17"/>
      <c r="E106" s="17"/>
      <c r="F106" s="253"/>
      <c r="G106" s="17"/>
      <c r="I106" s="25"/>
    </row>
    <row r="107" spans="1:9" s="11" customFormat="1" ht="15" customHeight="1" x14ac:dyDescent="0.15">
      <c r="A107" s="139"/>
      <c r="B107" s="17"/>
      <c r="C107" s="17"/>
      <c r="D107" s="17"/>
      <c r="E107" s="17"/>
      <c r="F107" s="318">
        <f>SUM('PnL (monthly)'!AL118:AW118)</f>
        <v>0</v>
      </c>
      <c r="G107" s="17"/>
      <c r="I107" s="25"/>
    </row>
    <row r="108" spans="1:9" s="11" customFormat="1" ht="15" customHeight="1" x14ac:dyDescent="0.15">
      <c r="A108" s="139"/>
      <c r="B108" s="17"/>
      <c r="C108" s="17"/>
      <c r="D108" s="17"/>
      <c r="E108" s="17"/>
      <c r="F108" s="156"/>
      <c r="G108" s="17"/>
      <c r="I108" s="25"/>
    </row>
    <row r="109" spans="1:9" s="11" customFormat="1" ht="15" customHeight="1" x14ac:dyDescent="0.15">
      <c r="A109" s="139"/>
      <c r="B109" s="17"/>
      <c r="C109" s="17"/>
      <c r="D109" s="17"/>
      <c r="E109" s="17"/>
      <c r="F109" s="107"/>
      <c r="G109" s="17"/>
      <c r="I109" s="25"/>
    </row>
    <row r="110" spans="1:9" s="11" customFormat="1" ht="15" customHeight="1" x14ac:dyDescent="0.15">
      <c r="A110" s="139"/>
      <c r="B110" s="17"/>
      <c r="C110" s="17"/>
      <c r="D110" s="17"/>
      <c r="E110" s="17"/>
      <c r="F110" s="107">
        <f>SUM('PnL (monthly)'!AL121:AW121)</f>
        <v>0</v>
      </c>
      <c r="G110" s="17"/>
      <c r="I110" s="25"/>
    </row>
    <row r="111" spans="1:9" s="11" customFormat="1" ht="15" customHeight="1" x14ac:dyDescent="0.15">
      <c r="A111" s="139"/>
      <c r="B111" s="17"/>
      <c r="C111" s="17"/>
      <c r="D111" s="17"/>
      <c r="E111" s="17"/>
      <c r="F111" s="107">
        <f>SUM('PnL (monthly)'!AL122:AW122)</f>
        <v>0</v>
      </c>
      <c r="G111" s="17"/>
      <c r="I111" s="25"/>
    </row>
    <row r="112" spans="1:9" s="11" customFormat="1" ht="15" customHeight="1" x14ac:dyDescent="0.15">
      <c r="A112" s="139"/>
      <c r="B112" s="17"/>
      <c r="C112" s="17"/>
      <c r="D112" s="17"/>
      <c r="E112" s="17"/>
      <c r="F112" s="107">
        <f>SUM('PnL (monthly)'!AL123:AW123)</f>
        <v>0</v>
      </c>
      <c r="G112" s="17"/>
      <c r="I112" s="25"/>
    </row>
    <row r="113" spans="1:9" s="11" customFormat="1" ht="15" customHeight="1" x14ac:dyDescent="0.15">
      <c r="A113" s="139"/>
      <c r="B113" s="17"/>
      <c r="C113" s="17"/>
      <c r="D113" s="17"/>
      <c r="E113" s="17"/>
      <c r="F113" s="107">
        <f>SUM('PnL (monthly)'!AL124:AW124)</f>
        <v>0</v>
      </c>
      <c r="G113" s="17"/>
      <c r="I113" s="25"/>
    </row>
    <row r="114" spans="1:9" s="11" customFormat="1" ht="15" customHeight="1" x14ac:dyDescent="0.15">
      <c r="A114" s="139"/>
      <c r="B114" s="17"/>
      <c r="C114" s="17"/>
      <c r="D114" s="17"/>
      <c r="E114" s="17"/>
      <c r="F114" s="107">
        <f>SUM('PnL (monthly)'!AL125:AW125)</f>
        <v>0</v>
      </c>
      <c r="G114" s="17"/>
      <c r="I114" s="25"/>
    </row>
    <row r="115" spans="1:9" s="11" customFormat="1" ht="15" customHeight="1" x14ac:dyDescent="0.15">
      <c r="A115" s="139"/>
      <c r="B115" s="17"/>
      <c r="C115" s="17"/>
      <c r="D115" s="17"/>
      <c r="E115" s="17"/>
      <c r="F115" s="107">
        <f>SUM('PnL (monthly)'!AL126:AW126)</f>
        <v>0</v>
      </c>
      <c r="G115" s="17"/>
      <c r="I115" s="25"/>
    </row>
    <row r="116" spans="1:9" s="11" customFormat="1" ht="15" customHeight="1" x14ac:dyDescent="0.15">
      <c r="A116" s="139"/>
      <c r="B116" s="17"/>
      <c r="C116" s="17"/>
      <c r="D116" s="17"/>
      <c r="E116" s="17"/>
      <c r="F116" s="107">
        <f>SUM('PnL (monthly)'!AL127:AW127)</f>
        <v>0</v>
      </c>
      <c r="G116" s="17"/>
      <c r="I116" s="25"/>
    </row>
    <row r="117" spans="1:9" s="11" customFormat="1" ht="15" customHeight="1" x14ac:dyDescent="0.15">
      <c r="A117" s="139"/>
      <c r="B117" s="17"/>
      <c r="C117" s="17"/>
      <c r="D117" s="17"/>
      <c r="E117" s="17"/>
      <c r="F117" s="107">
        <f>SUM('PnL (monthly)'!AL128:AW128)</f>
        <v>0</v>
      </c>
      <c r="G117" s="17"/>
      <c r="I117" s="25"/>
    </row>
    <row r="118" spans="1:9" s="11" customFormat="1" ht="15" customHeight="1" x14ac:dyDescent="0.15">
      <c r="A118" s="139"/>
      <c r="B118" s="17"/>
      <c r="C118" s="17"/>
      <c r="D118" s="17"/>
      <c r="E118" s="17"/>
      <c r="F118" s="107">
        <f>SUM('PnL (monthly)'!AL129:AW129)</f>
        <v>0</v>
      </c>
      <c r="G118" s="17"/>
      <c r="I118" s="25"/>
    </row>
    <row r="119" spans="1:9" s="11" customFormat="1" ht="15" customHeight="1" x14ac:dyDescent="0.15">
      <c r="A119" s="139"/>
      <c r="B119" s="17"/>
      <c r="C119" s="17"/>
      <c r="D119" s="17"/>
      <c r="E119" s="17"/>
      <c r="F119" s="107">
        <f>SUM('PnL (monthly)'!AL130:AW130)</f>
        <v>0</v>
      </c>
      <c r="G119" s="17"/>
      <c r="I119" s="25"/>
    </row>
    <row r="120" spans="1:9" s="11" customFormat="1" ht="15" customHeight="1" x14ac:dyDescent="0.15">
      <c r="A120" s="139"/>
      <c r="B120" s="17"/>
      <c r="C120" s="17"/>
      <c r="D120" s="17"/>
      <c r="E120" s="17"/>
      <c r="F120" s="107">
        <f>SUM('PnL (monthly)'!AL131:AW131)</f>
        <v>0</v>
      </c>
      <c r="G120" s="17"/>
      <c r="I120" s="25"/>
    </row>
    <row r="121" spans="1:9" s="11" customFormat="1" ht="15" customHeight="1" x14ac:dyDescent="0.15">
      <c r="A121" s="139"/>
      <c r="B121" s="17"/>
      <c r="C121" s="17"/>
      <c r="D121" s="17"/>
      <c r="E121" s="17"/>
      <c r="F121" s="107">
        <f>SUM('PnL (monthly)'!AL133:AW133)</f>
        <v>0</v>
      </c>
      <c r="G121" s="17"/>
      <c r="I121" s="25"/>
    </row>
    <row r="122" spans="1:9" s="11" customFormat="1" ht="15" customHeight="1" x14ac:dyDescent="0.15">
      <c r="A122" s="139"/>
      <c r="B122" s="17"/>
      <c r="C122" s="17"/>
      <c r="D122" s="17"/>
      <c r="E122" s="17"/>
      <c r="F122" s="107">
        <f>SUM('PnL (monthly)'!AL134:AW134)</f>
        <v>0</v>
      </c>
      <c r="G122" s="17"/>
      <c r="I122" s="25"/>
    </row>
    <row r="123" spans="1:9" s="11" customFormat="1" ht="15" customHeight="1" x14ac:dyDescent="0.15">
      <c r="A123" s="139"/>
      <c r="B123" s="17"/>
      <c r="C123" s="17"/>
      <c r="D123" s="17"/>
      <c r="E123" s="17"/>
      <c r="F123" s="107"/>
      <c r="G123" s="17"/>
      <c r="I123" s="25"/>
    </row>
    <row r="124" spans="1:9" s="11" customFormat="1" ht="15" customHeight="1" x14ac:dyDescent="0.15">
      <c r="A124" s="139"/>
      <c r="B124" s="17"/>
      <c r="C124" s="17"/>
      <c r="D124" s="17"/>
      <c r="E124" s="17"/>
      <c r="F124" s="107">
        <f>SUM('PnL (monthly)'!AL136:AW136)</f>
        <v>0</v>
      </c>
      <c r="G124" s="17"/>
      <c r="I124" s="25"/>
    </row>
    <row r="125" spans="1:9" s="11" customFormat="1" ht="15" customHeight="1" x14ac:dyDescent="0.15">
      <c r="A125" s="139"/>
      <c r="B125" s="17"/>
      <c r="C125" s="17"/>
      <c r="D125" s="17"/>
      <c r="E125" s="17"/>
      <c r="F125" s="107">
        <f>SUM('PnL (monthly)'!AL137:AW137)</f>
        <v>0</v>
      </c>
      <c r="G125" s="17"/>
      <c r="I125" s="25"/>
    </row>
    <row r="126" spans="1:9" s="11" customFormat="1" ht="15" customHeight="1" x14ac:dyDescent="0.15">
      <c r="A126" s="139"/>
      <c r="B126" s="17"/>
      <c r="C126" s="17"/>
      <c r="D126" s="17"/>
      <c r="E126" s="17"/>
      <c r="F126" s="107">
        <f>SUM('PnL (monthly)'!AL138:AW138)</f>
        <v>0</v>
      </c>
      <c r="G126" s="17"/>
      <c r="I126" s="25"/>
    </row>
    <row r="127" spans="1:9" s="11" customFormat="1" ht="15" customHeight="1" x14ac:dyDescent="0.15">
      <c r="A127" s="139"/>
      <c r="B127" s="17"/>
      <c r="C127" s="17"/>
      <c r="D127" s="17"/>
      <c r="E127" s="17"/>
      <c r="F127" s="107">
        <f>SUM('PnL (monthly)'!AL139:AW139)</f>
        <v>0</v>
      </c>
      <c r="G127" s="17"/>
      <c r="I127" s="25"/>
    </row>
    <row r="128" spans="1:9" s="11" customFormat="1" ht="15" customHeight="1" x14ac:dyDescent="0.15">
      <c r="A128" s="139"/>
      <c r="B128" s="17"/>
      <c r="C128" s="17"/>
      <c r="D128" s="17"/>
      <c r="E128" s="17"/>
      <c r="F128" s="107">
        <f>SUM('PnL (monthly)'!AL140:AW140)</f>
        <v>0</v>
      </c>
      <c r="G128" s="17"/>
      <c r="I128" s="25"/>
    </row>
    <row r="129" spans="1:9" s="11" customFormat="1" ht="15" customHeight="1" x14ac:dyDescent="0.15">
      <c r="A129" s="139"/>
      <c r="B129" s="17"/>
      <c r="C129" s="17"/>
      <c r="D129" s="17"/>
      <c r="E129" s="17"/>
      <c r="F129" s="107"/>
      <c r="G129" s="17"/>
      <c r="I129" s="25"/>
    </row>
    <row r="130" spans="1:9" s="11" customFormat="1" ht="15" customHeight="1" x14ac:dyDescent="0.15">
      <c r="A130" s="139"/>
      <c r="B130" s="17"/>
      <c r="C130" s="17"/>
      <c r="D130" s="17"/>
      <c r="E130" s="17"/>
      <c r="F130" s="107">
        <f>SUM('PnL (monthly)'!AL142:AW142)</f>
        <v>0</v>
      </c>
      <c r="G130" s="17"/>
      <c r="I130" s="25"/>
    </row>
    <row r="131" spans="1:9" s="11" customFormat="1" ht="15" customHeight="1" x14ac:dyDescent="0.15">
      <c r="A131" s="139"/>
      <c r="B131" s="17"/>
      <c r="C131" s="17"/>
      <c r="D131" s="17"/>
      <c r="E131" s="17"/>
      <c r="F131" s="107"/>
      <c r="G131" s="17"/>
      <c r="I131" s="25"/>
    </row>
    <row r="132" spans="1:9" s="11" customFormat="1" ht="15" customHeight="1" x14ac:dyDescent="0.15">
      <c r="A132" s="139"/>
      <c r="B132" s="17"/>
      <c r="C132" s="17"/>
      <c r="D132" s="17"/>
      <c r="E132" s="17"/>
      <c r="F132" s="213">
        <f t="shared" ref="F132" si="4">SUM(F110,F124,F130)</f>
        <v>0</v>
      </c>
      <c r="G132" s="17"/>
      <c r="I132" s="25"/>
    </row>
    <row r="133" spans="1:9" s="11" customFormat="1" ht="15" customHeight="1" x14ac:dyDescent="0.15">
      <c r="A133" s="139"/>
      <c r="B133" s="17"/>
      <c r="C133" s="17"/>
      <c r="D133" s="17"/>
      <c r="E133" s="17"/>
      <c r="F133" s="107"/>
      <c r="G133" s="17"/>
      <c r="I133" s="25"/>
    </row>
    <row r="134" spans="1:9" s="11" customFormat="1" ht="15" customHeight="1" x14ac:dyDescent="0.15">
      <c r="A134" s="139"/>
      <c r="B134" s="17"/>
      <c r="C134" s="17"/>
      <c r="D134" s="17"/>
      <c r="E134" s="17"/>
      <c r="F134" s="318">
        <f>SUM('PnL (monthly)'!AL144:AW144)</f>
        <v>0</v>
      </c>
      <c r="G134" s="17"/>
      <c r="I134" s="25"/>
    </row>
    <row r="135" spans="1:9" s="11" customFormat="1" ht="15" customHeight="1" x14ac:dyDescent="0.15">
      <c r="A135" s="139"/>
      <c r="B135" s="17"/>
      <c r="C135" s="17"/>
      <c r="D135" s="17"/>
      <c r="E135" s="17"/>
      <c r="F135" s="241"/>
      <c r="G135" s="17"/>
      <c r="I135" s="25"/>
    </row>
    <row r="136" spans="1:9" s="11" customFormat="1" ht="15" customHeight="1" x14ac:dyDescent="0.15">
      <c r="A136" s="139"/>
      <c r="B136" s="17"/>
      <c r="C136" s="17"/>
      <c r="D136" s="17"/>
      <c r="E136" s="17"/>
      <c r="F136" s="107"/>
      <c r="G136" s="17"/>
      <c r="I136" s="25"/>
    </row>
    <row r="137" spans="1:9" s="11" customFormat="1" ht="15" customHeight="1" x14ac:dyDescent="0.15">
      <c r="A137" s="139"/>
      <c r="B137" s="17"/>
      <c r="C137" s="17"/>
      <c r="D137" s="17"/>
      <c r="E137" s="17"/>
      <c r="F137" s="107">
        <f>SUM('PnL (monthly)'!AL148:AW148)</f>
        <v>0</v>
      </c>
      <c r="G137" s="17"/>
      <c r="I137" s="25"/>
    </row>
    <row r="138" spans="1:9" s="11" customFormat="1" ht="15" customHeight="1" x14ac:dyDescent="0.15">
      <c r="A138" s="139"/>
      <c r="B138" s="17"/>
      <c r="C138" s="17"/>
      <c r="D138" s="17"/>
      <c r="E138" s="17"/>
      <c r="F138" s="107"/>
      <c r="G138" s="17"/>
      <c r="I138" s="25"/>
    </row>
    <row r="139" spans="1:9" s="11" customFormat="1" ht="15" customHeight="1" x14ac:dyDescent="0.15">
      <c r="A139" s="139"/>
      <c r="B139" s="17"/>
      <c r="C139" s="17"/>
      <c r="D139" s="17"/>
      <c r="E139" s="17"/>
      <c r="F139" s="107">
        <f>SUM('PnL (monthly)'!AL150:AW150)</f>
        <v>0</v>
      </c>
      <c r="G139" s="17"/>
      <c r="I139" s="25"/>
    </row>
    <row r="140" spans="1:9" s="11" customFormat="1" ht="15" customHeight="1" x14ac:dyDescent="0.15">
      <c r="A140" s="139"/>
      <c r="B140" s="17"/>
      <c r="C140" s="17"/>
      <c r="D140" s="17"/>
      <c r="E140" s="17"/>
      <c r="F140" s="107">
        <f>SUM('PnL (monthly)'!AL151:AW151)</f>
        <v>0</v>
      </c>
      <c r="G140" s="17"/>
      <c r="I140" s="25"/>
    </row>
    <row r="141" spans="1:9" s="11" customFormat="1" ht="15" customHeight="1" x14ac:dyDescent="0.15">
      <c r="A141" s="139"/>
      <c r="B141" s="17"/>
      <c r="C141" s="17"/>
      <c r="D141" s="17"/>
      <c r="E141" s="17"/>
      <c r="F141" s="107">
        <f>SUM('PnL (monthly)'!AL152:AW152)</f>
        <v>0</v>
      </c>
      <c r="G141" s="17"/>
      <c r="I141" s="25"/>
    </row>
    <row r="142" spans="1:9" s="11" customFormat="1" ht="15" customHeight="1" x14ac:dyDescent="0.15">
      <c r="A142" s="139"/>
      <c r="B142" s="17"/>
      <c r="C142" s="17"/>
      <c r="D142" s="17"/>
      <c r="E142" s="17"/>
      <c r="F142" s="107">
        <f>SUM('PnL (monthly)'!AL153:AW153)</f>
        <v>0</v>
      </c>
      <c r="G142" s="17"/>
      <c r="I142" s="25"/>
    </row>
    <row r="143" spans="1:9" s="11" customFormat="1" ht="15" customHeight="1" x14ac:dyDescent="0.15">
      <c r="A143" s="139"/>
      <c r="B143" s="17"/>
      <c r="C143" s="93"/>
      <c r="D143" s="17"/>
      <c r="E143" s="17"/>
      <c r="F143" s="107"/>
      <c r="G143" s="17"/>
      <c r="I143" s="25"/>
    </row>
    <row r="144" spans="1:9" s="11" customFormat="1" ht="15" customHeight="1" x14ac:dyDescent="0.15">
      <c r="A144" s="139"/>
      <c r="B144" s="17"/>
      <c r="C144" s="93"/>
      <c r="D144" s="17"/>
      <c r="E144" s="17"/>
      <c r="F144" s="107">
        <f>SUM('PnL (monthly)'!AL155:AW155)</f>
        <v>0</v>
      </c>
      <c r="G144" s="17"/>
      <c r="I144" s="25"/>
    </row>
    <row r="145" spans="1:9" s="11" customFormat="1" ht="15" customHeight="1" x14ac:dyDescent="0.15">
      <c r="A145" s="139"/>
      <c r="B145" s="17"/>
      <c r="C145" s="93"/>
      <c r="D145" s="17"/>
      <c r="E145" s="17"/>
      <c r="F145" s="107"/>
      <c r="G145" s="17"/>
      <c r="I145" s="25"/>
    </row>
    <row r="146" spans="1:9" s="11" customFormat="1" ht="15" customHeight="1" x14ac:dyDescent="0.15">
      <c r="A146" s="139"/>
      <c r="B146" s="17"/>
      <c r="C146" s="93"/>
      <c r="D146" s="17"/>
      <c r="E146" s="17"/>
      <c r="F146" s="107">
        <f>SUM('PnL (monthly)'!AL167:AW167)</f>
        <v>0</v>
      </c>
      <c r="G146" s="17"/>
      <c r="I146" s="25"/>
    </row>
    <row r="147" spans="1:9" s="11" customFormat="1" ht="15" customHeight="1" x14ac:dyDescent="0.15">
      <c r="A147" s="139"/>
      <c r="B147" s="17"/>
      <c r="C147" s="93"/>
      <c r="D147" s="17"/>
      <c r="E147" s="17"/>
      <c r="F147" s="107">
        <f>SUM('PnL (monthly)'!AL168:AW168)</f>
        <v>0</v>
      </c>
      <c r="G147" s="17"/>
      <c r="I147" s="25"/>
    </row>
    <row r="148" spans="1:9" s="11" customFormat="1" ht="15" customHeight="1" x14ac:dyDescent="0.15">
      <c r="A148" s="139"/>
      <c r="B148" s="17"/>
      <c r="C148" s="93"/>
      <c r="D148" s="17"/>
      <c r="E148" s="17"/>
      <c r="F148" s="107">
        <f>SUM('PnL (monthly)'!AL169:AW169)</f>
        <v>0</v>
      </c>
      <c r="G148" s="17"/>
      <c r="I148" s="25"/>
    </row>
    <row r="149" spans="1:9" s="11" customFormat="1" ht="15" customHeight="1" x14ac:dyDescent="0.15">
      <c r="A149" s="139"/>
      <c r="B149" s="17"/>
      <c r="C149" s="93"/>
      <c r="D149" s="17"/>
      <c r="E149" s="17"/>
      <c r="F149" s="107">
        <f>SUM('PnL (monthly)'!AL170:AW170)</f>
        <v>0</v>
      </c>
      <c r="G149" s="17"/>
      <c r="I149" s="25"/>
    </row>
    <row r="150" spans="1:9" s="11" customFormat="1" ht="15" customHeight="1" x14ac:dyDescent="0.15">
      <c r="A150" s="139"/>
      <c r="B150" s="17"/>
      <c r="C150" s="93"/>
      <c r="D150" s="17"/>
      <c r="E150" s="17"/>
      <c r="F150" s="107">
        <f>SUM('PnL (monthly)'!AL171:AW171)</f>
        <v>0</v>
      </c>
      <c r="G150" s="17"/>
      <c r="I150" s="25"/>
    </row>
    <row r="151" spans="1:9" s="11" customFormat="1" ht="15" customHeight="1" x14ac:dyDescent="0.15">
      <c r="A151" s="139"/>
      <c r="B151" s="17"/>
      <c r="C151" s="93"/>
      <c r="D151" s="17"/>
      <c r="E151" s="17"/>
      <c r="F151" s="107"/>
      <c r="G151" s="17"/>
      <c r="I151" s="25"/>
    </row>
    <row r="152" spans="1:9" s="11" customFormat="1" ht="15" customHeight="1" x14ac:dyDescent="0.15">
      <c r="A152" s="139"/>
      <c r="B152" s="17"/>
      <c r="C152" s="93"/>
      <c r="D152" s="17"/>
      <c r="E152" s="17"/>
      <c r="F152" s="107">
        <f>SUM('PnL (monthly)'!AL173:AW173)</f>
        <v>0</v>
      </c>
      <c r="G152" s="17"/>
      <c r="I152" s="25"/>
    </row>
    <row r="153" spans="1:9" s="11" customFormat="1" ht="15" customHeight="1" x14ac:dyDescent="0.15">
      <c r="A153" s="139"/>
      <c r="B153" s="17"/>
      <c r="C153" s="93"/>
      <c r="D153" s="17"/>
      <c r="E153" s="17"/>
      <c r="F153" s="213"/>
      <c r="G153" s="17"/>
      <c r="I153" s="25"/>
    </row>
    <row r="154" spans="1:9" s="11" customFormat="1" ht="15" customHeight="1" x14ac:dyDescent="0.15">
      <c r="A154" s="139"/>
      <c r="B154" s="17"/>
      <c r="C154" s="93"/>
      <c r="D154" s="17"/>
      <c r="E154" s="17"/>
      <c r="F154" s="213">
        <f>SUM('PnL (monthly)'!AL147:AW147)</f>
        <v>0</v>
      </c>
      <c r="G154" s="17"/>
      <c r="I154" s="25"/>
    </row>
    <row r="155" spans="1:9" s="14" customFormat="1" ht="15" customHeight="1" x14ac:dyDescent="0.15">
      <c r="A155" s="139"/>
      <c r="B155" s="17"/>
      <c r="C155" s="93"/>
      <c r="D155" s="17"/>
      <c r="E155" s="17"/>
      <c r="F155" s="107"/>
      <c r="G155" s="17"/>
      <c r="I155" s="17"/>
    </row>
    <row r="156" spans="1:9" s="17" customFormat="1" ht="15" customHeight="1" x14ac:dyDescent="0.15">
      <c r="A156" s="139"/>
      <c r="C156" s="93"/>
      <c r="F156" s="107">
        <f>SUM('PnL (monthly)'!AL176:AW176)</f>
        <v>0</v>
      </c>
    </row>
    <row r="157" spans="1:9" s="17" customFormat="1" ht="15" customHeight="1" x14ac:dyDescent="0.15">
      <c r="A157" s="139"/>
      <c r="C157" s="93"/>
      <c r="F157" s="107">
        <f>SUM('PnL (monthly)'!AL177:AW177)</f>
        <v>0</v>
      </c>
    </row>
    <row r="158" spans="1:9" s="17" customFormat="1" ht="15" customHeight="1" x14ac:dyDescent="0.15">
      <c r="A158" s="139"/>
      <c r="C158" s="93"/>
      <c r="F158" s="107">
        <f>SUM('PnL (monthly)'!AL178:AW178)</f>
        <v>0</v>
      </c>
    </row>
    <row r="159" spans="1:9" s="17" customFormat="1" ht="15" customHeight="1" x14ac:dyDescent="0.15">
      <c r="A159" s="139"/>
      <c r="C159" s="93"/>
      <c r="F159" s="107">
        <f>SUM('PnL (monthly)'!AL179:AW179)</f>
        <v>0</v>
      </c>
    </row>
    <row r="160" spans="1:9" s="17" customFormat="1" ht="15" customHeight="1" x14ac:dyDescent="0.15">
      <c r="A160" s="139"/>
      <c r="C160" s="93"/>
      <c r="F160" s="213">
        <f>SUM('PnL (monthly)'!AL175:AW175)</f>
        <v>0</v>
      </c>
    </row>
    <row r="161" spans="1:6" s="17" customFormat="1" ht="15" customHeight="1" x14ac:dyDescent="0.15">
      <c r="A161" s="139"/>
      <c r="C161" s="93"/>
      <c r="F161" s="107"/>
    </row>
    <row r="162" spans="1:6" s="17" customFormat="1" ht="15" customHeight="1" x14ac:dyDescent="0.15">
      <c r="A162" s="139"/>
      <c r="C162" s="93"/>
      <c r="F162" s="318">
        <f>SUM('PnL (monthly)'!AL181:AW181)</f>
        <v>0</v>
      </c>
    </row>
    <row r="163" spans="1:6" s="17" customFormat="1" ht="15" customHeight="1" x14ac:dyDescent="0.15">
      <c r="A163" s="139"/>
      <c r="C163" s="93"/>
      <c r="F163" s="255"/>
    </row>
    <row r="164" spans="1:6" s="17" customFormat="1" ht="15" customHeight="1" x14ac:dyDescent="0.15">
      <c r="A164" s="139"/>
      <c r="C164" s="93"/>
      <c r="F164" s="213">
        <f>SUM('PnL (monthly)'!AL183:AW183)</f>
        <v>0</v>
      </c>
    </row>
    <row r="165" spans="1:6" s="17" customFormat="1" ht="15" customHeight="1" x14ac:dyDescent="0.15">
      <c r="A165" s="139"/>
      <c r="C165" s="93"/>
      <c r="F165" s="256"/>
    </row>
    <row r="166" spans="1:6" s="17" customFormat="1" ht="15" customHeight="1" thickBot="1" x14ac:dyDescent="0.2">
      <c r="A166" s="139"/>
      <c r="C166" s="93"/>
      <c r="F166" s="319">
        <f>SUM('PnL (monthly)'!AL185:AW185)</f>
        <v>0</v>
      </c>
    </row>
    <row r="167" spans="1:6" s="17" customFormat="1" ht="15" customHeight="1" thickTop="1" x14ac:dyDescent="0.15">
      <c r="A167" s="139"/>
      <c r="C167" s="93"/>
    </row>
    <row r="168" spans="1:6" s="17" customFormat="1" ht="15" customHeight="1" x14ac:dyDescent="0.15">
      <c r="A168" s="139"/>
      <c r="C168" s="93"/>
    </row>
    <row r="169" spans="1:6" s="17" customFormat="1" ht="15" customHeight="1" x14ac:dyDescent="0.15">
      <c r="A169" s="139"/>
      <c r="C169" s="93"/>
    </row>
    <row r="170" spans="1:6" s="17" customFormat="1" ht="15" customHeight="1" x14ac:dyDescent="0.15">
      <c r="A170" s="139"/>
      <c r="C170" s="93"/>
    </row>
    <row r="171" spans="1:6" s="17" customFormat="1" ht="15" customHeight="1" x14ac:dyDescent="0.15">
      <c r="A171" s="139"/>
      <c r="C171" s="93"/>
    </row>
    <row r="172" spans="1:6" s="17" customFormat="1" ht="15" customHeight="1" x14ac:dyDescent="0.15">
      <c r="A172" s="139"/>
      <c r="C172" s="93"/>
    </row>
    <row r="173" spans="1:6" s="17" customFormat="1" ht="15" customHeight="1" x14ac:dyDescent="0.15">
      <c r="A173" s="139"/>
      <c r="C173" s="93"/>
    </row>
    <row r="174" spans="1:6" s="17" customFormat="1" ht="15" customHeight="1" x14ac:dyDescent="0.15">
      <c r="A174" s="139"/>
      <c r="C174" s="93"/>
    </row>
    <row r="175" spans="1:6" s="17" customFormat="1" ht="15" customHeight="1" x14ac:dyDescent="0.15">
      <c r="A175" s="139"/>
      <c r="C175" s="93"/>
    </row>
    <row r="176" spans="1:6" s="17" customFormat="1" ht="15" customHeight="1" x14ac:dyDescent="0.15">
      <c r="A176" s="139"/>
      <c r="C176" s="93"/>
    </row>
    <row r="177" spans="1:3" s="17" customFormat="1" ht="15" customHeight="1" x14ac:dyDescent="0.15">
      <c r="A177" s="139"/>
      <c r="C177" s="93"/>
    </row>
    <row r="178" spans="1:3" s="17" customFormat="1" ht="15" customHeight="1" x14ac:dyDescent="0.15">
      <c r="A178" s="139"/>
      <c r="C178" s="93"/>
    </row>
    <row r="179" spans="1:3" s="17" customFormat="1" ht="15" customHeight="1" x14ac:dyDescent="0.15">
      <c r="C179" s="93"/>
    </row>
    <row r="180" spans="1:3" s="17" customFormat="1" ht="15" customHeight="1" x14ac:dyDescent="0.15">
      <c r="C180" s="93"/>
    </row>
    <row r="181" spans="1:3" s="17" customFormat="1" ht="15" customHeight="1" x14ac:dyDescent="0.15">
      <c r="C181" s="93"/>
    </row>
    <row r="182" spans="1:3" s="17" customFormat="1" ht="15" customHeight="1" x14ac:dyDescent="0.15">
      <c r="C182" s="93"/>
    </row>
    <row r="183" spans="1:3" s="17" customFormat="1" ht="15" customHeight="1" x14ac:dyDescent="0.15">
      <c r="C183" s="93"/>
    </row>
    <row r="184" spans="1:3" s="17" customFormat="1" ht="15" customHeight="1" x14ac:dyDescent="0.15">
      <c r="C184" s="93"/>
    </row>
    <row r="185" spans="1:3" s="17" customFormat="1" ht="15" customHeight="1" x14ac:dyDescent="0.15">
      <c r="C185" s="93"/>
    </row>
    <row r="186" spans="1:3" s="17" customFormat="1" ht="15" customHeight="1" x14ac:dyDescent="0.15">
      <c r="C186" s="93"/>
    </row>
    <row r="187" spans="1:3" s="17" customFormat="1" ht="15" customHeight="1" x14ac:dyDescent="0.15">
      <c r="C187" s="93"/>
    </row>
    <row r="188" spans="1:3" s="17" customFormat="1" ht="15" customHeight="1" x14ac:dyDescent="0.15">
      <c r="C188" s="93"/>
    </row>
    <row r="189" spans="1:3" s="17" customFormat="1" ht="15" customHeight="1" x14ac:dyDescent="0.15">
      <c r="C189" s="93"/>
    </row>
    <row r="190" spans="1:3" s="17" customFormat="1" ht="15" customHeight="1" x14ac:dyDescent="0.15">
      <c r="C190" s="93"/>
    </row>
    <row r="191" spans="1:3" s="17" customFormat="1" ht="15" customHeight="1" x14ac:dyDescent="0.15">
      <c r="C191" s="93"/>
    </row>
    <row r="192" spans="1:3" s="17" customFormat="1" ht="15" customHeight="1" x14ac:dyDescent="0.15">
      <c r="C192" s="93"/>
    </row>
    <row r="193" spans="3:8" s="17" customFormat="1" ht="15" customHeight="1" x14ac:dyDescent="0.15">
      <c r="C193" s="93"/>
    </row>
    <row r="194" spans="3:8" s="17" customFormat="1" ht="15" customHeight="1" x14ac:dyDescent="0.15">
      <c r="C194" s="93"/>
    </row>
    <row r="195" spans="3:8" s="17" customFormat="1" ht="15" customHeight="1" x14ac:dyDescent="0.15">
      <c r="C195" s="93"/>
    </row>
    <row r="196" spans="3:8" s="17" customFormat="1" ht="15" customHeight="1" x14ac:dyDescent="0.15">
      <c r="C196" s="93"/>
    </row>
    <row r="197" spans="3:8" s="17" customFormat="1" ht="15" customHeight="1" x14ac:dyDescent="0.15">
      <c r="C197" s="93"/>
    </row>
    <row r="198" spans="3:8" s="17" customFormat="1" ht="0" hidden="1" customHeight="1" x14ac:dyDescent="0.15">
      <c r="C198" s="93"/>
    </row>
    <row r="199" spans="3:8" s="17" customFormat="1" ht="0" hidden="1" customHeight="1" x14ac:dyDescent="0.15">
      <c r="C199" s="93"/>
    </row>
    <row r="200" spans="3:8" s="17" customFormat="1" ht="0" hidden="1" customHeight="1" x14ac:dyDescent="0.15">
      <c r="C200" s="93"/>
    </row>
    <row r="201" spans="3:8" s="17" customFormat="1" ht="0" hidden="1" customHeight="1" x14ac:dyDescent="0.15">
      <c r="C201" s="93"/>
    </row>
    <row r="202" spans="3:8" s="17" customFormat="1" ht="0" hidden="1" customHeight="1" x14ac:dyDescent="0.15">
      <c r="C202" s="93"/>
    </row>
    <row r="203" spans="3:8" s="17" customFormat="1" ht="0" hidden="1" customHeight="1" x14ac:dyDescent="0.15">
      <c r="C203" s="93"/>
    </row>
    <row r="204" spans="3:8" s="17" customFormat="1" ht="0" hidden="1" customHeight="1" x14ac:dyDescent="0.15">
      <c r="C204" s="93"/>
    </row>
    <row r="205" spans="3:8" s="17" customFormat="1" ht="0" hidden="1" customHeight="1" x14ac:dyDescent="0.15">
      <c r="C205" s="93"/>
    </row>
    <row r="206" spans="3:8" s="17" customFormat="1" ht="0" hidden="1" customHeight="1" x14ac:dyDescent="0.2">
      <c r="C206" s="93"/>
      <c r="H206"/>
    </row>
    <row r="207" spans="3:8" s="17" customFormat="1" ht="0" hidden="1" customHeight="1" x14ac:dyDescent="0.2">
      <c r="C207" s="93"/>
      <c r="H207"/>
    </row>
  </sheetData>
  <mergeCells count="5">
    <mergeCell ref="G2:G3"/>
    <mergeCell ref="D2:D3"/>
    <mergeCell ref="E2:E3"/>
    <mergeCell ref="F2:F3"/>
    <mergeCell ref="F74:F75"/>
  </mergeCells>
  <pageMargins left="0.7" right="0.7" top="0.75" bottom="0.75" header="0.3" footer="0.3"/>
  <pageSetup paperSize="9" orientation="portrait" horizontalDpi="0" verticalDpi="0"/>
  <ignoredErrors>
    <ignoredError sqref="E9:E11 F10:F11 E25:F25 E23:F23 D48 D49 D9 D11" formulaRange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8DFEF6-1F10-1541-8BE6-CF280087AF04}">
  <sheetPr>
    <tabColor theme="9" tint="0.59999389629810485"/>
  </sheetPr>
  <dimension ref="A1:EW96"/>
  <sheetViews>
    <sheetView showGridLines="0" topLeftCell="A52" zoomScale="78" zoomScaleNormal="78" workbookViewId="0">
      <selection activeCell="E35" sqref="E35:G35"/>
    </sheetView>
  </sheetViews>
  <sheetFormatPr baseColWidth="10" defaultColWidth="0" defaultRowHeight="16" outlineLevelCol="1" x14ac:dyDescent="0.2"/>
  <cols>
    <col min="1" max="2" width="11.1640625" style="243" customWidth="1"/>
    <col min="3" max="3" width="16.6640625" style="243" customWidth="1"/>
    <col min="4" max="4" width="10.83203125" style="243" bestFit="1" customWidth="1" outlineLevel="1"/>
    <col min="5" max="7" width="10.83203125" style="243" customWidth="1" outlineLevel="1"/>
    <col min="8" max="8" width="12.5" style="243" bestFit="1" customWidth="1" outlineLevel="1"/>
    <col min="9" max="9" width="10.83203125" style="243" customWidth="1" outlineLevel="1"/>
    <col min="10" max="10" width="12.33203125" style="243" bestFit="1" customWidth="1" outlineLevel="1"/>
    <col min="11" max="11" width="10.83203125" style="243" customWidth="1" outlineLevel="1"/>
    <col min="12" max="12" width="11" style="243" bestFit="1" customWidth="1" outlineLevel="1"/>
    <col min="13" max="14" width="10.83203125" style="243" customWidth="1" outlineLevel="1"/>
    <col min="15" max="15" width="11.6640625" style="243" bestFit="1" customWidth="1" outlineLevel="1"/>
    <col min="16" max="16" width="10.83203125" style="243" customWidth="1"/>
    <col min="17" max="44" width="11.1640625" style="243" customWidth="1"/>
    <col min="45" max="147" width="0" style="243" hidden="1" customWidth="1"/>
    <col min="148" max="148" width="11.1640625" style="243" hidden="1" customWidth="1"/>
    <col min="149" max="153" width="0" style="243" hidden="1" customWidth="1"/>
    <col min="154" max="16384" width="11.1640625" style="243" hidden="1"/>
  </cols>
  <sheetData>
    <row r="1" spans="1:147" s="8" customFormat="1" ht="13" x14ac:dyDescent="0.15">
      <c r="C1" s="91"/>
    </row>
    <row r="2" spans="1:147" s="8" customFormat="1" x14ac:dyDescent="0.2">
      <c r="B2" s="218" t="s">
        <v>37</v>
      </c>
      <c r="C2" s="91"/>
      <c r="D2" s="571">
        <v>2024</v>
      </c>
      <c r="E2" s="571"/>
      <c r="F2" s="571"/>
      <c r="G2" s="571"/>
      <c r="H2" s="571"/>
      <c r="I2" s="571"/>
      <c r="J2" s="571"/>
      <c r="K2" s="571"/>
      <c r="L2" s="571"/>
      <c r="M2" s="571"/>
      <c r="N2" s="571"/>
      <c r="O2" s="571"/>
      <c r="P2" s="571">
        <v>2025</v>
      </c>
      <c r="Q2" s="571"/>
      <c r="R2" s="571"/>
      <c r="S2" s="571"/>
      <c r="T2" s="571"/>
      <c r="U2" s="571"/>
      <c r="V2" s="571"/>
      <c r="W2" s="571"/>
      <c r="X2" s="571"/>
      <c r="Y2" s="571"/>
      <c r="Z2" s="571"/>
      <c r="AA2" s="571"/>
      <c r="AB2" s="571">
        <v>2026</v>
      </c>
      <c r="AC2" s="571"/>
      <c r="AD2" s="571"/>
      <c r="AE2" s="571"/>
      <c r="AF2" s="571"/>
      <c r="AG2" s="571"/>
      <c r="AH2" s="571"/>
      <c r="AI2" s="571"/>
      <c r="AJ2" s="571"/>
      <c r="AK2" s="571"/>
      <c r="AL2" s="571"/>
      <c r="AM2" s="571"/>
      <c r="AN2" s="576">
        <v>2027</v>
      </c>
      <c r="AO2" s="577"/>
      <c r="AP2" s="577"/>
      <c r="AQ2" s="578"/>
    </row>
    <row r="3" spans="1:147" s="128" customFormat="1" ht="13" x14ac:dyDescent="0.15">
      <c r="B3" s="9" t="s">
        <v>17</v>
      </c>
      <c r="C3" s="129"/>
      <c r="D3" s="32" t="s">
        <v>7</v>
      </c>
      <c r="E3" s="32" t="s">
        <v>8</v>
      </c>
      <c r="F3" s="32" t="s">
        <v>9</v>
      </c>
      <c r="G3" s="32" t="s">
        <v>10</v>
      </c>
      <c r="H3" s="32" t="s">
        <v>3</v>
      </c>
      <c r="I3" s="32" t="s">
        <v>4</v>
      </c>
      <c r="J3" s="32" t="s">
        <v>5</v>
      </c>
      <c r="K3" s="32" t="s">
        <v>11</v>
      </c>
      <c r="L3" s="32" t="s">
        <v>12</v>
      </c>
      <c r="M3" s="32" t="s">
        <v>13</v>
      </c>
      <c r="N3" s="32" t="s">
        <v>14</v>
      </c>
      <c r="O3" s="32" t="s">
        <v>15</v>
      </c>
      <c r="P3" s="32" t="s">
        <v>7</v>
      </c>
      <c r="Q3" s="32" t="s">
        <v>8</v>
      </c>
      <c r="R3" s="32" t="s">
        <v>9</v>
      </c>
      <c r="S3" s="32" t="s">
        <v>10</v>
      </c>
      <c r="T3" s="32" t="s">
        <v>3</v>
      </c>
      <c r="U3" s="32" t="s">
        <v>4</v>
      </c>
      <c r="V3" s="32" t="s">
        <v>5</v>
      </c>
      <c r="W3" s="32" t="s">
        <v>11</v>
      </c>
      <c r="X3" s="32" t="s">
        <v>12</v>
      </c>
      <c r="Y3" s="32" t="s">
        <v>13</v>
      </c>
      <c r="Z3" s="32" t="s">
        <v>14</v>
      </c>
      <c r="AA3" s="32" t="s">
        <v>15</v>
      </c>
      <c r="AB3" s="32" t="s">
        <v>7</v>
      </c>
      <c r="AC3" s="32" t="s">
        <v>8</v>
      </c>
      <c r="AD3" s="32" t="s">
        <v>9</v>
      </c>
      <c r="AE3" s="32" t="s">
        <v>10</v>
      </c>
      <c r="AF3" s="32" t="s">
        <v>3</v>
      </c>
      <c r="AG3" s="32" t="s">
        <v>4</v>
      </c>
      <c r="AH3" s="32" t="s">
        <v>5</v>
      </c>
      <c r="AI3" s="32" t="s">
        <v>11</v>
      </c>
      <c r="AJ3" s="32" t="s">
        <v>12</v>
      </c>
      <c r="AK3" s="32" t="s">
        <v>13</v>
      </c>
      <c r="AL3" s="32" t="s">
        <v>14</v>
      </c>
      <c r="AM3" s="32" t="s">
        <v>15</v>
      </c>
      <c r="AN3" s="32" t="s">
        <v>7</v>
      </c>
      <c r="AO3" s="32" t="s">
        <v>8</v>
      </c>
      <c r="AP3" s="32" t="s">
        <v>9</v>
      </c>
      <c r="AQ3" s="32" t="s">
        <v>10</v>
      </c>
      <c r="AT3" s="9">
        <v>2024</v>
      </c>
      <c r="AU3" s="9" t="s">
        <v>16</v>
      </c>
      <c r="AV3" s="9"/>
      <c r="AW3" s="9">
        <v>2025</v>
      </c>
      <c r="AX3" s="9" t="s">
        <v>16</v>
      </c>
      <c r="AZ3" s="9">
        <v>2026</v>
      </c>
      <c r="BA3" s="9" t="s">
        <v>16</v>
      </c>
    </row>
    <row r="5" spans="1:147" s="12" customFormat="1" ht="13" x14ac:dyDescent="0.15">
      <c r="B5" s="13" t="s">
        <v>333</v>
      </c>
      <c r="C5" s="137"/>
    </row>
    <row r="6" spans="1:147" s="219" customFormat="1" ht="13" x14ac:dyDescent="0.15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250"/>
      <c r="Q6" s="17"/>
      <c r="R6" s="17"/>
      <c r="S6" s="17"/>
      <c r="T6" s="17"/>
      <c r="U6" s="17"/>
      <c r="V6" s="17"/>
      <c r="W6" s="17"/>
      <c r="X6" s="17"/>
      <c r="Y6" s="17"/>
      <c r="Z6" s="17"/>
      <c r="AA6" s="250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</row>
    <row r="7" spans="1:147" s="219" customFormat="1" ht="13" x14ac:dyDescent="0.15">
      <c r="A7" s="17"/>
      <c r="B7" s="90" t="s">
        <v>129</v>
      </c>
      <c r="C7" s="17"/>
      <c r="D7" s="242">
        <f t="shared" ref="D7:O7" si="0">D8</f>
        <v>1167.52</v>
      </c>
      <c r="E7" s="242">
        <f t="shared" si="0"/>
        <v>714.59</v>
      </c>
      <c r="F7" s="242">
        <f t="shared" si="0"/>
        <v>1730.8899999999999</v>
      </c>
      <c r="G7" s="242">
        <f t="shared" si="0"/>
        <v>1604.51</v>
      </c>
      <c r="H7" s="242">
        <f t="shared" si="0"/>
        <v>3873.62</v>
      </c>
      <c r="I7" s="242">
        <f t="shared" si="0"/>
        <v>6005</v>
      </c>
      <c r="J7" s="242">
        <f t="shared" si="0"/>
        <v>36315.89</v>
      </c>
      <c r="K7" s="242">
        <f t="shared" si="0"/>
        <v>23486.940000000002</v>
      </c>
      <c r="L7" s="242">
        <f t="shared" si="0"/>
        <v>22286.39</v>
      </c>
      <c r="M7" s="242">
        <f t="shared" si="0"/>
        <v>12780.8</v>
      </c>
      <c r="N7" s="242">
        <f t="shared" si="0"/>
        <v>9829.01</v>
      </c>
      <c r="O7" s="242">
        <f t="shared" si="0"/>
        <v>20686.96</v>
      </c>
      <c r="P7" s="242">
        <f>P8</f>
        <v>494.53500000000008</v>
      </c>
      <c r="Q7" s="242">
        <f t="shared" ref="Q7:AQ7" si="1">Q8</f>
        <v>494.53500000000008</v>
      </c>
      <c r="R7" s="242">
        <f t="shared" si="1"/>
        <v>494.53500000000008</v>
      </c>
      <c r="S7" s="242">
        <f t="shared" si="1"/>
        <v>494.53500000000008</v>
      </c>
      <c r="T7" s="242">
        <f t="shared" si="1"/>
        <v>10494.535</v>
      </c>
      <c r="U7" s="242">
        <f t="shared" si="1"/>
        <v>44267.555472530643</v>
      </c>
      <c r="V7" s="242">
        <f t="shared" si="1"/>
        <v>67547.82211428984</v>
      </c>
      <c r="W7" s="242">
        <f t="shared" si="1"/>
        <v>66401.333208795972</v>
      </c>
      <c r="X7" s="242">
        <f t="shared" si="1"/>
        <v>54277.578014807608</v>
      </c>
      <c r="Y7" s="242">
        <f t="shared" si="1"/>
        <v>7708.9736854781349</v>
      </c>
      <c r="Z7" s="242">
        <f t="shared" si="1"/>
        <v>4111.8242818813405</v>
      </c>
      <c r="AA7" s="242">
        <f t="shared" si="1"/>
        <v>13466.419639215224</v>
      </c>
      <c r="AB7" s="242">
        <f t="shared" si="1"/>
        <v>1439.0827512145188</v>
      </c>
      <c r="AC7" s="242">
        <f t="shared" si="1"/>
        <v>1439.0827512145188</v>
      </c>
      <c r="AD7" s="242">
        <f t="shared" si="1"/>
        <v>1439.0827512145188</v>
      </c>
      <c r="AE7" s="242">
        <f t="shared" si="1"/>
        <v>191809.41716624767</v>
      </c>
      <c r="AF7" s="242">
        <f t="shared" si="1"/>
        <v>156387.07390091402</v>
      </c>
      <c r="AG7" s="242">
        <f t="shared" si="1"/>
        <v>177049.77294095373</v>
      </c>
      <c r="AH7" s="242">
        <f t="shared" si="1"/>
        <v>115724.37486087435</v>
      </c>
      <c r="AI7" s="242">
        <f t="shared" si="1"/>
        <v>136221.39914090413</v>
      </c>
      <c r="AJ7" s="242">
        <f t="shared" si="1"/>
        <v>61404.18871576737</v>
      </c>
      <c r="AK7" s="242">
        <f t="shared" si="1"/>
        <v>40936.125810511592</v>
      </c>
      <c r="AL7" s="242">
        <f t="shared" si="1"/>
        <v>30702.094357883685</v>
      </c>
      <c r="AM7" s="242">
        <f t="shared" si="1"/>
        <v>204680.62905255792</v>
      </c>
      <c r="AN7" s="242">
        <f t="shared" si="1"/>
        <v>10234.031452627898</v>
      </c>
      <c r="AO7" s="242">
        <f t="shared" si="1"/>
        <v>10234.031452627898</v>
      </c>
      <c r="AP7" s="242">
        <f t="shared" si="1"/>
        <v>10234.031452627898</v>
      </c>
      <c r="AQ7" s="242">
        <f t="shared" si="1"/>
        <v>381118.45720982575</v>
      </c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</row>
    <row r="8" spans="1:147" s="219" customFormat="1" ht="13" x14ac:dyDescent="0.15">
      <c r="A8" s="17"/>
      <c r="B8" s="17" t="s">
        <v>144</v>
      </c>
      <c r="C8" s="17"/>
      <c r="D8" s="107">
        <f>Assumptions!D74</f>
        <v>1167.52</v>
      </c>
      <c r="E8" s="107">
        <f>Assumptions!E74</f>
        <v>714.59</v>
      </c>
      <c r="F8" s="107">
        <f>Assumptions!F74</f>
        <v>1730.8899999999999</v>
      </c>
      <c r="G8" s="107">
        <f>Assumptions!G74</f>
        <v>1604.51</v>
      </c>
      <c r="H8" s="107">
        <f>Assumptions!H74</f>
        <v>3873.62</v>
      </c>
      <c r="I8" s="107">
        <f>Assumptions!I74</f>
        <v>6005</v>
      </c>
      <c r="J8" s="107">
        <f>Assumptions!J74</f>
        <v>36315.89</v>
      </c>
      <c r="K8" s="107">
        <f>Assumptions!K74</f>
        <v>23486.940000000002</v>
      </c>
      <c r="L8" s="107">
        <f>Assumptions!L74</f>
        <v>22286.39</v>
      </c>
      <c r="M8" s="107">
        <f>Assumptions!M74</f>
        <v>12780.8</v>
      </c>
      <c r="N8" s="107">
        <f>Assumptions!N74</f>
        <v>9829.01</v>
      </c>
      <c r="O8" s="107">
        <f>Assumptions!O74</f>
        <v>20686.96</v>
      </c>
      <c r="P8" s="107">
        <f>Assumptions!P74</f>
        <v>494.53500000000008</v>
      </c>
      <c r="Q8" s="107">
        <f>Assumptions!Q74</f>
        <v>494.53500000000008</v>
      </c>
      <c r="R8" s="107">
        <f>Assumptions!R74</f>
        <v>494.53500000000008</v>
      </c>
      <c r="S8" s="107">
        <f>Assumptions!S74</f>
        <v>494.53500000000008</v>
      </c>
      <c r="T8" s="107">
        <f>Assumptions!T74</f>
        <v>10494.535</v>
      </c>
      <c r="U8" s="107">
        <f>Assumptions!U74</f>
        <v>44267.555472530643</v>
      </c>
      <c r="V8" s="107">
        <f>Assumptions!V74</f>
        <v>67547.82211428984</v>
      </c>
      <c r="W8" s="107">
        <f>Assumptions!W74</f>
        <v>66401.333208795972</v>
      </c>
      <c r="X8" s="107">
        <f>Assumptions!X74</f>
        <v>54277.578014807608</v>
      </c>
      <c r="Y8" s="107">
        <f>Assumptions!Y74</f>
        <v>7708.9736854781349</v>
      </c>
      <c r="Z8" s="107">
        <f>Assumptions!Z74</f>
        <v>4111.8242818813405</v>
      </c>
      <c r="AA8" s="107">
        <f>Assumptions!AA74</f>
        <v>13466.419639215224</v>
      </c>
      <c r="AB8" s="107">
        <f>Assumptions!AB74</f>
        <v>1439.0827512145188</v>
      </c>
      <c r="AC8" s="107">
        <f>Assumptions!AC74</f>
        <v>1439.0827512145188</v>
      </c>
      <c r="AD8" s="107">
        <f>Assumptions!AD74</f>
        <v>1439.0827512145188</v>
      </c>
      <c r="AE8" s="107">
        <f>Assumptions!AE74</f>
        <v>191809.41716624767</v>
      </c>
      <c r="AF8" s="107">
        <f>Assumptions!AF74</f>
        <v>156387.07390091402</v>
      </c>
      <c r="AG8" s="107">
        <f>Assumptions!AG74</f>
        <v>177049.77294095373</v>
      </c>
      <c r="AH8" s="107">
        <f>Assumptions!AH74</f>
        <v>115724.37486087435</v>
      </c>
      <c r="AI8" s="107">
        <f>Assumptions!AI74</f>
        <v>136221.39914090413</v>
      </c>
      <c r="AJ8" s="107">
        <f>Assumptions!AJ74</f>
        <v>61404.18871576737</v>
      </c>
      <c r="AK8" s="107">
        <f>Assumptions!AK74</f>
        <v>40936.125810511592</v>
      </c>
      <c r="AL8" s="107">
        <f>Assumptions!AL74</f>
        <v>30702.094357883685</v>
      </c>
      <c r="AM8" s="107">
        <f>Assumptions!AM74</f>
        <v>204680.62905255792</v>
      </c>
      <c r="AN8" s="107">
        <f>Assumptions!AN74</f>
        <v>10234.031452627898</v>
      </c>
      <c r="AO8" s="107">
        <f>Assumptions!AO74</f>
        <v>10234.031452627898</v>
      </c>
      <c r="AP8" s="107">
        <f>Assumptions!AP74</f>
        <v>10234.031452627898</v>
      </c>
      <c r="AQ8" s="107">
        <f>Assumptions!AQ74</f>
        <v>381118.45720982575</v>
      </c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</row>
    <row r="9" spans="1:147" s="219" customFormat="1" ht="13" x14ac:dyDescent="0.15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250">
        <f>SUM(P10:S10,T11)</f>
        <v>-56426.113110829581</v>
      </c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</row>
    <row r="10" spans="1:147" s="219" customFormat="1" ht="13" x14ac:dyDescent="0.15">
      <c r="A10" s="17"/>
      <c r="B10" s="90" t="s">
        <v>128</v>
      </c>
      <c r="C10" s="17"/>
      <c r="D10" s="242">
        <f>SUM(D11:D18)</f>
        <v>-1816.1</v>
      </c>
      <c r="E10" s="242">
        <f t="shared" ref="E10:O10" si="2">SUM(E11:E18)</f>
        <v>-1564.8700000000001</v>
      </c>
      <c r="F10" s="242">
        <f t="shared" si="2"/>
        <v>-22807.910000000003</v>
      </c>
      <c r="G10" s="242">
        <f t="shared" si="2"/>
        <v>-4776.8500000000004</v>
      </c>
      <c r="H10" s="242">
        <f t="shared" si="2"/>
        <v>-11164.47</v>
      </c>
      <c r="I10" s="242">
        <f t="shared" si="2"/>
        <v>-3907.7</v>
      </c>
      <c r="J10" s="242">
        <f t="shared" si="2"/>
        <v>-12828.2</v>
      </c>
      <c r="K10" s="242">
        <f t="shared" si="2"/>
        <v>-8933.19</v>
      </c>
      <c r="L10" s="242">
        <f t="shared" si="2"/>
        <v>-13637.760000000002</v>
      </c>
      <c r="M10" s="242">
        <f t="shared" si="2"/>
        <v>-16871.2</v>
      </c>
      <c r="N10" s="242">
        <f t="shared" si="2"/>
        <v>-6860.8099999999995</v>
      </c>
      <c r="O10" s="242">
        <f t="shared" si="2"/>
        <v>-11101.336666666666</v>
      </c>
      <c r="P10" s="242">
        <f>SUM(P11:P18)</f>
        <v>-487.37033333333329</v>
      </c>
      <c r="Q10" s="242">
        <f t="shared" ref="Q10:AQ10" si="3">SUM(Q11:Q18)</f>
        <v>-487.37033333333329</v>
      </c>
      <c r="R10" s="242">
        <f t="shared" si="3"/>
        <v>-487.37033333333329</v>
      </c>
      <c r="S10" s="242">
        <f t="shared" si="3"/>
        <v>-54964.002110829584</v>
      </c>
      <c r="T10" s="242">
        <f t="shared" si="3"/>
        <v>-37029.037000000004</v>
      </c>
      <c r="U10" s="242">
        <f t="shared" si="3"/>
        <v>-9404.0370000000003</v>
      </c>
      <c r="V10" s="242">
        <f t="shared" si="3"/>
        <v>-27943.655746049713</v>
      </c>
      <c r="W10" s="242">
        <f t="shared" si="3"/>
        <v>-93661.280129993786</v>
      </c>
      <c r="X10" s="242">
        <f t="shared" si="3"/>
        <v>-13502.580333333335</v>
      </c>
      <c r="Y10" s="242">
        <f t="shared" si="3"/>
        <v>-11002.580333333333</v>
      </c>
      <c r="Z10" s="242">
        <f t="shared" si="3"/>
        <v>-10502.580333333333</v>
      </c>
      <c r="AA10" s="242">
        <f t="shared" si="3"/>
        <v>-16502.580333333335</v>
      </c>
      <c r="AB10" s="242">
        <f t="shared" si="3"/>
        <v>-15829.913666666665</v>
      </c>
      <c r="AC10" s="242">
        <f t="shared" si="3"/>
        <v>-251471.19901254942</v>
      </c>
      <c r="AD10" s="242">
        <f t="shared" si="3"/>
        <v>-57829.913666666667</v>
      </c>
      <c r="AE10" s="242">
        <f t="shared" si="3"/>
        <v>-73733.950666666671</v>
      </c>
      <c r="AF10" s="242">
        <f t="shared" si="3"/>
        <v>-169669.04525034525</v>
      </c>
      <c r="AG10" s="242">
        <f t="shared" si="3"/>
        <v>-56958.617333333328</v>
      </c>
      <c r="AH10" s="242">
        <f t="shared" si="3"/>
        <v>-41958.617333333328</v>
      </c>
      <c r="AI10" s="242">
        <f t="shared" si="3"/>
        <v>-57458.617333333328</v>
      </c>
      <c r="AJ10" s="242">
        <f t="shared" si="3"/>
        <v>-42458.617333333328</v>
      </c>
      <c r="AK10" s="242">
        <f t="shared" si="3"/>
        <v>-39458.617333333328</v>
      </c>
      <c r="AL10" s="242">
        <f t="shared" si="3"/>
        <v>-41458.617333333335</v>
      </c>
      <c r="AM10" s="242">
        <f t="shared" si="3"/>
        <v>-50958.617333333335</v>
      </c>
      <c r="AN10" s="242">
        <f t="shared" si="3"/>
        <v>-38558.617333333335</v>
      </c>
      <c r="AO10" s="242">
        <f t="shared" si="3"/>
        <v>-55058.617333333335</v>
      </c>
      <c r="AP10" s="242">
        <f t="shared" si="3"/>
        <v>-122742.51733333334</v>
      </c>
      <c r="AQ10" s="242">
        <f t="shared" si="3"/>
        <v>-147216.69133333332</v>
      </c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17"/>
      <c r="EG10" s="17"/>
      <c r="EH10" s="17"/>
      <c r="EI10" s="17"/>
      <c r="EJ10" s="17"/>
      <c r="EK10" s="17"/>
      <c r="EL10" s="17"/>
      <c r="EM10" s="17"/>
      <c r="EN10" s="17"/>
      <c r="EO10" s="17"/>
      <c r="EP10" s="17"/>
      <c r="EQ10" s="17"/>
    </row>
    <row r="11" spans="1:147" s="219" customFormat="1" ht="13" x14ac:dyDescent="0.15">
      <c r="A11" s="17"/>
      <c r="B11" s="17" t="s">
        <v>337</v>
      </c>
      <c r="C11" s="17"/>
      <c r="D11" s="107">
        <f>-Purchases!D38</f>
        <v>-197.89999999999998</v>
      </c>
      <c r="E11" s="107">
        <f>-Purchases!E38</f>
        <v>0</v>
      </c>
      <c r="F11" s="107">
        <f>-Purchases!F38</f>
        <v>-20517.36</v>
      </c>
      <c r="G11" s="107">
        <f>-Purchases!G38</f>
        <v>-3923.96</v>
      </c>
      <c r="H11" s="107">
        <f>-Purchases!H38</f>
        <v>-8254.92</v>
      </c>
      <c r="I11" s="107">
        <f>-Purchases!I38</f>
        <v>-1665.5700000000002</v>
      </c>
      <c r="J11" s="107">
        <f>-Purchases!J38</f>
        <v>-3964.8900000000003</v>
      </c>
      <c r="K11" s="107">
        <f>-Purchases!K38</f>
        <v>-2552.38</v>
      </c>
      <c r="L11" s="107">
        <f>-Purchases!L38</f>
        <v>-5921.18</v>
      </c>
      <c r="M11" s="107">
        <f>-Purchases!M38</f>
        <v>-11484.2</v>
      </c>
      <c r="N11" s="107">
        <f>-Purchases!N38</f>
        <v>-1190</v>
      </c>
      <c r="O11" s="107">
        <f>-Purchases!O38</f>
        <v>-2707.04</v>
      </c>
      <c r="P11" s="107">
        <f>-Purchases!P38</f>
        <v>0</v>
      </c>
      <c r="Q11" s="107">
        <f>-Purchases!Q38</f>
        <v>0</v>
      </c>
      <c r="R11" s="107">
        <f>-Purchases!R38</f>
        <v>0</v>
      </c>
      <c r="S11" s="107">
        <f>-Purchases!S38</f>
        <v>-52938.896551724138</v>
      </c>
      <c r="T11" s="107">
        <f>-Purchases!T38</f>
        <v>0</v>
      </c>
      <c r="U11" s="107">
        <f>-Purchases!U38</f>
        <v>0</v>
      </c>
      <c r="V11" s="107">
        <f>-Purchases!V38</f>
        <v>-2400</v>
      </c>
      <c r="W11" s="107">
        <f>-Purchases!W38</f>
        <v>-25197.41558223113</v>
      </c>
      <c r="X11" s="107">
        <f>-Purchases!X38</f>
        <v>0</v>
      </c>
      <c r="Y11" s="107">
        <f>-Purchases!Y38</f>
        <v>0</v>
      </c>
      <c r="Z11" s="107">
        <f>-Purchases!Z38</f>
        <v>0</v>
      </c>
      <c r="AA11" s="107">
        <f>-Purchases!AA38</f>
        <v>0</v>
      </c>
      <c r="AB11" s="107">
        <f>-Purchases!AB38</f>
        <v>0</v>
      </c>
      <c r="AC11" s="107">
        <f>-Purchases!AC38</f>
        <v>-189382.96757212229</v>
      </c>
      <c r="AD11" s="107">
        <f>-Purchases!AD38</f>
        <v>0</v>
      </c>
      <c r="AE11" s="107">
        <f>-Purchases!AE38</f>
        <v>0</v>
      </c>
      <c r="AF11" s="107">
        <f>-Purchases!AF38</f>
        <v>-84730.634496684987</v>
      </c>
      <c r="AG11" s="107">
        <f>-Purchases!AG38</f>
        <v>0</v>
      </c>
      <c r="AH11" s="107">
        <f>-Purchases!AH38</f>
        <v>0</v>
      </c>
      <c r="AI11" s="107">
        <f>-Purchases!AI38</f>
        <v>0</v>
      </c>
      <c r="AJ11" s="107">
        <f>-Purchases!AJ38</f>
        <v>0</v>
      </c>
      <c r="AK11" s="107">
        <f>-Purchases!AK38</f>
        <v>0</v>
      </c>
      <c r="AL11" s="107">
        <f>-Purchases!AL38</f>
        <v>0</v>
      </c>
      <c r="AM11" s="107">
        <f>-Purchases!AM38</f>
        <v>0</v>
      </c>
      <c r="AN11" s="107">
        <f>-Purchases!AN38</f>
        <v>0</v>
      </c>
      <c r="AO11" s="107">
        <f>-Purchases!AZ38</f>
        <v>0</v>
      </c>
      <c r="AP11" s="107">
        <v>0</v>
      </c>
      <c r="AQ11" s="107">
        <f>-Purchases!BB38</f>
        <v>0</v>
      </c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</row>
    <row r="12" spans="1:147" s="219" customFormat="1" ht="13" x14ac:dyDescent="0.15">
      <c r="A12" s="17"/>
      <c r="B12" s="17" t="s">
        <v>322</v>
      </c>
      <c r="C12" s="17"/>
      <c r="D12" s="107">
        <f>-Assumptions!D136</f>
        <v>-76.569999999999993</v>
      </c>
      <c r="E12" s="107">
        <f>-Assumptions!E136</f>
        <v>-50.14</v>
      </c>
      <c r="F12" s="107">
        <f>-Assumptions!F136</f>
        <v>-499.15</v>
      </c>
      <c r="G12" s="107">
        <f>-Assumptions!G136</f>
        <v>-522.01</v>
      </c>
      <c r="H12" s="107">
        <f>-Assumptions!H136</f>
        <v>-1207.05</v>
      </c>
      <c r="I12" s="107">
        <f>-Assumptions!I136</f>
        <v>-1171.02</v>
      </c>
      <c r="J12" s="107">
        <f>-Assumptions!J136</f>
        <v>-5800.2900000000009</v>
      </c>
      <c r="K12" s="107">
        <f>-Assumptions!K136</f>
        <v>-1154.6600000000001</v>
      </c>
      <c r="L12" s="107">
        <f>-Assumptions!L136</f>
        <v>-796.56999999999994</v>
      </c>
      <c r="M12" s="107">
        <f>-Assumptions!M136</f>
        <v>-1500.66</v>
      </c>
      <c r="N12" s="107">
        <f>-Assumptions!N136</f>
        <v>-27.14</v>
      </c>
      <c r="O12" s="107">
        <f>-Assumptions!O136</f>
        <v>-1801.8</v>
      </c>
      <c r="P12" s="107">
        <f>-Assumptions!P136</f>
        <v>0</v>
      </c>
      <c r="Q12" s="107">
        <f>-Assumptions!Q136</f>
        <v>0</v>
      </c>
      <c r="R12" s="107">
        <f>-Assumptions!R136</f>
        <v>0</v>
      </c>
      <c r="S12" s="107">
        <f>-Assumptions!S136</f>
        <v>0</v>
      </c>
      <c r="T12" s="107">
        <f>-Assumptions!T136</f>
        <v>-30000</v>
      </c>
      <c r="U12" s="107">
        <f>-Assumptions!U136</f>
        <v>0</v>
      </c>
      <c r="V12" s="107">
        <f>-Assumptions!V136</f>
        <v>0</v>
      </c>
      <c r="W12" s="107">
        <f>-Assumptions!W136</f>
        <v>0</v>
      </c>
      <c r="X12" s="107">
        <f>-Assumptions!X136</f>
        <v>0</v>
      </c>
      <c r="Y12" s="107">
        <f>-Assumptions!Y136</f>
        <v>0</v>
      </c>
      <c r="Z12" s="107">
        <f>-Assumptions!Z136</f>
        <v>0</v>
      </c>
      <c r="AA12" s="107">
        <f>-Assumptions!AA136</f>
        <v>0</v>
      </c>
      <c r="AB12" s="107">
        <f>-Assumptions!AB136</f>
        <v>0</v>
      </c>
      <c r="AC12" s="107">
        <f>-Assumptions!AC136</f>
        <v>-35000</v>
      </c>
      <c r="AD12" s="107">
        <f>-Assumptions!AD136</f>
        <v>-25000</v>
      </c>
      <c r="AE12" s="107">
        <f>-Assumptions!AE136</f>
        <v>0</v>
      </c>
      <c r="AF12" s="107">
        <f>-Assumptions!AF136</f>
        <v>0</v>
      </c>
      <c r="AG12" s="107">
        <f>-Assumptions!AG136</f>
        <v>0</v>
      </c>
      <c r="AH12" s="107">
        <f>-Assumptions!AH136</f>
        <v>0</v>
      </c>
      <c r="AI12" s="107">
        <f>-Assumptions!AI136</f>
        <v>0</v>
      </c>
      <c r="AJ12" s="107">
        <f>-Assumptions!AJ136</f>
        <v>0</v>
      </c>
      <c r="AK12" s="107">
        <f>-Assumptions!AK136</f>
        <v>0</v>
      </c>
      <c r="AL12" s="107">
        <f>-Assumptions!AL136</f>
        <v>0</v>
      </c>
      <c r="AM12" s="107">
        <f>-Assumptions!AM136</f>
        <v>0</v>
      </c>
      <c r="AN12" s="107">
        <f>-Assumptions!AN136</f>
        <v>0</v>
      </c>
      <c r="AO12" s="107">
        <f>-Assumptions!AO136</f>
        <v>0</v>
      </c>
      <c r="AP12" s="107">
        <f>-Assumptions!AP136</f>
        <v>-50000</v>
      </c>
      <c r="AQ12" s="107">
        <f>-Assumptions!AQ136</f>
        <v>-35000</v>
      </c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</row>
    <row r="13" spans="1:147" s="219" customFormat="1" ht="13" x14ac:dyDescent="0.15">
      <c r="A13" s="17"/>
      <c r="B13" s="17" t="s">
        <v>255</v>
      </c>
      <c r="C13" s="17"/>
      <c r="D13" s="107">
        <f>-Assumptions!D158</f>
        <v>-1324.27</v>
      </c>
      <c r="E13" s="107">
        <f>-Assumptions!E158</f>
        <v>-827.24</v>
      </c>
      <c r="F13" s="107">
        <f>-Assumptions!F158</f>
        <v>-445</v>
      </c>
      <c r="G13" s="107">
        <f>-Assumptions!G158</f>
        <v>0</v>
      </c>
      <c r="H13" s="107">
        <f>-Assumptions!H158</f>
        <v>0</v>
      </c>
      <c r="I13" s="107">
        <f>-Assumptions!I158</f>
        <v>0</v>
      </c>
      <c r="J13" s="107">
        <f>-Assumptions!J158</f>
        <v>0</v>
      </c>
      <c r="K13" s="107">
        <f>-Assumptions!K158</f>
        <v>0</v>
      </c>
      <c r="L13" s="107">
        <f>-Assumptions!L158</f>
        <v>0</v>
      </c>
      <c r="M13" s="107">
        <f>-Assumptions!M158</f>
        <v>-72</v>
      </c>
      <c r="N13" s="107">
        <f>-Assumptions!N158</f>
        <v>-379.86</v>
      </c>
      <c r="O13" s="107">
        <f>-Assumptions!O158</f>
        <v>-777.43000000000006</v>
      </c>
      <c r="P13" s="107">
        <f>-Assumptions!P158</f>
        <v>0</v>
      </c>
      <c r="Q13" s="107">
        <f>-Assumptions!Q158</f>
        <v>0</v>
      </c>
      <c r="R13" s="107">
        <f>-Assumptions!R158</f>
        <v>0</v>
      </c>
      <c r="S13" s="107">
        <f>-Assumptions!S158</f>
        <v>0</v>
      </c>
      <c r="T13" s="107">
        <f>-Assumptions!T158</f>
        <v>0</v>
      </c>
      <c r="U13" s="107">
        <f>-Assumptions!U158</f>
        <v>-1500</v>
      </c>
      <c r="V13" s="107">
        <f>-Assumptions!V158</f>
        <v>-1500</v>
      </c>
      <c r="W13" s="107">
        <f>-Assumptions!W158</f>
        <v>-1500</v>
      </c>
      <c r="X13" s="107">
        <f>-Assumptions!X158</f>
        <v>-1500</v>
      </c>
      <c r="Y13" s="107">
        <f>-Assumptions!Y158</f>
        <v>-1500</v>
      </c>
      <c r="Z13" s="107">
        <f>-Assumptions!Z158</f>
        <v>-1500</v>
      </c>
      <c r="AA13" s="107">
        <f>-Assumptions!AA158</f>
        <v>-1500</v>
      </c>
      <c r="AB13" s="107">
        <f>-Assumptions!AB158</f>
        <v>-1500</v>
      </c>
      <c r="AC13" s="107">
        <f>-Assumptions!AC158</f>
        <v>-1500</v>
      </c>
      <c r="AD13" s="107">
        <f>-Assumptions!AD158</f>
        <v>-1500</v>
      </c>
      <c r="AE13" s="107">
        <f>-Assumptions!AE158</f>
        <v>-6500</v>
      </c>
      <c r="AF13" s="107">
        <f>-Assumptions!AF158</f>
        <v>-6500</v>
      </c>
      <c r="AG13" s="107">
        <f>-Assumptions!AG158</f>
        <v>-6500</v>
      </c>
      <c r="AH13" s="107">
        <f>-Assumptions!AH158</f>
        <v>-6500</v>
      </c>
      <c r="AI13" s="107">
        <f>-Assumptions!AI158</f>
        <v>-6500</v>
      </c>
      <c r="AJ13" s="107">
        <f>-Assumptions!AJ158</f>
        <v>-6500</v>
      </c>
      <c r="AK13" s="107">
        <f>-Assumptions!AK158</f>
        <v>-6500</v>
      </c>
      <c r="AL13" s="107">
        <f>-Assumptions!AL158</f>
        <v>-6500</v>
      </c>
      <c r="AM13" s="107">
        <f>-Assumptions!AM158</f>
        <v>-6500</v>
      </c>
      <c r="AN13" s="107">
        <f>-Assumptions!AN158</f>
        <v>-6500</v>
      </c>
      <c r="AO13" s="107">
        <f>-Assumptions!AO158</f>
        <v>-6500</v>
      </c>
      <c r="AP13" s="107">
        <f>-Assumptions!AP158</f>
        <v>-13500</v>
      </c>
      <c r="AQ13" s="107">
        <f>-Assumptions!AQ158</f>
        <v>-13500</v>
      </c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</row>
    <row r="14" spans="1:147" s="219" customFormat="1" ht="13" x14ac:dyDescent="0.15">
      <c r="A14" s="17"/>
      <c r="B14" s="17" t="s">
        <v>233</v>
      </c>
      <c r="C14" s="17"/>
      <c r="D14" s="107">
        <f>-Assumptions!D111</f>
        <v>-80</v>
      </c>
      <c r="E14" s="107">
        <f>-Assumptions!E111</f>
        <v>-588</v>
      </c>
      <c r="F14" s="107">
        <f>-Assumptions!F111</f>
        <v>-157.19999999999999</v>
      </c>
      <c r="G14" s="107">
        <f>-Assumptions!G111</f>
        <v>-72.5</v>
      </c>
      <c r="H14" s="107">
        <f>-Assumptions!H111</f>
        <v>-1672.5</v>
      </c>
      <c r="I14" s="107">
        <f>-Assumptions!I111</f>
        <v>-60.5</v>
      </c>
      <c r="J14" s="107">
        <f>-Assumptions!J111</f>
        <v>-1301.1500000000001</v>
      </c>
      <c r="K14" s="107">
        <f>-Assumptions!K111</f>
        <v>-1761</v>
      </c>
      <c r="L14" s="107">
        <f>-Assumptions!L111</f>
        <v>-558.52</v>
      </c>
      <c r="M14" s="107">
        <f>-Assumptions!M111</f>
        <v>-658</v>
      </c>
      <c r="N14" s="107">
        <f>-Assumptions!N111</f>
        <v>-742</v>
      </c>
      <c r="O14" s="107">
        <f>-Assumptions!O111</f>
        <v>-1042</v>
      </c>
      <c r="P14" s="107">
        <f>-Assumptions!P111</f>
        <v>-204.03699999999998</v>
      </c>
      <c r="Q14" s="107">
        <f>-Assumptions!Q111</f>
        <v>-204.03699999999998</v>
      </c>
      <c r="R14" s="107">
        <f>-Assumptions!R111</f>
        <v>-204.03699999999998</v>
      </c>
      <c r="S14" s="107">
        <f>-Assumptions!S111</f>
        <v>-1585.7036666666668</v>
      </c>
      <c r="T14" s="107">
        <f>-Assumptions!T111</f>
        <v>-1745.7036666666668</v>
      </c>
      <c r="U14" s="107">
        <f>-Assumptions!U111</f>
        <v>-3620.7036666666663</v>
      </c>
      <c r="V14" s="107">
        <f>-Assumptions!V111</f>
        <v>-6305.7036666666672</v>
      </c>
      <c r="W14" s="107">
        <f>-Assumptions!W111</f>
        <v>-7305.7036666666672</v>
      </c>
      <c r="X14" s="107">
        <f>-Assumptions!X111</f>
        <v>-6305.7036666666672</v>
      </c>
      <c r="Y14" s="107">
        <f>-Assumptions!Y111</f>
        <v>-6305.7036666666672</v>
      </c>
      <c r="Z14" s="107">
        <f>-Assumptions!Z111</f>
        <v>-6305.7036666666672</v>
      </c>
      <c r="AA14" s="107">
        <f>-Assumptions!AA111</f>
        <v>-6305.7036666666672</v>
      </c>
      <c r="AB14" s="107">
        <f>-Assumptions!AB111</f>
        <v>-10799.703666666666</v>
      </c>
      <c r="AC14" s="107">
        <f>-Assumptions!AC111</f>
        <v>-13999.703666666666</v>
      </c>
      <c r="AD14" s="107">
        <f>-Assumptions!AD111</f>
        <v>-13999.703666666666</v>
      </c>
      <c r="AE14" s="107">
        <f>-Assumptions!AE111</f>
        <v>-20723.740666666668</v>
      </c>
      <c r="AF14" s="107">
        <f>-Assumptions!AF111</f>
        <v>-25628.407333333333</v>
      </c>
      <c r="AG14" s="107">
        <f>-Assumptions!AG111</f>
        <v>-25628.407333333333</v>
      </c>
      <c r="AH14" s="107">
        <f>-Assumptions!AH111</f>
        <v>-25628.407333333333</v>
      </c>
      <c r="AI14" s="107">
        <f>-Assumptions!AI111</f>
        <v>-25628.407333333333</v>
      </c>
      <c r="AJ14" s="107">
        <f>-Assumptions!AJ111</f>
        <v>-25628.407333333333</v>
      </c>
      <c r="AK14" s="107">
        <f>-Assumptions!AK111</f>
        <v>-25628.407333333333</v>
      </c>
      <c r="AL14" s="107">
        <f>-Assumptions!AL111</f>
        <v>-25628.407333333333</v>
      </c>
      <c r="AM14" s="107">
        <f>-Assumptions!AM111</f>
        <v>-25628.407333333333</v>
      </c>
      <c r="AN14" s="107">
        <f>-Assumptions!AN111</f>
        <v>-25628.407333333333</v>
      </c>
      <c r="AO14" s="107">
        <f>-Assumptions!AO111</f>
        <v>-25628.407333333333</v>
      </c>
      <c r="AP14" s="107">
        <f>-Assumptions!AP111</f>
        <v>-25628.407333333333</v>
      </c>
      <c r="AQ14" s="107">
        <f>-Assumptions!AQ111</f>
        <v>-40406.481333333337</v>
      </c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</row>
    <row r="15" spans="1:147" s="219" customFormat="1" ht="13" x14ac:dyDescent="0.15">
      <c r="A15" s="17"/>
      <c r="B15" s="17" t="s">
        <v>323</v>
      </c>
      <c r="C15" s="17"/>
      <c r="D15" s="107">
        <f>-Assumptions!D183</f>
        <v>0</v>
      </c>
      <c r="E15" s="107">
        <f>-Assumptions!E183</f>
        <v>0</v>
      </c>
      <c r="F15" s="107">
        <f>-Assumptions!F183</f>
        <v>0</v>
      </c>
      <c r="G15" s="107">
        <f>-Assumptions!G183</f>
        <v>0</v>
      </c>
      <c r="H15" s="107">
        <f>-Assumptions!H183</f>
        <v>0</v>
      </c>
      <c r="I15" s="107">
        <f>-Assumptions!I183</f>
        <v>0</v>
      </c>
      <c r="J15" s="107">
        <f>-Assumptions!J183</f>
        <v>0</v>
      </c>
      <c r="K15" s="107">
        <f>-Assumptions!K183</f>
        <v>0</v>
      </c>
      <c r="L15" s="107">
        <f>-Assumptions!L183</f>
        <v>0</v>
      </c>
      <c r="M15" s="107">
        <f>-Assumptions!M183</f>
        <v>0</v>
      </c>
      <c r="N15" s="107">
        <f>-Assumptions!N183</f>
        <v>0</v>
      </c>
      <c r="O15" s="107">
        <f>-Assumptions!O183</f>
        <v>0</v>
      </c>
      <c r="P15" s="107">
        <f>-Assumptions!P183</f>
        <v>0</v>
      </c>
      <c r="Q15" s="107">
        <f>-Assumptions!Q183</f>
        <v>0</v>
      </c>
      <c r="R15" s="107">
        <f>-Assumptions!R183</f>
        <v>0</v>
      </c>
      <c r="S15" s="107">
        <f>-Assumptions!S183</f>
        <v>0</v>
      </c>
      <c r="T15" s="107">
        <f>-Assumptions!T183</f>
        <v>0</v>
      </c>
      <c r="U15" s="107">
        <f>-Assumptions!U183</f>
        <v>0</v>
      </c>
      <c r="V15" s="107">
        <f>-Assumptions!V183</f>
        <v>0</v>
      </c>
      <c r="W15" s="107">
        <f>-Assumptions!W183</f>
        <v>-5000</v>
      </c>
      <c r="X15" s="107">
        <f>-Assumptions!X183</f>
        <v>0</v>
      </c>
      <c r="Y15" s="107">
        <f>-Assumptions!Y183</f>
        <v>0</v>
      </c>
      <c r="Z15" s="107">
        <f>-Assumptions!Z183</f>
        <v>0</v>
      </c>
      <c r="AA15" s="107">
        <f>-Assumptions!AA183</f>
        <v>0</v>
      </c>
      <c r="AB15" s="107">
        <f>-Assumptions!AB183</f>
        <v>0</v>
      </c>
      <c r="AC15" s="107">
        <f>-Assumptions!AC183</f>
        <v>-5000</v>
      </c>
      <c r="AD15" s="107">
        <f>-Assumptions!AD183</f>
        <v>-5000</v>
      </c>
      <c r="AE15" s="107">
        <f>-Assumptions!AE183</f>
        <v>0</v>
      </c>
      <c r="AF15" s="107">
        <f>-Assumptions!AF183</f>
        <v>0</v>
      </c>
      <c r="AG15" s="107">
        <f>-Assumptions!AG183</f>
        <v>0</v>
      </c>
      <c r="AH15" s="107">
        <f>-Assumptions!AH183</f>
        <v>0</v>
      </c>
      <c r="AI15" s="107">
        <f>-Assumptions!AI183</f>
        <v>0</v>
      </c>
      <c r="AJ15" s="107">
        <f>-Assumptions!AJ183</f>
        <v>0</v>
      </c>
      <c r="AK15" s="107">
        <f>-Assumptions!AK183</f>
        <v>0</v>
      </c>
      <c r="AL15" s="107">
        <f>-Assumptions!AL183</f>
        <v>0</v>
      </c>
      <c r="AM15" s="107">
        <f>-Assumptions!AM183</f>
        <v>0</v>
      </c>
      <c r="AN15" s="107">
        <f>-Assumptions!AN183</f>
        <v>0</v>
      </c>
      <c r="AO15" s="107">
        <f>-Assumptions!AO183</f>
        <v>-5000</v>
      </c>
      <c r="AP15" s="107">
        <f>-Assumptions!AP183</f>
        <v>-5000</v>
      </c>
      <c r="AQ15" s="107">
        <f>-Assumptions!AQ183</f>
        <v>0</v>
      </c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</row>
    <row r="16" spans="1:147" s="219" customFormat="1" ht="13" x14ac:dyDescent="0.15">
      <c r="A16" s="17"/>
      <c r="B16" s="17" t="s">
        <v>245</v>
      </c>
      <c r="C16" s="17"/>
      <c r="D16" s="107">
        <f>-Assumptions!D145</f>
        <v>0</v>
      </c>
      <c r="E16" s="107">
        <f>-Assumptions!E145</f>
        <v>0</v>
      </c>
      <c r="F16" s="107">
        <f>-Assumptions!F145</f>
        <v>0</v>
      </c>
      <c r="G16" s="107">
        <f>-Assumptions!G145</f>
        <v>0</v>
      </c>
      <c r="H16" s="107">
        <f>-Assumptions!H145</f>
        <v>0</v>
      </c>
      <c r="I16" s="107">
        <f>-Assumptions!I145</f>
        <v>0</v>
      </c>
      <c r="J16" s="107">
        <f>-Assumptions!J145</f>
        <v>0</v>
      </c>
      <c r="K16" s="107">
        <f>-Assumptions!K145</f>
        <v>0</v>
      </c>
      <c r="L16" s="107">
        <f>-Assumptions!L145</f>
        <v>0</v>
      </c>
      <c r="M16" s="107">
        <f>-Assumptions!M145</f>
        <v>0</v>
      </c>
      <c r="N16" s="107">
        <f>-Assumptions!N145</f>
        <v>0</v>
      </c>
      <c r="O16" s="107">
        <f>-Assumptions!O145</f>
        <v>0</v>
      </c>
      <c r="P16" s="107">
        <f>-Assumptions!P145</f>
        <v>0</v>
      </c>
      <c r="Q16" s="107">
        <f>-Assumptions!Q145</f>
        <v>0</v>
      </c>
      <c r="R16" s="107">
        <f>-Assumptions!R145</f>
        <v>0</v>
      </c>
      <c r="S16" s="107">
        <f>-Assumptions!S145</f>
        <v>0</v>
      </c>
      <c r="T16" s="107">
        <f>-Assumptions!T145</f>
        <v>0</v>
      </c>
      <c r="U16" s="107">
        <f>-Assumptions!U145</f>
        <v>0</v>
      </c>
      <c r="V16" s="107">
        <f>-Assumptions!V145</f>
        <v>-7034</v>
      </c>
      <c r="W16" s="107">
        <f>-Assumptions!W145</f>
        <v>-19887</v>
      </c>
      <c r="X16" s="107">
        <f>-Assumptions!X145</f>
        <v>0</v>
      </c>
      <c r="Y16" s="107">
        <f>-Assumptions!Y145</f>
        <v>0</v>
      </c>
      <c r="Z16" s="107">
        <f>-Assumptions!Z145</f>
        <v>0</v>
      </c>
      <c r="AA16" s="107">
        <f>-Assumptions!AA145</f>
        <v>0</v>
      </c>
      <c r="AB16" s="107">
        <f>-Assumptions!AB145</f>
        <v>0</v>
      </c>
      <c r="AC16" s="107">
        <f>-Assumptions!AC145</f>
        <v>0</v>
      </c>
      <c r="AD16" s="107">
        <f>-Assumptions!AD145</f>
        <v>0</v>
      </c>
      <c r="AE16" s="107">
        <f>-Assumptions!AE145</f>
        <v>-21180</v>
      </c>
      <c r="AF16" s="107">
        <f>-Assumptions!AF145</f>
        <v>-21230</v>
      </c>
      <c r="AG16" s="107">
        <f>-Assumptions!AG145</f>
        <v>0</v>
      </c>
      <c r="AH16" s="107">
        <f>-Assumptions!AH145</f>
        <v>0</v>
      </c>
      <c r="AI16" s="107">
        <f>-Assumptions!AI145</f>
        <v>0</v>
      </c>
      <c r="AJ16" s="107">
        <f>-Assumptions!AJ145</f>
        <v>0</v>
      </c>
      <c r="AK16" s="107">
        <f>-Assumptions!AK145</f>
        <v>0</v>
      </c>
      <c r="AL16" s="107">
        <f>-Assumptions!AL145</f>
        <v>0</v>
      </c>
      <c r="AM16" s="107">
        <f>-Assumptions!AM145</f>
        <v>0</v>
      </c>
      <c r="AN16" s="107">
        <f>-Assumptions!AN145</f>
        <v>0</v>
      </c>
      <c r="AO16" s="107">
        <f>-Assumptions!AO145</f>
        <v>0</v>
      </c>
      <c r="AP16" s="107">
        <f>-Assumptions!AP145</f>
        <v>0</v>
      </c>
      <c r="AQ16" s="107">
        <f>-Assumptions!AQ145</f>
        <v>-21180</v>
      </c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7"/>
      <c r="DB16" s="17"/>
      <c r="DC16" s="17"/>
      <c r="DD16" s="17"/>
      <c r="DE16" s="17"/>
      <c r="DF16" s="17"/>
      <c r="DG16" s="17"/>
      <c r="DH16" s="17"/>
      <c r="DI16" s="17"/>
      <c r="DJ16" s="17"/>
      <c r="DK16" s="17"/>
      <c r="DL16" s="17"/>
      <c r="DM16" s="17"/>
      <c r="DN16" s="17"/>
      <c r="DO16" s="17"/>
      <c r="DP16" s="17"/>
      <c r="DQ16" s="17"/>
      <c r="DR16" s="17"/>
      <c r="DS16" s="17"/>
      <c r="DT16" s="17"/>
      <c r="DU16" s="17"/>
      <c r="DV16" s="17"/>
      <c r="DW16" s="17"/>
      <c r="DX16" s="17"/>
      <c r="DY16" s="17"/>
      <c r="DZ16" s="17"/>
      <c r="EA16" s="17"/>
      <c r="EB16" s="17"/>
      <c r="EC16" s="17"/>
      <c r="ED16" s="17"/>
      <c r="EE16" s="17"/>
      <c r="EF16" s="17"/>
      <c r="EG16" s="17"/>
      <c r="EH16" s="17"/>
      <c r="EI16" s="17"/>
      <c r="EJ16" s="17"/>
      <c r="EK16" s="17"/>
      <c r="EL16" s="17"/>
      <c r="EM16" s="17"/>
      <c r="EN16" s="17"/>
      <c r="EO16" s="17"/>
      <c r="EP16" s="17"/>
      <c r="EQ16" s="17"/>
    </row>
    <row r="17" spans="1:147" s="219" customFormat="1" ht="13" x14ac:dyDescent="0.15">
      <c r="A17" s="17"/>
      <c r="B17" s="17" t="s">
        <v>259</v>
      </c>
      <c r="C17" s="17"/>
      <c r="D17" s="107">
        <f>-(Assumptions!D177+Assumptions!D165+Assumptions!D142+Assumptions!D143+Assumptions!D133+Assumptions!D128+Assumptions!D109)+Assumptions!D183</f>
        <v>-137.36000000000001</v>
      </c>
      <c r="E17" s="107">
        <f>-(Assumptions!E177+Assumptions!E165+Assumptions!E142+Assumptions!E143+Assumptions!E133+Assumptions!E128+Assumptions!E109)+Assumptions!E183</f>
        <v>-99.490000000000009</v>
      </c>
      <c r="F17" s="107">
        <f>-(Assumptions!F177+Assumptions!F165+Assumptions!F142+Assumptions!F143+Assumptions!F133+Assumptions!F128+Assumptions!F109)+Assumptions!F183</f>
        <v>-1189.2</v>
      </c>
      <c r="G17" s="107">
        <f>-(Assumptions!G177+Assumptions!G165+Assumptions!G142+Assumptions!G143+Assumptions!G133+Assumptions!G128+Assumptions!G109)+Assumptions!G183</f>
        <v>-258.38</v>
      </c>
      <c r="H17" s="107">
        <f>-(Assumptions!H177+Assumptions!H165+Assumptions!H142+Assumptions!H143+Assumptions!H133+Assumptions!H128+Assumptions!H109)+Assumptions!H183</f>
        <v>-30</v>
      </c>
      <c r="I17" s="107">
        <f>-(Assumptions!I177+Assumptions!I165+Assumptions!I142+Assumptions!I143+Assumptions!I133+Assumptions!I128+Assumptions!I109)+Assumptions!I183</f>
        <v>-1010.6099999999999</v>
      </c>
      <c r="J17" s="107">
        <f>-(Assumptions!J177+Assumptions!J165+Assumptions!J142+Assumptions!J143+Assumptions!J133+Assumptions!J128+Assumptions!J109)+Assumptions!J183</f>
        <v>-1761.8700000000001</v>
      </c>
      <c r="K17" s="107">
        <f>-(Assumptions!K177+Assumptions!K165+Assumptions!K142+Assumptions!K143+Assumptions!K133+Assumptions!K128+Assumptions!K109)+Assumptions!K183</f>
        <v>-3465.15</v>
      </c>
      <c r="L17" s="107">
        <f>-(Assumptions!L177+Assumptions!L165+Assumptions!L142+Assumptions!L143+Assumptions!L133+Assumptions!L128+Assumptions!L109)+Assumptions!L183</f>
        <v>-6361.4900000000007</v>
      </c>
      <c r="M17" s="107">
        <f>-(Assumptions!M177+Assumptions!M165+Assumptions!M142+Assumptions!M143+Assumptions!M133+Assumptions!M128+Assumptions!M109)+Assumptions!M183</f>
        <v>-3156.3400000000006</v>
      </c>
      <c r="N17" s="107">
        <f>-(Assumptions!N177+Assumptions!N165+Assumptions!N142+Assumptions!N143+Assumptions!N133+Assumptions!N128+Assumptions!N109)+Assumptions!N183</f>
        <v>-4521.8099999999995</v>
      </c>
      <c r="O17" s="107">
        <f>-(Assumptions!O177+Assumptions!O165+Assumptions!O142+Assumptions!O143+Assumptions!O133+Assumptions!O128+Assumptions!O109)+Assumptions!O183</f>
        <v>-4773.0666666666666</v>
      </c>
      <c r="P17" s="107">
        <f>-(Assumptions!P177+Assumptions!P165+Assumptions!P142+Assumptions!P143+Assumptions!P133+Assumptions!P128+Assumptions!P109)+Assumptions!P183</f>
        <v>-283.33333333333331</v>
      </c>
      <c r="Q17" s="107">
        <f>-(Assumptions!Q177+Assumptions!Q165+Assumptions!Q142+Assumptions!Q143+Assumptions!Q133+Assumptions!Q128+Assumptions!Q109)+Assumptions!Q183</f>
        <v>-283.33333333333331</v>
      </c>
      <c r="R17" s="107">
        <f>-(Assumptions!R177+Assumptions!R165+Assumptions!R142+Assumptions!R143+Assumptions!R133+Assumptions!R128+Assumptions!R109)+Assumptions!R183</f>
        <v>-283.33333333333331</v>
      </c>
      <c r="S17" s="107">
        <f>-(Assumptions!S177+Assumptions!S165+Assumptions!S142+Assumptions!S143+Assumptions!S133+Assumptions!S128+Assumptions!S109)+Assumptions!S183</f>
        <v>-439.40189243877626</v>
      </c>
      <c r="T17" s="107">
        <f>-(Assumptions!T177+Assumptions!T165+Assumptions!T142+Assumptions!T143+Assumptions!T133+Assumptions!T128+Assumptions!T109)+Assumptions!T183</f>
        <v>-5283.333333333333</v>
      </c>
      <c r="U17" s="107">
        <f>-(Assumptions!U177+Assumptions!U165+Assumptions!U142+Assumptions!U143+Assumptions!U133+Assumptions!U128+Assumptions!U109)+Assumptions!U183</f>
        <v>-4283.3333333333339</v>
      </c>
      <c r="V17" s="107">
        <f>-(Assumptions!V177+Assumptions!V165+Assumptions!V142+Assumptions!V143+Assumptions!V133+Assumptions!V128+Assumptions!V109)+Assumptions!V183</f>
        <v>-10703.952079383043</v>
      </c>
      <c r="W17" s="107">
        <f>-(Assumptions!W177+Assumptions!W165+Assumptions!W142+Assumptions!W143+Assumptions!W133+Assumptions!W128+Assumptions!W109)+Assumptions!W183</f>
        <v>-13771.160881095988</v>
      </c>
      <c r="X17" s="107">
        <f>-(Assumptions!X177+Assumptions!X165+Assumptions!X142+Assumptions!X143+Assumptions!X133+Assumptions!X128+Assumptions!X109)+Assumptions!X183</f>
        <v>-5696.876666666667</v>
      </c>
      <c r="Y17" s="107">
        <f>-(Assumptions!Y177+Assumptions!Y165+Assumptions!Y142+Assumptions!Y143+Assumptions!Y133+Assumptions!Y128+Assumptions!Y109)+Assumptions!Y183</f>
        <v>-3196.8766666666661</v>
      </c>
      <c r="Z17" s="107">
        <f>-(Assumptions!Z177+Assumptions!Z165+Assumptions!Z142+Assumptions!Z143+Assumptions!Z133+Assumptions!Z128+Assumptions!Z109)+Assumptions!Z183</f>
        <v>-2696.8766666666666</v>
      </c>
      <c r="AA17" s="107">
        <f>-(Assumptions!AA177+Assumptions!AA165+Assumptions!AA142+Assumptions!AA143+Assumptions!AA133+Assumptions!AA128+Assumptions!AA109)+Assumptions!AA183</f>
        <v>-8696.876666666667</v>
      </c>
      <c r="AB17" s="107">
        <f>-(Assumptions!AB177+Assumptions!AB165+Assumptions!AB142+Assumptions!AB143+Assumptions!AB133+Assumptions!AB128+Assumptions!AB109)+Assumptions!AB183</f>
        <v>-3530.2099999999996</v>
      </c>
      <c r="AC17" s="107">
        <f>-(Assumptions!AC177+Assumptions!AC165+Assumptions!AC142+Assumptions!AC143+Assumptions!AC133+Assumptions!AC128+Assumptions!AC109)+Assumptions!AC183</f>
        <v>-6588.5277737604611</v>
      </c>
      <c r="AD17" s="107">
        <f>-(Assumptions!AD177+Assumptions!AD165+Assumptions!AD142+Assumptions!AD143+Assumptions!AD133+Assumptions!AD128+Assumptions!AD109)+Assumptions!AD183</f>
        <v>-12330.21</v>
      </c>
      <c r="AE17" s="107">
        <f>-(Assumptions!AE177+Assumptions!AE165+Assumptions!AE142+Assumptions!AE143+Assumptions!AE133+Assumptions!AE128+Assumptions!AE109)+Assumptions!AE183</f>
        <v>-25330.21</v>
      </c>
      <c r="AF17" s="107">
        <f>-(Assumptions!AF177+Assumptions!AF165+Assumptions!AF142+Assumptions!AF143+Assumptions!AF133+Assumptions!AF128+Assumptions!AF109)+Assumptions!AF183</f>
        <v>-31580.00342032691</v>
      </c>
      <c r="AG17" s="107">
        <f>-(Assumptions!AG177+Assumptions!AG165+Assumptions!AG142+Assumptions!AG143+Assumptions!AG133+Assumptions!AG128+Assumptions!AG109)+Assumptions!AG183</f>
        <v>-24830.21</v>
      </c>
      <c r="AH17" s="107">
        <f>-(Assumptions!AH177+Assumptions!AH165+Assumptions!AH142+Assumptions!AH143+Assumptions!AH133+Assumptions!AH128+Assumptions!AH109)+Assumptions!AH183</f>
        <v>-9830.2099999999991</v>
      </c>
      <c r="AI17" s="107">
        <f>-(Assumptions!AI177+Assumptions!AI165+Assumptions!AI142+Assumptions!AI143+Assumptions!AI133+Assumptions!AI128+Assumptions!AI109)+Assumptions!AI183</f>
        <v>-25330.21</v>
      </c>
      <c r="AJ17" s="107">
        <f>-(Assumptions!AJ177+Assumptions!AJ165+Assumptions!AJ142+Assumptions!AJ143+Assumptions!AJ133+Assumptions!AJ128+Assumptions!AJ109)+Assumptions!AJ183</f>
        <v>-10330.209999999999</v>
      </c>
      <c r="AK17" s="107">
        <f>-(Assumptions!AK177+Assumptions!AK165+Assumptions!AK142+Assumptions!AK143+Assumptions!AK133+Assumptions!AK128+Assumptions!AK109)+Assumptions!AK183</f>
        <v>-7330.2099999999991</v>
      </c>
      <c r="AL17" s="107">
        <f>-(Assumptions!AL177+Assumptions!AL165+Assumptions!AL142+Assumptions!AL143+Assumptions!AL133+Assumptions!AL128+Assumptions!AL109)+Assumptions!AL183</f>
        <v>-9330.2100000000009</v>
      </c>
      <c r="AM17" s="107">
        <f>-(Assumptions!AM177+Assumptions!AM165+Assumptions!AM142+Assumptions!AM143+Assumptions!AM133+Assumptions!AM128+Assumptions!AM109)+Assumptions!AM183</f>
        <v>-18830.210000000003</v>
      </c>
      <c r="AN17" s="107">
        <f>-(Assumptions!AN177+Assumptions!AN165+Assumptions!AN142+Assumptions!AN143+Assumptions!AN133+Assumptions!AN128+Assumptions!AN109)+Assumptions!AN183</f>
        <v>-6430.21</v>
      </c>
      <c r="AO17" s="107">
        <f>-(Assumptions!AO177+Assumptions!AO165+Assumptions!AO142+Assumptions!AO143+Assumptions!AO133+Assumptions!AO128+Assumptions!AO109)+Assumptions!AO183</f>
        <v>-17930.21</v>
      </c>
      <c r="AP17" s="107">
        <f>-(Assumptions!AP177+Assumptions!AP165+Assumptions!AP142+Assumptions!AP143+Assumptions!AP133+Assumptions!AP128+Assumptions!AP109)+Assumptions!AP183</f>
        <v>-28614.11</v>
      </c>
      <c r="AQ17" s="107">
        <f>-(Assumptions!AQ177+Assumptions!AQ165+Assumptions!AQ142+Assumptions!AQ143+Assumptions!AQ133+Assumptions!AQ128+Assumptions!AQ109)+Assumptions!AQ183</f>
        <v>-37130.21</v>
      </c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</row>
    <row r="18" spans="1:147" s="219" customFormat="1" ht="13" x14ac:dyDescent="0.15">
      <c r="A18" s="17"/>
      <c r="B18" s="17" t="s">
        <v>324</v>
      </c>
      <c r="C18" s="17"/>
      <c r="D18" s="107">
        <v>0</v>
      </c>
      <c r="E18" s="107">
        <v>0</v>
      </c>
      <c r="F18" s="107">
        <v>0</v>
      </c>
      <c r="G18" s="107">
        <v>0</v>
      </c>
      <c r="H18" s="107">
        <v>0</v>
      </c>
      <c r="I18" s="107">
        <v>0</v>
      </c>
      <c r="J18" s="107">
        <v>0</v>
      </c>
      <c r="K18" s="107">
        <v>0</v>
      </c>
      <c r="L18" s="107">
        <v>0</v>
      </c>
      <c r="M18" s="107">
        <v>0</v>
      </c>
      <c r="N18" s="107">
        <v>0</v>
      </c>
      <c r="O18" s="107">
        <v>0</v>
      </c>
      <c r="P18" s="107">
        <v>0</v>
      </c>
      <c r="Q18" s="107">
        <v>0</v>
      </c>
      <c r="R18" s="107">
        <v>0</v>
      </c>
      <c r="S18" s="107">
        <v>0</v>
      </c>
      <c r="T18" s="107">
        <v>0</v>
      </c>
      <c r="U18" s="107">
        <v>0</v>
      </c>
      <c r="V18" s="107">
        <v>0</v>
      </c>
      <c r="W18" s="107">
        <v>-21000</v>
      </c>
      <c r="X18" s="107">
        <v>0</v>
      </c>
      <c r="Y18" s="107">
        <v>0</v>
      </c>
      <c r="Z18" s="107">
        <v>0</v>
      </c>
      <c r="AA18" s="107">
        <v>0</v>
      </c>
      <c r="AB18" s="107">
        <v>0</v>
      </c>
      <c r="AC18" s="107">
        <v>0</v>
      </c>
      <c r="AD18" s="107">
        <v>0</v>
      </c>
      <c r="AE18" s="107">
        <v>0</v>
      </c>
      <c r="AF18" s="107">
        <v>0</v>
      </c>
      <c r="AG18" s="107">
        <v>0</v>
      </c>
      <c r="AH18" s="107">
        <v>0</v>
      </c>
      <c r="AI18" s="107">
        <v>0</v>
      </c>
      <c r="AJ18" s="107">
        <v>0</v>
      </c>
      <c r="AK18" s="107">
        <v>0</v>
      </c>
      <c r="AL18" s="107">
        <v>0</v>
      </c>
      <c r="AM18" s="107">
        <v>0</v>
      </c>
      <c r="AN18" s="107">
        <v>0</v>
      </c>
      <c r="AO18" s="107">
        <v>0</v>
      </c>
      <c r="AP18" s="107">
        <v>0</v>
      </c>
      <c r="AQ18" s="107">
        <v>0</v>
      </c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  <c r="DG18" s="17"/>
      <c r="DH18" s="17"/>
      <c r="DI18" s="17"/>
      <c r="DJ18" s="17"/>
      <c r="DK18" s="17"/>
      <c r="DL18" s="17"/>
      <c r="DM18" s="17"/>
      <c r="DN18" s="17"/>
      <c r="DO18" s="17"/>
      <c r="DP18" s="17"/>
      <c r="DQ18" s="17"/>
      <c r="DR18" s="17"/>
      <c r="DS18" s="17"/>
      <c r="DT18" s="17"/>
      <c r="DU18" s="17"/>
      <c r="DV18" s="17"/>
      <c r="DW18" s="17"/>
      <c r="DX18" s="17"/>
      <c r="DY18" s="17"/>
      <c r="DZ18" s="17"/>
      <c r="EA18" s="17"/>
      <c r="EB18" s="17"/>
      <c r="EC18" s="17"/>
      <c r="ED18" s="17"/>
      <c r="EE18" s="17"/>
      <c r="EF18" s="17"/>
      <c r="EG18" s="17"/>
      <c r="EH18" s="17"/>
      <c r="EI18" s="17"/>
      <c r="EJ18" s="17"/>
      <c r="EK18" s="17"/>
      <c r="EL18" s="17"/>
      <c r="EM18" s="17"/>
      <c r="EN18" s="17"/>
      <c r="EO18" s="17"/>
      <c r="EP18" s="17"/>
      <c r="EQ18" s="17"/>
    </row>
    <row r="19" spans="1:147" s="219" customFormat="1" ht="13" x14ac:dyDescent="0.15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  <c r="DP19" s="17"/>
      <c r="DQ19" s="17"/>
      <c r="DR19" s="17"/>
      <c r="DS19" s="17"/>
      <c r="DT19" s="17"/>
      <c r="DU19" s="17"/>
      <c r="DV19" s="17"/>
      <c r="DW19" s="17"/>
      <c r="DX19" s="17"/>
      <c r="DY19" s="17"/>
      <c r="DZ19" s="17"/>
      <c r="EA19" s="17"/>
      <c r="EB19" s="17"/>
      <c r="EC19" s="17"/>
      <c r="ED19" s="17"/>
      <c r="EE19" s="17"/>
      <c r="EF19" s="17"/>
      <c r="EG19" s="17"/>
      <c r="EH19" s="17"/>
      <c r="EI19" s="17"/>
      <c r="EJ19" s="17"/>
      <c r="EK19" s="17"/>
      <c r="EL19" s="17"/>
      <c r="EM19" s="17"/>
      <c r="EN19" s="17"/>
      <c r="EO19" s="17"/>
      <c r="EP19" s="17"/>
      <c r="EQ19" s="17"/>
    </row>
    <row r="20" spans="1:147" s="219" customFormat="1" ht="13" x14ac:dyDescent="0.15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</row>
    <row r="21" spans="1:147" s="219" customFormat="1" ht="13" x14ac:dyDescent="0.15">
      <c r="A21" s="17"/>
      <c r="B21" s="90" t="s">
        <v>130</v>
      </c>
      <c r="C21" s="17"/>
      <c r="D21" s="242">
        <f t="shared" ref="D21:O21" si="4">D10+D7</f>
        <v>-648.57999999999993</v>
      </c>
      <c r="E21" s="242">
        <f t="shared" si="4"/>
        <v>-850.28000000000009</v>
      </c>
      <c r="F21" s="242">
        <f t="shared" si="4"/>
        <v>-21077.020000000004</v>
      </c>
      <c r="G21" s="242">
        <f t="shared" si="4"/>
        <v>-3172.34</v>
      </c>
      <c r="H21" s="242">
        <f t="shared" si="4"/>
        <v>-7290.8499999999995</v>
      </c>
      <c r="I21" s="242">
        <f t="shared" si="4"/>
        <v>2097.3000000000002</v>
      </c>
      <c r="J21" s="242">
        <f t="shared" si="4"/>
        <v>23487.69</v>
      </c>
      <c r="K21" s="242">
        <f t="shared" si="4"/>
        <v>14553.750000000002</v>
      </c>
      <c r="L21" s="242">
        <f t="shared" si="4"/>
        <v>8648.6299999999974</v>
      </c>
      <c r="M21" s="242">
        <f t="shared" si="4"/>
        <v>-4090.4000000000015</v>
      </c>
      <c r="N21" s="242">
        <f t="shared" si="4"/>
        <v>2968.2000000000007</v>
      </c>
      <c r="O21" s="242">
        <f t="shared" si="4"/>
        <v>9585.623333333333</v>
      </c>
      <c r="P21" s="242">
        <f>P10+P7</f>
        <v>7.1646666666667898</v>
      </c>
      <c r="Q21" s="242">
        <f t="shared" ref="Q21:AQ21" si="5">Q10+Q7</f>
        <v>7.1646666666667898</v>
      </c>
      <c r="R21" s="242">
        <f t="shared" si="5"/>
        <v>7.1646666666667898</v>
      </c>
      <c r="S21" s="242">
        <f t="shared" si="5"/>
        <v>-54469.467110829581</v>
      </c>
      <c r="T21" s="242">
        <f t="shared" si="5"/>
        <v>-26534.502000000004</v>
      </c>
      <c r="U21" s="242">
        <f t="shared" si="5"/>
        <v>34863.518472530646</v>
      </c>
      <c r="V21" s="242">
        <f t="shared" si="5"/>
        <v>39604.166368240127</v>
      </c>
      <c r="W21" s="242">
        <f t="shared" si="5"/>
        <v>-27259.946921197814</v>
      </c>
      <c r="X21" s="242">
        <f t="shared" si="5"/>
        <v>40774.997681474269</v>
      </c>
      <c r="Y21" s="242">
        <f t="shared" si="5"/>
        <v>-3293.6066478551984</v>
      </c>
      <c r="Z21" s="242">
        <f t="shared" si="5"/>
        <v>-6390.7560514519928</v>
      </c>
      <c r="AA21" s="242">
        <f t="shared" si="5"/>
        <v>-3036.1606941181108</v>
      </c>
      <c r="AB21" s="242">
        <f t="shared" si="5"/>
        <v>-14390.830915452147</v>
      </c>
      <c r="AC21" s="242">
        <f t="shared" si="5"/>
        <v>-250032.11626133492</v>
      </c>
      <c r="AD21" s="242">
        <f t="shared" si="5"/>
        <v>-56390.830915452148</v>
      </c>
      <c r="AE21" s="242">
        <f t="shared" si="5"/>
        <v>118075.466499581</v>
      </c>
      <c r="AF21" s="242">
        <f t="shared" si="5"/>
        <v>-13281.971349431231</v>
      </c>
      <c r="AG21" s="242">
        <f t="shared" si="5"/>
        <v>120091.1556076204</v>
      </c>
      <c r="AH21" s="242">
        <f t="shared" si="5"/>
        <v>73765.75752754102</v>
      </c>
      <c r="AI21" s="242">
        <f t="shared" si="5"/>
        <v>78762.781807570806</v>
      </c>
      <c r="AJ21" s="242">
        <f t="shared" si="5"/>
        <v>18945.571382434042</v>
      </c>
      <c r="AK21" s="242">
        <f t="shared" si="5"/>
        <v>1477.508477178264</v>
      </c>
      <c r="AL21" s="242">
        <f t="shared" si="5"/>
        <v>-10756.52297544965</v>
      </c>
      <c r="AM21" s="242">
        <f t="shared" si="5"/>
        <v>153722.0117192246</v>
      </c>
      <c r="AN21" s="242">
        <f t="shared" si="5"/>
        <v>-28324.585880705439</v>
      </c>
      <c r="AO21" s="242">
        <f t="shared" si="5"/>
        <v>-44824.585880705439</v>
      </c>
      <c r="AP21" s="242">
        <f t="shared" si="5"/>
        <v>-112508.48588070544</v>
      </c>
      <c r="AQ21" s="242">
        <f t="shared" si="5"/>
        <v>233901.76587649243</v>
      </c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7"/>
      <c r="DB21" s="17"/>
      <c r="DC21" s="17"/>
      <c r="DD21" s="17"/>
      <c r="DE21" s="17"/>
      <c r="DF21" s="17"/>
      <c r="DG21" s="17"/>
      <c r="DH21" s="17"/>
      <c r="DI21" s="17"/>
      <c r="DJ21" s="17"/>
      <c r="DK21" s="17"/>
      <c r="DL21" s="17"/>
      <c r="DM21" s="17"/>
      <c r="DN21" s="17"/>
      <c r="DO21" s="17"/>
      <c r="DP21" s="17"/>
      <c r="DQ21" s="17"/>
      <c r="DR21" s="17"/>
      <c r="DS21" s="17"/>
      <c r="DT21" s="17"/>
      <c r="DU21" s="17"/>
      <c r="DV21" s="17"/>
      <c r="DW21" s="17"/>
      <c r="DX21" s="17"/>
      <c r="DY21" s="17"/>
      <c r="DZ21" s="17"/>
      <c r="EA21" s="17"/>
      <c r="EB21" s="17"/>
      <c r="EC21" s="17"/>
      <c r="ED21" s="17"/>
      <c r="EE21" s="17"/>
      <c r="EF21" s="17"/>
      <c r="EG21" s="17"/>
      <c r="EH21" s="17"/>
      <c r="EI21" s="17"/>
      <c r="EJ21" s="17"/>
      <c r="EK21" s="17"/>
      <c r="EL21" s="17"/>
      <c r="EM21" s="17"/>
      <c r="EN21" s="17"/>
      <c r="EO21" s="17"/>
      <c r="EP21" s="17"/>
      <c r="EQ21" s="17"/>
    </row>
    <row r="22" spans="1:147" s="219" customFormat="1" ht="13" x14ac:dyDescent="0.15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7"/>
      <c r="EB22" s="17"/>
      <c r="EC22" s="17"/>
      <c r="ED22" s="17"/>
      <c r="EE22" s="17"/>
      <c r="EF22" s="17"/>
      <c r="EG22" s="17"/>
      <c r="EH22" s="17"/>
      <c r="EI22" s="17"/>
      <c r="EJ22" s="17"/>
      <c r="EK22" s="17"/>
      <c r="EL22" s="17"/>
      <c r="EM22" s="17"/>
      <c r="EN22" s="17"/>
      <c r="EO22" s="17"/>
      <c r="EP22" s="17"/>
      <c r="EQ22" s="17"/>
    </row>
    <row r="23" spans="1:147" s="17" customFormat="1" x14ac:dyDescent="0.2">
      <c r="C23" s="93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43"/>
      <c r="Y23" s="243"/>
      <c r="Z23" s="243"/>
      <c r="AA23" s="243"/>
      <c r="AB23" s="243"/>
      <c r="AC23" s="243"/>
      <c r="AD23" s="243"/>
      <c r="AE23" s="243"/>
      <c r="AF23" s="243"/>
      <c r="AG23" s="243"/>
      <c r="AH23" s="243"/>
      <c r="AI23" s="243"/>
      <c r="AJ23" s="243"/>
      <c r="AK23" s="243"/>
      <c r="AL23" s="243"/>
      <c r="AM23" s="243"/>
      <c r="AN23" s="243"/>
      <c r="AO23" s="243"/>
      <c r="AP23" s="243"/>
      <c r="AQ23" s="243"/>
    </row>
    <row r="24" spans="1:147" s="17" customFormat="1" ht="53.5" hidden="1" customHeight="1" x14ac:dyDescent="0.2">
      <c r="B24" s="17" t="s">
        <v>25</v>
      </c>
      <c r="C24" s="96"/>
      <c r="D24" s="388">
        <v>200000</v>
      </c>
      <c r="E24" s="28"/>
      <c r="F24" s="29"/>
      <c r="G24" s="31"/>
      <c r="H24" s="352"/>
      <c r="M24" s="14"/>
      <c r="N24" s="14"/>
      <c r="O24" s="14"/>
      <c r="P24" s="257" t="s">
        <v>31</v>
      </c>
      <c r="Q24" s="88" t="s">
        <v>31</v>
      </c>
      <c r="R24" s="88" t="s">
        <v>31</v>
      </c>
      <c r="S24" s="88" t="s">
        <v>31</v>
      </c>
      <c r="T24" s="89" t="s">
        <v>30</v>
      </c>
      <c r="U24" s="89" t="s">
        <v>29</v>
      </c>
      <c r="V24" s="89" t="s">
        <v>24</v>
      </c>
      <c r="W24" s="89" t="s">
        <v>28</v>
      </c>
      <c r="X24" s="243" t="s">
        <v>27</v>
      </c>
      <c r="Y24" s="243" t="s">
        <v>31</v>
      </c>
      <c r="Z24" s="243" t="s">
        <v>6</v>
      </c>
      <c r="AA24" s="243" t="s">
        <v>26</v>
      </c>
      <c r="AB24" s="243" t="s">
        <v>1</v>
      </c>
      <c r="AC24" s="243" t="s">
        <v>2</v>
      </c>
      <c r="AD24" s="243" t="s">
        <v>31</v>
      </c>
      <c r="AE24" s="243" t="s">
        <v>31</v>
      </c>
      <c r="AF24" s="243" t="s">
        <v>2</v>
      </c>
      <c r="AG24" s="243" t="s">
        <v>24</v>
      </c>
      <c r="AH24" s="243" t="s">
        <v>31</v>
      </c>
      <c r="AI24" s="243" t="s">
        <v>31</v>
      </c>
      <c r="AJ24" s="243" t="s">
        <v>31</v>
      </c>
      <c r="AK24" s="243" t="s">
        <v>2</v>
      </c>
      <c r="AL24" s="243" t="s">
        <v>1</v>
      </c>
      <c r="AM24" s="243" t="s">
        <v>26</v>
      </c>
      <c r="AN24" s="243"/>
      <c r="AO24" s="243"/>
      <c r="AP24" s="243"/>
      <c r="AQ24" s="243"/>
      <c r="AR24" s="21"/>
    </row>
    <row r="25" spans="1:147" s="17" customFormat="1" ht="16" hidden="1" customHeight="1" x14ac:dyDescent="0.2">
      <c r="B25" s="17" t="s">
        <v>32</v>
      </c>
      <c r="C25" s="96"/>
      <c r="P25" s="105">
        <v>0</v>
      </c>
      <c r="Q25" s="105">
        <v>0</v>
      </c>
      <c r="R25" s="105">
        <v>0</v>
      </c>
      <c r="S25" s="105">
        <v>0</v>
      </c>
      <c r="T25" s="105">
        <v>50000</v>
      </c>
      <c r="U25" s="105">
        <v>120000</v>
      </c>
      <c r="V25" s="105">
        <v>120000</v>
      </c>
      <c r="W25" s="105">
        <v>10000</v>
      </c>
      <c r="X25" s="243">
        <v>10000</v>
      </c>
      <c r="Y25" s="243"/>
      <c r="Z25" s="243">
        <v>30000</v>
      </c>
      <c r="AA25" s="243">
        <v>30000</v>
      </c>
      <c r="AB25" s="243">
        <v>10000</v>
      </c>
      <c r="AC25" s="243">
        <v>10000</v>
      </c>
      <c r="AD25" s="243">
        <v>0</v>
      </c>
      <c r="AE25" s="243">
        <v>0</v>
      </c>
      <c r="AF25" s="243">
        <v>10000</v>
      </c>
      <c r="AG25" s="243">
        <v>100000</v>
      </c>
      <c r="AH25" s="243">
        <v>0</v>
      </c>
      <c r="AI25" s="243">
        <v>0</v>
      </c>
      <c r="AJ25" s="243">
        <v>0</v>
      </c>
      <c r="AK25" s="243">
        <v>10000</v>
      </c>
      <c r="AL25" s="243">
        <v>30000</v>
      </c>
      <c r="AM25" s="243">
        <v>30000</v>
      </c>
      <c r="AN25" s="243"/>
      <c r="AO25" s="243"/>
      <c r="AP25" s="243"/>
      <c r="AQ25" s="243"/>
      <c r="AR25" s="106"/>
      <c r="AS25" s="107"/>
      <c r="AT25" s="107"/>
      <c r="AU25" s="107"/>
      <c r="AV25" s="107"/>
      <c r="AW25" s="108">
        <f t="shared" ref="AW25:AW26" si="6">SUM(P25:AA25)</f>
        <v>370000</v>
      </c>
      <c r="AX25" s="107"/>
      <c r="AY25" s="107"/>
      <c r="AZ25" s="108">
        <f t="shared" ref="AZ25:AZ26" si="7">SUM(AB25:AM25)</f>
        <v>200000</v>
      </c>
    </row>
    <row r="26" spans="1:147" s="17" customFormat="1" ht="16" hidden="1" customHeight="1" x14ac:dyDescent="0.2">
      <c r="B26" s="17" t="s">
        <v>34</v>
      </c>
      <c r="C26" s="96"/>
      <c r="P26" s="105">
        <v>1000</v>
      </c>
      <c r="Q26" s="105">
        <v>1000</v>
      </c>
      <c r="R26" s="105">
        <v>1000</v>
      </c>
      <c r="S26" s="105">
        <v>1000</v>
      </c>
      <c r="T26" s="109">
        <v>20000</v>
      </c>
      <c r="U26" s="105">
        <v>40000</v>
      </c>
      <c r="V26" s="105">
        <v>40000</v>
      </c>
      <c r="W26" s="105">
        <v>35000</v>
      </c>
      <c r="X26" s="243">
        <v>20000</v>
      </c>
      <c r="Y26" s="243">
        <v>20000</v>
      </c>
      <c r="Z26" s="243">
        <v>0</v>
      </c>
      <c r="AA26" s="243">
        <v>0</v>
      </c>
      <c r="AB26" s="243">
        <v>10000</v>
      </c>
      <c r="AC26" s="243">
        <v>10000</v>
      </c>
      <c r="AD26" s="243">
        <v>20000</v>
      </c>
      <c r="AE26" s="243">
        <v>20000</v>
      </c>
      <c r="AF26" s="243">
        <v>40000</v>
      </c>
      <c r="AG26" s="243">
        <v>70000</v>
      </c>
      <c r="AH26" s="243">
        <v>80000</v>
      </c>
      <c r="AI26" s="243">
        <v>60000</v>
      </c>
      <c r="AJ26" s="243">
        <v>40000</v>
      </c>
      <c r="AK26" s="243">
        <v>40000</v>
      </c>
      <c r="AL26" s="243">
        <v>10000</v>
      </c>
      <c r="AM26" s="243">
        <v>20000</v>
      </c>
      <c r="AN26" s="243"/>
      <c r="AO26" s="243"/>
      <c r="AP26" s="243"/>
      <c r="AQ26" s="243"/>
      <c r="AR26" s="106"/>
      <c r="AS26" s="107"/>
      <c r="AT26" s="107"/>
      <c r="AU26" s="107"/>
      <c r="AV26" s="107"/>
      <c r="AW26" s="108">
        <f t="shared" si="6"/>
        <v>179000</v>
      </c>
      <c r="AX26" s="107"/>
      <c r="AY26" s="107"/>
      <c r="AZ26" s="108">
        <f t="shared" si="7"/>
        <v>420000</v>
      </c>
    </row>
    <row r="27" spans="1:147" s="17" customFormat="1" ht="16" hidden="1" customHeight="1" x14ac:dyDescent="0.2">
      <c r="B27" s="90" t="s">
        <v>33</v>
      </c>
      <c r="C27" s="96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10">
        <f>SUM(P25:P26)</f>
        <v>1000</v>
      </c>
      <c r="Q27" s="110">
        <f t="shared" ref="Q27:AM27" si="8">SUM(Q25:Q26)</f>
        <v>1000</v>
      </c>
      <c r="R27" s="110">
        <f t="shared" si="8"/>
        <v>1000</v>
      </c>
      <c r="S27" s="110">
        <f t="shared" si="8"/>
        <v>1000</v>
      </c>
      <c r="T27" s="110">
        <f t="shared" si="8"/>
        <v>70000</v>
      </c>
      <c r="U27" s="110">
        <f t="shared" si="8"/>
        <v>160000</v>
      </c>
      <c r="V27" s="110">
        <f t="shared" si="8"/>
        <v>160000</v>
      </c>
      <c r="W27" s="110">
        <f>SUM(W25:W26)</f>
        <v>45000</v>
      </c>
      <c r="X27" s="243">
        <f t="shared" si="8"/>
        <v>30000</v>
      </c>
      <c r="Y27" s="243">
        <f t="shared" si="8"/>
        <v>20000</v>
      </c>
      <c r="Z27" s="243">
        <f>SUM(Z25:Z26)</f>
        <v>30000</v>
      </c>
      <c r="AA27" s="243">
        <f t="shared" si="8"/>
        <v>30000</v>
      </c>
      <c r="AB27" s="243">
        <f t="shared" si="8"/>
        <v>20000</v>
      </c>
      <c r="AC27" s="243">
        <f t="shared" si="8"/>
        <v>20000</v>
      </c>
      <c r="AD27" s="243">
        <f t="shared" si="8"/>
        <v>20000</v>
      </c>
      <c r="AE27" s="243">
        <f t="shared" si="8"/>
        <v>20000</v>
      </c>
      <c r="AF27" s="243">
        <f t="shared" si="8"/>
        <v>50000</v>
      </c>
      <c r="AG27" s="243">
        <f t="shared" si="8"/>
        <v>170000</v>
      </c>
      <c r="AH27" s="243">
        <f t="shared" si="8"/>
        <v>80000</v>
      </c>
      <c r="AI27" s="243">
        <f t="shared" si="8"/>
        <v>60000</v>
      </c>
      <c r="AJ27" s="243">
        <f t="shared" si="8"/>
        <v>40000</v>
      </c>
      <c r="AK27" s="243">
        <f t="shared" si="8"/>
        <v>50000</v>
      </c>
      <c r="AL27" s="243">
        <f t="shared" si="8"/>
        <v>40000</v>
      </c>
      <c r="AM27" s="243">
        <f t="shared" si="8"/>
        <v>50000</v>
      </c>
      <c r="AN27" s="243"/>
      <c r="AO27" s="243"/>
      <c r="AP27" s="243"/>
      <c r="AQ27" s="243"/>
      <c r="AR27" s="21"/>
      <c r="AW27" s="65">
        <f>SUM(P27:AA27)</f>
        <v>549000</v>
      </c>
      <c r="AZ27" s="65">
        <f>SUM(AB27:AM27)</f>
        <v>620000</v>
      </c>
    </row>
    <row r="28" spans="1:147" s="17" customFormat="1" ht="16" hidden="1" customHeight="1" x14ac:dyDescent="0.2">
      <c r="B28" s="70" t="s">
        <v>36</v>
      </c>
      <c r="C28" s="93"/>
      <c r="M28" s="29"/>
      <c r="N28" s="29"/>
      <c r="O28" s="29"/>
      <c r="P28" s="258" t="e">
        <f t="shared" ref="P28:AA28" si="9">P27/$AW$208</f>
        <v>#DIV/0!</v>
      </c>
      <c r="Q28" s="258" t="e">
        <f t="shared" si="9"/>
        <v>#DIV/0!</v>
      </c>
      <c r="R28" s="258" t="e">
        <f t="shared" si="9"/>
        <v>#DIV/0!</v>
      </c>
      <c r="S28" s="258" t="e">
        <f t="shared" si="9"/>
        <v>#DIV/0!</v>
      </c>
      <c r="T28" s="258" t="e">
        <f t="shared" si="9"/>
        <v>#DIV/0!</v>
      </c>
      <c r="U28" s="258" t="e">
        <f t="shared" si="9"/>
        <v>#DIV/0!</v>
      </c>
      <c r="V28" s="258" t="e">
        <f t="shared" si="9"/>
        <v>#DIV/0!</v>
      </c>
      <c r="W28" s="258" t="e">
        <f t="shared" si="9"/>
        <v>#DIV/0!</v>
      </c>
      <c r="X28" s="243" t="e">
        <f t="shared" si="9"/>
        <v>#DIV/0!</v>
      </c>
      <c r="Y28" s="243" t="e">
        <f t="shared" si="9"/>
        <v>#DIV/0!</v>
      </c>
      <c r="Z28" s="243" t="e">
        <f t="shared" si="9"/>
        <v>#DIV/0!</v>
      </c>
      <c r="AA28" s="243" t="e">
        <f t="shared" si="9"/>
        <v>#DIV/0!</v>
      </c>
      <c r="AB28" s="243" t="e">
        <f t="shared" ref="AB28:AM28" si="10">AB27/$AZ$208</f>
        <v>#DIV/0!</v>
      </c>
      <c r="AC28" s="243" t="e">
        <f t="shared" si="10"/>
        <v>#DIV/0!</v>
      </c>
      <c r="AD28" s="243" t="e">
        <f t="shared" si="10"/>
        <v>#DIV/0!</v>
      </c>
      <c r="AE28" s="243" t="e">
        <f t="shared" si="10"/>
        <v>#DIV/0!</v>
      </c>
      <c r="AF28" s="243" t="e">
        <f t="shared" si="10"/>
        <v>#DIV/0!</v>
      </c>
      <c r="AG28" s="243" t="e">
        <f t="shared" si="10"/>
        <v>#DIV/0!</v>
      </c>
      <c r="AH28" s="243" t="e">
        <f t="shared" si="10"/>
        <v>#DIV/0!</v>
      </c>
      <c r="AI28" s="243" t="e">
        <f t="shared" si="10"/>
        <v>#DIV/0!</v>
      </c>
      <c r="AJ28" s="243" t="e">
        <f t="shared" si="10"/>
        <v>#DIV/0!</v>
      </c>
      <c r="AK28" s="243" t="e">
        <f t="shared" si="10"/>
        <v>#DIV/0!</v>
      </c>
      <c r="AL28" s="243" t="e">
        <f t="shared" si="10"/>
        <v>#DIV/0!</v>
      </c>
      <c r="AM28" s="243" t="e">
        <f t="shared" si="10"/>
        <v>#DIV/0!</v>
      </c>
      <c r="AN28" s="243"/>
      <c r="AO28" s="243"/>
      <c r="AP28" s="243"/>
      <c r="AQ28" s="243"/>
    </row>
    <row r="29" spans="1:147" s="11" customFormat="1" ht="16" customHeight="1" x14ac:dyDescent="0.2">
      <c r="B29" s="382"/>
      <c r="C29" s="384"/>
      <c r="E29" s="383"/>
      <c r="F29" s="383"/>
      <c r="G29" s="383"/>
      <c r="H29" s="383"/>
      <c r="I29" s="383"/>
      <c r="J29" s="383"/>
      <c r="K29" s="383"/>
      <c r="P29" s="343"/>
      <c r="Q29" s="343"/>
      <c r="R29" s="343"/>
      <c r="S29" s="343"/>
      <c r="T29" s="343"/>
      <c r="U29" s="343"/>
      <c r="V29" s="343"/>
      <c r="W29" s="343"/>
      <c r="X29" s="243"/>
      <c r="Y29" s="243"/>
      <c r="Z29" s="243"/>
      <c r="AA29" s="243"/>
      <c r="AB29" s="243"/>
      <c r="AC29" s="243"/>
      <c r="AD29" s="243"/>
      <c r="AE29" s="243"/>
      <c r="AF29" s="243"/>
      <c r="AG29" s="243"/>
      <c r="AH29" s="243"/>
      <c r="AI29" s="243"/>
      <c r="AJ29" s="243"/>
      <c r="AK29" s="243"/>
      <c r="AL29" s="243"/>
      <c r="AM29" s="243"/>
      <c r="AN29" s="243"/>
      <c r="AO29" s="243"/>
      <c r="AP29" s="243"/>
      <c r="AQ29" s="243"/>
    </row>
    <row r="30" spans="1:147" s="11" customFormat="1" x14ac:dyDescent="0.2">
      <c r="B30" s="382"/>
      <c r="C30" s="382"/>
      <c r="D30" s="383"/>
      <c r="E30" s="383"/>
      <c r="F30" s="383"/>
      <c r="G30" s="383"/>
      <c r="H30" s="383"/>
      <c r="I30" s="383"/>
      <c r="J30" s="383"/>
      <c r="K30" s="383"/>
      <c r="P30" s="343"/>
      <c r="Q30" s="343"/>
      <c r="R30" s="343"/>
      <c r="S30" s="17"/>
      <c r="T30" s="343"/>
      <c r="U30" s="343"/>
      <c r="V30" s="343"/>
      <c r="W30" s="343"/>
      <c r="X30" s="243"/>
      <c r="Y30" s="243"/>
      <c r="Z30" s="243"/>
      <c r="AA30" s="243"/>
      <c r="AB30" s="243"/>
      <c r="AC30" s="243"/>
      <c r="AD30" s="243"/>
      <c r="AE30" s="243"/>
      <c r="AF30" s="243"/>
      <c r="AG30" s="243"/>
      <c r="AH30" s="243"/>
      <c r="AI30" s="243"/>
      <c r="AJ30" s="243"/>
      <c r="AK30" s="243"/>
      <c r="AL30" s="243"/>
      <c r="AM30" s="243"/>
      <c r="AN30" s="243"/>
      <c r="AO30" s="243"/>
      <c r="AP30" s="243"/>
      <c r="AQ30" s="243"/>
    </row>
    <row r="31" spans="1:147" ht="8" customHeight="1" x14ac:dyDescent="0.2">
      <c r="C31" s="322"/>
      <c r="D31" s="322"/>
      <c r="E31" s="383"/>
      <c r="F31" s="383"/>
      <c r="G31" s="383"/>
      <c r="H31" s="383"/>
      <c r="I31" s="383"/>
      <c r="J31" s="322"/>
      <c r="K31" s="322"/>
      <c r="L31" s="323"/>
      <c r="S31" s="17"/>
    </row>
    <row r="32" spans="1:147" s="17" customFormat="1" x14ac:dyDescent="0.2">
      <c r="B32" s="644" t="s">
        <v>726</v>
      </c>
      <c r="C32" s="387"/>
      <c r="D32" s="552" t="s">
        <v>131</v>
      </c>
      <c r="E32" s="552" t="s">
        <v>132</v>
      </c>
      <c r="F32" s="552" t="s">
        <v>133</v>
      </c>
      <c r="G32" s="552" t="s">
        <v>134</v>
      </c>
      <c r="H32" s="552" t="s">
        <v>135</v>
      </c>
      <c r="I32" s="552" t="s">
        <v>136</v>
      </c>
      <c r="J32" s="552" t="s">
        <v>137</v>
      </c>
      <c r="K32" s="552" t="s">
        <v>138</v>
      </c>
      <c r="L32" s="552" t="s">
        <v>370</v>
      </c>
      <c r="M32" s="552" t="s">
        <v>371</v>
      </c>
      <c r="N32" s="552" t="s">
        <v>372</v>
      </c>
      <c r="O32" s="552" t="s">
        <v>373</v>
      </c>
      <c r="W32" s="243"/>
      <c r="X32" s="243"/>
      <c r="Y32" s="243"/>
      <c r="Z32" s="243"/>
      <c r="AA32" s="243"/>
      <c r="AB32" s="243"/>
      <c r="AC32" s="243"/>
      <c r="AD32" s="243"/>
      <c r="AE32" s="243"/>
      <c r="AF32" s="243"/>
      <c r="AG32" s="243"/>
      <c r="AH32" s="243"/>
      <c r="AI32" s="243"/>
    </row>
    <row r="33" spans="2:30" ht="8" customHeight="1" x14ac:dyDescent="0.2">
      <c r="B33" s="14"/>
      <c r="C33" s="14"/>
      <c r="D33" s="251"/>
      <c r="E33" s="14"/>
      <c r="F33" s="14"/>
      <c r="G33" s="14"/>
      <c r="H33" s="14"/>
      <c r="I33" s="14"/>
      <c r="J33" s="14"/>
      <c r="K33" s="14"/>
      <c r="L33" s="14"/>
      <c r="W33" s="14"/>
      <c r="X33" s="14"/>
    </row>
    <row r="34" spans="2:30" x14ac:dyDescent="0.2">
      <c r="B34" s="244" t="s">
        <v>129</v>
      </c>
      <c r="C34" s="248"/>
      <c r="D34" s="248">
        <f>'Cash Flow Summary'!P36</f>
        <v>1483.6050000000002</v>
      </c>
      <c r="E34" s="248">
        <f>'Cash Flow Summary'!Q36</f>
        <v>55256.625472530643</v>
      </c>
      <c r="F34" s="248">
        <f>'Cash Flow Summary'!R36</f>
        <v>188226.73333789341</v>
      </c>
      <c r="G34" s="248">
        <f>'Cash Flow Summary'!S36</f>
        <v>25287.217606574697</v>
      </c>
      <c r="H34" s="248">
        <f>'Cash Flow Summary'!T36</f>
        <v>4317.2482536435564</v>
      </c>
      <c r="I34" s="248">
        <f>'Cash Flow Summary'!U36</f>
        <v>525246.26400811539</v>
      </c>
      <c r="J34" s="248">
        <f>'Cash Flow Summary'!V36</f>
        <v>313349.96271754586</v>
      </c>
      <c r="K34" s="248">
        <f>'Cash Flow Summary'!W36</f>
        <v>276318.84922095318</v>
      </c>
      <c r="L34" s="248">
        <f>'Cash Flow Summary'!X36</f>
        <v>30702.094357883696</v>
      </c>
      <c r="M34" s="248">
        <f>'Cash Flow Summary'!Y36</f>
        <v>768399.85219499678</v>
      </c>
      <c r="N34" s="248">
        <f>'Cash Flow Summary'!Z36</f>
        <v>593724.36572103424</v>
      </c>
      <c r="O34" s="248">
        <f>'Cash Flow Summary'!AA36</f>
        <v>687343.93086182303</v>
      </c>
    </row>
    <row r="35" spans="2:30" ht="8" customHeight="1" x14ac:dyDescent="0.2">
      <c r="C35" s="248"/>
      <c r="D35" s="248"/>
      <c r="E35" s="248"/>
      <c r="F35" s="248"/>
      <c r="G35" s="248"/>
      <c r="H35" s="248"/>
      <c r="I35" s="248"/>
      <c r="J35" s="248"/>
      <c r="K35" s="248"/>
      <c r="L35" s="248"/>
      <c r="M35" s="248"/>
      <c r="N35" s="248"/>
      <c r="O35" s="248"/>
    </row>
    <row r="36" spans="2:30" x14ac:dyDescent="0.2">
      <c r="B36" s="244" t="s">
        <v>128</v>
      </c>
      <c r="C36" s="248"/>
      <c r="D36" s="248">
        <f>'Cash Flow Summary'!P38</f>
        <v>-1462.1109999999999</v>
      </c>
      <c r="E36" s="248">
        <f>'Cash Flow Summary'!Q38</f>
        <v>-101397.0761108296</v>
      </c>
      <c r="F36" s="248">
        <f>'Cash Flow Summary'!R38</f>
        <v>-114107.51620937683</v>
      </c>
      <c r="G36" s="248">
        <f>'Cash Flow Summary'!S38</f>
        <v>-38007.741000000002</v>
      </c>
      <c r="H36" s="248">
        <f>'Cash Flow Summary'!T38</f>
        <v>-325131.02634588274</v>
      </c>
      <c r="I36" s="248">
        <f>'Cash Flow Summary'!U38</f>
        <v>-300361.61325034522</v>
      </c>
      <c r="J36" s="248">
        <f>'Cash Flow Summary'!V38</f>
        <v>-141875.85200000001</v>
      </c>
      <c r="K36" s="248">
        <f>'Cash Flow Summary'!W38</f>
        <v>-131875.85199999998</v>
      </c>
      <c r="L36" s="248">
        <f>'Cash Flow Summary'!X38</f>
        <v>-544508.33529706812</v>
      </c>
      <c r="M36" s="248">
        <f>'Cash Flow Summary'!Y38</f>
        <v>-505145.09356158215</v>
      </c>
      <c r="N36" s="248">
        <f>'Cash Flow Summary'!Z38</f>
        <v>-235463.07399999999</v>
      </c>
      <c r="O36" s="248">
        <f>'Cash Flow Summary'!AA38</f>
        <v>-257963.07399999999</v>
      </c>
    </row>
    <row r="37" spans="2:30" x14ac:dyDescent="0.2">
      <c r="B37" s="17" t="s">
        <v>337</v>
      </c>
      <c r="C37" s="247"/>
      <c r="D37" s="247">
        <f>'Cash Flow Summary'!P39</f>
        <v>0</v>
      </c>
      <c r="E37" s="247">
        <f>'Cash Flow Summary'!Q39</f>
        <v>-52938.896551724138</v>
      </c>
      <c r="F37" s="247">
        <f>'Cash Flow Summary'!R39</f>
        <v>-27597.41558223113</v>
      </c>
      <c r="G37" s="247">
        <f>'Cash Flow Summary'!S39</f>
        <v>0</v>
      </c>
      <c r="H37" s="247">
        <f>'Cash Flow Summary'!T39</f>
        <v>-189382.96757212229</v>
      </c>
      <c r="I37" s="247">
        <f>'Cash Flow Summary'!U39</f>
        <v>-84730.634496684987</v>
      </c>
      <c r="J37" s="247">
        <f>'Cash Flow Summary'!V39</f>
        <v>0</v>
      </c>
      <c r="K37" s="247">
        <f>'Cash Flow Summary'!W39</f>
        <v>0</v>
      </c>
      <c r="L37" s="247">
        <f>'Cash Flow Summary'!X39</f>
        <v>-328148.58329706808</v>
      </c>
      <c r="M37" s="247">
        <f>'Cash Flow Summary'!Y39</f>
        <v>-171613.75367198375</v>
      </c>
      <c r="N37" s="247">
        <f>'Cash Flow Summary'!Z39</f>
        <v>0</v>
      </c>
      <c r="O37" s="247">
        <f>'Cash Flow Summary'!AA39</f>
        <v>0</v>
      </c>
    </row>
    <row r="38" spans="2:30" x14ac:dyDescent="0.2">
      <c r="B38" s="17" t="s">
        <v>322</v>
      </c>
      <c r="C38" s="247"/>
      <c r="D38" s="247">
        <f>'Cash Flow Summary'!P40</f>
        <v>0</v>
      </c>
      <c r="E38" s="247">
        <f>'Cash Flow Summary'!Q40</f>
        <v>-30000</v>
      </c>
      <c r="F38" s="247">
        <f>'Cash Flow Summary'!R40</f>
        <v>0</v>
      </c>
      <c r="G38" s="247">
        <f>'Cash Flow Summary'!S40</f>
        <v>0</v>
      </c>
      <c r="H38" s="247">
        <f>'Cash Flow Summary'!T40</f>
        <v>-60000</v>
      </c>
      <c r="I38" s="247">
        <f>'Cash Flow Summary'!U40</f>
        <v>0</v>
      </c>
      <c r="J38" s="247">
        <f>'Cash Flow Summary'!V40</f>
        <v>0</v>
      </c>
      <c r="K38" s="247">
        <f>'Cash Flow Summary'!W40</f>
        <v>0</v>
      </c>
      <c r="L38" s="247">
        <f>'Cash Flow Summary'!X40</f>
        <v>-50000</v>
      </c>
      <c r="M38" s="247">
        <f>'Cash Flow Summary'!Y40</f>
        <v>-35000</v>
      </c>
      <c r="N38" s="247">
        <f>'Cash Flow Summary'!Z40</f>
        <v>0</v>
      </c>
      <c r="O38" s="247">
        <f>'Cash Flow Summary'!AA40</f>
        <v>0</v>
      </c>
    </row>
    <row r="39" spans="2:30" x14ac:dyDescent="0.2">
      <c r="B39" s="17" t="s">
        <v>255</v>
      </c>
      <c r="C39" s="247"/>
      <c r="D39" s="247">
        <f>'Cash Flow Summary'!P41</f>
        <v>0</v>
      </c>
      <c r="E39" s="247">
        <f>'Cash Flow Summary'!Q41</f>
        <v>-1500</v>
      </c>
      <c r="F39" s="247">
        <f>'Cash Flow Summary'!R41</f>
        <v>-4500</v>
      </c>
      <c r="G39" s="247">
        <f>'Cash Flow Summary'!S41</f>
        <v>-4500</v>
      </c>
      <c r="H39" s="247">
        <f>'Cash Flow Summary'!T41</f>
        <v>-4500</v>
      </c>
      <c r="I39" s="247">
        <f>'Cash Flow Summary'!U41</f>
        <v>-19500</v>
      </c>
      <c r="J39" s="247">
        <f>'Cash Flow Summary'!V41</f>
        <v>-19500</v>
      </c>
      <c r="K39" s="247">
        <f>'Cash Flow Summary'!W41</f>
        <v>-19500</v>
      </c>
      <c r="L39" s="247">
        <f>'Cash Flow Summary'!X41</f>
        <v>-26500</v>
      </c>
      <c r="M39" s="247">
        <f>'Cash Flow Summary'!Y41</f>
        <v>-40500</v>
      </c>
      <c r="N39" s="247">
        <f>'Cash Flow Summary'!Z41</f>
        <v>-40500</v>
      </c>
      <c r="O39" s="247">
        <f>'Cash Flow Summary'!AA41</f>
        <v>-40500</v>
      </c>
    </row>
    <row r="40" spans="2:30" x14ac:dyDescent="0.2">
      <c r="B40" s="17" t="s">
        <v>233</v>
      </c>
      <c r="C40" s="247"/>
      <c r="D40" s="247">
        <f>'Cash Flow Summary'!P42</f>
        <v>-612.11099999999988</v>
      </c>
      <c r="E40" s="247">
        <f>'Cash Flow Summary'!Q42</f>
        <v>-6952.1109999999999</v>
      </c>
      <c r="F40" s="247">
        <f>'Cash Flow Summary'!R42</f>
        <v>-19917.111000000001</v>
      </c>
      <c r="G40" s="247">
        <f>'Cash Flow Summary'!S42</f>
        <v>-18917.111000000001</v>
      </c>
      <c r="H40" s="247">
        <f>'Cash Flow Summary'!T42</f>
        <v>-38799.110999999997</v>
      </c>
      <c r="I40" s="247">
        <f>'Cash Flow Summary'!U42</f>
        <v>-71980.555333333337</v>
      </c>
      <c r="J40" s="247">
        <f>'Cash Flow Summary'!V42</f>
        <v>-76885.221999999994</v>
      </c>
      <c r="K40" s="247">
        <f>'Cash Flow Summary'!W42</f>
        <v>-76885.221999999994</v>
      </c>
      <c r="L40" s="247">
        <f>'Cash Flow Summary'!X42</f>
        <v>-76885.221999999994</v>
      </c>
      <c r="M40" s="247">
        <f>'Cash Flow Summary'!Y42</f>
        <v>-127954.77733333333</v>
      </c>
      <c r="N40" s="247">
        <f>'Cash Flow Summary'!Z42</f>
        <v>-132572.44399999999</v>
      </c>
      <c r="O40" s="247">
        <f>'Cash Flow Summary'!AA42</f>
        <v>-132572.44399999999</v>
      </c>
    </row>
    <row r="41" spans="2:30" x14ac:dyDescent="0.2">
      <c r="B41" s="17" t="s">
        <v>323</v>
      </c>
      <c r="C41" s="247"/>
      <c r="D41" s="247">
        <f>'Cash Flow Summary'!P45</f>
        <v>0</v>
      </c>
      <c r="E41" s="247">
        <f>'Cash Flow Summary'!Q45</f>
        <v>0</v>
      </c>
      <c r="F41" s="247">
        <f>'Cash Flow Summary'!R45</f>
        <v>-5000</v>
      </c>
      <c r="G41" s="247">
        <f>'Cash Flow Summary'!S45</f>
        <v>0</v>
      </c>
      <c r="H41" s="247">
        <f>'Cash Flow Summary'!T45</f>
        <v>-10000</v>
      </c>
      <c r="I41" s="247">
        <f>'Cash Flow Summary'!U45</f>
        <v>0</v>
      </c>
      <c r="J41" s="247">
        <f>'Cash Flow Summary'!V45</f>
        <v>0</v>
      </c>
      <c r="K41" s="247">
        <f>'Cash Flow Summary'!W45</f>
        <v>0</v>
      </c>
      <c r="L41" s="247">
        <f>'Cash Flow Summary'!X45</f>
        <v>-10000</v>
      </c>
      <c r="M41" s="247">
        <f>'Cash Flow Summary'!Y45</f>
        <v>-5000</v>
      </c>
      <c r="N41" s="247">
        <f>'Cash Flow Summary'!Z45</f>
        <v>0</v>
      </c>
      <c r="O41" s="247">
        <f>'Cash Flow Summary'!AA45</f>
        <v>0</v>
      </c>
    </row>
    <row r="42" spans="2:30" x14ac:dyDescent="0.2">
      <c r="B42" s="17" t="s">
        <v>245</v>
      </c>
      <c r="C42" s="247"/>
      <c r="D42" s="247">
        <f>'Cash Flow Summary'!P46</f>
        <v>0</v>
      </c>
      <c r="E42" s="247">
        <f>'Cash Flow Summary'!Q46</f>
        <v>0</v>
      </c>
      <c r="F42" s="247">
        <f>'Cash Flow Summary'!R46</f>
        <v>-26921</v>
      </c>
      <c r="G42" s="247">
        <f>'Cash Flow Summary'!S46</f>
        <v>0</v>
      </c>
      <c r="H42" s="247">
        <f>'Cash Flow Summary'!T46</f>
        <v>0</v>
      </c>
      <c r="I42" s="247">
        <f>'Cash Flow Summary'!U46</f>
        <v>-42410</v>
      </c>
      <c r="J42" s="247">
        <f>'Cash Flow Summary'!V46</f>
        <v>0</v>
      </c>
      <c r="K42" s="247">
        <f>'Cash Flow Summary'!W46</f>
        <v>0</v>
      </c>
      <c r="L42" s="247">
        <f>'Cash Flow Summary'!X46</f>
        <v>0</v>
      </c>
      <c r="M42" s="247">
        <f>'Cash Flow Summary'!Y46</f>
        <v>-21180</v>
      </c>
      <c r="N42" s="247">
        <f>'Cash Flow Summary'!Z46</f>
        <v>0</v>
      </c>
      <c r="O42" s="247">
        <f>'Cash Flow Summary'!AA46</f>
        <v>0</v>
      </c>
    </row>
    <row r="43" spans="2:30" x14ac:dyDescent="0.2">
      <c r="B43" s="17" t="s">
        <v>259</v>
      </c>
      <c r="C43" s="247"/>
      <c r="D43" s="247">
        <f>'Cash Flow Summary'!P47</f>
        <v>-850</v>
      </c>
      <c r="E43" s="247">
        <f>'Cash Flow Summary'!Q47</f>
        <v>-1006.068559105443</v>
      </c>
      <c r="F43" s="247">
        <f>'Cash Flow Summary'!R47</f>
        <v>-5171.9896271456964</v>
      </c>
      <c r="G43" s="247">
        <f>'Cash Flow Summary'!S47</f>
        <v>-5090.6299999999992</v>
      </c>
      <c r="H43" s="247">
        <f>'Cash Flow Summary'!T47</f>
        <v>-6948.9477737604593</v>
      </c>
      <c r="I43" s="247">
        <f>'Cash Flow Summary'!U47</f>
        <v>-7240.4234203269079</v>
      </c>
      <c r="J43" s="247">
        <f>'Cash Flow Summary'!V47</f>
        <v>-6990.6299999999992</v>
      </c>
      <c r="K43" s="247">
        <f>'Cash Flow Summary'!W47</f>
        <v>-6990.6299999999992</v>
      </c>
      <c r="L43" s="247">
        <f>'Cash Flow Summary'!X47</f>
        <v>-8974.5300000000007</v>
      </c>
      <c r="M43" s="247">
        <f>'Cash Flow Summary'!Y47</f>
        <v>-9896.562556265013</v>
      </c>
      <c r="N43" s="247">
        <f>'Cash Flow Summary'!Z47</f>
        <v>-9390.630000000001</v>
      </c>
      <c r="O43" s="247">
        <f>'Cash Flow Summary'!AA47</f>
        <v>-9390.630000000001</v>
      </c>
    </row>
    <row r="44" spans="2:30" hidden="1" x14ac:dyDescent="0.2">
      <c r="B44" s="17" t="s">
        <v>324</v>
      </c>
      <c r="C44" s="247"/>
      <c r="D44" s="247">
        <f>'Cash Flow Summary'!P48</f>
        <v>0</v>
      </c>
      <c r="E44" s="247">
        <f>'Cash Flow Summary'!Q48</f>
        <v>0</v>
      </c>
      <c r="F44" s="247">
        <f>'Cash Flow Summary'!R48</f>
        <v>0</v>
      </c>
      <c r="G44" s="247">
        <f>'Cash Flow Summary'!S48</f>
        <v>0</v>
      </c>
      <c r="H44" s="247">
        <f>'Cash Flow Summary'!T48</f>
        <v>0</v>
      </c>
      <c r="I44" s="247">
        <f>'Cash Flow Summary'!U48</f>
        <v>0</v>
      </c>
      <c r="J44" s="247">
        <f>'Cash Flow Summary'!V48</f>
        <v>0</v>
      </c>
      <c r="K44" s="247">
        <f>'Cash Flow Summary'!W48</f>
        <v>0</v>
      </c>
      <c r="L44" s="247">
        <f>'Cash Flow Summary'!X48</f>
        <v>0</v>
      </c>
      <c r="M44" s="247">
        <f>'Cash Flow Summary'!Y48</f>
        <v>0</v>
      </c>
      <c r="N44" s="247">
        <f>'Cash Flow Summary'!Z48</f>
        <v>0</v>
      </c>
      <c r="O44" s="247">
        <f>'Cash Flow Summary'!AA48</f>
        <v>0</v>
      </c>
    </row>
    <row r="45" spans="2:30" ht="8" customHeight="1" x14ac:dyDescent="0.2">
      <c r="C45" s="248"/>
      <c r="D45" s="248"/>
      <c r="E45" s="248"/>
      <c r="F45" s="248"/>
      <c r="G45" s="248"/>
      <c r="H45" s="248"/>
      <c r="I45" s="248"/>
      <c r="J45" s="248"/>
      <c r="K45" s="248"/>
      <c r="L45" s="248"/>
      <c r="M45" s="248"/>
      <c r="N45" s="248"/>
      <c r="O45" s="248"/>
    </row>
    <row r="46" spans="2:30" x14ac:dyDescent="0.2">
      <c r="B46" s="380" t="s">
        <v>325</v>
      </c>
      <c r="C46" s="381"/>
      <c r="D46" s="381">
        <f>'Cash Flow Summary'!P50</f>
        <v>21.494000000000369</v>
      </c>
      <c r="E46" s="381">
        <f>'Cash Flow Summary'!Q50</f>
        <v>-46140.450638298957</v>
      </c>
      <c r="F46" s="381">
        <f>'Cash Flow Summary'!R50</f>
        <v>74119.217128516582</v>
      </c>
      <c r="G46" s="381">
        <f>'Cash Flow Summary'!S50</f>
        <v>-12720.523393425305</v>
      </c>
      <c r="H46" s="381">
        <f>'Cash Flow Summary'!T50</f>
        <v>-320813.77809223917</v>
      </c>
      <c r="I46" s="381">
        <f>'Cash Flow Summary'!U50</f>
        <v>224884.65075777017</v>
      </c>
      <c r="J46" s="381">
        <f>'Cash Flow Summary'!V50</f>
        <v>171474.11071754585</v>
      </c>
      <c r="K46" s="381">
        <f>'Cash Flow Summary'!W50</f>
        <v>144442.9972209532</v>
      </c>
      <c r="L46" s="381">
        <f>'Cash Flow Summary'!X50</f>
        <v>-513806.24093918444</v>
      </c>
      <c r="M46" s="381">
        <f>'Cash Flow Summary'!Y50</f>
        <v>263254.75863341463</v>
      </c>
      <c r="N46" s="381">
        <f>'Cash Flow Summary'!Z50</f>
        <v>358261.29172103421</v>
      </c>
      <c r="O46" s="381">
        <f>'Cash Flow Summary'!AA50</f>
        <v>429380.85686182301</v>
      </c>
    </row>
    <row r="47" spans="2:30" ht="18" customHeight="1" x14ac:dyDescent="0.2">
      <c r="B47" s="244" t="s">
        <v>375</v>
      </c>
      <c r="C47" s="344"/>
      <c r="D47" s="344">
        <f>'Cash Flow Summary'!P51</f>
        <v>24233.217333333323</v>
      </c>
      <c r="E47" s="344">
        <f>'Cash Flow Summary'!Q51</f>
        <v>-21907.233304965634</v>
      </c>
      <c r="F47" s="344">
        <f>'Cash Flow Summary'!R51</f>
        <v>52211.983823550952</v>
      </c>
      <c r="G47" s="344">
        <f>'Cash Flow Summary'!S51</f>
        <v>39491.460430125648</v>
      </c>
      <c r="H47" s="344">
        <f>'Cash Flow Summary'!T51</f>
        <v>-281322.31766211352</v>
      </c>
      <c r="I47" s="344">
        <f>'Cash Flow Summary'!U51</f>
        <v>-56437.66690434335</v>
      </c>
      <c r="J47" s="344">
        <f>'Cash Flow Summary'!V51</f>
        <v>115036.4438132025</v>
      </c>
      <c r="K47" s="344">
        <f>'Cash Flow Summary'!W51</f>
        <v>259479.44103415569</v>
      </c>
      <c r="L47" s="344">
        <f>'Cash Flow Summary'!X51</f>
        <v>-254326.79990502875</v>
      </c>
      <c r="M47" s="344">
        <f>'Cash Flow Summary'!Y51</f>
        <v>8927.9587283858855</v>
      </c>
      <c r="N47" s="344">
        <f>'Cash Flow Summary'!Z51</f>
        <v>367189.25044942007</v>
      </c>
      <c r="O47" s="344">
        <f>'Cash Flow Summary'!AA51</f>
        <v>796570.10731124307</v>
      </c>
      <c r="AB47" s="247"/>
      <c r="AD47" s="247"/>
    </row>
    <row r="48" spans="2:30" ht="5" customHeight="1" x14ac:dyDescent="0.2">
      <c r="B48" s="358"/>
      <c r="C48" s="359"/>
      <c r="D48" s="360"/>
      <c r="E48" s="360"/>
      <c r="F48" s="360"/>
      <c r="G48" s="360"/>
      <c r="H48" s="360"/>
      <c r="I48" s="360"/>
      <c r="J48" s="360"/>
      <c r="K48" s="360"/>
      <c r="L48" s="360"/>
      <c r="M48" s="360"/>
      <c r="N48" s="360"/>
      <c r="O48" s="360"/>
    </row>
    <row r="49" spans="2:30" ht="5" customHeight="1" x14ac:dyDescent="0.2">
      <c r="B49" s="637"/>
      <c r="C49" s="638"/>
      <c r="D49" s="639"/>
      <c r="E49" s="639"/>
      <c r="F49" s="639"/>
      <c r="G49" s="639"/>
      <c r="H49" s="639"/>
      <c r="I49" s="639"/>
      <c r="J49" s="639"/>
      <c r="K49" s="639"/>
      <c r="L49" s="639"/>
      <c r="M49" s="639"/>
      <c r="N49" s="639"/>
      <c r="O49" s="639"/>
    </row>
    <row r="50" spans="2:30" ht="18" customHeight="1" x14ac:dyDescent="0.2">
      <c r="B50" s="244" t="s">
        <v>729</v>
      </c>
      <c r="C50" s="344"/>
      <c r="D50" s="344"/>
      <c r="E50" s="344">
        <v>100000</v>
      </c>
      <c r="F50" s="344"/>
      <c r="G50" s="344"/>
      <c r="H50" s="344">
        <v>300000</v>
      </c>
      <c r="I50" s="344"/>
      <c r="J50" s="344"/>
      <c r="K50" s="344"/>
      <c r="L50" s="344"/>
      <c r="M50" s="344"/>
      <c r="N50" s="344"/>
      <c r="O50" s="344"/>
      <c r="AB50" s="247"/>
      <c r="AD50" s="247"/>
    </row>
    <row r="51" spans="2:30" ht="18" customHeight="1" thickBot="1" x14ac:dyDescent="0.25">
      <c r="B51" s="325" t="s">
        <v>374</v>
      </c>
      <c r="C51" s="327"/>
      <c r="D51" s="327">
        <f>'Cash Flow Summary'!P54</f>
        <v>24233.217333333323</v>
      </c>
      <c r="E51" s="327">
        <f>'Cash Flow Summary'!Q54</f>
        <v>78092.76669503437</v>
      </c>
      <c r="F51" s="327">
        <f>'Cash Flow Summary'!R54</f>
        <v>152211.98382355095</v>
      </c>
      <c r="G51" s="327">
        <f>'Cash Flow Summary'!S54</f>
        <v>139491.46043012565</v>
      </c>
      <c r="H51" s="327">
        <f>'Cash Flow Summary'!T54</f>
        <v>118677.68233788648</v>
      </c>
      <c r="I51" s="327">
        <f>'Cash Flow Summary'!U54</f>
        <v>343562.33309565665</v>
      </c>
      <c r="J51" s="327">
        <f>'Cash Flow Summary'!V54</f>
        <v>515036.4438132025</v>
      </c>
      <c r="K51" s="327">
        <f>'Cash Flow Summary'!W54</f>
        <v>659479.44103415566</v>
      </c>
      <c r="L51" s="327">
        <f>'Cash Flow Summary'!X54</f>
        <v>145673.20009497122</v>
      </c>
      <c r="M51" s="327">
        <f>'Cash Flow Summary'!Y54</f>
        <v>408927.95872838586</v>
      </c>
      <c r="N51" s="327">
        <f>'Cash Flow Summary'!Z54</f>
        <v>767189.25044942007</v>
      </c>
      <c r="O51" s="327">
        <f>'Cash Flow Summary'!AA54</f>
        <v>1196570.1073112432</v>
      </c>
      <c r="AB51" s="247"/>
      <c r="AD51" s="247"/>
    </row>
    <row r="52" spans="2:30" ht="17" thickTop="1" x14ac:dyDescent="0.2">
      <c r="AB52" s="247"/>
      <c r="AD52" s="247"/>
    </row>
    <row r="53" spans="2:30" ht="8" customHeight="1" x14ac:dyDescent="0.2">
      <c r="B53" s="643"/>
      <c r="D53" s="632">
        <v>2024</v>
      </c>
      <c r="K53" s="324"/>
    </row>
    <row r="54" spans="2:30" x14ac:dyDescent="0.2">
      <c r="B54" s="644" t="s">
        <v>726</v>
      </c>
      <c r="C54" s="245"/>
      <c r="D54" s="633"/>
      <c r="E54" s="554"/>
      <c r="F54" s="553">
        <v>2025</v>
      </c>
      <c r="G54" s="554"/>
      <c r="H54" s="553">
        <v>2026</v>
      </c>
      <c r="I54" s="554"/>
      <c r="J54" s="553">
        <v>2027</v>
      </c>
    </row>
    <row r="55" spans="2:30" ht="6" customHeight="1" x14ac:dyDescent="0.2">
      <c r="B55" s="14"/>
      <c r="C55" s="132"/>
      <c r="D55" s="14"/>
      <c r="F55" s="15"/>
      <c r="H55" s="15"/>
    </row>
    <row r="56" spans="2:30" x14ac:dyDescent="0.2">
      <c r="B56" s="244" t="s">
        <v>129</v>
      </c>
      <c r="D56" s="248">
        <f>'Cash Flow Summary'!AD36</f>
        <v>140482.12</v>
      </c>
      <c r="F56" s="248">
        <f>'Cash Flow Summary'!AF36</f>
        <v>270254.18141699873</v>
      </c>
      <c r="H56" s="248">
        <f>'Cash Flow Summary'!AH36</f>
        <v>1119232.3242002579</v>
      </c>
      <c r="J56" s="248">
        <f>'Cash Flow Summary'!AJ36</f>
        <v>2080170.2431357377</v>
      </c>
    </row>
    <row r="57" spans="2:30" ht="8" customHeight="1" x14ac:dyDescent="0.2"/>
    <row r="58" spans="2:30" x14ac:dyDescent="0.2">
      <c r="B58" s="244" t="s">
        <v>128</v>
      </c>
      <c r="D58" s="248">
        <f>'Cash Flow Summary'!AD38</f>
        <v>-116270.39666666667</v>
      </c>
      <c r="F58" s="248">
        <f>'Cash Flow Summary'!AF38</f>
        <v>-254974.44432020644</v>
      </c>
      <c r="H58" s="248">
        <f>'Cash Flow Summary'!AH38</f>
        <v>-899244.34359622793</v>
      </c>
      <c r="J58" s="248">
        <f>'Cash Flow Summary'!AJ38</f>
        <v>-1543079.5768586504</v>
      </c>
    </row>
    <row r="59" spans="2:30" x14ac:dyDescent="0.2">
      <c r="B59" s="17" t="s">
        <v>337</v>
      </c>
      <c r="D59" s="247">
        <f>'Cash Flow Summary'!AD39</f>
        <v>-62379.400000000009</v>
      </c>
      <c r="F59" s="247">
        <f>'Cash Flow Summary'!AF39</f>
        <v>-80536.312133955274</v>
      </c>
      <c r="H59" s="247">
        <f>'Cash Flow Summary'!AH39</f>
        <v>-274113.60206880729</v>
      </c>
      <c r="J59" s="247">
        <f>'Cash Flow Summary'!AJ39</f>
        <v>-499762.33696905186</v>
      </c>
    </row>
    <row r="60" spans="2:30" x14ac:dyDescent="0.2">
      <c r="B60" s="17" t="s">
        <v>322</v>
      </c>
      <c r="D60" s="247">
        <f>'Cash Flow Summary'!AD40</f>
        <v>-14607.060000000001</v>
      </c>
      <c r="F60" s="247">
        <f>'Cash Flow Summary'!AF40</f>
        <v>-30000</v>
      </c>
      <c r="H60" s="247">
        <f>'Cash Flow Summary'!AH40</f>
        <v>-60000</v>
      </c>
      <c r="J60" s="247">
        <f>'Cash Flow Summary'!AJ40</f>
        <v>-85000</v>
      </c>
    </row>
    <row r="61" spans="2:30" x14ac:dyDescent="0.2">
      <c r="B61" s="17" t="s">
        <v>255</v>
      </c>
      <c r="D61" s="247">
        <f>'Cash Flow Summary'!AD41</f>
        <v>-3825.8</v>
      </c>
      <c r="F61" s="247">
        <f>'Cash Flow Summary'!AF41</f>
        <v>-10500</v>
      </c>
      <c r="H61" s="247">
        <f>'Cash Flow Summary'!AH41</f>
        <v>-63000</v>
      </c>
      <c r="J61" s="247">
        <f>'Cash Flow Summary'!AJ41</f>
        <v>-148000</v>
      </c>
    </row>
    <row r="62" spans="2:30" x14ac:dyDescent="0.2">
      <c r="B62" s="17" t="s">
        <v>233</v>
      </c>
      <c r="D62" s="247">
        <f>'Cash Flow Summary'!AD42</f>
        <v>-8693.369999999999</v>
      </c>
      <c r="F62" s="247">
        <f>'Cash Flow Summary'!AF42</f>
        <v>-46398.444000000003</v>
      </c>
      <c r="H62" s="247">
        <f>'Cash Flow Summary'!AH42</f>
        <v>-264550.11033333332</v>
      </c>
      <c r="J62" s="247">
        <f>'Cash Flow Summary'!AJ42</f>
        <v>-469984.88733333338</v>
      </c>
    </row>
    <row r="63" spans="2:30" x14ac:dyDescent="0.2">
      <c r="B63" s="17" t="s">
        <v>323</v>
      </c>
      <c r="D63" s="247">
        <f>'Cash Flow Summary'!AD45</f>
        <v>0</v>
      </c>
      <c r="F63" s="247">
        <f>'Cash Flow Summary'!AF45</f>
        <v>-5000</v>
      </c>
      <c r="H63" s="247">
        <f>'Cash Flow Summary'!AH45</f>
        <v>-10000</v>
      </c>
      <c r="J63" s="247">
        <f>'Cash Flow Summary'!AJ45</f>
        <v>-15000</v>
      </c>
    </row>
    <row r="64" spans="2:30" x14ac:dyDescent="0.2">
      <c r="B64" s="17" t="s">
        <v>245</v>
      </c>
      <c r="D64" s="247">
        <f>'Cash Flow Summary'!AD46</f>
        <v>0</v>
      </c>
      <c r="F64" s="247">
        <f>'Cash Flow Summary'!AF46</f>
        <v>-26921</v>
      </c>
      <c r="H64" s="247">
        <f>'Cash Flow Summary'!AH46</f>
        <v>-42410</v>
      </c>
      <c r="J64" s="247">
        <f>'Cash Flow Summary'!AJ46</f>
        <v>-21180</v>
      </c>
    </row>
    <row r="65" spans="2:35" x14ac:dyDescent="0.2">
      <c r="B65" s="17" t="s">
        <v>259</v>
      </c>
      <c r="D65" s="247">
        <f>'Cash Flow Summary'!AD47</f>
        <v>-24836.491666666669</v>
      </c>
      <c r="F65" s="247">
        <f>'Cash Flow Summary'!AF47</f>
        <v>-12118.688186251138</v>
      </c>
      <c r="H65" s="247">
        <f>'Cash Flow Summary'!AH47</f>
        <v>-28170.631194087364</v>
      </c>
      <c r="J65" s="247">
        <f>'Cash Flow Summary'!AJ47</f>
        <v>-37652.352556265017</v>
      </c>
    </row>
    <row r="66" spans="2:35" hidden="1" x14ac:dyDescent="0.2">
      <c r="B66" s="17" t="s">
        <v>324</v>
      </c>
      <c r="D66" s="247">
        <f>'Cash Flow Summary'!AD48</f>
        <v>0</v>
      </c>
      <c r="F66" s="247">
        <f>'Cash Flow Summary'!AF48</f>
        <v>0</v>
      </c>
      <c r="H66" s="247">
        <f>'Cash Flow Summary'!AH48</f>
        <v>0</v>
      </c>
      <c r="J66" s="247">
        <f>'Cash Flow Summary'!AJ48</f>
        <v>0</v>
      </c>
    </row>
    <row r="67" spans="2:35" ht="8" customHeight="1" x14ac:dyDescent="0.2"/>
    <row r="68" spans="2:35" x14ac:dyDescent="0.2">
      <c r="B68" s="379" t="s">
        <v>325</v>
      </c>
      <c r="C68" s="385"/>
      <c r="D68" s="386">
        <v>7152.28999999999</v>
      </c>
      <c r="E68" s="386"/>
      <c r="F68" s="386">
        <f>'Cash Flow Summary'!AF50</f>
        <v>15279.73709679232</v>
      </c>
      <c r="G68" s="386"/>
      <c r="H68" s="386">
        <f>'Cash Flow Summary'!AH50</f>
        <v>219987.98060403005</v>
      </c>
      <c r="I68" s="386"/>
      <c r="J68" s="386">
        <f>'Cash Flow Summary'!AJ50</f>
        <v>537090.66627708741</v>
      </c>
    </row>
    <row r="69" spans="2:35" x14ac:dyDescent="0.2">
      <c r="B69" s="640" t="s">
        <v>375</v>
      </c>
      <c r="C69" s="641"/>
      <c r="D69" s="642">
        <f>'Cash Flow Summary'!AD51</f>
        <v>24211.723333333324</v>
      </c>
      <c r="E69" s="642"/>
      <c r="F69" s="642">
        <f>'Cash Flow Summary'!AF51</f>
        <v>39491.460430125648</v>
      </c>
      <c r="G69" s="642"/>
      <c r="H69" s="642">
        <f>'Cash Flow Summary'!AH51</f>
        <v>259479.44103415569</v>
      </c>
      <c r="I69" s="642"/>
      <c r="J69" s="642">
        <f>'Cash Flow Summary'!AJ51</f>
        <v>796570.10731124307</v>
      </c>
    </row>
    <row r="70" spans="2:35" ht="5" customHeight="1" x14ac:dyDescent="0.2">
      <c r="B70" s="358"/>
      <c r="C70" s="359"/>
      <c r="D70" s="360"/>
      <c r="E70" s="360"/>
      <c r="F70" s="360"/>
      <c r="G70" s="360"/>
      <c r="H70" s="360"/>
      <c r="I70" s="360"/>
      <c r="J70" s="360"/>
    </row>
    <row r="71" spans="2:35" ht="5" customHeight="1" x14ac:dyDescent="0.2">
      <c r="B71" s="637"/>
      <c r="C71" s="638"/>
      <c r="D71" s="639"/>
      <c r="E71" s="639"/>
      <c r="F71" s="639"/>
      <c r="G71" s="639"/>
      <c r="H71" s="639"/>
      <c r="I71" s="639"/>
      <c r="J71" s="639"/>
    </row>
    <row r="72" spans="2:35" x14ac:dyDescent="0.2">
      <c r="B72" s="244" t="s">
        <v>729</v>
      </c>
      <c r="D72" s="344"/>
      <c r="E72" s="344"/>
      <c r="F72" s="344">
        <v>130000</v>
      </c>
      <c r="G72" s="344"/>
      <c r="H72" s="344">
        <v>300000</v>
      </c>
      <c r="I72" s="344"/>
      <c r="J72" s="344">
        <v>0</v>
      </c>
    </row>
    <row r="73" spans="2:35" x14ac:dyDescent="0.2">
      <c r="B73" s="244" t="s">
        <v>712</v>
      </c>
      <c r="D73" s="344">
        <f>D69</f>
        <v>24211.723333333324</v>
      </c>
      <c r="E73" s="344"/>
      <c r="F73" s="344">
        <f>F68+F72</f>
        <v>145279.73709679232</v>
      </c>
      <c r="G73" s="344"/>
      <c r="H73" s="344">
        <f>H68+H72</f>
        <v>519987.98060403008</v>
      </c>
      <c r="I73" s="344"/>
      <c r="J73" s="344">
        <f>J68+J72</f>
        <v>537090.66627708741</v>
      </c>
    </row>
    <row r="74" spans="2:35" ht="17" thickBot="1" x14ac:dyDescent="0.25">
      <c r="B74" s="325" t="s">
        <v>374</v>
      </c>
      <c r="C74" s="326"/>
      <c r="D74" s="327">
        <f>'Cash Flow Summary'!AD54</f>
        <v>24211.723333333324</v>
      </c>
      <c r="E74" s="327"/>
      <c r="F74" s="327">
        <f>'Cash Flow Summary'!AF54</f>
        <v>139491.46043012565</v>
      </c>
      <c r="G74" s="327"/>
      <c r="H74" s="327">
        <f>'Cash Flow Summary'!AH54</f>
        <v>659479.44103415566</v>
      </c>
      <c r="I74" s="327"/>
      <c r="J74" s="327">
        <f>'Cash Flow Summary'!AJ54</f>
        <v>1196570.1073112432</v>
      </c>
    </row>
    <row r="75" spans="2:35" ht="17" thickTop="1" x14ac:dyDescent="0.2"/>
    <row r="76" spans="2:35" s="17" customFormat="1" x14ac:dyDescent="0.2">
      <c r="B76" s="644" t="s">
        <v>726</v>
      </c>
      <c r="C76" s="387"/>
      <c r="D76" s="552" t="s">
        <v>131</v>
      </c>
      <c r="E76" s="552" t="s">
        <v>132</v>
      </c>
      <c r="F76" s="552" t="s">
        <v>133</v>
      </c>
      <c r="G76" s="552" t="s">
        <v>134</v>
      </c>
      <c r="H76" s="552" t="s">
        <v>135</v>
      </c>
      <c r="I76" s="552" t="s">
        <v>136</v>
      </c>
      <c r="J76" s="552" t="s">
        <v>137</v>
      </c>
      <c r="K76" s="552" t="s">
        <v>138</v>
      </c>
      <c r="L76" s="552" t="s">
        <v>370</v>
      </c>
      <c r="M76" s="552" t="s">
        <v>371</v>
      </c>
      <c r="N76" s="552" t="s">
        <v>372</v>
      </c>
      <c r="O76" s="552" t="s">
        <v>373</v>
      </c>
      <c r="W76" s="243"/>
      <c r="X76" s="243"/>
      <c r="Y76" s="243"/>
      <c r="Z76" s="243"/>
      <c r="AA76" s="243"/>
      <c r="AB76" s="243"/>
      <c r="AC76" s="243"/>
      <c r="AD76" s="243"/>
      <c r="AE76" s="243"/>
      <c r="AF76" s="243"/>
      <c r="AG76" s="243"/>
      <c r="AH76" s="243"/>
      <c r="AI76" s="243"/>
    </row>
    <row r="77" spans="2:35" ht="8" customHeight="1" x14ac:dyDescent="0.2">
      <c r="B77" s="14"/>
      <c r="C77" s="14"/>
      <c r="D77" s="251"/>
      <c r="E77" s="14"/>
      <c r="F77" s="14"/>
      <c r="G77" s="14"/>
      <c r="H77" s="14"/>
      <c r="I77" s="14"/>
      <c r="J77" s="14"/>
      <c r="K77" s="14"/>
      <c r="L77" s="14"/>
      <c r="W77" s="14"/>
      <c r="X77" s="14"/>
    </row>
    <row r="78" spans="2:35" x14ac:dyDescent="0.2">
      <c r="B78" s="244" t="s">
        <v>129</v>
      </c>
      <c r="C78" s="248"/>
      <c r="D78" s="248">
        <f>'Cash Flow Summary'!P36</f>
        <v>1483.6050000000002</v>
      </c>
      <c r="E78" s="248">
        <f>'Cash Flow Summary'!Q36</f>
        <v>55256.625472530643</v>
      </c>
      <c r="F78" s="248">
        <f>'Cash Flow Summary'!R36</f>
        <v>188226.73333789341</v>
      </c>
      <c r="G78" s="248">
        <f>'Cash Flow Summary'!S36</f>
        <v>25287.217606574697</v>
      </c>
      <c r="H78" s="248">
        <f>'Cash Flow Summary'!T36</f>
        <v>4317.2482536435564</v>
      </c>
      <c r="I78" s="248">
        <f>'Cash Flow Summary'!U36</f>
        <v>525246.26400811539</v>
      </c>
      <c r="J78" s="248">
        <f>'Cash Flow Summary'!V36</f>
        <v>313349.96271754586</v>
      </c>
      <c r="K78" s="248">
        <f>'Cash Flow Summary'!W36</f>
        <v>276318.84922095318</v>
      </c>
      <c r="L78" s="248">
        <f>'Cash Flow Summary'!X36</f>
        <v>30702.094357883696</v>
      </c>
      <c r="M78" s="248">
        <f>'Cash Flow Summary'!Y36</f>
        <v>768399.85219499678</v>
      </c>
      <c r="N78" s="248">
        <f>'Cash Flow Summary'!Z36</f>
        <v>593724.36572103424</v>
      </c>
      <c r="O78" s="248">
        <f>'Cash Flow Summary'!AA36</f>
        <v>687343.93086182303</v>
      </c>
    </row>
    <row r="79" spans="2:35" ht="8" customHeight="1" x14ac:dyDescent="0.2">
      <c r="C79" s="248"/>
      <c r="D79" s="248"/>
      <c r="E79" s="248"/>
      <c r="F79" s="248"/>
      <c r="G79" s="248"/>
      <c r="H79" s="248"/>
      <c r="I79" s="248"/>
      <c r="J79" s="248"/>
      <c r="K79" s="248"/>
      <c r="L79" s="248"/>
      <c r="M79" s="248"/>
      <c r="N79" s="248"/>
      <c r="O79" s="248"/>
    </row>
    <row r="80" spans="2:35" x14ac:dyDescent="0.2">
      <c r="B80" s="244" t="s">
        <v>128</v>
      </c>
      <c r="C80" s="248"/>
      <c r="D80" s="248">
        <f>'Cash Flow Summary'!P38</f>
        <v>-1462.1109999999999</v>
      </c>
      <c r="E80" s="248">
        <f>'Cash Flow Summary'!Q38</f>
        <v>-101397.0761108296</v>
      </c>
      <c r="F80" s="248">
        <f>'Cash Flow Summary'!R38</f>
        <v>-114107.51620937683</v>
      </c>
      <c r="G80" s="248">
        <f>'Cash Flow Summary'!S38</f>
        <v>-38007.741000000002</v>
      </c>
      <c r="H80" s="248">
        <f>'Cash Flow Summary'!T38</f>
        <v>-325131.02634588274</v>
      </c>
      <c r="I80" s="248">
        <f>'Cash Flow Summary'!U38</f>
        <v>-300361.61325034522</v>
      </c>
      <c r="J80" s="248">
        <f>'Cash Flow Summary'!V38</f>
        <v>-141875.85200000001</v>
      </c>
      <c r="K80" s="248">
        <f>'Cash Flow Summary'!W38</f>
        <v>-131875.85199999998</v>
      </c>
      <c r="L80" s="248">
        <f>'Cash Flow Summary'!X38</f>
        <v>-544508.33529706812</v>
      </c>
      <c r="M80" s="248">
        <f>'Cash Flow Summary'!Y38</f>
        <v>-505145.09356158215</v>
      </c>
      <c r="N80" s="248">
        <f>'Cash Flow Summary'!Z38</f>
        <v>-235463.07399999999</v>
      </c>
      <c r="O80" s="248">
        <f>'Cash Flow Summary'!AA38</f>
        <v>-257963.07399999999</v>
      </c>
    </row>
    <row r="81" spans="2:30" x14ac:dyDescent="0.2">
      <c r="B81" s="17" t="s">
        <v>337</v>
      </c>
      <c r="C81" s="247"/>
      <c r="D81" s="247">
        <f>'Cash Flow Summary'!P39</f>
        <v>0</v>
      </c>
      <c r="E81" s="247">
        <f>'Cash Flow Summary'!Q39</f>
        <v>-52938.896551724138</v>
      </c>
      <c r="F81" s="247">
        <f>'Cash Flow Summary'!R39</f>
        <v>-27597.41558223113</v>
      </c>
      <c r="G81" s="247">
        <f>'Cash Flow Summary'!S39</f>
        <v>0</v>
      </c>
      <c r="H81" s="247">
        <f>'Cash Flow Summary'!T39</f>
        <v>-189382.96757212229</v>
      </c>
      <c r="I81" s="247">
        <f>'Cash Flow Summary'!U39</f>
        <v>-84730.634496684987</v>
      </c>
      <c r="J81" s="247">
        <f>'Cash Flow Summary'!V39</f>
        <v>0</v>
      </c>
      <c r="K81" s="247">
        <f>'Cash Flow Summary'!W39</f>
        <v>0</v>
      </c>
      <c r="L81" s="247">
        <f>'Cash Flow Summary'!X39</f>
        <v>-328148.58329706808</v>
      </c>
      <c r="M81" s="247">
        <f>'Cash Flow Summary'!Y39</f>
        <v>-171613.75367198375</v>
      </c>
      <c r="N81" s="247">
        <f>'Cash Flow Summary'!Z39</f>
        <v>0</v>
      </c>
      <c r="O81" s="247">
        <f>'Cash Flow Summary'!AA39</f>
        <v>0</v>
      </c>
    </row>
    <row r="82" spans="2:30" x14ac:dyDescent="0.2">
      <c r="B82" s="17" t="s">
        <v>322</v>
      </c>
      <c r="C82" s="247"/>
      <c r="D82" s="247">
        <f>'Cash Flow Summary'!P40</f>
        <v>0</v>
      </c>
      <c r="E82" s="247">
        <f>'Cash Flow Summary'!Q40</f>
        <v>-30000</v>
      </c>
      <c r="F82" s="247">
        <f>'Cash Flow Summary'!R40</f>
        <v>0</v>
      </c>
      <c r="G82" s="247">
        <f>'Cash Flow Summary'!S40</f>
        <v>0</v>
      </c>
      <c r="H82" s="247">
        <f>'Cash Flow Summary'!T40</f>
        <v>-60000</v>
      </c>
      <c r="I82" s="247">
        <f>'Cash Flow Summary'!U40</f>
        <v>0</v>
      </c>
      <c r="J82" s="247">
        <f>'Cash Flow Summary'!V40</f>
        <v>0</v>
      </c>
      <c r="K82" s="247">
        <f>'Cash Flow Summary'!W40</f>
        <v>0</v>
      </c>
      <c r="L82" s="247">
        <f>'Cash Flow Summary'!X40</f>
        <v>-50000</v>
      </c>
      <c r="M82" s="247">
        <f>'Cash Flow Summary'!Y40</f>
        <v>-35000</v>
      </c>
      <c r="N82" s="247">
        <f>'Cash Flow Summary'!Z40</f>
        <v>0</v>
      </c>
      <c r="O82" s="247">
        <f>'Cash Flow Summary'!AA40</f>
        <v>0</v>
      </c>
    </row>
    <row r="83" spans="2:30" x14ac:dyDescent="0.2">
      <c r="B83" s="17" t="s">
        <v>255</v>
      </c>
      <c r="C83" s="247"/>
      <c r="D83" s="247">
        <f>'Cash Flow Summary'!P41</f>
        <v>0</v>
      </c>
      <c r="E83" s="247">
        <f>'Cash Flow Summary'!Q41</f>
        <v>-1500</v>
      </c>
      <c r="F83" s="247">
        <f>'Cash Flow Summary'!R41</f>
        <v>-4500</v>
      </c>
      <c r="G83" s="247">
        <f>'Cash Flow Summary'!S41</f>
        <v>-4500</v>
      </c>
      <c r="H83" s="247">
        <f>'Cash Flow Summary'!T41</f>
        <v>-4500</v>
      </c>
      <c r="I83" s="247">
        <f>'Cash Flow Summary'!U41</f>
        <v>-19500</v>
      </c>
      <c r="J83" s="247">
        <f>'Cash Flow Summary'!V41</f>
        <v>-19500</v>
      </c>
      <c r="K83" s="247">
        <f>'Cash Flow Summary'!W41</f>
        <v>-19500</v>
      </c>
      <c r="L83" s="247">
        <f>'Cash Flow Summary'!X41</f>
        <v>-26500</v>
      </c>
      <c r="M83" s="247">
        <f>'Cash Flow Summary'!Y41</f>
        <v>-40500</v>
      </c>
      <c r="N83" s="247">
        <f>'Cash Flow Summary'!Z41</f>
        <v>-40500</v>
      </c>
      <c r="O83" s="247">
        <f>'Cash Flow Summary'!AA41</f>
        <v>-40500</v>
      </c>
    </row>
    <row r="84" spans="2:30" x14ac:dyDescent="0.2">
      <c r="B84" s="17" t="s">
        <v>233</v>
      </c>
      <c r="C84" s="247"/>
      <c r="D84" s="247">
        <f>'Cash Flow Summary'!P42</f>
        <v>-612.11099999999988</v>
      </c>
      <c r="E84" s="247">
        <f>'Cash Flow Summary'!Q42</f>
        <v>-6952.1109999999999</v>
      </c>
      <c r="F84" s="247">
        <f>'Cash Flow Summary'!R42</f>
        <v>-19917.111000000001</v>
      </c>
      <c r="G84" s="247">
        <f>'Cash Flow Summary'!S42</f>
        <v>-18917.111000000001</v>
      </c>
      <c r="H84" s="247">
        <f>'Cash Flow Summary'!T42</f>
        <v>-38799.110999999997</v>
      </c>
      <c r="I84" s="247">
        <f>'Cash Flow Summary'!U42</f>
        <v>-71980.555333333337</v>
      </c>
      <c r="J84" s="247">
        <f>'Cash Flow Summary'!V42</f>
        <v>-76885.221999999994</v>
      </c>
      <c r="K84" s="247">
        <f>'Cash Flow Summary'!W42</f>
        <v>-76885.221999999994</v>
      </c>
      <c r="L84" s="247">
        <f>'Cash Flow Summary'!X42</f>
        <v>-76885.221999999994</v>
      </c>
      <c r="M84" s="247">
        <f>'Cash Flow Summary'!Y42</f>
        <v>-127954.77733333333</v>
      </c>
      <c r="N84" s="247">
        <f>'Cash Flow Summary'!Z42</f>
        <v>-132572.44399999999</v>
      </c>
      <c r="O84" s="247">
        <f>'Cash Flow Summary'!AA42</f>
        <v>-132572.44399999999</v>
      </c>
    </row>
    <row r="85" spans="2:30" x14ac:dyDescent="0.2">
      <c r="B85" s="17" t="s">
        <v>323</v>
      </c>
      <c r="C85" s="247"/>
      <c r="D85" s="247">
        <f>'Cash Flow Summary'!P45</f>
        <v>0</v>
      </c>
      <c r="E85" s="247">
        <f>'Cash Flow Summary'!Q45</f>
        <v>0</v>
      </c>
      <c r="F85" s="247">
        <f>'Cash Flow Summary'!R45</f>
        <v>-5000</v>
      </c>
      <c r="G85" s="247">
        <f>'Cash Flow Summary'!S45</f>
        <v>0</v>
      </c>
      <c r="H85" s="247">
        <f>'Cash Flow Summary'!T45</f>
        <v>-10000</v>
      </c>
      <c r="I85" s="247">
        <f>'Cash Flow Summary'!U45</f>
        <v>0</v>
      </c>
      <c r="J85" s="247">
        <f>'Cash Flow Summary'!V45</f>
        <v>0</v>
      </c>
      <c r="K85" s="247">
        <f>'Cash Flow Summary'!W45</f>
        <v>0</v>
      </c>
      <c r="L85" s="247">
        <f>'Cash Flow Summary'!X45</f>
        <v>-10000</v>
      </c>
      <c r="M85" s="247">
        <f>'Cash Flow Summary'!Y45</f>
        <v>-5000</v>
      </c>
      <c r="N85" s="247">
        <f>'Cash Flow Summary'!Z45</f>
        <v>0</v>
      </c>
      <c r="O85" s="247">
        <f>'Cash Flow Summary'!AA45</f>
        <v>0</v>
      </c>
    </row>
    <row r="86" spans="2:30" x14ac:dyDescent="0.2">
      <c r="B86" s="17" t="s">
        <v>245</v>
      </c>
      <c r="C86" s="247"/>
      <c r="D86" s="247">
        <f>'Cash Flow Summary'!P46</f>
        <v>0</v>
      </c>
      <c r="E86" s="247">
        <f>'Cash Flow Summary'!Q46</f>
        <v>0</v>
      </c>
      <c r="F86" s="247">
        <f>'Cash Flow Summary'!R46</f>
        <v>-26921</v>
      </c>
      <c r="G86" s="247">
        <f>'Cash Flow Summary'!S46</f>
        <v>0</v>
      </c>
      <c r="H86" s="247">
        <f>'Cash Flow Summary'!T46</f>
        <v>0</v>
      </c>
      <c r="I86" s="247">
        <f>'Cash Flow Summary'!U46</f>
        <v>-42410</v>
      </c>
      <c r="J86" s="247">
        <f>'Cash Flow Summary'!V46</f>
        <v>0</v>
      </c>
      <c r="K86" s="247">
        <f>'Cash Flow Summary'!W46</f>
        <v>0</v>
      </c>
      <c r="L86" s="247">
        <f>'Cash Flow Summary'!X46</f>
        <v>0</v>
      </c>
      <c r="M86" s="247">
        <f>'Cash Flow Summary'!Y46</f>
        <v>-21180</v>
      </c>
      <c r="N86" s="247">
        <f>'Cash Flow Summary'!Z46</f>
        <v>0</v>
      </c>
      <c r="O86" s="247">
        <f>'Cash Flow Summary'!AA46</f>
        <v>0</v>
      </c>
    </row>
    <row r="87" spans="2:30" x14ac:dyDescent="0.2">
      <c r="B87" s="17" t="s">
        <v>259</v>
      </c>
      <c r="C87" s="247"/>
      <c r="D87" s="247">
        <f>'Cash Flow Summary'!P47</f>
        <v>-850</v>
      </c>
      <c r="E87" s="247">
        <f>'Cash Flow Summary'!Q47</f>
        <v>-1006.068559105443</v>
      </c>
      <c r="F87" s="247">
        <f>'Cash Flow Summary'!R47</f>
        <v>-5171.9896271456964</v>
      </c>
      <c r="G87" s="247">
        <f>'Cash Flow Summary'!S47</f>
        <v>-5090.6299999999992</v>
      </c>
      <c r="H87" s="247">
        <f>'Cash Flow Summary'!T47</f>
        <v>-6948.9477737604593</v>
      </c>
      <c r="I87" s="247">
        <f>'Cash Flow Summary'!U47</f>
        <v>-7240.4234203269079</v>
      </c>
      <c r="J87" s="247">
        <f>'Cash Flow Summary'!V47</f>
        <v>-6990.6299999999992</v>
      </c>
      <c r="K87" s="247">
        <f>'Cash Flow Summary'!W47</f>
        <v>-6990.6299999999992</v>
      </c>
      <c r="L87" s="247">
        <f>'Cash Flow Summary'!X47</f>
        <v>-8974.5300000000007</v>
      </c>
      <c r="M87" s="247">
        <f>'Cash Flow Summary'!Y47</f>
        <v>-9896.562556265013</v>
      </c>
      <c r="N87" s="247">
        <f>'Cash Flow Summary'!Z47</f>
        <v>-9390.630000000001</v>
      </c>
      <c r="O87" s="247">
        <f>'Cash Flow Summary'!AA47</f>
        <v>-9390.630000000001</v>
      </c>
    </row>
    <row r="88" spans="2:30" hidden="1" x14ac:dyDescent="0.2">
      <c r="B88" s="17" t="s">
        <v>324</v>
      </c>
      <c r="C88" s="247"/>
      <c r="D88" s="247">
        <f>'Cash Flow Summary'!P48</f>
        <v>0</v>
      </c>
      <c r="E88" s="247">
        <f>'Cash Flow Summary'!Q48</f>
        <v>0</v>
      </c>
      <c r="F88" s="247">
        <f>'Cash Flow Summary'!R48</f>
        <v>0</v>
      </c>
      <c r="G88" s="247">
        <f>'Cash Flow Summary'!S48</f>
        <v>0</v>
      </c>
      <c r="H88" s="247">
        <f>'Cash Flow Summary'!T48</f>
        <v>0</v>
      </c>
      <c r="I88" s="247">
        <f>'Cash Flow Summary'!U48</f>
        <v>0</v>
      </c>
      <c r="J88" s="247">
        <f>'Cash Flow Summary'!V48</f>
        <v>0</v>
      </c>
      <c r="K88" s="247">
        <f>'Cash Flow Summary'!W48</f>
        <v>0</v>
      </c>
      <c r="L88" s="247">
        <f>'Cash Flow Summary'!X48</f>
        <v>0</v>
      </c>
      <c r="M88" s="247">
        <f>'Cash Flow Summary'!Y48</f>
        <v>0</v>
      </c>
      <c r="N88" s="247">
        <f>'Cash Flow Summary'!Z48</f>
        <v>0</v>
      </c>
      <c r="O88" s="247">
        <f>'Cash Flow Summary'!AA48</f>
        <v>0</v>
      </c>
    </row>
    <row r="89" spans="2:30" ht="8" customHeight="1" x14ac:dyDescent="0.2">
      <c r="C89" s="248"/>
      <c r="D89" s="248"/>
      <c r="E89" s="248"/>
      <c r="F89" s="248"/>
      <c r="G89" s="248"/>
      <c r="H89" s="248"/>
      <c r="I89" s="248"/>
      <c r="J89" s="248"/>
      <c r="K89" s="248"/>
      <c r="L89" s="248"/>
      <c r="M89" s="248"/>
      <c r="N89" s="248"/>
      <c r="O89" s="248"/>
    </row>
    <row r="90" spans="2:30" x14ac:dyDescent="0.2">
      <c r="B90" s="380" t="s">
        <v>325</v>
      </c>
      <c r="C90" s="381"/>
      <c r="D90" s="381">
        <f>'Cash Flow Summary'!P50</f>
        <v>21.494000000000369</v>
      </c>
      <c r="E90" s="381">
        <f>'Cash Flow Summary'!Q50</f>
        <v>-46140.450638298957</v>
      </c>
      <c r="F90" s="381">
        <f>'Cash Flow Summary'!R50</f>
        <v>74119.217128516582</v>
      </c>
      <c r="G90" s="381">
        <f>'Cash Flow Summary'!S50</f>
        <v>-12720.523393425305</v>
      </c>
      <c r="H90" s="381">
        <f>'Cash Flow Summary'!T50</f>
        <v>-320813.77809223917</v>
      </c>
      <c r="I90" s="381">
        <f>'Cash Flow Summary'!U50</f>
        <v>224884.65075777017</v>
      </c>
      <c r="J90" s="381">
        <f>'Cash Flow Summary'!V50</f>
        <v>171474.11071754585</v>
      </c>
      <c r="K90" s="381">
        <f>'Cash Flow Summary'!W50</f>
        <v>144442.9972209532</v>
      </c>
      <c r="L90" s="381">
        <f>'Cash Flow Summary'!X50</f>
        <v>-513806.24093918444</v>
      </c>
      <c r="M90" s="381">
        <f>'Cash Flow Summary'!Y50</f>
        <v>263254.75863341463</v>
      </c>
      <c r="N90" s="381">
        <f>'Cash Flow Summary'!Z50</f>
        <v>358261.29172103421</v>
      </c>
      <c r="O90" s="381">
        <f>'Cash Flow Summary'!AA50</f>
        <v>429380.85686182301</v>
      </c>
    </row>
    <row r="91" spans="2:30" ht="18" customHeight="1" x14ac:dyDescent="0.2">
      <c r="B91" s="244" t="s">
        <v>375</v>
      </c>
      <c r="C91" s="344"/>
      <c r="D91" s="344">
        <f>'Cash Flow Summary'!P51</f>
        <v>24233.217333333323</v>
      </c>
      <c r="E91" s="344">
        <f>'Cash Flow Summary'!Q51</f>
        <v>-21907.233304965634</v>
      </c>
      <c r="F91" s="344">
        <f>'Cash Flow Summary'!R51</f>
        <v>52211.983823550952</v>
      </c>
      <c r="G91" s="344">
        <f>'Cash Flow Summary'!S51</f>
        <v>39491.460430125648</v>
      </c>
      <c r="H91" s="344">
        <f>'Cash Flow Summary'!T51</f>
        <v>-281322.31766211352</v>
      </c>
      <c r="I91" s="344">
        <f>'Cash Flow Summary'!U51</f>
        <v>-56437.66690434335</v>
      </c>
      <c r="J91" s="344">
        <f>'Cash Flow Summary'!V51</f>
        <v>115036.4438132025</v>
      </c>
      <c r="K91" s="344">
        <f>'Cash Flow Summary'!W51</f>
        <v>259479.44103415569</v>
      </c>
      <c r="L91" s="344">
        <f>'Cash Flow Summary'!X51</f>
        <v>-254326.79990502875</v>
      </c>
      <c r="M91" s="344">
        <f>'Cash Flow Summary'!Y51</f>
        <v>8927.9587283858855</v>
      </c>
      <c r="N91" s="344">
        <f>'Cash Flow Summary'!Z51</f>
        <v>367189.25044942007</v>
      </c>
      <c r="O91" s="344">
        <f>'Cash Flow Summary'!AA51</f>
        <v>796570.10731124307</v>
      </c>
      <c r="AB91" s="247"/>
      <c r="AD91" s="247"/>
    </row>
    <row r="92" spans="2:30" ht="5" customHeight="1" x14ac:dyDescent="0.2">
      <c r="B92" s="358"/>
      <c r="C92" s="359"/>
      <c r="D92" s="360"/>
      <c r="E92" s="360"/>
      <c r="F92" s="360"/>
      <c r="G92" s="360"/>
      <c r="H92" s="360"/>
      <c r="I92" s="360"/>
      <c r="J92" s="360"/>
      <c r="K92" s="360"/>
      <c r="L92" s="360"/>
      <c r="M92" s="360"/>
      <c r="N92" s="360"/>
      <c r="O92" s="360"/>
    </row>
    <row r="93" spans="2:30" ht="5" customHeight="1" x14ac:dyDescent="0.2">
      <c r="B93" s="637"/>
      <c r="C93" s="638"/>
      <c r="D93" s="639"/>
      <c r="E93" s="639"/>
      <c r="F93" s="639"/>
      <c r="G93" s="639"/>
      <c r="H93" s="639"/>
      <c r="I93" s="639"/>
      <c r="J93" s="639"/>
      <c r="K93" s="639"/>
      <c r="L93" s="639"/>
      <c r="M93" s="639"/>
      <c r="N93" s="639"/>
      <c r="O93" s="639"/>
    </row>
    <row r="94" spans="2:30" ht="18" customHeight="1" x14ac:dyDescent="0.2">
      <c r="B94" s="244" t="s">
        <v>729</v>
      </c>
      <c r="C94" s="344"/>
      <c r="D94" s="344"/>
      <c r="E94" s="344">
        <v>100000</v>
      </c>
      <c r="F94" s="344"/>
      <c r="G94" s="344"/>
      <c r="H94" s="344">
        <v>300000</v>
      </c>
      <c r="I94" s="344"/>
      <c r="J94" s="344"/>
      <c r="K94" s="344"/>
      <c r="L94" s="344"/>
      <c r="M94" s="344"/>
      <c r="N94" s="344"/>
      <c r="O94" s="344"/>
      <c r="AB94" s="247"/>
      <c r="AD94" s="247"/>
    </row>
    <row r="95" spans="2:30" ht="18" customHeight="1" thickBot="1" x14ac:dyDescent="0.25">
      <c r="B95" s="325" t="s">
        <v>374</v>
      </c>
      <c r="C95" s="327"/>
      <c r="D95" s="327">
        <f>'Cash Flow Summary'!P54</f>
        <v>24233.217333333323</v>
      </c>
      <c r="E95" s="327">
        <f>'Cash Flow Summary'!Q54</f>
        <v>78092.76669503437</v>
      </c>
      <c r="F95" s="327">
        <f>'Cash Flow Summary'!R54</f>
        <v>152211.98382355095</v>
      </c>
      <c r="G95" s="327">
        <f>'Cash Flow Summary'!S54</f>
        <v>139491.46043012565</v>
      </c>
      <c r="H95" s="327">
        <f>'Cash Flow Summary'!T54</f>
        <v>118677.68233788648</v>
      </c>
      <c r="I95" s="327">
        <f>'Cash Flow Summary'!U54</f>
        <v>343562.33309565665</v>
      </c>
      <c r="J95" s="327">
        <f>'Cash Flow Summary'!V54</f>
        <v>515036.4438132025</v>
      </c>
      <c r="K95" s="327">
        <f>'Cash Flow Summary'!W54</f>
        <v>659479.44103415566</v>
      </c>
      <c r="L95" s="327">
        <f>'Cash Flow Summary'!X54</f>
        <v>145673.20009497122</v>
      </c>
      <c r="M95" s="327">
        <f>'Cash Flow Summary'!Y54</f>
        <v>408927.95872838586</v>
      </c>
      <c r="N95" s="327">
        <f>'Cash Flow Summary'!Z54</f>
        <v>767189.25044942007</v>
      </c>
      <c r="O95" s="327">
        <f>'Cash Flow Summary'!AA54</f>
        <v>1196570.1073112432</v>
      </c>
      <c r="AB95" s="247"/>
      <c r="AD95" s="247"/>
    </row>
    <row r="96" spans="2:30" ht="17" thickTop="1" x14ac:dyDescent="0.2"/>
  </sheetData>
  <mergeCells count="5">
    <mergeCell ref="AB2:AM2"/>
    <mergeCell ref="AN2:AQ2"/>
    <mergeCell ref="D53:D54"/>
    <mergeCell ref="D2:O2"/>
    <mergeCell ref="P2:AA2"/>
  </mergeCells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94277-201D-F54D-9051-7A7C3C580088}">
  <sheetPr>
    <tabColor theme="9" tint="0.59999389629810485"/>
  </sheetPr>
  <dimension ref="A1:M236"/>
  <sheetViews>
    <sheetView showGridLines="0" zoomScale="75" zoomScaleNormal="85" workbookViewId="0">
      <pane xSplit="3" ySplit="3" topLeftCell="D4" activePane="bottomRight" state="frozen"/>
      <selection pane="topRight"/>
      <selection pane="bottomLeft"/>
      <selection pane="bottomRight"/>
    </sheetView>
  </sheetViews>
  <sheetFormatPr baseColWidth="10" defaultColWidth="0" defaultRowHeight="0" customHeight="1" zeroHeight="1" x14ac:dyDescent="0.15"/>
  <cols>
    <col min="1" max="1" width="11" style="17" customWidth="1"/>
    <col min="2" max="2" width="52.1640625" style="17" bestFit="1" customWidth="1"/>
    <col min="3" max="3" width="20.1640625" style="93" customWidth="1"/>
    <col min="4" max="4" width="12" style="17" bestFit="1" customWidth="1"/>
    <col min="5" max="9" width="11" style="17" customWidth="1"/>
    <col min="10" max="16384" width="11" style="17" hidden="1"/>
  </cols>
  <sheetData>
    <row r="1" spans="1:13" s="305" customFormat="1" ht="15" customHeight="1" x14ac:dyDescent="0.15">
      <c r="A1" s="8"/>
      <c r="B1" s="8"/>
      <c r="C1" s="91"/>
      <c r="D1" s="8"/>
      <c r="E1" s="8"/>
      <c r="F1" s="8"/>
      <c r="G1" s="8"/>
      <c r="H1" s="8"/>
      <c r="I1" s="8"/>
      <c r="J1" s="301"/>
    </row>
    <row r="2" spans="1:13" s="305" customFormat="1" ht="15" customHeight="1" x14ac:dyDescent="0.2">
      <c r="A2" s="8"/>
      <c r="B2" s="218" t="s">
        <v>37</v>
      </c>
      <c r="C2" s="91"/>
      <c r="D2" s="8"/>
      <c r="E2" s="567">
        <v>2024</v>
      </c>
      <c r="F2" s="567">
        <v>2025</v>
      </c>
      <c r="G2" s="567">
        <v>2026</v>
      </c>
      <c r="H2" s="567">
        <v>2027</v>
      </c>
      <c r="I2" s="8"/>
      <c r="J2" s="301"/>
    </row>
    <row r="3" spans="1:13" s="307" customFormat="1" ht="15" customHeight="1" x14ac:dyDescent="0.15">
      <c r="A3" s="128"/>
      <c r="B3" s="9" t="s">
        <v>17</v>
      </c>
      <c r="C3" s="129"/>
      <c r="D3" s="128"/>
      <c r="E3" s="568"/>
      <c r="F3" s="568"/>
      <c r="G3" s="568"/>
      <c r="H3" s="568"/>
      <c r="I3" s="32"/>
      <c r="J3" s="302"/>
      <c r="K3" s="306"/>
    </row>
    <row r="4" spans="1:13" s="11" customFormat="1" ht="15" customHeight="1" x14ac:dyDescent="0.15">
      <c r="A4" s="10"/>
      <c r="B4" s="10"/>
      <c r="C4" s="92"/>
      <c r="D4" s="10"/>
      <c r="F4" s="10"/>
      <c r="G4" s="10"/>
      <c r="H4" s="10"/>
      <c r="I4" s="10"/>
      <c r="J4" s="276"/>
    </row>
    <row r="5" spans="1:13" s="219" customFormat="1" ht="15" customHeight="1" x14ac:dyDescent="0.15">
      <c r="A5" s="12"/>
      <c r="B5" s="13" t="s">
        <v>326</v>
      </c>
      <c r="C5" s="137"/>
      <c r="D5" s="12"/>
      <c r="F5" s="12"/>
      <c r="G5" s="12"/>
      <c r="H5" s="12"/>
      <c r="I5" s="12"/>
      <c r="J5" s="303"/>
    </row>
    <row r="6" spans="1:13" s="11" customFormat="1" ht="15" customHeight="1" x14ac:dyDescent="0.15">
      <c r="A6" s="17"/>
      <c r="B6" s="17"/>
      <c r="C6" s="138"/>
      <c r="D6" s="40"/>
      <c r="F6" s="40"/>
      <c r="G6" s="40"/>
      <c r="H6" s="40"/>
      <c r="I6" s="40"/>
      <c r="J6" s="176"/>
      <c r="K6" s="308"/>
      <c r="L6" s="308"/>
    </row>
    <row r="7" spans="1:13" s="310" customFormat="1" ht="15" customHeight="1" x14ac:dyDescent="0.15">
      <c r="A7" s="139"/>
      <c r="B7" s="328" t="s">
        <v>317</v>
      </c>
      <c r="C7" s="94" t="s">
        <v>17</v>
      </c>
      <c r="D7" s="175"/>
      <c r="E7" s="213">
        <f>SUM('PnL (monthly)'!D8:O8)</f>
        <v>12579.570000000002</v>
      </c>
      <c r="F7" s="213">
        <f>SUM('PnL (monthly)'!P8:AA8)</f>
        <v>71452.235196286594</v>
      </c>
      <c r="G7" s="213">
        <f>SUM('PnL (monthly)'!AB8:AM8)</f>
        <v>345038.77106610045</v>
      </c>
      <c r="H7" s="213">
        <f>SUM('PnL (monthly)'!AN8:AY8)</f>
        <v>645630.56919256179</v>
      </c>
      <c r="I7" s="142"/>
      <c r="J7" s="175"/>
      <c r="K7" s="309"/>
      <c r="L7" s="309"/>
    </row>
    <row r="8" spans="1:13" s="11" customFormat="1" ht="15" customHeight="1" x14ac:dyDescent="0.15">
      <c r="A8" s="42"/>
      <c r="B8" s="33" t="s">
        <v>210</v>
      </c>
      <c r="C8" s="94" t="s">
        <v>17</v>
      </c>
      <c r="D8" s="176"/>
      <c r="E8" s="107">
        <f>SUM('PnL (monthly)'!D9:O9)</f>
        <v>2183.8346751044505</v>
      </c>
      <c r="F8" s="107">
        <f>SUM('PnL (monthly)'!P9:AA9)</f>
        <v>15907.622409237954</v>
      </c>
      <c r="G8" s="107">
        <f>SUM('PnL (monthly)'!AB9:AM9)</f>
        <v>64773.496920817299</v>
      </c>
      <c r="H8" s="107">
        <f>SUM('PnL (monthly)'!AN9:AY9)</f>
        <v>160643.51416256375</v>
      </c>
      <c r="I8" s="40"/>
      <c r="J8" s="176"/>
      <c r="K8" s="308"/>
      <c r="L8" s="308"/>
    </row>
    <row r="9" spans="1:13" s="11" customFormat="1" ht="15" customHeight="1" x14ac:dyDescent="0.15">
      <c r="A9" s="42"/>
      <c r="B9" s="35" t="s">
        <v>213</v>
      </c>
      <c r="C9" s="94" t="s">
        <v>17</v>
      </c>
      <c r="D9" s="177"/>
      <c r="E9" s="107">
        <f>SUM('PnL (monthly)'!D10:O10)</f>
        <v>1824.8778205155613</v>
      </c>
      <c r="F9" s="107">
        <f>SUM('PnL (monthly)'!P10:AA10)</f>
        <v>8411.7030458526351</v>
      </c>
      <c r="G9" s="107">
        <f>SUM('PnL (monthly)'!AB10:AM10)</f>
        <v>76166.623578343409</v>
      </c>
      <c r="H9" s="107">
        <f>SUM('PnL (monthly)'!AN10:AY10)</f>
        <v>83921.643846027204</v>
      </c>
      <c r="I9" s="45"/>
      <c r="J9" s="177"/>
      <c r="K9" s="311"/>
      <c r="L9" s="311"/>
    </row>
    <row r="10" spans="1:13" s="11" customFormat="1" ht="15" customHeight="1" x14ac:dyDescent="0.15">
      <c r="A10" s="42"/>
      <c r="B10" s="35" t="s">
        <v>214</v>
      </c>
      <c r="C10" s="94" t="s">
        <v>17</v>
      </c>
      <c r="D10" s="178"/>
      <c r="E10" s="107">
        <f>SUM('PnL (monthly)'!D11:O11)</f>
        <v>3316.5750564925665</v>
      </c>
      <c r="F10" s="107">
        <f>SUM('PnL (monthly)'!P11:AA11)</f>
        <v>9640.7512884090938</v>
      </c>
      <c r="G10" s="107">
        <f>SUM('PnL (monthly)'!AB11:AM11)</f>
        <v>87493.219064659832</v>
      </c>
      <c r="H10" s="107">
        <f>SUM('PnL (monthly)'!AN11:AY11)</f>
        <v>192349.59185369487</v>
      </c>
      <c r="I10" s="21"/>
      <c r="J10" s="178"/>
    </row>
    <row r="11" spans="1:13" s="11" customFormat="1" ht="15" customHeight="1" x14ac:dyDescent="0.15">
      <c r="A11" s="42"/>
      <c r="B11" s="35" t="s">
        <v>215</v>
      </c>
      <c r="C11" s="94" t="s">
        <v>17</v>
      </c>
      <c r="D11" s="178"/>
      <c r="E11" s="107">
        <f>SUM('PnL (monthly)'!D12:O12)</f>
        <v>3396.5508531890937</v>
      </c>
      <c r="F11" s="107">
        <f>SUM('PnL (monthly)'!P12:AA12)</f>
        <v>19024.60463797675</v>
      </c>
      <c r="G11" s="107">
        <f>SUM('PnL (monthly)'!AB12:AM12)</f>
        <v>64956.555240561152</v>
      </c>
      <c r="H11" s="107">
        <f>SUM('PnL (monthly)'!AN12:AY12)</f>
        <v>125510.38052757405</v>
      </c>
      <c r="I11" s="21"/>
      <c r="J11" s="178"/>
    </row>
    <row r="12" spans="1:13" s="11" customFormat="1" ht="15" customHeight="1" x14ac:dyDescent="0.15">
      <c r="A12" s="42"/>
      <c r="B12" s="35" t="s">
        <v>216</v>
      </c>
      <c r="C12" s="94" t="s">
        <v>17</v>
      </c>
      <c r="D12" s="178"/>
      <c r="E12" s="107">
        <f>SUM('PnL (monthly)'!D13:O13)</f>
        <v>886.83957781075981</v>
      </c>
      <c r="F12" s="107">
        <f>SUM('PnL (monthly)'!P13:AA13)</f>
        <v>1738.3562730904605</v>
      </c>
      <c r="G12" s="107">
        <f>SUM('PnL (monthly)'!AB13:AM13)</f>
        <v>8215.0224628655978</v>
      </c>
      <c r="H12" s="107">
        <f>SUM('PnL (monthly)'!AN13:AY13)</f>
        <v>13941.157024793389</v>
      </c>
      <c r="I12" s="21"/>
      <c r="J12" s="178"/>
    </row>
    <row r="13" spans="1:13" s="11" customFormat="1" ht="15" customHeight="1" x14ac:dyDescent="0.15">
      <c r="A13" s="42"/>
      <c r="B13" s="35" t="s">
        <v>217</v>
      </c>
      <c r="C13" s="94" t="s">
        <v>17</v>
      </c>
      <c r="D13" s="175"/>
      <c r="E13" s="107">
        <f>SUM('PnL (monthly)'!D14:O14)</f>
        <v>731.10617688063826</v>
      </c>
      <c r="F13" s="107">
        <f>SUM('PnL (monthly)'!P14:AA14)</f>
        <v>12241.163293014579</v>
      </c>
      <c r="G13" s="107">
        <f>SUM('PnL (monthly)'!AB14:AM14)</f>
        <v>33594.286671890397</v>
      </c>
      <c r="H13" s="107">
        <f>SUM('PnL (monthly)'!AN14:AY14)</f>
        <v>57331.333580561528</v>
      </c>
      <c r="I13" s="142"/>
      <c r="J13" s="175"/>
      <c r="K13" s="309"/>
      <c r="L13" s="309"/>
      <c r="M13" s="309"/>
    </row>
    <row r="14" spans="1:13" s="11" customFormat="1" ht="15" customHeight="1" x14ac:dyDescent="0.15">
      <c r="A14" s="42"/>
      <c r="B14" s="35" t="s">
        <v>218</v>
      </c>
      <c r="C14" s="94" t="s">
        <v>17</v>
      </c>
      <c r="D14" s="175"/>
      <c r="E14" s="107">
        <f>SUM('PnL (monthly)'!D15:O15)</f>
        <v>239.78584000693147</v>
      </c>
      <c r="F14" s="107">
        <f>SUM('PnL (monthly)'!P15:AA15)</f>
        <v>1585.8256787897346</v>
      </c>
      <c r="G14" s="107">
        <f>SUM('PnL (monthly)'!AB15:AM15)</f>
        <v>2023.2907588279493</v>
      </c>
      <c r="H14" s="107">
        <f>SUM('PnL (monthly)'!AN15:AY15)</f>
        <v>3267.7685950413215</v>
      </c>
      <c r="I14" s="142"/>
      <c r="J14" s="175"/>
      <c r="K14" s="309"/>
      <c r="L14" s="309"/>
      <c r="M14" s="309"/>
    </row>
    <row r="15" spans="1:13" s="11" customFormat="1" ht="15" customHeight="1" x14ac:dyDescent="0.15">
      <c r="A15" s="42"/>
      <c r="B15" s="35" t="s">
        <v>219</v>
      </c>
      <c r="C15" s="94" t="s">
        <v>17</v>
      </c>
      <c r="D15" s="175"/>
      <c r="E15" s="107">
        <f>SUM('PnL (monthly)'!D16:O16)</f>
        <v>0</v>
      </c>
      <c r="F15" s="107">
        <f>SUM('PnL (monthly)'!P16:AA16)</f>
        <v>769.34635612321563</v>
      </c>
      <c r="G15" s="107">
        <f>SUM('PnL (monthly)'!AB16:AM16)</f>
        <v>3166.5311495116453</v>
      </c>
      <c r="H15" s="107">
        <f>SUM('PnL (monthly)'!AN16:AY16)</f>
        <v>4902.4046882043576</v>
      </c>
      <c r="I15" s="142"/>
      <c r="J15" s="175"/>
      <c r="K15" s="309"/>
      <c r="L15" s="309"/>
      <c r="M15" s="309"/>
    </row>
    <row r="16" spans="1:13" s="11" customFormat="1" ht="15" customHeight="1" x14ac:dyDescent="0.15">
      <c r="A16" s="42"/>
      <c r="B16" s="35" t="s">
        <v>220</v>
      </c>
      <c r="C16" s="94" t="s">
        <v>17</v>
      </c>
      <c r="D16" s="175"/>
      <c r="E16" s="107">
        <f>SUM('PnL (monthly)'!D17:O17)</f>
        <v>0</v>
      </c>
      <c r="F16" s="107">
        <f>SUM('PnL (monthly)'!P17:AA17)</f>
        <v>2132.8622137921693</v>
      </c>
      <c r="G16" s="107">
        <f>SUM('PnL (monthly)'!AB17:AM17)</f>
        <v>4649.7452186231503</v>
      </c>
      <c r="H16" s="107">
        <f>SUM('PnL (monthly)'!AN17:AY17)</f>
        <v>3762.7749141013041</v>
      </c>
      <c r="I16" s="142"/>
      <c r="J16" s="175"/>
      <c r="K16" s="309"/>
      <c r="L16" s="309"/>
      <c r="M16" s="309"/>
    </row>
    <row r="17" spans="1:13" s="11" customFormat="1" ht="15" customHeight="1" x14ac:dyDescent="0.15">
      <c r="A17" s="42"/>
      <c r="B17" s="17"/>
      <c r="C17" s="96"/>
      <c r="D17" s="175"/>
      <c r="E17" s="107"/>
      <c r="F17" s="107"/>
      <c r="G17" s="107"/>
      <c r="H17" s="107"/>
      <c r="I17" s="142"/>
      <c r="J17" s="175"/>
      <c r="K17" s="309"/>
      <c r="L17" s="309"/>
      <c r="M17" s="309"/>
    </row>
    <row r="18" spans="1:13" s="310" customFormat="1" ht="15" customHeight="1" x14ac:dyDescent="0.15">
      <c r="A18" s="90"/>
      <c r="B18" s="328" t="s">
        <v>318</v>
      </c>
      <c r="C18" s="94" t="s">
        <v>17</v>
      </c>
      <c r="D18" s="175"/>
      <c r="E18" s="213">
        <f>SUM('PnL (monthly)'!D19:O19)</f>
        <v>85406.07</v>
      </c>
      <c r="F18" s="213">
        <f>SUM('PnL (monthly)'!P19:AA19)</f>
        <v>178801.94622071215</v>
      </c>
      <c r="G18" s="213">
        <f>SUM('PnL (monthly)'!AB19:AM19)</f>
        <v>724193.55313415756</v>
      </c>
      <c r="H18" s="213">
        <f>SUM('PnL (monthly)'!AN19:AY19)</f>
        <v>1364539.6739431757</v>
      </c>
      <c r="I18" s="142"/>
      <c r="J18" s="175"/>
      <c r="K18" s="309"/>
      <c r="L18" s="309"/>
      <c r="M18" s="309"/>
    </row>
    <row r="19" spans="1:13" s="11" customFormat="1" ht="15" customHeight="1" x14ac:dyDescent="0.15">
      <c r="A19" s="17"/>
      <c r="B19" s="33" t="s">
        <v>210</v>
      </c>
      <c r="C19" s="94" t="s">
        <v>17</v>
      </c>
      <c r="D19" s="175"/>
      <c r="E19" s="107">
        <f>SUM('PnL (monthly)'!D20:O20)</f>
        <v>28706.844386464469</v>
      </c>
      <c r="F19" s="107">
        <f>SUM('PnL (monthly)'!P20:AA20)</f>
        <v>36116.177621789284</v>
      </c>
      <c r="G19" s="107">
        <f>SUM('PnL (monthly)'!AB20:AM20)</f>
        <v>151138.15948190703</v>
      </c>
      <c r="H19" s="107">
        <f>SUM('PnL (monthly)'!AN20:AY20)</f>
        <v>231060.77304688274</v>
      </c>
      <c r="I19" s="142"/>
      <c r="J19" s="175"/>
      <c r="K19" s="309"/>
      <c r="L19" s="309"/>
      <c r="M19" s="309"/>
    </row>
    <row r="20" spans="1:13" s="11" customFormat="1" ht="15" customHeight="1" x14ac:dyDescent="0.15">
      <c r="A20" s="17"/>
      <c r="B20" s="35" t="s">
        <v>213</v>
      </c>
      <c r="C20" s="94" t="s">
        <v>17</v>
      </c>
      <c r="D20" s="175"/>
      <c r="E20" s="107">
        <f>SUM('PnL (monthly)'!D21:O21)</f>
        <v>10618.028949950442</v>
      </c>
      <c r="F20" s="107">
        <f>SUM('PnL (monthly)'!P21:AA21)</f>
        <v>32769.266288887404</v>
      </c>
      <c r="G20" s="107">
        <f>SUM('PnL (monthly)'!AB21:AM21)</f>
        <v>92344.968992896509</v>
      </c>
      <c r="H20" s="107">
        <f>SUM('PnL (monthly)'!AN21:AY21)</f>
        <v>195817.16897406345</v>
      </c>
      <c r="I20" s="142"/>
      <c r="J20" s="175"/>
      <c r="K20" s="309"/>
      <c r="L20" s="309"/>
      <c r="M20" s="309"/>
    </row>
    <row r="21" spans="1:13" s="11" customFormat="1" ht="15" customHeight="1" x14ac:dyDescent="0.15">
      <c r="A21" s="17"/>
      <c r="B21" s="35" t="s">
        <v>214</v>
      </c>
      <c r="C21" s="94" t="s">
        <v>17</v>
      </c>
      <c r="D21" s="175"/>
      <c r="E21" s="107">
        <f>SUM('PnL (monthly)'!D22:O22)</f>
        <v>16441.20072172951</v>
      </c>
      <c r="F21" s="107">
        <f>SUM('PnL (monthly)'!P22:AA22)</f>
        <v>21743.869193312938</v>
      </c>
      <c r="G21" s="107">
        <f>SUM('PnL (monthly)'!AB22:AM22)</f>
        <v>204279.16418371873</v>
      </c>
      <c r="H21" s="107">
        <f>SUM('PnL (monthly)'!AN22:AY22)</f>
        <v>448815.71432528796</v>
      </c>
      <c r="I21" s="142"/>
      <c r="J21" s="175"/>
      <c r="K21" s="309"/>
      <c r="L21" s="309"/>
      <c r="M21" s="309"/>
    </row>
    <row r="22" spans="1:13" s="11" customFormat="1" ht="15" customHeight="1" x14ac:dyDescent="0.15">
      <c r="A22" s="17"/>
      <c r="B22" s="35" t="s">
        <v>215</v>
      </c>
      <c r="C22" s="94" t="s">
        <v>17</v>
      </c>
      <c r="D22" s="175"/>
      <c r="E22" s="107">
        <f>SUM('PnL (monthly)'!D23:O23)</f>
        <v>12020.665464731424</v>
      </c>
      <c r="F22" s="107">
        <f>SUM('PnL (monthly)'!P23:AA23)</f>
        <v>38995.527974706951</v>
      </c>
      <c r="G22" s="107">
        <f>SUM('PnL (monthly)'!AB23:AM23)</f>
        <v>151366.80934289226</v>
      </c>
      <c r="H22" s="107">
        <f>SUM('PnL (monthly)'!AN23:AY23)</f>
        <v>294660.39750257379</v>
      </c>
      <c r="I22" s="142"/>
      <c r="J22" s="175"/>
      <c r="K22" s="309"/>
      <c r="L22" s="309"/>
      <c r="M22" s="309"/>
    </row>
    <row r="23" spans="1:13" s="11" customFormat="1" ht="15" customHeight="1" x14ac:dyDescent="0.15">
      <c r="A23" s="17"/>
      <c r="B23" s="35" t="s">
        <v>216</v>
      </c>
      <c r="C23" s="94" t="s">
        <v>17</v>
      </c>
      <c r="D23" s="175"/>
      <c r="E23" s="107">
        <f>SUM('PnL (monthly)'!D24:O24)</f>
        <v>3284.8867886118715</v>
      </c>
      <c r="F23" s="107">
        <f>SUM('PnL (monthly)'!P24:AA24)</f>
        <v>7808.6037747799</v>
      </c>
      <c r="G23" s="107">
        <f>SUM('PnL (monthly)'!AB24:AM24)</f>
        <v>19168.385746686396</v>
      </c>
      <c r="H23" s="107">
        <f>SUM('PnL (monthly)'!AN24:AY24)</f>
        <v>32529.366391184569</v>
      </c>
      <c r="I23" s="142"/>
      <c r="J23" s="175"/>
      <c r="K23" s="309"/>
      <c r="L23" s="309"/>
      <c r="M23" s="309"/>
    </row>
    <row r="24" spans="1:13" s="11" customFormat="1" ht="15" customHeight="1" x14ac:dyDescent="0.15">
      <c r="A24" s="17"/>
      <c r="B24" s="35" t="s">
        <v>217</v>
      </c>
      <c r="C24" s="94" t="s">
        <v>17</v>
      </c>
      <c r="D24" s="175"/>
      <c r="E24" s="107">
        <f>SUM('PnL (monthly)'!D25:O25)</f>
        <v>5131.0316424097973</v>
      </c>
      <c r="F24" s="107">
        <f>SUM('PnL (monthly)'!P25:AA25)</f>
        <v>28937.936958773542</v>
      </c>
      <c r="G24" s="107">
        <f>SUM('PnL (monthly)'!AB25:AM25)</f>
        <v>82980.638366361614</v>
      </c>
      <c r="H24" s="107">
        <f>SUM('PnL (monthly)'!AN25:AY25)</f>
        <v>133773.11168797693</v>
      </c>
      <c r="I24" s="142"/>
      <c r="J24" s="175"/>
      <c r="K24" s="309"/>
      <c r="L24" s="309"/>
      <c r="M24" s="309"/>
    </row>
    <row r="25" spans="1:13" s="11" customFormat="1" ht="15" customHeight="1" x14ac:dyDescent="0.15">
      <c r="A25" s="17"/>
      <c r="B25" s="35" t="s">
        <v>218</v>
      </c>
      <c r="C25" s="94" t="s">
        <v>17</v>
      </c>
      <c r="D25" s="175"/>
      <c r="E25" s="107">
        <f>SUM('PnL (monthly)'!D26:O26)</f>
        <v>673.14366716299685</v>
      </c>
      <c r="F25" s="107">
        <f>SUM('PnL (monthly)'!P26:AA26)</f>
        <v>5221.0719934572026</v>
      </c>
      <c r="G25" s="107">
        <f>SUM('PnL (monthly)'!AB26:AM26)</f>
        <v>4687.3633229255674</v>
      </c>
      <c r="H25" s="107">
        <f>SUM('PnL (monthly)'!AN26:AY26)</f>
        <v>7624.7933884297527</v>
      </c>
      <c r="I25" s="142"/>
      <c r="J25" s="175"/>
      <c r="K25" s="309"/>
      <c r="L25" s="309"/>
      <c r="M25" s="309"/>
    </row>
    <row r="26" spans="1:13" s="11" customFormat="1" ht="15" customHeight="1" x14ac:dyDescent="0.15">
      <c r="A26" s="17"/>
      <c r="B26" s="35" t="s">
        <v>219</v>
      </c>
      <c r="C26" s="94" t="s">
        <v>17</v>
      </c>
      <c r="D26" s="175"/>
      <c r="E26" s="107">
        <f>SUM('PnL (monthly)'!D27:O27)</f>
        <v>436.55025692489903</v>
      </c>
      <c r="F26" s="107">
        <f>SUM('PnL (monthly)'!P27:AA27)</f>
        <v>2232.8139161565523</v>
      </c>
      <c r="G26" s="107">
        <f>SUM('PnL (monthly)'!AB27:AM27)</f>
        <v>7411.5784504850699</v>
      </c>
      <c r="H26" s="107">
        <f>SUM('PnL (monthly)'!AN27:AY27)</f>
        <v>11438.944272476832</v>
      </c>
      <c r="I26" s="142"/>
      <c r="J26" s="175"/>
      <c r="K26" s="309"/>
      <c r="L26" s="309"/>
      <c r="M26" s="309"/>
    </row>
    <row r="27" spans="1:13" s="11" customFormat="1" ht="15" customHeight="1" x14ac:dyDescent="0.15">
      <c r="A27" s="17"/>
      <c r="B27" s="35" t="s">
        <v>220</v>
      </c>
      <c r="C27" s="94" t="s">
        <v>17</v>
      </c>
      <c r="D27" s="175"/>
      <c r="E27" s="107">
        <f>SUM('PnL (monthly)'!D28:O28)</f>
        <v>8093.7181220145867</v>
      </c>
      <c r="F27" s="107">
        <f>SUM('PnL (monthly)'!P28:AA28)</f>
        <v>4976.6784988483942</v>
      </c>
      <c r="G27" s="107">
        <f>SUM('PnL (monthly)'!AB28:AM28)</f>
        <v>10816.485246284405</v>
      </c>
      <c r="H27" s="107">
        <f>SUM('PnL (monthly)'!AN28:AY28)</f>
        <v>8819.4043542998097</v>
      </c>
      <c r="I27" s="142"/>
      <c r="J27" s="175"/>
      <c r="K27" s="309"/>
      <c r="L27" s="309"/>
      <c r="M27" s="309"/>
    </row>
    <row r="28" spans="1:13" s="312" customFormat="1" ht="15" customHeight="1" x14ac:dyDescent="0.15">
      <c r="A28" s="67"/>
      <c r="B28" s="67"/>
      <c r="C28" s="94"/>
      <c r="D28" s="175"/>
      <c r="E28" s="107"/>
      <c r="F28" s="107"/>
      <c r="G28" s="107"/>
      <c r="H28" s="107"/>
      <c r="I28" s="142"/>
      <c r="J28" s="175"/>
      <c r="K28" s="309"/>
      <c r="L28" s="309"/>
      <c r="M28" s="309"/>
    </row>
    <row r="29" spans="1:13" s="11" customFormat="1" ht="15" customHeight="1" x14ac:dyDescent="0.15">
      <c r="A29" s="17"/>
      <c r="B29" s="328" t="s">
        <v>221</v>
      </c>
      <c r="C29" s="94" t="s">
        <v>17</v>
      </c>
      <c r="D29" s="175"/>
      <c r="E29" s="213">
        <f>SUM('PnL (monthly)'!D30:O30)</f>
        <v>97985.64</v>
      </c>
      <c r="F29" s="213">
        <f>SUM('PnL (monthly)'!P30:AA30)</f>
        <v>250254.18141699873</v>
      </c>
      <c r="G29" s="213">
        <f>SUM('PnL (monthly)'!AB30:AM30)</f>
        <v>1069232.3242002581</v>
      </c>
      <c r="H29" s="213">
        <f>SUM('PnL (monthly)'!AN30:AY30)</f>
        <v>2010170.2431357377</v>
      </c>
      <c r="I29" s="142"/>
      <c r="J29" s="175"/>
      <c r="K29" s="309"/>
      <c r="L29" s="309"/>
      <c r="M29" s="309"/>
    </row>
    <row r="30" spans="1:13" s="11" customFormat="1" ht="15" customHeight="1" x14ac:dyDescent="0.15">
      <c r="A30" s="17"/>
      <c r="B30" s="62"/>
      <c r="C30" s="99"/>
      <c r="D30" s="175"/>
      <c r="E30" s="107"/>
      <c r="F30" s="107"/>
      <c r="G30" s="107"/>
      <c r="H30" s="107"/>
      <c r="I30" s="142"/>
      <c r="J30" s="175"/>
      <c r="K30" s="309"/>
      <c r="L30" s="309"/>
      <c r="M30" s="309"/>
    </row>
    <row r="31" spans="1:13" s="11" customFormat="1" ht="15" customHeight="1" x14ac:dyDescent="0.15">
      <c r="A31" s="17"/>
      <c r="B31" s="299" t="s">
        <v>222</v>
      </c>
      <c r="C31" s="94" t="s">
        <v>17</v>
      </c>
      <c r="D31" s="175"/>
      <c r="E31" s="107">
        <f>SUM('PnL (monthly)'!D32:O32)</f>
        <v>40599.990000000005</v>
      </c>
      <c r="F31" s="107">
        <f>SUM('PnL (monthly)'!P32:AA32)</f>
        <v>30000</v>
      </c>
      <c r="G31" s="107">
        <f>SUM('PnL (monthly)'!AB32:AM32)</f>
        <v>50000</v>
      </c>
      <c r="H31" s="107">
        <f>SUM('PnL (monthly)'!AN32:AY32)</f>
        <v>70000</v>
      </c>
      <c r="I31" s="142"/>
      <c r="J31" s="175"/>
      <c r="K31" s="309"/>
      <c r="L31" s="309"/>
      <c r="M31" s="309"/>
    </row>
    <row r="32" spans="1:13" s="11" customFormat="1" ht="15" hidden="1" customHeight="1" x14ac:dyDescent="0.15">
      <c r="A32" s="17"/>
      <c r="B32" s="299" t="s">
        <v>223</v>
      </c>
      <c r="C32" s="94"/>
      <c r="D32" s="175"/>
      <c r="E32" s="107">
        <f>SUM('PnL (monthly)'!D33:O33)</f>
        <v>0</v>
      </c>
      <c r="F32" s="107">
        <f>SUM('PnL (monthly)'!P33:AA33)</f>
        <v>15000</v>
      </c>
      <c r="G32" s="107">
        <f>SUM('PnL (monthly)'!AB33:AM33)</f>
        <v>20000</v>
      </c>
      <c r="H32" s="107">
        <f>SUM('PnL (monthly)'!AN33:AY33)</f>
        <v>50000</v>
      </c>
      <c r="I32" s="142"/>
      <c r="J32" s="175"/>
      <c r="K32" s="309"/>
      <c r="L32" s="309"/>
      <c r="M32" s="309"/>
    </row>
    <row r="33" spans="1:13" s="11" customFormat="1" ht="15" customHeight="1" x14ac:dyDescent="0.15">
      <c r="A33" s="17"/>
      <c r="B33" s="299" t="s">
        <v>224</v>
      </c>
      <c r="C33" s="94" t="s">
        <v>17</v>
      </c>
      <c r="D33" s="175"/>
      <c r="E33" s="107">
        <f>SUM('PnL (monthly)'!D34:O34)</f>
        <v>1896.49</v>
      </c>
      <c r="F33" s="107">
        <f>SUM('PnL (monthly)'!P34:AA34)</f>
        <v>0</v>
      </c>
      <c r="G33" s="107">
        <f>SUM('PnL (monthly)'!AB34:AM34)</f>
        <v>0</v>
      </c>
      <c r="H33" s="107">
        <f>SUM('PnL (monthly)'!AN34:AY34)</f>
        <v>0</v>
      </c>
      <c r="I33" s="142"/>
      <c r="J33" s="175"/>
      <c r="K33" s="309"/>
      <c r="L33" s="309"/>
      <c r="M33" s="309"/>
    </row>
    <row r="34" spans="1:13" s="11" customFormat="1" ht="15" customHeight="1" x14ac:dyDescent="0.15">
      <c r="A34" s="29"/>
      <c r="B34" s="111"/>
      <c r="C34" s="112"/>
      <c r="D34" s="212"/>
      <c r="E34" s="253">
        <f>SUM('PnL (monthly)'!D35:O35)</f>
        <v>0</v>
      </c>
      <c r="F34" s="253"/>
      <c r="G34" s="253"/>
      <c r="H34" s="253"/>
      <c r="I34" s="142"/>
      <c r="J34" s="175"/>
      <c r="K34" s="309"/>
      <c r="L34" s="309"/>
      <c r="M34" s="309"/>
    </row>
    <row r="35" spans="1:13" s="11" customFormat="1" ht="15" customHeight="1" x14ac:dyDescent="0.15">
      <c r="A35" s="119"/>
      <c r="B35" s="116" t="s">
        <v>144</v>
      </c>
      <c r="C35" s="125" t="s">
        <v>17</v>
      </c>
      <c r="D35" s="125"/>
      <c r="E35" s="318">
        <f>SUM('PnL (monthly)'!D36:O36)</f>
        <v>140482.12</v>
      </c>
      <c r="F35" s="318">
        <f>SUM('PnL (monthly)'!P36:AA36)</f>
        <v>280254.18141699879</v>
      </c>
      <c r="G35" s="318">
        <f>SUM('PnL (monthly)'!AB36:AM36)</f>
        <v>1119232.3242002581</v>
      </c>
      <c r="H35" s="318">
        <f>SUM('PnL (monthly)'!AN36:AY36)</f>
        <v>2080170.2431357377</v>
      </c>
      <c r="I35" s="142"/>
      <c r="J35" s="175"/>
      <c r="K35" s="309"/>
      <c r="L35" s="309"/>
      <c r="M35" s="309"/>
    </row>
    <row r="36" spans="1:13" s="11" customFormat="1" ht="15" customHeight="1" x14ac:dyDescent="0.15">
      <c r="A36" s="17"/>
      <c r="B36" s="17"/>
      <c r="C36" s="93"/>
      <c r="D36" s="254"/>
      <c r="E36" s="156"/>
      <c r="F36" s="156"/>
      <c r="G36" s="156"/>
      <c r="H36" s="156"/>
      <c r="I36" s="142"/>
      <c r="J36" s="175"/>
      <c r="K36" s="309"/>
      <c r="L36" s="309"/>
      <c r="M36" s="309"/>
    </row>
    <row r="37" spans="1:13" s="11" customFormat="1" ht="15" customHeight="1" x14ac:dyDescent="0.15">
      <c r="A37" s="17"/>
      <c r="B37" s="17"/>
      <c r="C37" s="93" t="s">
        <v>17</v>
      </c>
      <c r="D37" s="175"/>
      <c r="E37" s="107"/>
      <c r="F37" s="107"/>
      <c r="G37" s="107"/>
      <c r="H37" s="107"/>
      <c r="I37" s="142"/>
      <c r="J37" s="175"/>
      <c r="K37" s="309"/>
      <c r="L37" s="309"/>
      <c r="M37" s="309"/>
    </row>
    <row r="38" spans="1:13" s="11" customFormat="1" ht="15" customHeight="1" x14ac:dyDescent="0.15">
      <c r="A38" s="17"/>
      <c r="B38" s="299" t="s">
        <v>226</v>
      </c>
      <c r="C38" s="94" t="s">
        <v>17</v>
      </c>
      <c r="D38" s="175"/>
      <c r="E38" s="107">
        <f>SUM('PnL (monthly)'!D39:O39)</f>
        <v>68896.3</v>
      </c>
      <c r="F38" s="107">
        <f>SUM('PnL (monthly)'!P39:AA39)</f>
        <v>58833.076610482291</v>
      </c>
      <c r="G38" s="107">
        <f>SUM('PnL (monthly)'!AB39:AM39)</f>
        <v>233092.2937268494</v>
      </c>
      <c r="H38" s="107">
        <f>SUM('PnL (monthly)'!AN39:AY39)</f>
        <v>456051.64232390991</v>
      </c>
      <c r="I38" s="142"/>
      <c r="J38" s="175"/>
      <c r="K38" s="309"/>
      <c r="L38" s="309"/>
      <c r="M38" s="309"/>
    </row>
    <row r="39" spans="1:13" s="11" customFormat="1" ht="5" customHeight="1" x14ac:dyDescent="0.15">
      <c r="A39" s="17"/>
      <c r="B39" s="299"/>
      <c r="C39" s="94"/>
      <c r="D39" s="175"/>
      <c r="E39" s="107"/>
      <c r="F39" s="107"/>
      <c r="G39" s="107"/>
      <c r="H39" s="107"/>
      <c r="I39" s="142"/>
      <c r="J39" s="175"/>
      <c r="K39" s="309"/>
      <c r="L39" s="309"/>
      <c r="M39" s="309"/>
    </row>
    <row r="40" spans="1:13" s="11" customFormat="1" ht="15" customHeight="1" x14ac:dyDescent="0.15">
      <c r="A40" s="17"/>
      <c r="B40" s="68" t="s">
        <v>350</v>
      </c>
      <c r="C40" s="94" t="s">
        <v>17</v>
      </c>
      <c r="D40" s="175"/>
      <c r="E40" s="107">
        <f>SUM('PnL (monthly)'!D40:O40)</f>
        <v>32673.37</v>
      </c>
      <c r="F40" s="107">
        <f>SUM('PnL (monthly)'!P40:AA40)</f>
        <v>53995.648424231142</v>
      </c>
      <c r="G40" s="107">
        <f>SUM('PnL (monthly)'!AB40:AM40)</f>
        <v>229284.18253276203</v>
      </c>
      <c r="H40" s="107">
        <f>SUM('PnL (monthly)'!AN40:AY40)</f>
        <v>455361.80976764485</v>
      </c>
      <c r="I40" s="142"/>
      <c r="J40" s="175"/>
      <c r="K40" s="309"/>
      <c r="L40" s="309"/>
      <c r="M40" s="309"/>
    </row>
    <row r="41" spans="1:13" s="11" customFormat="1" ht="15" customHeight="1" x14ac:dyDescent="0.15">
      <c r="A41" s="17"/>
      <c r="B41" s="35" t="s">
        <v>210</v>
      </c>
      <c r="C41" s="94" t="s">
        <v>17</v>
      </c>
      <c r="D41" s="175"/>
      <c r="E41" s="107">
        <f>SUM('PnL (monthly)'!D41:O41)</f>
        <v>16408.55</v>
      </c>
      <c r="F41" s="107">
        <f>SUM('PnL (monthly)'!P41:AA41)</f>
        <v>12475.909297780801</v>
      </c>
      <c r="G41" s="107">
        <f>SUM('PnL (monthly)'!AB41:AM41)</f>
        <v>58332.178883312903</v>
      </c>
      <c r="H41" s="107">
        <f>SUM('PnL (monthly)'!AN41:AY41)</f>
        <v>109885.39968126008</v>
      </c>
      <c r="I41" s="142"/>
      <c r="J41" s="175"/>
      <c r="K41" s="309"/>
      <c r="L41" s="309"/>
      <c r="M41" s="309"/>
    </row>
    <row r="42" spans="1:13" s="11" customFormat="1" ht="15" customHeight="1" x14ac:dyDescent="0.15">
      <c r="A42" s="17"/>
      <c r="B42" s="35" t="s">
        <v>213</v>
      </c>
      <c r="C42" s="94" t="s">
        <v>17</v>
      </c>
      <c r="D42" s="175"/>
      <c r="E42" s="107">
        <f>SUM('PnL (monthly)'!D42:O42)</f>
        <v>6375.95</v>
      </c>
      <c r="F42" s="107">
        <f>SUM('PnL (monthly)'!P42:AA42)</f>
        <v>11242.722982573243</v>
      </c>
      <c r="G42" s="107">
        <f>SUM('PnL (monthly)'!AB42:AM42)</f>
        <v>46019.897400896654</v>
      </c>
      <c r="H42" s="107">
        <f>SUM('PnL (monthly)'!AN42:AY42)</f>
        <v>76342.858070224465</v>
      </c>
      <c r="I42" s="142"/>
      <c r="J42" s="175"/>
      <c r="K42" s="309"/>
      <c r="L42" s="309"/>
      <c r="M42" s="309"/>
    </row>
    <row r="43" spans="1:13" s="11" customFormat="1" ht="15" customHeight="1" x14ac:dyDescent="0.15">
      <c r="A43" s="17"/>
      <c r="B43" s="35" t="s">
        <v>214</v>
      </c>
      <c r="C43" s="94" t="s">
        <v>17</v>
      </c>
      <c r="D43" s="175"/>
      <c r="E43" s="107">
        <f>SUM('PnL (monthly)'!D43:O43)</f>
        <v>0</v>
      </c>
      <c r="F43" s="107">
        <f>SUM('PnL (monthly)'!P43:AA43)</f>
        <v>4459.2858720733766</v>
      </c>
      <c r="G43" s="107">
        <f>SUM('PnL (monthly)'!AB43:AM43)</f>
        <v>40611.086779215017</v>
      </c>
      <c r="H43" s="107">
        <f>SUM('PnL (monthly)'!AN43:AY43)</f>
        <v>91525.421526585837</v>
      </c>
      <c r="I43" s="142"/>
      <c r="J43" s="175"/>
      <c r="K43" s="309"/>
      <c r="L43" s="309"/>
      <c r="M43" s="309"/>
    </row>
    <row r="44" spans="1:13" s="11" customFormat="1" ht="15" customHeight="1" x14ac:dyDescent="0.15">
      <c r="A44" s="17"/>
      <c r="B44" s="35" t="s">
        <v>215</v>
      </c>
      <c r="C44" s="94" t="s">
        <v>17</v>
      </c>
      <c r="D44" s="175"/>
      <c r="E44" s="107">
        <f>SUM('PnL (monthly)'!D44:O44)</f>
        <v>6934.5</v>
      </c>
      <c r="F44" s="107">
        <f>SUM('PnL (monthly)'!P44:AA44)</f>
        <v>14287.092686531838</v>
      </c>
      <c r="G44" s="107">
        <f>SUM('PnL (monthly)'!AB44:AM44)</f>
        <v>50628.97994358906</v>
      </c>
      <c r="H44" s="107">
        <f>SUM('PnL (monthly)'!AN44:AY44)</f>
        <v>98905.944245474966</v>
      </c>
      <c r="I44" s="142"/>
      <c r="J44" s="175"/>
      <c r="K44" s="309"/>
      <c r="L44" s="309"/>
      <c r="M44" s="309"/>
    </row>
    <row r="45" spans="1:13" s="11" customFormat="1" ht="15" customHeight="1" x14ac:dyDescent="0.15">
      <c r="A45" s="17"/>
      <c r="B45" s="35" t="s">
        <v>216</v>
      </c>
      <c r="C45" s="94" t="s">
        <v>17</v>
      </c>
      <c r="D45" s="175"/>
      <c r="E45" s="107">
        <f>SUM('PnL (monthly)'!D45:O45)</f>
        <v>1380</v>
      </c>
      <c r="F45" s="107">
        <f>SUM('PnL (monthly)'!P45:AA45)</f>
        <v>1753.6638608279525</v>
      </c>
      <c r="G45" s="107">
        <f>SUM('PnL (monthly)'!AB45:AM45)</f>
        <v>5637.5686390175524</v>
      </c>
      <c r="H45" s="107">
        <f>SUM('PnL (monthly)'!AN45:AY45)</f>
        <v>9423.6859504132226</v>
      </c>
      <c r="I45" s="142"/>
      <c r="J45" s="175"/>
      <c r="K45" s="309"/>
      <c r="L45" s="309"/>
      <c r="M45" s="309"/>
    </row>
    <row r="46" spans="1:13" s="11" customFormat="1" ht="15" customHeight="1" x14ac:dyDescent="0.15">
      <c r="A46" s="17"/>
      <c r="B46" s="35" t="s">
        <v>217</v>
      </c>
      <c r="C46" s="94" t="s">
        <v>17</v>
      </c>
      <c r="D46" s="175"/>
      <c r="E46" s="107">
        <f>SUM('PnL (monthly)'!D46:O46)</f>
        <v>0</v>
      </c>
      <c r="F46" s="107">
        <f>SUM('PnL (monthly)'!P46:AA46)</f>
        <v>6134.5758877273938</v>
      </c>
      <c r="G46" s="107">
        <f>SUM('PnL (monthly)'!AB46:AM46)</f>
        <v>17612.185260395876</v>
      </c>
      <c r="H46" s="107">
        <f>SUM('PnL (monthly)'!AN46:AY46)</f>
        <v>29755.878895087022</v>
      </c>
      <c r="I46" s="142"/>
      <c r="J46" s="175"/>
      <c r="K46" s="309"/>
      <c r="L46" s="309"/>
      <c r="M46" s="309"/>
    </row>
    <row r="47" spans="1:13" s="11" customFormat="1" ht="15" customHeight="1" x14ac:dyDescent="0.15">
      <c r="A47" s="17"/>
      <c r="B47" s="35" t="s">
        <v>218</v>
      </c>
      <c r="C47" s="94" t="s">
        <v>17</v>
      </c>
      <c r="D47" s="175"/>
      <c r="E47" s="107">
        <f>SUM('PnL (monthly)'!D47:O47)</f>
        <v>1574.37</v>
      </c>
      <c r="F47" s="107">
        <f>SUM('PnL (monthly)'!P47:AA47)</f>
        <v>1425.4331649343676</v>
      </c>
      <c r="G47" s="107">
        <f>SUM('PnL (monthly)'!AB47:AM47)</f>
        <v>1391.6218902036353</v>
      </c>
      <c r="H47" s="107">
        <f>SUM('PnL (monthly)'!AN47:AY47)</f>
        <v>2258.845041322314</v>
      </c>
      <c r="I47" s="142"/>
      <c r="J47" s="175"/>
      <c r="K47" s="309"/>
      <c r="L47" s="309"/>
      <c r="M47" s="309"/>
    </row>
    <row r="48" spans="1:13" s="11" customFormat="1" ht="15" customHeight="1" x14ac:dyDescent="0.15">
      <c r="A48" s="17"/>
      <c r="B48" s="35" t="s">
        <v>219</v>
      </c>
      <c r="C48" s="94" t="s">
        <v>17</v>
      </c>
      <c r="D48" s="175"/>
      <c r="E48" s="107">
        <f>SUM('PnL (monthly)'!D48:O48)</f>
        <v>0</v>
      </c>
      <c r="F48" s="107">
        <f>SUM('PnL (monthly)'!P48:AA48)</f>
        <v>750.54006806994198</v>
      </c>
      <c r="G48" s="107">
        <f>SUM('PnL (monthly)'!AB48:AM48)</f>
        <v>2202.1355016771154</v>
      </c>
      <c r="H48" s="107">
        <f>SUM('PnL (monthly)'!AN48:AY48)</f>
        <v>4085.3372401702973</v>
      </c>
      <c r="I48" s="142"/>
      <c r="J48" s="175"/>
      <c r="K48" s="309"/>
      <c r="L48" s="309"/>
      <c r="M48" s="309"/>
    </row>
    <row r="49" spans="1:13" s="11" customFormat="1" ht="15" customHeight="1" x14ac:dyDescent="0.15">
      <c r="A49" s="17"/>
      <c r="B49" s="35" t="s">
        <v>220</v>
      </c>
      <c r="C49" s="94" t="s">
        <v>17</v>
      </c>
      <c r="D49" s="175"/>
      <c r="E49" s="107">
        <f>SUM('PnL (monthly)'!D49:O49)</f>
        <v>0</v>
      </c>
      <c r="F49" s="107">
        <f>SUM('PnL (monthly)'!P49:AA49)</f>
        <v>1466.4246037122341</v>
      </c>
      <c r="G49" s="107">
        <f>SUM('PnL (monthly)'!AB49:AM49)</f>
        <v>6848.5282344542247</v>
      </c>
      <c r="H49" s="107">
        <f>SUM('PnL (monthly)'!AN49:AY49)</f>
        <v>33178.439117106638</v>
      </c>
      <c r="I49" s="142"/>
      <c r="J49" s="175"/>
      <c r="K49" s="309"/>
      <c r="L49" s="309"/>
      <c r="M49" s="309"/>
    </row>
    <row r="50" spans="1:13" s="11" customFormat="1" ht="15" customHeight="1" x14ac:dyDescent="0.15">
      <c r="A50" s="17"/>
      <c r="B50" s="68" t="s">
        <v>319</v>
      </c>
      <c r="C50" s="94" t="s">
        <v>17</v>
      </c>
      <c r="D50" s="175"/>
      <c r="E50" s="107">
        <f>SUM('PnL (monthly)'!D51:O51)</f>
        <v>36039.030000000006</v>
      </c>
      <c r="F50" s="107">
        <f>SUM('PnL (monthly)'!P51:AA51)</f>
        <v>4600</v>
      </c>
      <c r="G50" s="107">
        <f>SUM('PnL (monthly)'!AB51:AM51)</f>
        <v>3000</v>
      </c>
      <c r="H50" s="107">
        <f>SUM('PnL (monthly)'!AN51:AY51)</f>
        <v>0</v>
      </c>
      <c r="I50" s="142"/>
      <c r="J50" s="175"/>
      <c r="K50" s="309"/>
      <c r="L50" s="309"/>
      <c r="M50" s="309"/>
    </row>
    <row r="51" spans="1:13" s="11" customFormat="1" ht="15" customHeight="1" x14ac:dyDescent="0.15">
      <c r="A51" s="17"/>
      <c r="B51" s="68" t="s">
        <v>230</v>
      </c>
      <c r="C51" s="94" t="s">
        <v>17</v>
      </c>
      <c r="D51" s="175"/>
      <c r="E51" s="107">
        <f>SUM('PnL (monthly)'!D52:O52)</f>
        <v>183.9</v>
      </c>
      <c r="F51" s="107">
        <f>SUM('PnL (monthly)'!P52:AA52)</f>
        <v>237.42818625114018</v>
      </c>
      <c r="G51" s="107">
        <f>SUM('PnL (monthly)'!AB52:AM52)</f>
        <v>808.11119408736954</v>
      </c>
      <c r="H51" s="107">
        <f>SUM('PnL (monthly)'!AN52:AY52)</f>
        <v>689.83255626501398</v>
      </c>
      <c r="I51" s="142"/>
      <c r="J51" s="175"/>
      <c r="K51" s="309"/>
      <c r="L51" s="309"/>
      <c r="M51" s="309"/>
    </row>
    <row r="52" spans="1:13" s="11" customFormat="1" ht="15" customHeight="1" x14ac:dyDescent="0.15">
      <c r="A52" s="17"/>
      <c r="B52" s="68"/>
      <c r="C52" s="94"/>
      <c r="D52" s="175"/>
      <c r="E52" s="107"/>
      <c r="F52" s="107"/>
      <c r="G52" s="107"/>
      <c r="H52" s="107"/>
      <c r="I52" s="142"/>
      <c r="J52" s="175"/>
      <c r="K52" s="309"/>
      <c r="L52" s="309"/>
      <c r="M52" s="309"/>
    </row>
    <row r="53" spans="1:13" s="11" customFormat="1" ht="15" customHeight="1" x14ac:dyDescent="0.15">
      <c r="A53" s="17"/>
      <c r="B53" s="299" t="s">
        <v>231</v>
      </c>
      <c r="C53" s="94" t="s">
        <v>17</v>
      </c>
      <c r="D53" s="175"/>
      <c r="E53" s="107">
        <f>SUM('PnL (monthly)'!D54:O54)</f>
        <v>8693.3700000000008</v>
      </c>
      <c r="F53" s="107">
        <f>SUM('PnL (monthly)'!P54:AA54)</f>
        <v>46398.444000000003</v>
      </c>
      <c r="G53" s="107">
        <f>SUM('PnL (monthly)'!AB54:AM54)</f>
        <v>264550.11033333332</v>
      </c>
      <c r="H53" s="107">
        <f>SUM('PnL (monthly)'!AN54:AY54)</f>
        <v>469984.88733333338</v>
      </c>
      <c r="I53" s="142"/>
      <c r="J53" s="175"/>
      <c r="K53" s="309"/>
      <c r="L53" s="309"/>
      <c r="M53" s="309"/>
    </row>
    <row r="54" spans="1:13" s="11" customFormat="1" ht="5" customHeight="1" x14ac:dyDescent="0.15">
      <c r="A54" s="17"/>
      <c r="B54" s="299"/>
      <c r="C54" s="94"/>
      <c r="D54" s="175"/>
      <c r="I54" s="142"/>
      <c r="J54" s="175"/>
      <c r="K54" s="309"/>
      <c r="L54" s="309"/>
      <c r="M54" s="309"/>
    </row>
    <row r="55" spans="1:13" s="11" customFormat="1" ht="15" customHeight="1" x14ac:dyDescent="0.15">
      <c r="A55" s="17"/>
      <c r="B55" s="68" t="s">
        <v>395</v>
      </c>
      <c r="C55" s="94" t="s">
        <v>17</v>
      </c>
      <c r="D55" s="175"/>
      <c r="E55" s="107">
        <f>SUM('PnL (monthly)'!D55:O55)</f>
        <v>1911</v>
      </c>
      <c r="F55" s="107">
        <f>SUM('PnL (monthly)'!P55:AA55)</f>
        <v>14745</v>
      </c>
      <c r="G55" s="107">
        <f>SUM('PnL (monthly)'!AB55:AM55)</f>
        <v>26028</v>
      </c>
      <c r="H55" s="107">
        <f>SUM('PnL (monthly)'!AN55:AY55)</f>
        <v>28996</v>
      </c>
      <c r="I55" s="142"/>
      <c r="J55" s="175"/>
      <c r="K55" s="309"/>
      <c r="L55" s="309"/>
      <c r="M55" s="309"/>
    </row>
    <row r="56" spans="1:13" s="11" customFormat="1" ht="15" customHeight="1" x14ac:dyDescent="0.15">
      <c r="A56" s="17"/>
      <c r="B56" s="68" t="s">
        <v>394</v>
      </c>
      <c r="C56" s="94" t="s">
        <v>17</v>
      </c>
      <c r="D56" s="175"/>
      <c r="E56" s="107">
        <f>SUM('PnL (monthly)'!D56:O56)</f>
        <v>2588</v>
      </c>
      <c r="F56" s="107">
        <f>SUM('PnL (monthly)'!P56:AA56)</f>
        <v>9600</v>
      </c>
      <c r="G56" s="107">
        <f>SUM('PnL (monthly)'!AB56:AM56)</f>
        <v>23752</v>
      </c>
      <c r="H56" s="107">
        <f>SUM('PnL (monthly)'!AN56:AY56)</f>
        <v>28996</v>
      </c>
      <c r="I56" s="142"/>
      <c r="J56" s="175"/>
      <c r="K56" s="309"/>
      <c r="L56" s="309"/>
      <c r="M56" s="309"/>
    </row>
    <row r="57" spans="1:13" s="11" customFormat="1" ht="15" customHeight="1" x14ac:dyDescent="0.15">
      <c r="A57" s="17"/>
      <c r="B57" s="68" t="s">
        <v>398</v>
      </c>
      <c r="C57" s="94" t="s">
        <v>17</v>
      </c>
      <c r="D57" s="175"/>
      <c r="E57" s="107">
        <f>SUM('PnL (monthly)'!D57:O57)</f>
        <v>0</v>
      </c>
      <c r="F57" s="107">
        <f>SUM('PnL (monthly)'!P57:AA57)</f>
        <v>0</v>
      </c>
      <c r="G57" s="107">
        <f>SUM('PnL (monthly)'!AB57:AM57)</f>
        <v>17600</v>
      </c>
      <c r="H57" s="107">
        <f>SUM('PnL (monthly)'!AN57:AY57)</f>
        <v>23752</v>
      </c>
      <c r="I57" s="142"/>
      <c r="J57" s="175"/>
      <c r="K57" s="309"/>
      <c r="L57" s="309"/>
      <c r="M57" s="309"/>
    </row>
    <row r="58" spans="1:13" s="11" customFormat="1" ht="15" customHeight="1" x14ac:dyDescent="0.15">
      <c r="A58" s="17"/>
      <c r="B58" s="68" t="s">
        <v>399</v>
      </c>
      <c r="C58" s="94" t="s">
        <v>17</v>
      </c>
      <c r="D58" s="175"/>
      <c r="E58" s="107">
        <f>SUM('PnL (monthly)'!D58:O58)</f>
        <v>0</v>
      </c>
      <c r="F58" s="107">
        <f>SUM('PnL (monthly)'!P58:AA58)</f>
        <v>0</v>
      </c>
      <c r="G58" s="107">
        <f>SUM('PnL (monthly)'!AB58:AM58)</f>
        <v>17352</v>
      </c>
      <c r="H58" s="107">
        <f>SUM('PnL (monthly)'!AN58:AY58)</f>
        <v>28996</v>
      </c>
      <c r="I58" s="142"/>
      <c r="J58" s="175"/>
      <c r="K58" s="309"/>
      <c r="L58" s="309"/>
      <c r="M58" s="309"/>
    </row>
    <row r="59" spans="1:13" s="11" customFormat="1" ht="15" customHeight="1" x14ac:dyDescent="0.15">
      <c r="A59" s="17"/>
      <c r="B59" s="68" t="s">
        <v>396</v>
      </c>
      <c r="C59" s="94" t="s">
        <v>17</v>
      </c>
      <c r="D59" s="175"/>
      <c r="E59" s="107">
        <f>SUM('PnL (monthly)'!D59:O59)</f>
        <v>0</v>
      </c>
      <c r="F59" s="107">
        <f>SUM('PnL (monthly)'!P59:AA59)</f>
        <v>0</v>
      </c>
      <c r="G59" s="107">
        <f>SUM('PnL (monthly)'!AB59:AM59)</f>
        <v>19200</v>
      </c>
      <c r="H59" s="107">
        <f>SUM('PnL (monthly)'!AN59:AY59)</f>
        <v>23752</v>
      </c>
      <c r="I59" s="142"/>
      <c r="J59" s="175"/>
      <c r="K59" s="309"/>
      <c r="L59" s="309"/>
      <c r="M59" s="309"/>
    </row>
    <row r="60" spans="1:13" s="11" customFormat="1" ht="15" customHeight="1" x14ac:dyDescent="0.15">
      <c r="A60" s="17"/>
      <c r="B60" s="68" t="s">
        <v>397</v>
      </c>
      <c r="C60" s="94" t="s">
        <v>17</v>
      </c>
      <c r="D60" s="175"/>
      <c r="E60" s="107">
        <f>SUM('PnL (monthly)'!D60:O60)</f>
        <v>0</v>
      </c>
      <c r="F60" s="107">
        <f>SUM('PnL (monthly)'!P60:AA60)</f>
        <v>2625</v>
      </c>
      <c r="G60" s="107">
        <f>SUM('PnL (monthly)'!AB60:AM60)</f>
        <v>19200</v>
      </c>
      <c r="H60" s="107">
        <f>SUM('PnL (monthly)'!AN60:AY60)</f>
        <v>20800</v>
      </c>
      <c r="I60" s="142"/>
      <c r="J60" s="175"/>
      <c r="K60" s="309"/>
      <c r="L60" s="309"/>
      <c r="M60" s="309"/>
    </row>
    <row r="61" spans="1:13" s="11" customFormat="1" ht="15" customHeight="1" x14ac:dyDescent="0.15">
      <c r="A61" s="17"/>
      <c r="B61" s="68" t="s">
        <v>403</v>
      </c>
      <c r="C61" s="94" t="s">
        <v>17</v>
      </c>
      <c r="D61" s="175"/>
      <c r="E61" s="107">
        <f>SUM('PnL (monthly)'!D61:O61)</f>
        <v>0</v>
      </c>
      <c r="F61" s="107">
        <f>SUM('PnL (monthly)'!P61:AA61)</f>
        <v>1000</v>
      </c>
      <c r="G61" s="107">
        <f>SUM('PnL (monthly)'!AB61:AM61)</f>
        <v>18000</v>
      </c>
      <c r="H61" s="107">
        <f>SUM('PnL (monthly)'!AN61:AY61)</f>
        <v>20400</v>
      </c>
      <c r="I61" s="142"/>
      <c r="J61" s="175"/>
      <c r="K61" s="309"/>
      <c r="L61" s="309"/>
      <c r="M61" s="309"/>
    </row>
    <row r="62" spans="1:13" s="11" customFormat="1" ht="15" customHeight="1" x14ac:dyDescent="0.15">
      <c r="A62" s="17"/>
      <c r="B62" s="68" t="s">
        <v>400</v>
      </c>
      <c r="C62" s="94" t="s">
        <v>17</v>
      </c>
      <c r="D62" s="175"/>
      <c r="E62" s="107">
        <f>SUM('PnL (monthly)'!D62:O62)</f>
        <v>0</v>
      </c>
      <c r="F62" s="107">
        <f>SUM('PnL (monthly)'!P62:AA62)</f>
        <v>0</v>
      </c>
      <c r="G62" s="107">
        <f>SUM('PnL (monthly)'!AB62:AM62)</f>
        <v>17600</v>
      </c>
      <c r="H62" s="107">
        <f>SUM('PnL (monthly)'!AN62:AY62)</f>
        <v>20800</v>
      </c>
      <c r="I62" s="142"/>
      <c r="J62" s="175"/>
      <c r="K62" s="309"/>
      <c r="L62" s="309"/>
      <c r="M62" s="309"/>
    </row>
    <row r="63" spans="1:13" s="11" customFormat="1" ht="15" customHeight="1" x14ac:dyDescent="0.15">
      <c r="A63" s="17"/>
      <c r="B63" s="68" t="s">
        <v>709</v>
      </c>
      <c r="C63" s="94" t="s">
        <v>17</v>
      </c>
      <c r="D63" s="175"/>
      <c r="E63" s="107">
        <f>SUM('PnL (monthly)'!D63:O63)</f>
        <v>0</v>
      </c>
      <c r="F63" s="107">
        <f>SUM('PnL (monthly)'!P63:AA63)</f>
        <v>10500</v>
      </c>
      <c r="G63" s="107">
        <f>SUM('PnL (monthly)'!AB63:AM63)</f>
        <v>32400</v>
      </c>
      <c r="H63" s="107">
        <f>SUM('PnL (monthly)'!AN63:AY63)</f>
        <v>41400</v>
      </c>
      <c r="I63" s="142"/>
      <c r="J63" s="175"/>
      <c r="K63" s="309"/>
      <c r="L63" s="309"/>
      <c r="M63" s="309"/>
    </row>
    <row r="64" spans="1:13" s="11" customFormat="1" ht="15" customHeight="1" x14ac:dyDescent="0.15">
      <c r="A64" s="17"/>
      <c r="B64" s="68" t="s">
        <v>710</v>
      </c>
      <c r="C64" s="94" t="s">
        <v>17</v>
      </c>
      <c r="D64" s="175"/>
      <c r="E64" s="107">
        <f>SUM('PnL (monthly)'!D64:O64)</f>
        <v>0</v>
      </c>
      <c r="F64" s="107">
        <f>SUM('PnL (monthly)'!P64:AA64)</f>
        <v>0</v>
      </c>
      <c r="G64" s="107">
        <f>SUM('PnL (monthly)'!AB64:AM64)</f>
        <v>58680</v>
      </c>
      <c r="H64" s="107">
        <f>SUM('PnL (monthly)'!AN64:AY64)</f>
        <v>107580</v>
      </c>
      <c r="I64" s="142"/>
      <c r="J64" s="175"/>
      <c r="K64" s="309"/>
      <c r="L64" s="309"/>
      <c r="M64" s="309"/>
    </row>
    <row r="65" spans="1:13" s="11" customFormat="1" ht="15" customHeight="1" x14ac:dyDescent="0.15">
      <c r="A65" s="17"/>
      <c r="B65" s="68" t="s">
        <v>711</v>
      </c>
      <c r="C65" s="94" t="s">
        <v>17</v>
      </c>
      <c r="D65" s="175"/>
      <c r="E65" s="107">
        <f>SUM('PnL (monthly)'!D65:O65)</f>
        <v>0</v>
      </c>
      <c r="F65" s="107">
        <f>SUM('PnL (monthly)'!P65:AA65)</f>
        <v>0</v>
      </c>
      <c r="G65" s="107">
        <f>SUM('PnL (monthly)'!AB65:AM65)</f>
        <v>0</v>
      </c>
      <c r="H65" s="107">
        <f>SUM('PnL (monthly)'!AN65:AY65)</f>
        <v>98190</v>
      </c>
      <c r="I65" s="142"/>
      <c r="J65" s="175"/>
      <c r="K65" s="309"/>
      <c r="L65" s="309"/>
      <c r="M65" s="309"/>
    </row>
    <row r="66" spans="1:13" s="11" customFormat="1" ht="15" customHeight="1" x14ac:dyDescent="0.15">
      <c r="A66" s="17"/>
      <c r="B66" s="68" t="s">
        <v>232</v>
      </c>
      <c r="C66" s="94" t="s">
        <v>17</v>
      </c>
      <c r="D66" s="175"/>
      <c r="E66" s="107">
        <f>SUM('PnL (monthly)'!D66:O66)</f>
        <v>2524.37</v>
      </c>
      <c r="F66" s="107">
        <f>SUM('PnL (monthly)'!P66:AA66)</f>
        <v>2448.444</v>
      </c>
      <c r="G66" s="107">
        <f>SUM('PnL (monthly)'!AB66:AM66)</f>
        <v>4284.777</v>
      </c>
      <c r="H66" s="107">
        <f>SUM('PnL (monthly)'!AN66:AY66)</f>
        <v>8569.5540000000001</v>
      </c>
      <c r="I66" s="142"/>
      <c r="J66" s="175"/>
      <c r="K66" s="309"/>
      <c r="L66" s="309"/>
      <c r="M66" s="309"/>
    </row>
    <row r="67" spans="1:13" s="11" customFormat="1" ht="15" customHeight="1" x14ac:dyDescent="0.15">
      <c r="A67" s="17"/>
      <c r="B67" s="68" t="s">
        <v>234</v>
      </c>
      <c r="C67" s="94" t="s">
        <v>17</v>
      </c>
      <c r="D67" s="175"/>
      <c r="E67" s="107">
        <f>SUM('PnL (monthly)'!D67:O67)</f>
        <v>1600</v>
      </c>
      <c r="F67" s="107">
        <f>SUM('PnL (monthly)'!P67:AA67)</f>
        <v>1280</v>
      </c>
      <c r="G67" s="107">
        <f>SUM('PnL (monthly)'!AB67:AM67)</f>
        <v>1920</v>
      </c>
      <c r="H67" s="107">
        <f>SUM('PnL (monthly)'!AN67:AY67)</f>
        <v>1920</v>
      </c>
      <c r="I67" s="142"/>
      <c r="J67" s="175"/>
      <c r="K67" s="309"/>
      <c r="L67" s="309"/>
      <c r="M67" s="309"/>
    </row>
    <row r="68" spans="1:13" s="11" customFormat="1" ht="15" customHeight="1" x14ac:dyDescent="0.15">
      <c r="A68" s="17"/>
      <c r="B68" s="68" t="s">
        <v>235</v>
      </c>
      <c r="C68" s="94" t="s">
        <v>17</v>
      </c>
      <c r="D68" s="175"/>
      <c r="E68" s="107">
        <f>SUM('PnL (monthly)'!D68:O68)</f>
        <v>70</v>
      </c>
      <c r="F68" s="107">
        <f>SUM('PnL (monthly)'!P68:AA68)</f>
        <v>0</v>
      </c>
      <c r="G68" s="107">
        <f>SUM('PnL (monthly)'!AB68:AM68)</f>
        <v>0</v>
      </c>
      <c r="H68" s="107">
        <f>SUM('PnL (monthly)'!AN68:AY68)</f>
        <v>0</v>
      </c>
      <c r="I68" s="142"/>
      <c r="J68" s="175"/>
      <c r="K68" s="309"/>
      <c r="L68" s="309"/>
      <c r="M68" s="309"/>
    </row>
    <row r="69" spans="1:13" s="11" customFormat="1" ht="15" customHeight="1" x14ac:dyDescent="0.15">
      <c r="A69" s="17"/>
      <c r="B69" s="68" t="s">
        <v>402</v>
      </c>
      <c r="C69" s="99"/>
      <c r="D69" s="175"/>
      <c r="E69" s="107">
        <f>SUM('PnL (monthly)'!D69:O69)</f>
        <v>0</v>
      </c>
      <c r="F69" s="107">
        <f>SUM('PnL (monthly)'!P69:AA69)</f>
        <v>4200</v>
      </c>
      <c r="G69" s="107">
        <f>SUM('PnL (monthly)'!AB69:AM69)</f>
        <v>8533.3333333333321</v>
      </c>
      <c r="H69" s="107">
        <f>SUM('PnL (monthly)'!AN69:AY69)</f>
        <v>15833.333333333332</v>
      </c>
      <c r="I69" s="142"/>
      <c r="J69" s="175"/>
      <c r="K69" s="309"/>
      <c r="L69" s="309"/>
      <c r="M69" s="309"/>
    </row>
    <row r="70" spans="1:13" s="11" customFormat="1" ht="15" customHeight="1" x14ac:dyDescent="0.15">
      <c r="A70" s="17"/>
      <c r="B70" s="68"/>
      <c r="C70" s="550"/>
      <c r="D70" s="175"/>
      <c r="E70" s="107"/>
      <c r="F70" s="107"/>
      <c r="G70" s="107"/>
      <c r="H70" s="107"/>
      <c r="I70" s="142"/>
      <c r="J70" s="175"/>
      <c r="K70" s="309"/>
      <c r="L70" s="309"/>
      <c r="M70" s="309"/>
    </row>
    <row r="71" spans="1:13" s="11" customFormat="1" ht="15" customHeight="1" x14ac:dyDescent="0.15">
      <c r="A71" s="17"/>
      <c r="B71" s="299" t="s">
        <v>236</v>
      </c>
      <c r="C71" s="94" t="s">
        <v>17</v>
      </c>
      <c r="D71" s="175"/>
      <c r="E71" s="107">
        <f>SUM('PnL (monthly)'!D71:O71)</f>
        <v>2140.6299999999997</v>
      </c>
      <c r="F71" s="107">
        <f>SUM('PnL (monthly)'!P71:AA71)</f>
        <v>4281.2599999999993</v>
      </c>
      <c r="G71" s="107">
        <f>SUM('PnL (monthly)'!AB71:AM71)</f>
        <v>8562.5199999999986</v>
      </c>
      <c r="H71" s="107">
        <f>SUM('PnL (monthly)'!AN71:AY71)</f>
        <v>8562.5199999999986</v>
      </c>
      <c r="I71" s="142"/>
      <c r="J71" s="175"/>
      <c r="K71" s="309"/>
      <c r="L71" s="309"/>
      <c r="M71" s="309"/>
    </row>
    <row r="72" spans="1:13" s="11" customFormat="1" ht="15" customHeight="1" x14ac:dyDescent="0.15">
      <c r="A72" s="29"/>
      <c r="B72" s="317"/>
      <c r="C72" s="112"/>
      <c r="D72" s="175"/>
      <c r="E72" s="107"/>
      <c r="F72" s="107"/>
      <c r="G72" s="107"/>
      <c r="H72" s="107"/>
      <c r="I72" s="142"/>
      <c r="J72" s="175"/>
      <c r="K72" s="309"/>
      <c r="L72" s="309"/>
      <c r="M72" s="309"/>
    </row>
    <row r="73" spans="1:13" s="11" customFormat="1" ht="15" customHeight="1" x14ac:dyDescent="0.15">
      <c r="A73" s="29"/>
      <c r="B73" s="90" t="s">
        <v>287</v>
      </c>
      <c r="C73" s="94" t="s">
        <v>17</v>
      </c>
      <c r="D73" s="175"/>
      <c r="E73" s="213">
        <f>SUM(E38,E53,E71)</f>
        <v>79730.3</v>
      </c>
      <c r="F73" s="213">
        <f t="shared" ref="F73:G73" si="0">SUM(F38,F53,F71)</f>
        <v>109512.78061048228</v>
      </c>
      <c r="G73" s="213">
        <f t="shared" si="0"/>
        <v>506204.92406018276</v>
      </c>
      <c r="H73" s="213">
        <f>SUM(H38,H53,H71)</f>
        <v>934599.0496572433</v>
      </c>
      <c r="I73" s="142"/>
      <c r="J73" s="175"/>
      <c r="K73" s="309"/>
      <c r="L73" s="309"/>
      <c r="M73" s="309"/>
    </row>
    <row r="74" spans="1:13" s="11" customFormat="1" ht="15" customHeight="1" x14ac:dyDescent="0.15">
      <c r="A74" s="29"/>
      <c r="B74" s="122"/>
      <c r="C74" s="123"/>
      <c r="D74" s="175"/>
      <c r="E74" s="107"/>
      <c r="F74" s="107"/>
      <c r="G74" s="107"/>
      <c r="H74" s="107"/>
      <c r="I74" s="142"/>
      <c r="J74" s="175"/>
      <c r="K74" s="309"/>
      <c r="L74" s="309"/>
      <c r="M74" s="309"/>
    </row>
    <row r="75" spans="1:13" s="11" customFormat="1" ht="15" customHeight="1" x14ac:dyDescent="0.15">
      <c r="A75" s="119"/>
      <c r="B75" s="124" t="s">
        <v>237</v>
      </c>
      <c r="C75" s="125" t="s">
        <v>17</v>
      </c>
      <c r="D75" s="180"/>
      <c r="E75" s="318">
        <f>SUM('PnL (monthly)'!D73:O73)</f>
        <v>60751.819999999985</v>
      </c>
      <c r="F75" s="318">
        <f>SUM('PnL (monthly)'!P73:AA73)</f>
        <v>170741.40080651647</v>
      </c>
      <c r="G75" s="318">
        <f>SUM('PnL (monthly)'!AB73:AM73)</f>
        <v>613027.40014007525</v>
      </c>
      <c r="H75" s="318">
        <f>SUM('PnL (monthly)'!AN73:AY73)</f>
        <v>1145571.1934784944</v>
      </c>
      <c r="I75" s="142"/>
      <c r="J75" s="175"/>
      <c r="K75" s="309"/>
      <c r="L75" s="309"/>
      <c r="M75" s="309"/>
    </row>
    <row r="76" spans="1:13" s="11" customFormat="1" ht="15" customHeight="1" x14ac:dyDescent="0.15">
      <c r="A76" s="17"/>
      <c r="B76" s="38"/>
      <c r="C76" s="99"/>
      <c r="D76" s="175"/>
      <c r="E76" s="241"/>
      <c r="F76" s="241"/>
      <c r="G76" s="241"/>
      <c r="H76" s="241"/>
      <c r="I76" s="142"/>
      <c r="J76" s="175"/>
      <c r="K76" s="309"/>
      <c r="L76" s="309"/>
      <c r="M76" s="309"/>
    </row>
    <row r="77" spans="1:13" s="11" customFormat="1" ht="15" customHeight="1" x14ac:dyDescent="0.15">
      <c r="A77" s="17"/>
      <c r="B77" s="299" t="s">
        <v>239</v>
      </c>
      <c r="C77" s="94" t="s">
        <v>17</v>
      </c>
      <c r="D77" s="175"/>
      <c r="E77" s="107">
        <f>SUM('PnL (monthly)'!D77:O77)</f>
        <v>2513.94</v>
      </c>
      <c r="F77" s="107">
        <f>SUM('PnL (monthly)'!P77:AA77)</f>
        <v>1200</v>
      </c>
      <c r="G77" s="107">
        <f>SUM('PnL (monthly)'!AB77:AM77)</f>
        <v>2400</v>
      </c>
      <c r="H77" s="107">
        <f>SUM('PnL (monthly)'!AN77:AY77)</f>
        <v>3600</v>
      </c>
      <c r="I77" s="142"/>
      <c r="J77" s="175"/>
      <c r="K77" s="309"/>
      <c r="L77" s="309"/>
      <c r="M77" s="309"/>
    </row>
    <row r="78" spans="1:13" s="11" customFormat="1" ht="15" customHeight="1" x14ac:dyDescent="0.15">
      <c r="A78" s="17"/>
      <c r="B78" s="17"/>
      <c r="C78" s="93"/>
      <c r="D78" s="175"/>
      <c r="E78" s="107"/>
      <c r="F78" s="107"/>
      <c r="G78" s="107"/>
      <c r="H78" s="107"/>
      <c r="I78" s="142"/>
      <c r="J78" s="175"/>
      <c r="K78" s="309"/>
      <c r="L78" s="309"/>
      <c r="M78" s="309"/>
    </row>
    <row r="79" spans="1:13" s="310" customFormat="1" ht="15" customHeight="1" x14ac:dyDescent="0.15">
      <c r="A79" s="90"/>
      <c r="B79" s="299" t="s">
        <v>329</v>
      </c>
      <c r="C79" s="94" t="s">
        <v>17</v>
      </c>
      <c r="D79" s="175"/>
      <c r="E79" s="107">
        <f>SUM('PnL (monthly)'!D79:O79)</f>
        <v>24134.120000000003</v>
      </c>
      <c r="F79" s="107">
        <f>SUM('PnL (monthly)'!P79:AA79)</f>
        <v>33000</v>
      </c>
      <c r="G79" s="107">
        <f>SUM('PnL (monthly)'!AB79:AM79)</f>
        <v>66000</v>
      </c>
      <c r="H79" s="107">
        <f>SUM('PnL (monthly)'!AN79:AY79)</f>
        <v>97000</v>
      </c>
      <c r="I79" s="142"/>
      <c r="J79" s="175"/>
      <c r="K79" s="309"/>
      <c r="L79" s="309"/>
      <c r="M79" s="309"/>
    </row>
    <row r="80" spans="1:13" s="310" customFormat="1" ht="6" customHeight="1" x14ac:dyDescent="0.15">
      <c r="A80" s="90"/>
      <c r="B80" s="299"/>
      <c r="C80" s="94"/>
      <c r="D80" s="175"/>
      <c r="E80" s="107"/>
      <c r="F80" s="107"/>
      <c r="G80" s="107"/>
      <c r="H80" s="107"/>
      <c r="I80" s="142"/>
      <c r="J80" s="175"/>
      <c r="K80" s="309"/>
      <c r="L80" s="309"/>
      <c r="M80" s="309"/>
    </row>
    <row r="81" spans="1:13" s="11" customFormat="1" ht="15" customHeight="1" x14ac:dyDescent="0.15">
      <c r="A81" s="17"/>
      <c r="B81" s="68" t="s">
        <v>240</v>
      </c>
      <c r="C81" s="94" t="s">
        <v>17</v>
      </c>
      <c r="D81" s="175"/>
      <c r="E81" s="107">
        <f>SUM('PnL (monthly)'!D80:O80)</f>
        <v>14607.06</v>
      </c>
      <c r="F81" s="107">
        <f>SUM('PnL (monthly)'!P80:AA80)</f>
        <v>30000</v>
      </c>
      <c r="G81" s="107">
        <f>SUM('PnL (monthly)'!AB80:AM80)</f>
        <v>60000</v>
      </c>
      <c r="H81" s="107">
        <f>SUM('PnL (monthly)'!AN80:AY80)</f>
        <v>85000</v>
      </c>
      <c r="I81" s="142"/>
      <c r="J81" s="175"/>
      <c r="K81" s="309"/>
      <c r="L81" s="309"/>
      <c r="M81" s="309"/>
    </row>
    <row r="82" spans="1:13" s="11" customFormat="1" ht="15" customHeight="1" x14ac:dyDescent="0.15">
      <c r="A82" s="17"/>
      <c r="B82" s="68" t="s">
        <v>244</v>
      </c>
      <c r="C82" s="94" t="s">
        <v>17</v>
      </c>
      <c r="D82" s="175"/>
      <c r="E82" s="107">
        <f>SUM('PnL (monthly)'!D81:O81)</f>
        <v>9336.17</v>
      </c>
      <c r="F82" s="107">
        <f>SUM('PnL (monthly)'!P81:AA81)</f>
        <v>0</v>
      </c>
      <c r="G82" s="107">
        <f>SUM('PnL (monthly)'!AB81:AM81)</f>
        <v>0</v>
      </c>
      <c r="H82" s="107">
        <f>SUM('PnL (monthly)'!AN81:AY81)</f>
        <v>0</v>
      </c>
      <c r="I82" s="142"/>
      <c r="J82" s="175"/>
      <c r="K82" s="309"/>
      <c r="L82" s="309"/>
      <c r="M82" s="309"/>
    </row>
    <row r="83" spans="1:13" s="11" customFormat="1" ht="15" customHeight="1" x14ac:dyDescent="0.15">
      <c r="A83" s="17"/>
      <c r="B83" s="68" t="s">
        <v>320</v>
      </c>
      <c r="C83" s="94" t="s">
        <v>17</v>
      </c>
      <c r="D83" s="175"/>
      <c r="E83" s="107">
        <f>SUM('PnL (monthly)'!D82:O82)</f>
        <v>190.89</v>
      </c>
      <c r="F83" s="107">
        <f>SUM('PnL (monthly)'!P82:AA82)</f>
        <v>3000</v>
      </c>
      <c r="G83" s="107">
        <f>SUM('PnL (monthly)'!AB82:AM82)</f>
        <v>6000</v>
      </c>
      <c r="H83" s="107">
        <f>SUM('PnL (monthly)'!AN82:AY82)</f>
        <v>12000</v>
      </c>
      <c r="I83" s="142"/>
      <c r="J83" s="175"/>
      <c r="K83" s="309"/>
      <c r="L83" s="309"/>
      <c r="M83" s="309"/>
    </row>
    <row r="84" spans="1:13" s="11" customFormat="1" ht="15" customHeight="1" x14ac:dyDescent="0.15">
      <c r="A84" s="17"/>
      <c r="B84" s="68"/>
      <c r="C84" s="94"/>
      <c r="D84" s="175"/>
      <c r="E84" s="107"/>
      <c r="F84" s="107"/>
      <c r="G84" s="107"/>
      <c r="H84" s="107"/>
      <c r="I84" s="142"/>
      <c r="J84" s="175"/>
      <c r="K84" s="309"/>
      <c r="L84" s="309"/>
      <c r="M84" s="309"/>
    </row>
    <row r="85" spans="1:13" s="11" customFormat="1" ht="15" customHeight="1" x14ac:dyDescent="0.15">
      <c r="A85" s="17"/>
      <c r="B85" s="299" t="s">
        <v>245</v>
      </c>
      <c r="C85" s="94" t="s">
        <v>17</v>
      </c>
      <c r="D85" s="175"/>
      <c r="E85" s="107">
        <f>SUM('PnL (monthly)'!D84:O84)</f>
        <v>0</v>
      </c>
      <c r="F85" s="107">
        <f>SUM('PnL (monthly)'!P84:AA84)</f>
        <v>26921</v>
      </c>
      <c r="G85" s="107">
        <f>SUM('PnL (monthly)'!AB84:AM84)</f>
        <v>42410</v>
      </c>
      <c r="H85" s="107">
        <f>SUM('PnL (monthly)'!AN84:AY84)</f>
        <v>21180</v>
      </c>
      <c r="I85" s="142"/>
      <c r="J85" s="175"/>
      <c r="K85" s="309"/>
      <c r="L85" s="309"/>
      <c r="M85" s="309"/>
    </row>
    <row r="86" spans="1:13" s="313" customFormat="1" ht="15" customHeight="1" x14ac:dyDescent="0.15">
      <c r="A86" s="74"/>
      <c r="B86" s="103"/>
      <c r="C86" s="104"/>
      <c r="D86" s="175"/>
      <c r="E86" s="107"/>
      <c r="F86" s="107"/>
      <c r="G86" s="107"/>
      <c r="H86" s="107"/>
      <c r="I86" s="142"/>
      <c r="J86" s="175"/>
      <c r="K86" s="309"/>
      <c r="L86" s="309"/>
      <c r="M86" s="309"/>
    </row>
    <row r="87" spans="1:13" s="310" customFormat="1" ht="15" customHeight="1" x14ac:dyDescent="0.15">
      <c r="A87" s="90"/>
      <c r="B87" s="299" t="s">
        <v>255</v>
      </c>
      <c r="C87" s="94" t="s">
        <v>17</v>
      </c>
      <c r="D87" s="175"/>
      <c r="E87" s="107">
        <f>SUM('PnL (monthly)'!D96:O96)</f>
        <v>3825.8</v>
      </c>
      <c r="F87" s="107">
        <f>SUM('PnL (monthly)'!P96:AA96)</f>
        <v>10500</v>
      </c>
      <c r="G87" s="107">
        <f>SUM('PnL (monthly)'!AB96:AM96)</f>
        <v>63000</v>
      </c>
      <c r="H87" s="107">
        <f>SUM('PnL (monthly)'!AN96:AY96)</f>
        <v>148000</v>
      </c>
      <c r="I87" s="142"/>
      <c r="J87" s="175"/>
      <c r="K87" s="309"/>
      <c r="L87" s="309"/>
      <c r="M87" s="309"/>
    </row>
    <row r="88" spans="1:13" s="310" customFormat="1" ht="6" customHeight="1" x14ac:dyDescent="0.15">
      <c r="A88" s="90"/>
      <c r="B88" s="299"/>
      <c r="C88" s="94"/>
      <c r="D88" s="175"/>
      <c r="E88" s="107"/>
      <c r="F88" s="107"/>
      <c r="G88" s="107"/>
      <c r="H88" s="107"/>
      <c r="I88" s="142"/>
      <c r="J88" s="175"/>
      <c r="K88" s="309"/>
      <c r="L88" s="309"/>
      <c r="M88" s="309"/>
    </row>
    <row r="89" spans="1:13" s="11" customFormat="1" ht="15" customHeight="1" x14ac:dyDescent="0.15">
      <c r="A89" s="17"/>
      <c r="B89" s="68" t="s">
        <v>256</v>
      </c>
      <c r="C89" s="94" t="s">
        <v>17</v>
      </c>
      <c r="D89" s="175"/>
      <c r="E89" s="107">
        <f>SUM('PnL (monthly)'!D97:O97)</f>
        <v>0</v>
      </c>
      <c r="F89" s="107">
        <f>SUM('PnL (monthly)'!P97:AA97)</f>
        <v>10500</v>
      </c>
      <c r="G89" s="107">
        <f>SUM('PnL (monthly)'!AB97:AM97)</f>
        <v>18000</v>
      </c>
      <c r="H89" s="107">
        <f>SUM('PnL (monthly)'!AN97:AY97)</f>
        <v>18000</v>
      </c>
      <c r="I89" s="142"/>
      <c r="J89" s="175"/>
      <c r="K89" s="309"/>
      <c r="L89" s="309"/>
      <c r="M89" s="309"/>
    </row>
    <row r="90" spans="1:13" s="11" customFormat="1" ht="15" customHeight="1" x14ac:dyDescent="0.15">
      <c r="A90" s="17"/>
      <c r="B90" s="68" t="s">
        <v>257</v>
      </c>
      <c r="C90" s="94" t="s">
        <v>17</v>
      </c>
      <c r="D90" s="175"/>
      <c r="E90" s="107">
        <f>SUM('PnL (monthly)'!D98:O98)</f>
        <v>3462.0133333333333</v>
      </c>
      <c r="F90" s="107">
        <f>SUM('PnL (monthly)'!P98:AA98)</f>
        <v>0</v>
      </c>
      <c r="G90" s="107">
        <f>SUM('PnL (monthly)'!AB98:AM98)</f>
        <v>0</v>
      </c>
      <c r="H90" s="107">
        <f>SUM('PnL (monthly)'!AN98:AY98)</f>
        <v>0</v>
      </c>
      <c r="I90" s="142"/>
      <c r="J90" s="175"/>
      <c r="K90" s="309"/>
      <c r="L90" s="309"/>
      <c r="M90" s="309"/>
    </row>
    <row r="91" spans="1:13" s="11" customFormat="1" ht="15" customHeight="1" x14ac:dyDescent="0.15">
      <c r="A91" s="17"/>
      <c r="B91" s="68" t="s">
        <v>258</v>
      </c>
      <c r="C91" s="94" t="s">
        <v>17</v>
      </c>
      <c r="D91" s="175"/>
      <c r="E91" s="107">
        <f>SUM('PnL (monthly)'!D99:O99)</f>
        <v>72</v>
      </c>
      <c r="F91" s="107">
        <f>SUM('PnL (monthly)'!P99:AA99)</f>
        <v>0</v>
      </c>
      <c r="G91" s="107">
        <f>SUM('PnL (monthly)'!AB99:AM99)</f>
        <v>0</v>
      </c>
      <c r="H91" s="107">
        <f>SUM('PnL (monthly)'!AN99:AY99)</f>
        <v>0</v>
      </c>
      <c r="I91" s="142"/>
      <c r="J91" s="175"/>
      <c r="K91" s="309"/>
      <c r="L91" s="309"/>
      <c r="M91" s="309"/>
    </row>
    <row r="92" spans="1:13" s="11" customFormat="1" ht="15" customHeight="1" x14ac:dyDescent="0.15">
      <c r="A92" s="17"/>
      <c r="B92" s="68" t="s">
        <v>406</v>
      </c>
      <c r="C92" s="94" t="s">
        <v>17</v>
      </c>
      <c r="D92" s="175"/>
      <c r="E92" s="107">
        <f>SUM('PnL (monthly)'!D100:O100)</f>
        <v>0</v>
      </c>
      <c r="F92" s="107">
        <f>SUM('PnL (monthly)'!P100:AA100)</f>
        <v>0</v>
      </c>
      <c r="G92" s="107">
        <f>SUM('PnL (monthly)'!AB100:AM100)</f>
        <v>45000</v>
      </c>
      <c r="H92" s="107">
        <f>SUM('PnL (monthly)'!AN100:AY100)</f>
        <v>60000</v>
      </c>
      <c r="I92" s="142"/>
      <c r="J92" s="175"/>
      <c r="K92" s="309"/>
      <c r="L92" s="309"/>
      <c r="M92" s="309"/>
    </row>
    <row r="93" spans="1:13" s="11" customFormat="1" ht="15" customHeight="1" x14ac:dyDescent="0.15">
      <c r="A93" s="17"/>
      <c r="B93" s="68" t="s">
        <v>405</v>
      </c>
      <c r="C93" s="94" t="s">
        <v>17</v>
      </c>
      <c r="D93" s="175"/>
      <c r="E93" s="107">
        <f>SUM('PnL (monthly)'!D101:O101)</f>
        <v>0</v>
      </c>
      <c r="F93" s="107">
        <f>SUM('PnL (monthly)'!P101:AA101)</f>
        <v>0</v>
      </c>
      <c r="G93" s="107">
        <f>SUM('PnL (monthly)'!AB101:AM101)</f>
        <v>0</v>
      </c>
      <c r="H93" s="107">
        <f>SUM('PnL (monthly)'!AN101:AY101)</f>
        <v>70000</v>
      </c>
      <c r="I93" s="142"/>
      <c r="J93" s="175"/>
      <c r="K93" s="309"/>
      <c r="L93" s="309"/>
      <c r="M93" s="309"/>
    </row>
    <row r="94" spans="1:13" s="11" customFormat="1" ht="15" customHeight="1" x14ac:dyDescent="0.15">
      <c r="A94" s="17"/>
      <c r="B94" s="299"/>
      <c r="C94" s="93"/>
      <c r="D94" s="175"/>
      <c r="E94" s="107"/>
      <c r="F94" s="107"/>
      <c r="G94" s="107"/>
      <c r="H94" s="107"/>
      <c r="I94" s="142"/>
      <c r="J94" s="175"/>
      <c r="K94" s="309"/>
      <c r="L94" s="309"/>
      <c r="M94" s="309"/>
    </row>
    <row r="95" spans="1:13" s="310" customFormat="1" ht="15" customHeight="1" x14ac:dyDescent="0.15">
      <c r="A95" s="90"/>
      <c r="B95" s="299" t="s">
        <v>259</v>
      </c>
      <c r="C95" s="94" t="s">
        <v>17</v>
      </c>
      <c r="D95" s="175"/>
      <c r="E95" s="107">
        <f>SUM('PnL (monthly)'!D103:O103)</f>
        <v>1181.8799999999999</v>
      </c>
      <c r="F95" s="107">
        <f>SUM('PnL (monthly)'!P103:AA103)</f>
        <v>2400</v>
      </c>
      <c r="G95" s="107">
        <f>SUM('PnL (monthly)'!AB103:AM103)</f>
        <v>5400</v>
      </c>
      <c r="H95" s="107">
        <f>SUM('PnL (monthly)'!AN103:AY103)</f>
        <v>7800</v>
      </c>
      <c r="I95" s="142"/>
      <c r="J95" s="175"/>
      <c r="K95" s="309"/>
      <c r="L95" s="309"/>
      <c r="M95" s="309"/>
    </row>
    <row r="96" spans="1:13" s="310" customFormat="1" ht="15" customHeight="1" x14ac:dyDescent="0.15">
      <c r="A96" s="90"/>
      <c r="B96" s="90"/>
      <c r="C96" s="94"/>
      <c r="D96" s="175"/>
      <c r="E96" s="213"/>
      <c r="F96" s="213"/>
      <c r="G96" s="213"/>
      <c r="H96" s="213"/>
      <c r="I96" s="142"/>
      <c r="J96" s="175"/>
      <c r="K96" s="309"/>
      <c r="L96" s="309"/>
      <c r="M96" s="309"/>
    </row>
    <row r="97" spans="1:13" s="310" customFormat="1" ht="15" customHeight="1" x14ac:dyDescent="0.15">
      <c r="A97" s="90"/>
      <c r="B97" s="90" t="s">
        <v>238</v>
      </c>
      <c r="C97" s="94" t="s">
        <v>17</v>
      </c>
      <c r="D97" s="175"/>
      <c r="E97" s="213">
        <f>SUM('PnL (monthly)'!D76:O76)</f>
        <v>31655.739999999998</v>
      </c>
      <c r="F97" s="213">
        <f>SUM('PnL (monthly)'!P76:AA76)</f>
        <v>74021</v>
      </c>
      <c r="G97" s="213">
        <f>SUM('PnL (monthly)'!AB76:AM76)</f>
        <v>179210</v>
      </c>
      <c r="H97" s="213">
        <f>SUM('PnL (monthly)'!AN76:AY76)</f>
        <v>277580</v>
      </c>
      <c r="I97" s="142"/>
      <c r="J97" s="175"/>
      <c r="K97" s="309"/>
      <c r="L97" s="309"/>
      <c r="M97" s="309"/>
    </row>
    <row r="98" spans="1:13" s="11" customFormat="1" ht="15" customHeight="1" x14ac:dyDescent="0.15">
      <c r="A98" s="17"/>
      <c r="B98" s="17"/>
      <c r="C98" s="96"/>
      <c r="D98" s="175"/>
      <c r="E98" s="107"/>
      <c r="F98" s="107"/>
      <c r="G98" s="107"/>
      <c r="H98" s="107"/>
      <c r="I98" s="142"/>
      <c r="J98" s="175"/>
      <c r="K98" s="309"/>
      <c r="L98" s="309"/>
      <c r="M98" s="309"/>
    </row>
    <row r="99" spans="1:13" s="11" customFormat="1" ht="15" customHeight="1" x14ac:dyDescent="0.15">
      <c r="A99" s="17"/>
      <c r="B99" s="299" t="s">
        <v>268</v>
      </c>
      <c r="C99" s="94" t="s">
        <v>17</v>
      </c>
      <c r="D99" s="175"/>
      <c r="E99" s="107">
        <f>SUM('PnL (monthly)'!D106:O106)</f>
        <v>1928.2750000000001</v>
      </c>
      <c r="F99" s="107">
        <f>SUM('PnL (monthly)'!P106:AA106)</f>
        <v>27500</v>
      </c>
      <c r="G99" s="107">
        <f>SUM('PnL (monthly)'!AB106:AM106)</f>
        <v>112000</v>
      </c>
      <c r="H99" s="107">
        <f>SUM('PnL (monthly)'!AN106:AY106)</f>
        <v>202000</v>
      </c>
      <c r="I99" s="142"/>
      <c r="J99" s="175"/>
      <c r="K99" s="309"/>
      <c r="L99" s="309"/>
      <c r="M99" s="309"/>
    </row>
    <row r="100" spans="1:13" s="11" customFormat="1" ht="15" customHeight="1" x14ac:dyDescent="0.15">
      <c r="A100" s="17"/>
      <c r="B100" s="299" t="s">
        <v>587</v>
      </c>
      <c r="C100" s="94" t="s">
        <v>17</v>
      </c>
      <c r="D100" s="175"/>
      <c r="E100" s="107">
        <f>SUM('PnL (monthly)'!D107:O107)</f>
        <v>17.850000000000001</v>
      </c>
      <c r="F100" s="107">
        <f>SUM('PnL (monthly)'!P107:AA107)</f>
        <v>16000</v>
      </c>
      <c r="G100" s="107">
        <f>SUM('PnL (monthly)'!AB107:AM107)</f>
        <v>45000</v>
      </c>
      <c r="H100" s="107">
        <f>SUM('PnL (monthly)'!AN107:AY107)</f>
        <v>64500</v>
      </c>
      <c r="I100" s="142"/>
      <c r="J100" s="175"/>
      <c r="K100" s="309"/>
      <c r="L100" s="309"/>
      <c r="M100" s="309"/>
    </row>
    <row r="101" spans="1:13" s="314" customFormat="1" ht="15" customHeight="1" x14ac:dyDescent="0.15">
      <c r="A101" s="299"/>
      <c r="B101" s="299" t="s">
        <v>272</v>
      </c>
      <c r="C101" s="94" t="s">
        <v>17</v>
      </c>
      <c r="D101" s="299"/>
      <c r="E101" s="107">
        <f>SUM('PnL (monthly)'!D108:O108)</f>
        <v>0</v>
      </c>
      <c r="F101" s="107">
        <f>SUM('PnL (monthly)'!P108:AA108)</f>
        <v>5000</v>
      </c>
      <c r="G101" s="107">
        <f>SUM('PnL (monthly)'!AB108:AM108)</f>
        <v>10000</v>
      </c>
      <c r="H101" s="107">
        <f>SUM('PnL (monthly)'!AN108:AY108)</f>
        <v>15000</v>
      </c>
      <c r="I101" s="299"/>
      <c r="J101" s="304"/>
    </row>
    <row r="102" spans="1:13" s="11" customFormat="1" ht="15" customHeight="1" x14ac:dyDescent="0.15">
      <c r="A102" s="17"/>
      <c r="B102" s="299" t="s">
        <v>273</v>
      </c>
      <c r="C102" s="94" t="s">
        <v>17</v>
      </c>
      <c r="D102" s="175"/>
      <c r="E102" s="107">
        <f>SUM('PnL (monthly)'!D109:O109)</f>
        <v>1563</v>
      </c>
      <c r="F102" s="107">
        <f>SUM('PnL (monthly)'!P109:AA109)</f>
        <v>0</v>
      </c>
      <c r="G102" s="107">
        <f>SUM('PnL (monthly)'!AB109:AM109)</f>
        <v>4000.0000000000005</v>
      </c>
      <c r="H102" s="107">
        <f>SUM('PnL (monthly)'!AN109:AY109)</f>
        <v>4000.0000000000005</v>
      </c>
      <c r="I102" s="142"/>
      <c r="J102" s="175"/>
      <c r="K102" s="309"/>
      <c r="L102" s="309"/>
      <c r="M102" s="309"/>
    </row>
    <row r="103" spans="1:13" s="11" customFormat="1" ht="15" customHeight="1" x14ac:dyDescent="0.15">
      <c r="A103" s="17"/>
      <c r="B103" s="299" t="s">
        <v>274</v>
      </c>
      <c r="C103" s="94" t="s">
        <v>17</v>
      </c>
      <c r="D103" s="175"/>
      <c r="E103" s="107">
        <f>SUM('PnL (monthly)'!D110:O110)</f>
        <v>7889.0816666666669</v>
      </c>
      <c r="F103" s="107">
        <f>SUM('PnL (monthly)'!P110:AA110)</f>
        <v>1000.0000000000001</v>
      </c>
      <c r="G103" s="107">
        <f>SUM('PnL (monthly)'!AB110:AM110)</f>
        <v>1000.0000000000001</v>
      </c>
      <c r="H103" s="107">
        <f>SUM('PnL (monthly)'!AN110:AY110)</f>
        <v>1000.0000000000001</v>
      </c>
      <c r="I103" s="142"/>
      <c r="J103" s="175"/>
      <c r="K103" s="309"/>
      <c r="L103" s="309"/>
      <c r="M103" s="309"/>
    </row>
    <row r="104" spans="1:13" s="11" customFormat="1" ht="15" customHeight="1" x14ac:dyDescent="0.15">
      <c r="A104" s="29"/>
      <c r="B104" s="90" t="s">
        <v>267</v>
      </c>
      <c r="C104" s="94" t="s">
        <v>17</v>
      </c>
      <c r="D104" s="175"/>
      <c r="E104" s="213">
        <f>SUM('PnL (monthly)'!D105:O105)</f>
        <v>11217.356666666668</v>
      </c>
      <c r="F104" s="213">
        <f>SUM('PnL (monthly)'!P105:AA105)</f>
        <v>49500.000000000007</v>
      </c>
      <c r="G104" s="213">
        <f>SUM('PnL (monthly)'!AB105:AM105)</f>
        <v>171999.99999999997</v>
      </c>
      <c r="H104" s="213">
        <f>SUM('PnL (monthly)'!AN105:AY105)</f>
        <v>286499.99999999994</v>
      </c>
      <c r="I104" s="142"/>
      <c r="J104" s="175"/>
      <c r="K104" s="309"/>
      <c r="L104" s="309"/>
      <c r="M104" s="309"/>
    </row>
    <row r="105" spans="1:13" s="11" customFormat="1" ht="15" customHeight="1" x14ac:dyDescent="0.15">
      <c r="A105" s="29"/>
      <c r="B105" s="29"/>
      <c r="C105" s="127"/>
      <c r="D105" s="175"/>
      <c r="E105" s="107"/>
      <c r="F105" s="107"/>
      <c r="G105" s="107"/>
      <c r="H105" s="107"/>
      <c r="I105" s="142"/>
      <c r="J105" s="175"/>
      <c r="K105" s="309"/>
      <c r="L105" s="309"/>
      <c r="M105" s="309"/>
    </row>
    <row r="106" spans="1:13" s="11" customFormat="1" ht="15" customHeight="1" x14ac:dyDescent="0.15">
      <c r="A106" s="119"/>
      <c r="B106" s="124" t="s">
        <v>21</v>
      </c>
      <c r="C106" s="125" t="s">
        <v>17</v>
      </c>
      <c r="D106" s="180"/>
      <c r="E106" s="318">
        <f>SUM('PnL (monthly)'!D112:O112)</f>
        <v>17878.723333333321</v>
      </c>
      <c r="F106" s="318">
        <f>SUM('PnL (monthly)'!P112:AA112)</f>
        <v>47220.400806516467</v>
      </c>
      <c r="G106" s="318">
        <f>SUM('PnL (monthly)'!AB112:AM112)</f>
        <v>261817.40014007525</v>
      </c>
      <c r="H106" s="318">
        <f>SUM('PnL (monthly)'!AN112:AY112)</f>
        <v>581491.1934784943</v>
      </c>
      <c r="I106" s="142"/>
      <c r="J106" s="175"/>
      <c r="K106" s="309"/>
      <c r="L106" s="309"/>
      <c r="M106" s="309"/>
    </row>
    <row r="107" spans="1:13" s="11" customFormat="1" ht="15" customHeight="1" x14ac:dyDescent="0.15">
      <c r="A107" s="17"/>
      <c r="B107" s="17"/>
      <c r="C107" s="96"/>
      <c r="D107" s="175"/>
      <c r="E107" s="255"/>
      <c r="F107" s="255"/>
      <c r="G107" s="255"/>
      <c r="H107" s="255"/>
      <c r="I107" s="142"/>
      <c r="J107" s="175"/>
      <c r="K107" s="309"/>
      <c r="L107" s="309"/>
      <c r="M107" s="309"/>
    </row>
    <row r="108" spans="1:13" s="11" customFormat="1" ht="15" customHeight="1" x14ac:dyDescent="0.15">
      <c r="A108" s="17"/>
      <c r="B108" s="85" t="s">
        <v>35</v>
      </c>
      <c r="C108" s="94" t="s">
        <v>17</v>
      </c>
      <c r="D108" s="175"/>
      <c r="E108" s="213">
        <f>SUM('PnL (monthly)'!D114:O114)</f>
        <v>17878.723333333321</v>
      </c>
      <c r="F108" s="213">
        <f>SUM('PnL (monthly)'!P114:AA114)</f>
        <v>47220.400806516467</v>
      </c>
      <c r="G108" s="213">
        <f>SUM('PnL (monthly)'!AB114:AM114)</f>
        <v>261817.40014007525</v>
      </c>
      <c r="H108" s="213">
        <f>SUM('PnL (monthly)'!AN114:AY114)</f>
        <v>581491.1934784943</v>
      </c>
      <c r="I108" s="142"/>
      <c r="J108" s="175"/>
      <c r="K108" s="309"/>
      <c r="L108" s="309"/>
      <c r="M108" s="309"/>
    </row>
    <row r="109" spans="1:13" s="11" customFormat="1" ht="15" customHeight="1" x14ac:dyDescent="0.15">
      <c r="A109" s="29"/>
      <c r="B109" s="29"/>
      <c r="C109" s="127"/>
      <c r="D109" s="212"/>
      <c r="E109" s="256"/>
      <c r="F109" s="256"/>
      <c r="G109" s="256"/>
      <c r="H109" s="256"/>
      <c r="I109" s="142"/>
      <c r="J109" s="175"/>
      <c r="K109" s="309"/>
      <c r="L109" s="309"/>
      <c r="M109" s="309"/>
    </row>
    <row r="110" spans="1:13" s="11" customFormat="1" ht="15" customHeight="1" thickBot="1" x14ac:dyDescent="0.2">
      <c r="A110" s="214"/>
      <c r="B110" s="300" t="s">
        <v>276</v>
      </c>
      <c r="C110" s="215" t="s">
        <v>17</v>
      </c>
      <c r="D110" s="216"/>
      <c r="E110" s="319">
        <f>SUM('PnL (monthly)'!D116:O116)</f>
        <v>17878.723333333321</v>
      </c>
      <c r="F110" s="319">
        <f>SUM('PnL (monthly)'!P116:AA116)</f>
        <v>47220.400806516467</v>
      </c>
      <c r="G110" s="319">
        <f>SUM('PnL (monthly)'!AB116:AM116)</f>
        <v>261817.40014007525</v>
      </c>
      <c r="H110" s="319">
        <f>SUM('PnL (monthly)'!AN116:AY116)</f>
        <v>581491.1934784943</v>
      </c>
      <c r="I110" s="142"/>
      <c r="J110" s="175"/>
      <c r="K110" s="309"/>
      <c r="L110" s="309"/>
      <c r="M110" s="309"/>
    </row>
    <row r="111" spans="1:13" s="11" customFormat="1" ht="15" customHeight="1" thickTop="1" x14ac:dyDescent="0.15">
      <c r="A111" s="14"/>
      <c r="B111" s="14"/>
      <c r="C111" s="132"/>
      <c r="D111" s="179"/>
      <c r="E111" s="179"/>
      <c r="F111" s="179"/>
      <c r="G111" s="179"/>
      <c r="H111" s="179"/>
      <c r="I111" s="142"/>
      <c r="J111" s="175"/>
      <c r="K111" s="309"/>
      <c r="L111" s="309"/>
      <c r="M111" s="309"/>
    </row>
    <row r="112" spans="1:13" s="11" customFormat="1" ht="15" customHeight="1" x14ac:dyDescent="0.15">
      <c r="A112" s="17"/>
      <c r="B112" s="17"/>
      <c r="C112" s="93"/>
      <c r="D112" s="142"/>
      <c r="E112" s="142"/>
      <c r="F112" s="142"/>
      <c r="G112" s="142"/>
      <c r="H112" s="142"/>
      <c r="I112" s="142"/>
      <c r="J112" s="175"/>
      <c r="K112" s="309"/>
      <c r="L112" s="309"/>
      <c r="M112" s="309"/>
    </row>
    <row r="113" spans="1:13" s="11" customFormat="1" ht="15" customHeight="1" x14ac:dyDescent="0.15">
      <c r="A113" s="17"/>
      <c r="B113" s="17"/>
      <c r="C113" s="93"/>
      <c r="D113" s="142"/>
      <c r="E113" s="142"/>
      <c r="F113" s="142"/>
      <c r="G113" s="142"/>
      <c r="H113" s="142"/>
      <c r="I113" s="142"/>
      <c r="J113" s="175"/>
      <c r="K113" s="309"/>
      <c r="L113" s="309"/>
      <c r="M113" s="309"/>
    </row>
    <row r="114" spans="1:13" s="219" customFormat="1" ht="15" hidden="1" customHeight="1" x14ac:dyDescent="0.15">
      <c r="A114" s="17"/>
      <c r="B114" s="17"/>
      <c r="C114" s="17"/>
      <c r="D114" s="17"/>
      <c r="E114" s="17"/>
      <c r="F114" s="17"/>
      <c r="G114" s="17"/>
      <c r="H114" s="17"/>
      <c r="I114" s="17"/>
      <c r="J114" s="25"/>
      <c r="K114" s="11"/>
      <c r="L114" s="11"/>
      <c r="M114" s="309"/>
    </row>
    <row r="115" spans="1:13" s="11" customFormat="1" ht="15" hidden="1" customHeight="1" x14ac:dyDescent="0.15">
      <c r="A115" s="17"/>
      <c r="B115" s="17"/>
      <c r="C115" s="17"/>
      <c r="D115" s="17"/>
      <c r="E115" s="17"/>
      <c r="F115" s="17"/>
      <c r="G115" s="17"/>
      <c r="H115" s="17"/>
      <c r="I115" s="17"/>
      <c r="J115" s="25"/>
      <c r="M115" s="309"/>
    </row>
    <row r="116" spans="1:13" s="11" customFormat="1" ht="15" hidden="1" customHeight="1" x14ac:dyDescent="0.15">
      <c r="A116" s="17"/>
      <c r="B116" s="17"/>
      <c r="C116" s="17"/>
      <c r="D116" s="17"/>
      <c r="E116" s="17"/>
      <c r="F116" s="17"/>
      <c r="G116" s="17"/>
      <c r="H116" s="17"/>
      <c r="I116" s="17"/>
      <c r="J116" s="25"/>
      <c r="M116" s="309"/>
    </row>
    <row r="117" spans="1:13" s="11" customFormat="1" ht="15" hidden="1" customHeight="1" x14ac:dyDescent="0.15">
      <c r="A117" s="17"/>
      <c r="B117" s="17"/>
      <c r="C117" s="17"/>
      <c r="D117" s="17"/>
      <c r="E117" s="17"/>
      <c r="F117" s="17"/>
      <c r="G117" s="17"/>
      <c r="H117" s="17"/>
      <c r="I117" s="17"/>
      <c r="J117" s="25"/>
      <c r="M117" s="309"/>
    </row>
    <row r="118" spans="1:13" s="11" customFormat="1" ht="15" hidden="1" customHeight="1" x14ac:dyDescent="0.15">
      <c r="A118" s="17"/>
      <c r="B118" s="17"/>
      <c r="C118" s="17"/>
      <c r="D118" s="17"/>
      <c r="E118" s="17"/>
      <c r="F118" s="17"/>
      <c r="G118" s="17"/>
      <c r="H118" s="17"/>
      <c r="I118" s="17"/>
      <c r="J118" s="25"/>
      <c r="M118" s="309"/>
    </row>
    <row r="119" spans="1:13" s="11" customFormat="1" ht="15" hidden="1" customHeight="1" x14ac:dyDescent="0.15">
      <c r="A119" s="17"/>
      <c r="B119" s="17"/>
      <c r="C119" s="17"/>
      <c r="D119" s="17"/>
      <c r="E119" s="17"/>
      <c r="F119" s="17"/>
      <c r="G119" s="17"/>
      <c r="H119" s="17"/>
      <c r="I119" s="17"/>
      <c r="J119" s="25"/>
      <c r="M119" s="309"/>
    </row>
    <row r="120" spans="1:13" s="11" customFormat="1" ht="15" hidden="1" customHeight="1" x14ac:dyDescent="0.15">
      <c r="A120" s="17"/>
      <c r="B120" s="17"/>
      <c r="C120" s="17"/>
      <c r="D120" s="17"/>
      <c r="E120" s="17"/>
      <c r="F120" s="17"/>
      <c r="G120" s="17"/>
      <c r="H120" s="17"/>
      <c r="I120" s="17"/>
      <c r="J120" s="25"/>
      <c r="M120" s="309"/>
    </row>
    <row r="121" spans="1:13" s="11" customFormat="1" ht="15" hidden="1" customHeight="1" x14ac:dyDescent="0.15">
      <c r="A121" s="17"/>
      <c r="B121" s="17"/>
      <c r="C121" s="17"/>
      <c r="D121" s="17"/>
      <c r="E121" s="17"/>
      <c r="F121" s="17"/>
      <c r="G121" s="17"/>
      <c r="H121" s="17"/>
      <c r="I121" s="17"/>
      <c r="J121" s="25"/>
      <c r="M121" s="309"/>
    </row>
    <row r="122" spans="1:13" s="11" customFormat="1" ht="15" hidden="1" customHeight="1" x14ac:dyDescent="0.15">
      <c r="A122" s="17"/>
      <c r="B122" s="17"/>
      <c r="C122" s="17"/>
      <c r="D122" s="17"/>
      <c r="E122" s="17"/>
      <c r="F122" s="17"/>
      <c r="G122" s="17"/>
      <c r="H122" s="17"/>
      <c r="I122" s="17"/>
      <c r="J122" s="25"/>
      <c r="M122" s="309"/>
    </row>
    <row r="123" spans="1:13" s="219" customFormat="1" ht="15" hidden="1" customHeight="1" x14ac:dyDescent="0.15">
      <c r="A123" s="17"/>
      <c r="B123" s="17"/>
      <c r="C123" s="17"/>
      <c r="D123" s="17"/>
      <c r="E123" s="17"/>
      <c r="F123" s="17"/>
      <c r="G123" s="17"/>
      <c r="H123" s="17"/>
      <c r="I123" s="17"/>
      <c r="J123" s="25"/>
      <c r="K123" s="11"/>
      <c r="L123" s="11"/>
      <c r="M123" s="309"/>
    </row>
    <row r="124" spans="1:13" s="11" customFormat="1" ht="15" hidden="1" customHeight="1" x14ac:dyDescent="0.15">
      <c r="A124" s="17"/>
      <c r="B124" s="17"/>
      <c r="C124" s="17"/>
      <c r="D124" s="17"/>
      <c r="E124" s="17"/>
      <c r="F124" s="17"/>
      <c r="G124" s="17"/>
      <c r="H124" s="17"/>
      <c r="I124" s="17"/>
      <c r="J124" s="25"/>
      <c r="M124" s="309"/>
    </row>
    <row r="125" spans="1:13" s="310" customFormat="1" ht="15" hidden="1" customHeight="1" x14ac:dyDescent="0.15">
      <c r="A125" s="17"/>
      <c r="B125" s="17"/>
      <c r="C125" s="17"/>
      <c r="D125" s="17"/>
      <c r="E125" s="17"/>
      <c r="F125" s="17"/>
      <c r="G125" s="17"/>
      <c r="H125" s="17"/>
      <c r="I125" s="17"/>
      <c r="J125" s="25"/>
      <c r="K125" s="11"/>
      <c r="L125" s="11"/>
      <c r="M125" s="309"/>
    </row>
    <row r="126" spans="1:13" s="11" customFormat="1" ht="15" hidden="1" customHeight="1" x14ac:dyDescent="0.15">
      <c r="A126" s="17"/>
      <c r="B126" s="17"/>
      <c r="C126" s="17"/>
      <c r="D126" s="17"/>
      <c r="E126" s="17"/>
      <c r="F126" s="17"/>
      <c r="G126" s="17"/>
      <c r="H126" s="17"/>
      <c r="I126" s="17"/>
      <c r="J126" s="25"/>
      <c r="M126" s="309"/>
    </row>
    <row r="127" spans="1:13" s="11" customFormat="1" ht="15" hidden="1" customHeight="1" x14ac:dyDescent="0.15">
      <c r="A127" s="17"/>
      <c r="B127" s="17"/>
      <c r="C127" s="17"/>
      <c r="D127" s="17"/>
      <c r="E127" s="17"/>
      <c r="F127" s="17"/>
      <c r="G127" s="17"/>
      <c r="H127" s="17"/>
      <c r="I127" s="17"/>
      <c r="J127" s="25"/>
      <c r="M127" s="309"/>
    </row>
    <row r="128" spans="1:13" s="11" customFormat="1" ht="15" hidden="1" customHeight="1" x14ac:dyDescent="0.15">
      <c r="A128" s="17"/>
      <c r="B128" s="17"/>
      <c r="C128" s="17"/>
      <c r="D128" s="17"/>
      <c r="E128" s="17"/>
      <c r="F128" s="17"/>
      <c r="G128" s="17"/>
      <c r="H128" s="17"/>
      <c r="I128" s="17"/>
      <c r="J128" s="25"/>
      <c r="M128" s="309"/>
    </row>
    <row r="129" spans="1:13" s="11" customFormat="1" ht="15" hidden="1" customHeight="1" x14ac:dyDescent="0.15">
      <c r="A129" s="17"/>
      <c r="B129" s="17"/>
      <c r="C129" s="17"/>
      <c r="D129" s="17"/>
      <c r="E129" s="17"/>
      <c r="F129" s="17"/>
      <c r="G129" s="17"/>
      <c r="H129" s="17"/>
      <c r="I129" s="17"/>
      <c r="J129" s="25"/>
      <c r="M129" s="309"/>
    </row>
    <row r="130" spans="1:13" s="11" customFormat="1" ht="15" hidden="1" customHeight="1" x14ac:dyDescent="0.15">
      <c r="A130" s="17"/>
      <c r="B130" s="17"/>
      <c r="C130" s="17"/>
      <c r="D130" s="17"/>
      <c r="E130" s="17"/>
      <c r="F130" s="17"/>
      <c r="G130" s="17"/>
      <c r="H130" s="17"/>
      <c r="I130" s="17"/>
      <c r="J130" s="25"/>
      <c r="M130" s="309"/>
    </row>
    <row r="131" spans="1:13" s="11" customFormat="1" ht="15" hidden="1" customHeight="1" x14ac:dyDescent="0.15">
      <c r="A131" s="17"/>
      <c r="B131" s="17"/>
      <c r="C131" s="17"/>
      <c r="D131" s="17"/>
      <c r="E131" s="17"/>
      <c r="F131" s="17"/>
      <c r="G131" s="17"/>
      <c r="H131" s="17"/>
      <c r="I131" s="17"/>
      <c r="J131" s="25"/>
      <c r="M131" s="309"/>
    </row>
    <row r="132" spans="1:13" s="11" customFormat="1" ht="15" hidden="1" customHeight="1" x14ac:dyDescent="0.15">
      <c r="A132" s="17"/>
      <c r="B132" s="17"/>
      <c r="C132" s="17"/>
      <c r="D132" s="17"/>
      <c r="E132" s="17"/>
      <c r="F132" s="17"/>
      <c r="G132" s="17"/>
      <c r="H132" s="17"/>
      <c r="I132" s="17"/>
      <c r="J132" s="25"/>
      <c r="M132" s="309"/>
    </row>
    <row r="133" spans="1:13" s="11" customFormat="1" ht="15" hidden="1" customHeight="1" x14ac:dyDescent="0.15">
      <c r="A133" s="17"/>
      <c r="B133" s="17"/>
      <c r="C133" s="17"/>
      <c r="D133" s="17"/>
      <c r="E133" s="17"/>
      <c r="F133" s="17"/>
      <c r="G133" s="17"/>
      <c r="H133" s="17"/>
      <c r="I133" s="17"/>
      <c r="J133" s="25"/>
      <c r="M133" s="309"/>
    </row>
    <row r="134" spans="1:13" s="11" customFormat="1" ht="15" hidden="1" customHeight="1" x14ac:dyDescent="0.15">
      <c r="A134" s="17"/>
      <c r="B134" s="17"/>
      <c r="C134" s="17"/>
      <c r="D134" s="17"/>
      <c r="E134" s="17"/>
      <c r="F134" s="17"/>
      <c r="G134" s="17"/>
      <c r="H134" s="17"/>
      <c r="I134" s="17"/>
      <c r="J134" s="25"/>
      <c r="M134" s="309"/>
    </row>
    <row r="135" spans="1:13" s="11" customFormat="1" ht="15" hidden="1" customHeight="1" x14ac:dyDescent="0.15">
      <c r="A135" s="17"/>
      <c r="B135" s="17"/>
      <c r="C135" s="17"/>
      <c r="D135" s="17"/>
      <c r="E135" s="17"/>
      <c r="F135" s="17"/>
      <c r="G135" s="17"/>
      <c r="H135" s="17"/>
      <c r="I135" s="17"/>
      <c r="J135" s="25"/>
      <c r="M135" s="309"/>
    </row>
    <row r="136" spans="1:13" s="11" customFormat="1" ht="15" hidden="1" customHeight="1" x14ac:dyDescent="0.15">
      <c r="A136" s="17"/>
      <c r="B136" s="17"/>
      <c r="C136" s="17"/>
      <c r="D136" s="17"/>
      <c r="E136" s="17"/>
      <c r="F136" s="17"/>
      <c r="G136" s="17"/>
      <c r="H136" s="17"/>
      <c r="I136" s="17"/>
      <c r="J136" s="25"/>
      <c r="M136" s="309"/>
    </row>
    <row r="137" spans="1:13" s="11" customFormat="1" ht="15" hidden="1" customHeight="1" x14ac:dyDescent="0.15">
      <c r="A137" s="17"/>
      <c r="B137" s="17"/>
      <c r="C137" s="17"/>
      <c r="D137" s="17"/>
      <c r="E137" s="17"/>
      <c r="F137" s="17"/>
      <c r="G137" s="17"/>
      <c r="H137" s="17"/>
      <c r="I137" s="17"/>
      <c r="J137" s="25"/>
      <c r="M137" s="309"/>
    </row>
    <row r="138" spans="1:13" s="11" customFormat="1" ht="15" hidden="1" customHeight="1" x14ac:dyDescent="0.15">
      <c r="A138" s="17"/>
      <c r="B138" s="17"/>
      <c r="C138" s="17"/>
      <c r="D138" s="17"/>
      <c r="E138" s="17"/>
      <c r="F138" s="17"/>
      <c r="G138" s="17"/>
      <c r="H138" s="17"/>
      <c r="I138" s="17"/>
      <c r="J138" s="25"/>
      <c r="M138" s="309"/>
    </row>
    <row r="139" spans="1:13" s="11" customFormat="1" ht="15" hidden="1" customHeight="1" x14ac:dyDescent="0.15">
      <c r="A139" s="17"/>
      <c r="B139" s="17"/>
      <c r="C139" s="17"/>
      <c r="D139" s="17"/>
      <c r="E139" s="17"/>
      <c r="F139" s="17"/>
      <c r="G139" s="17"/>
      <c r="H139" s="17"/>
      <c r="I139" s="17"/>
      <c r="J139" s="25"/>
      <c r="M139" s="309"/>
    </row>
    <row r="140" spans="1:13" s="11" customFormat="1" ht="15" hidden="1" customHeight="1" x14ac:dyDescent="0.15">
      <c r="A140" s="17"/>
      <c r="B140" s="17"/>
      <c r="C140" s="17"/>
      <c r="D140" s="17"/>
      <c r="E140" s="17"/>
      <c r="F140" s="17"/>
      <c r="G140" s="17"/>
      <c r="H140" s="17"/>
      <c r="I140" s="17"/>
      <c r="J140" s="25"/>
      <c r="M140" s="309"/>
    </row>
    <row r="141" spans="1:13" s="11" customFormat="1" ht="15" hidden="1" customHeight="1" x14ac:dyDescent="0.15">
      <c r="A141" s="17"/>
      <c r="B141" s="17"/>
      <c r="C141" s="17"/>
      <c r="D141" s="17"/>
      <c r="E141" s="17"/>
      <c r="F141" s="17"/>
      <c r="G141" s="17"/>
      <c r="H141" s="17"/>
      <c r="I141" s="17"/>
      <c r="J141" s="25"/>
      <c r="M141" s="309"/>
    </row>
    <row r="142" spans="1:13" s="11" customFormat="1" ht="15" hidden="1" customHeight="1" x14ac:dyDescent="0.15">
      <c r="A142" s="17"/>
      <c r="B142" s="17"/>
      <c r="C142" s="17"/>
      <c r="D142" s="17"/>
      <c r="E142" s="17"/>
      <c r="F142" s="17"/>
      <c r="G142" s="17"/>
      <c r="H142" s="17"/>
      <c r="I142" s="17"/>
      <c r="J142" s="25"/>
      <c r="M142" s="309"/>
    </row>
    <row r="143" spans="1:13" s="11" customFormat="1" ht="15" hidden="1" customHeight="1" x14ac:dyDescent="0.15">
      <c r="A143" s="17"/>
      <c r="B143" s="17"/>
      <c r="C143" s="17"/>
      <c r="D143" s="17"/>
      <c r="E143" s="17"/>
      <c r="F143" s="17"/>
      <c r="G143" s="17"/>
      <c r="H143" s="17"/>
      <c r="I143" s="17"/>
      <c r="J143" s="25"/>
      <c r="M143" s="309"/>
    </row>
    <row r="144" spans="1:13" s="11" customFormat="1" ht="15" hidden="1" customHeight="1" x14ac:dyDescent="0.15">
      <c r="A144" s="17"/>
      <c r="B144" s="17"/>
      <c r="C144" s="17"/>
      <c r="D144" s="17"/>
      <c r="E144" s="17"/>
      <c r="F144" s="17"/>
      <c r="G144" s="17"/>
      <c r="H144" s="17"/>
      <c r="I144" s="17"/>
      <c r="J144" s="25"/>
      <c r="M144" s="309"/>
    </row>
    <row r="145" spans="1:13" s="11" customFormat="1" ht="15" hidden="1" customHeight="1" x14ac:dyDescent="0.15">
      <c r="A145" s="17"/>
      <c r="B145" s="17"/>
      <c r="C145" s="17"/>
      <c r="D145" s="17"/>
      <c r="E145" s="17"/>
      <c r="F145" s="17"/>
      <c r="G145" s="17"/>
      <c r="H145" s="17"/>
      <c r="I145" s="17"/>
      <c r="J145" s="25"/>
      <c r="M145" s="309"/>
    </row>
    <row r="146" spans="1:13" s="11" customFormat="1" ht="15" hidden="1" customHeight="1" x14ac:dyDescent="0.15">
      <c r="A146" s="17"/>
      <c r="B146" s="17"/>
      <c r="C146" s="17"/>
      <c r="D146" s="17"/>
      <c r="E146" s="17"/>
      <c r="F146" s="17"/>
      <c r="G146" s="17"/>
      <c r="H146" s="17"/>
      <c r="I146" s="17"/>
      <c r="J146" s="25"/>
      <c r="M146" s="309"/>
    </row>
    <row r="147" spans="1:13" s="11" customFormat="1" ht="15" hidden="1" customHeight="1" x14ac:dyDescent="0.15">
      <c r="A147" s="17"/>
      <c r="B147" s="17"/>
      <c r="C147" s="17"/>
      <c r="D147" s="17"/>
      <c r="E147" s="17"/>
      <c r="F147" s="17"/>
      <c r="G147" s="17"/>
      <c r="H147" s="17"/>
      <c r="I147" s="17"/>
      <c r="J147" s="25"/>
      <c r="M147" s="309"/>
    </row>
    <row r="148" spans="1:13" s="11" customFormat="1" ht="15" hidden="1" customHeight="1" x14ac:dyDescent="0.15">
      <c r="A148" s="17"/>
      <c r="B148" s="17"/>
      <c r="C148" s="17"/>
      <c r="D148" s="17"/>
      <c r="E148" s="17"/>
      <c r="F148" s="17"/>
      <c r="G148" s="17"/>
      <c r="H148" s="17"/>
      <c r="I148" s="17"/>
      <c r="J148" s="25"/>
      <c r="M148" s="309"/>
    </row>
    <row r="149" spans="1:13" s="11" customFormat="1" ht="15" hidden="1" customHeight="1" x14ac:dyDescent="0.15">
      <c r="A149" s="17"/>
      <c r="B149" s="17"/>
      <c r="C149" s="17"/>
      <c r="D149" s="17"/>
      <c r="E149" s="17"/>
      <c r="F149" s="17"/>
      <c r="G149" s="17"/>
      <c r="H149" s="17"/>
      <c r="I149" s="17"/>
      <c r="J149" s="25"/>
      <c r="M149" s="309"/>
    </row>
    <row r="150" spans="1:13" s="11" customFormat="1" ht="15" hidden="1" customHeight="1" x14ac:dyDescent="0.15">
      <c r="A150" s="17"/>
      <c r="B150" s="17"/>
      <c r="C150" s="17"/>
      <c r="D150" s="17"/>
      <c r="E150" s="17"/>
      <c r="F150" s="17"/>
      <c r="G150" s="17"/>
      <c r="H150" s="17"/>
      <c r="I150" s="17"/>
      <c r="J150" s="25"/>
      <c r="M150" s="309"/>
    </row>
    <row r="151" spans="1:13" s="11" customFormat="1" ht="15" hidden="1" customHeight="1" x14ac:dyDescent="0.15">
      <c r="A151" s="17"/>
      <c r="B151" s="17"/>
      <c r="C151" s="17"/>
      <c r="D151" s="17"/>
      <c r="E151" s="17"/>
      <c r="F151" s="17"/>
      <c r="G151" s="17"/>
      <c r="H151" s="17"/>
      <c r="I151" s="17"/>
      <c r="J151" s="25"/>
      <c r="M151" s="309"/>
    </row>
    <row r="152" spans="1:13" s="11" customFormat="1" ht="15" hidden="1" customHeight="1" x14ac:dyDescent="0.15">
      <c r="A152" s="17"/>
      <c r="B152" s="17"/>
      <c r="C152" s="17"/>
      <c r="D152" s="17"/>
      <c r="E152" s="17"/>
      <c r="F152" s="17"/>
      <c r="G152" s="17"/>
      <c r="H152" s="17"/>
      <c r="I152" s="17"/>
      <c r="J152" s="25"/>
      <c r="M152" s="309"/>
    </row>
    <row r="153" spans="1:13" s="11" customFormat="1" ht="15" hidden="1" customHeight="1" x14ac:dyDescent="0.15">
      <c r="A153" s="17"/>
      <c r="B153" s="17"/>
      <c r="C153" s="17"/>
      <c r="D153" s="17"/>
      <c r="E153" s="17"/>
      <c r="F153" s="17"/>
      <c r="G153" s="17"/>
      <c r="H153" s="17"/>
      <c r="I153" s="17"/>
      <c r="J153" s="25"/>
      <c r="M153" s="309"/>
    </row>
    <row r="154" spans="1:13" s="11" customFormat="1" ht="15" hidden="1" customHeight="1" x14ac:dyDescent="0.15">
      <c r="A154" s="17"/>
      <c r="B154" s="17"/>
      <c r="C154" s="17"/>
      <c r="D154" s="17"/>
      <c r="E154" s="17"/>
      <c r="F154" s="17"/>
      <c r="G154" s="17"/>
      <c r="H154" s="17"/>
      <c r="I154" s="17"/>
      <c r="J154" s="25"/>
      <c r="M154" s="309"/>
    </row>
    <row r="155" spans="1:13" s="11" customFormat="1" ht="15" hidden="1" customHeight="1" x14ac:dyDescent="0.15">
      <c r="A155" s="17"/>
      <c r="B155" s="17"/>
      <c r="C155" s="17"/>
      <c r="D155" s="17"/>
      <c r="E155" s="17"/>
      <c r="F155" s="17"/>
      <c r="G155" s="17"/>
      <c r="H155" s="17"/>
      <c r="I155" s="17"/>
      <c r="J155" s="25"/>
      <c r="M155" s="309"/>
    </row>
    <row r="156" spans="1:13" s="310" customFormat="1" ht="15" hidden="1" customHeight="1" x14ac:dyDescent="0.15">
      <c r="A156" s="17"/>
      <c r="B156" s="17"/>
      <c r="C156" s="17"/>
      <c r="D156" s="17"/>
      <c r="E156" s="17"/>
      <c r="F156" s="17"/>
      <c r="G156" s="17"/>
      <c r="H156" s="17"/>
      <c r="I156" s="17"/>
      <c r="J156" s="25"/>
      <c r="K156" s="11"/>
      <c r="L156" s="11"/>
      <c r="M156" s="309"/>
    </row>
    <row r="157" spans="1:13" s="11" customFormat="1" ht="15" hidden="1" customHeight="1" x14ac:dyDescent="0.15">
      <c r="A157" s="17"/>
      <c r="B157" s="17"/>
      <c r="C157" s="17"/>
      <c r="D157" s="17"/>
      <c r="E157" s="17"/>
      <c r="F157" s="17"/>
      <c r="G157" s="17"/>
      <c r="H157" s="17"/>
      <c r="I157" s="17"/>
      <c r="J157" s="25"/>
      <c r="M157" s="309"/>
    </row>
    <row r="158" spans="1:13" s="11" customFormat="1" ht="15" hidden="1" customHeight="1" x14ac:dyDescent="0.15">
      <c r="A158" s="17"/>
      <c r="B158" s="17"/>
      <c r="C158" s="17"/>
      <c r="D158" s="17"/>
      <c r="E158" s="17"/>
      <c r="F158" s="17"/>
      <c r="G158" s="17"/>
      <c r="H158" s="17"/>
      <c r="I158" s="17"/>
      <c r="J158" s="25"/>
      <c r="M158" s="309"/>
    </row>
    <row r="159" spans="1:13" s="11" customFormat="1" ht="15" hidden="1" customHeight="1" x14ac:dyDescent="0.15">
      <c r="A159" s="17"/>
      <c r="B159" s="17"/>
      <c r="C159" s="17"/>
      <c r="D159" s="17"/>
      <c r="E159" s="17"/>
      <c r="F159" s="17"/>
      <c r="G159" s="17"/>
      <c r="H159" s="17"/>
      <c r="I159" s="17"/>
      <c r="J159" s="25"/>
    </row>
    <row r="160" spans="1:13" s="11" customFormat="1" ht="15" hidden="1" customHeight="1" x14ac:dyDescent="0.15">
      <c r="A160" s="17"/>
      <c r="B160" s="17"/>
      <c r="C160" s="17"/>
      <c r="D160" s="17"/>
      <c r="E160" s="17"/>
      <c r="F160" s="17"/>
      <c r="G160" s="17"/>
      <c r="H160" s="17"/>
      <c r="I160" s="17"/>
      <c r="J160" s="25"/>
    </row>
    <row r="161" spans="1:10" s="11" customFormat="1" ht="15" hidden="1" customHeight="1" x14ac:dyDescent="0.15">
      <c r="A161" s="17"/>
      <c r="B161" s="17"/>
      <c r="C161" s="17"/>
      <c r="D161" s="17"/>
      <c r="E161" s="17"/>
      <c r="F161" s="17"/>
      <c r="G161" s="17"/>
      <c r="H161" s="17"/>
      <c r="I161" s="17"/>
      <c r="J161" s="25"/>
    </row>
    <row r="162" spans="1:10" s="11" customFormat="1" ht="15" hidden="1" customHeight="1" x14ac:dyDescent="0.15">
      <c r="A162" s="17"/>
      <c r="B162" s="17"/>
      <c r="C162" s="17"/>
      <c r="D162" s="17"/>
      <c r="E162" s="17"/>
      <c r="F162" s="17"/>
      <c r="G162" s="17"/>
      <c r="H162" s="17"/>
      <c r="I162" s="17"/>
      <c r="J162" s="25"/>
    </row>
    <row r="163" spans="1:10" s="11" customFormat="1" ht="15" hidden="1" customHeight="1" x14ac:dyDescent="0.15">
      <c r="A163" s="17"/>
      <c r="B163" s="17"/>
      <c r="C163" s="17"/>
      <c r="D163" s="17"/>
      <c r="E163" s="17"/>
      <c r="F163" s="17"/>
      <c r="G163" s="17"/>
      <c r="H163" s="17"/>
      <c r="I163" s="17"/>
      <c r="J163" s="25"/>
    </row>
    <row r="164" spans="1:10" s="11" customFormat="1" ht="15" hidden="1" customHeight="1" x14ac:dyDescent="0.15">
      <c r="A164" s="17"/>
      <c r="B164" s="17"/>
      <c r="C164" s="17"/>
      <c r="D164" s="17"/>
      <c r="E164" s="17"/>
      <c r="F164" s="17"/>
      <c r="G164" s="17"/>
      <c r="H164" s="17"/>
      <c r="I164" s="17"/>
      <c r="J164" s="25"/>
    </row>
    <row r="165" spans="1:10" s="11" customFormat="1" ht="15" hidden="1" customHeight="1" x14ac:dyDescent="0.15">
      <c r="A165" s="17"/>
      <c r="B165" s="17"/>
      <c r="C165" s="17"/>
      <c r="D165" s="17"/>
      <c r="E165" s="17"/>
      <c r="F165" s="17"/>
      <c r="G165" s="17"/>
      <c r="H165" s="17"/>
      <c r="I165" s="17"/>
      <c r="J165" s="25"/>
    </row>
    <row r="166" spans="1:10" s="11" customFormat="1" ht="15" hidden="1" customHeight="1" x14ac:dyDescent="0.15">
      <c r="A166" s="17"/>
      <c r="B166" s="17"/>
      <c r="C166" s="17"/>
      <c r="D166" s="17"/>
      <c r="E166" s="17"/>
      <c r="F166" s="17"/>
      <c r="G166" s="17"/>
      <c r="H166" s="17"/>
      <c r="I166" s="17"/>
      <c r="J166" s="25"/>
    </row>
    <row r="167" spans="1:10" s="11" customFormat="1" ht="15" hidden="1" customHeight="1" x14ac:dyDescent="0.15">
      <c r="A167" s="17"/>
      <c r="B167" s="17"/>
      <c r="C167" s="17"/>
      <c r="D167" s="17"/>
      <c r="E167" s="17"/>
      <c r="F167" s="17"/>
      <c r="G167" s="17"/>
      <c r="H167" s="17"/>
      <c r="I167" s="17"/>
      <c r="J167" s="25"/>
    </row>
    <row r="168" spans="1:10" s="11" customFormat="1" ht="15" hidden="1" customHeight="1" x14ac:dyDescent="0.15">
      <c r="A168" s="17"/>
      <c r="B168" s="17"/>
      <c r="C168" s="17"/>
      <c r="D168" s="17"/>
      <c r="E168" s="17"/>
      <c r="F168" s="17"/>
      <c r="G168" s="17"/>
      <c r="H168" s="17"/>
      <c r="I168" s="17"/>
      <c r="J168" s="25"/>
    </row>
    <row r="169" spans="1:10" s="11" customFormat="1" ht="15" hidden="1" customHeight="1" x14ac:dyDescent="0.15">
      <c r="A169" s="17"/>
      <c r="B169" s="17"/>
      <c r="C169" s="17"/>
      <c r="D169" s="17"/>
      <c r="E169" s="17"/>
      <c r="F169" s="17"/>
      <c r="G169" s="17"/>
      <c r="H169" s="17"/>
      <c r="I169" s="17"/>
      <c r="J169" s="25"/>
    </row>
    <row r="170" spans="1:10" s="11" customFormat="1" ht="15" hidden="1" customHeight="1" x14ac:dyDescent="0.15">
      <c r="A170" s="17"/>
      <c r="B170" s="17"/>
      <c r="C170" s="17"/>
      <c r="D170" s="17"/>
      <c r="E170" s="17"/>
      <c r="F170" s="17"/>
      <c r="G170" s="17"/>
      <c r="H170" s="17"/>
      <c r="I170" s="17"/>
      <c r="J170" s="25"/>
    </row>
    <row r="171" spans="1:10" s="11" customFormat="1" ht="15" hidden="1" customHeight="1" x14ac:dyDescent="0.15">
      <c r="A171" s="17"/>
      <c r="B171" s="17"/>
      <c r="C171" s="17"/>
      <c r="D171" s="17"/>
      <c r="E171" s="17"/>
      <c r="F171" s="17"/>
      <c r="G171" s="17"/>
      <c r="H171" s="17"/>
      <c r="I171" s="17"/>
      <c r="J171" s="25"/>
    </row>
    <row r="172" spans="1:10" s="11" customFormat="1" ht="15" hidden="1" customHeight="1" x14ac:dyDescent="0.15">
      <c r="A172" s="17"/>
      <c r="B172" s="17"/>
      <c r="C172" s="17"/>
      <c r="D172" s="17"/>
      <c r="E172" s="17"/>
      <c r="F172" s="17"/>
      <c r="G172" s="17"/>
      <c r="H172" s="17"/>
      <c r="I172" s="17"/>
      <c r="J172" s="25"/>
    </row>
    <row r="173" spans="1:10" s="11" customFormat="1" ht="15" hidden="1" customHeight="1" x14ac:dyDescent="0.15">
      <c r="A173" s="17"/>
      <c r="B173" s="17"/>
      <c r="C173" s="17"/>
      <c r="D173" s="17"/>
      <c r="E173" s="17"/>
      <c r="F173" s="17"/>
      <c r="G173" s="17"/>
      <c r="H173" s="17"/>
      <c r="I173" s="17"/>
      <c r="J173" s="25"/>
    </row>
    <row r="174" spans="1:10" s="11" customFormat="1" ht="15" hidden="1" customHeight="1" x14ac:dyDescent="0.15">
      <c r="A174" s="17"/>
      <c r="B174" s="17"/>
      <c r="C174" s="17"/>
      <c r="D174" s="17"/>
      <c r="E174" s="17"/>
      <c r="F174" s="17"/>
      <c r="G174" s="17"/>
      <c r="H174" s="17"/>
      <c r="I174" s="17"/>
      <c r="J174" s="25"/>
    </row>
    <row r="175" spans="1:10" s="11" customFormat="1" ht="15" hidden="1" customHeight="1" x14ac:dyDescent="0.15">
      <c r="A175" s="17"/>
      <c r="B175" s="17"/>
      <c r="C175" s="17"/>
      <c r="D175" s="17"/>
      <c r="E175" s="17"/>
      <c r="F175" s="17"/>
      <c r="G175" s="17"/>
      <c r="H175" s="17"/>
      <c r="I175" s="17"/>
      <c r="J175" s="25"/>
    </row>
    <row r="176" spans="1:10" s="11" customFormat="1" ht="15" hidden="1" customHeight="1" x14ac:dyDescent="0.15">
      <c r="A176" s="17"/>
      <c r="B176" s="17"/>
      <c r="C176" s="17"/>
      <c r="D176" s="17"/>
      <c r="E176" s="17"/>
      <c r="F176" s="17"/>
      <c r="G176" s="17"/>
      <c r="H176" s="17"/>
      <c r="I176" s="17"/>
      <c r="J176" s="25"/>
    </row>
    <row r="177" spans="1:10" s="11" customFormat="1" ht="15" hidden="1" customHeight="1" x14ac:dyDescent="0.15">
      <c r="A177" s="17"/>
      <c r="B177" s="17"/>
      <c r="C177" s="17"/>
      <c r="D177" s="17"/>
      <c r="E177" s="17"/>
      <c r="F177" s="17"/>
      <c r="G177" s="17"/>
      <c r="H177" s="17"/>
      <c r="I177" s="17"/>
      <c r="J177" s="25"/>
    </row>
    <row r="178" spans="1:10" s="11" customFormat="1" ht="15" hidden="1" customHeight="1" x14ac:dyDescent="0.15">
      <c r="A178" s="17"/>
      <c r="B178" s="17"/>
      <c r="C178" s="17"/>
      <c r="D178" s="17"/>
      <c r="E178" s="17"/>
      <c r="F178" s="17"/>
      <c r="G178" s="17"/>
      <c r="H178" s="17"/>
      <c r="I178" s="17"/>
      <c r="J178" s="25"/>
    </row>
    <row r="179" spans="1:10" s="11" customFormat="1" ht="15" hidden="1" customHeight="1" x14ac:dyDescent="0.15">
      <c r="A179" s="17"/>
      <c r="B179" s="17"/>
      <c r="C179" s="17"/>
      <c r="D179" s="17"/>
      <c r="E179" s="17"/>
      <c r="F179" s="17"/>
      <c r="G179" s="17"/>
      <c r="H179" s="17"/>
      <c r="I179" s="17"/>
      <c r="J179" s="25"/>
    </row>
    <row r="180" spans="1:10" s="11" customFormat="1" ht="15" hidden="1" customHeight="1" x14ac:dyDescent="0.15">
      <c r="A180" s="17"/>
      <c r="B180" s="17"/>
      <c r="C180" s="17"/>
      <c r="D180" s="17"/>
      <c r="E180" s="17"/>
      <c r="F180" s="17"/>
      <c r="G180" s="17"/>
      <c r="H180" s="17"/>
      <c r="I180" s="17"/>
      <c r="J180" s="25"/>
    </row>
    <row r="181" spans="1:10" s="11" customFormat="1" ht="15" hidden="1" customHeight="1" x14ac:dyDescent="0.15">
      <c r="A181" s="17"/>
      <c r="B181" s="17"/>
      <c r="C181" s="17"/>
      <c r="D181" s="17"/>
      <c r="E181" s="17"/>
      <c r="F181" s="17"/>
      <c r="G181" s="17"/>
      <c r="H181" s="17"/>
      <c r="I181" s="17"/>
      <c r="J181" s="25"/>
    </row>
    <row r="182" spans="1:10" s="11" customFormat="1" ht="15" hidden="1" customHeight="1" x14ac:dyDescent="0.15">
      <c r="A182" s="17"/>
      <c r="B182" s="17"/>
      <c r="C182" s="17"/>
      <c r="D182" s="17"/>
      <c r="E182" s="17"/>
      <c r="F182" s="17"/>
      <c r="G182" s="17"/>
      <c r="H182" s="17"/>
      <c r="I182" s="17"/>
      <c r="J182" s="25"/>
    </row>
    <row r="183" spans="1:10" s="11" customFormat="1" ht="15" hidden="1" customHeight="1" x14ac:dyDescent="0.15">
      <c r="A183" s="17"/>
      <c r="B183" s="17"/>
      <c r="C183" s="17"/>
      <c r="D183" s="17"/>
      <c r="E183" s="17"/>
      <c r="F183" s="17"/>
      <c r="G183" s="17"/>
      <c r="H183" s="17"/>
      <c r="I183" s="17"/>
      <c r="J183" s="25"/>
    </row>
    <row r="184" spans="1:10" s="11" customFormat="1" ht="15" hidden="1" customHeight="1" x14ac:dyDescent="0.15">
      <c r="A184" s="17"/>
      <c r="B184" s="17"/>
      <c r="C184" s="17"/>
      <c r="D184" s="17"/>
      <c r="E184" s="17"/>
      <c r="F184" s="17"/>
      <c r="G184" s="17"/>
      <c r="H184" s="17"/>
      <c r="I184" s="17"/>
      <c r="J184" s="25"/>
    </row>
    <row r="185" spans="1:10" s="11" customFormat="1" ht="15" hidden="1" customHeight="1" x14ac:dyDescent="0.15">
      <c r="A185" s="17"/>
      <c r="B185" s="17"/>
      <c r="C185" s="17"/>
      <c r="D185" s="17"/>
      <c r="E185" s="17"/>
      <c r="F185" s="17"/>
      <c r="G185" s="17"/>
      <c r="H185" s="17"/>
      <c r="I185" s="17"/>
      <c r="J185" s="25"/>
    </row>
    <row r="186" spans="1:10" s="11" customFormat="1" ht="15" hidden="1" customHeight="1" x14ac:dyDescent="0.15">
      <c r="A186" s="17"/>
      <c r="B186" s="17"/>
      <c r="C186" s="17"/>
      <c r="D186" s="17"/>
      <c r="E186" s="17"/>
      <c r="F186" s="17"/>
      <c r="G186" s="17"/>
      <c r="H186" s="17"/>
      <c r="I186" s="17"/>
      <c r="J186" s="25"/>
    </row>
    <row r="187" spans="1:10" s="11" customFormat="1" ht="15" hidden="1" customHeight="1" x14ac:dyDescent="0.15">
      <c r="A187" s="17"/>
      <c r="B187" s="17"/>
      <c r="C187" s="17"/>
      <c r="D187" s="17"/>
      <c r="E187" s="17"/>
      <c r="F187" s="17"/>
      <c r="G187" s="17"/>
      <c r="H187" s="17"/>
      <c r="I187" s="17"/>
      <c r="J187" s="25"/>
    </row>
    <row r="188" spans="1:10" s="11" customFormat="1" ht="15" hidden="1" customHeight="1" x14ac:dyDescent="0.15">
      <c r="A188" s="17"/>
      <c r="B188" s="17"/>
      <c r="C188" s="17"/>
      <c r="D188" s="17"/>
      <c r="E188" s="17"/>
      <c r="F188" s="17"/>
      <c r="G188" s="17"/>
      <c r="H188" s="17"/>
      <c r="I188" s="17"/>
      <c r="J188" s="25"/>
    </row>
    <row r="189" spans="1:10" s="11" customFormat="1" ht="15" hidden="1" customHeight="1" x14ac:dyDescent="0.15">
      <c r="A189" s="17"/>
      <c r="B189" s="17"/>
      <c r="C189" s="17"/>
      <c r="D189" s="17"/>
      <c r="E189" s="17"/>
      <c r="F189" s="17"/>
      <c r="G189" s="17"/>
      <c r="H189" s="17"/>
      <c r="I189" s="17"/>
      <c r="J189" s="25"/>
    </row>
    <row r="190" spans="1:10" s="11" customFormat="1" ht="15" hidden="1" customHeight="1" x14ac:dyDescent="0.15">
      <c r="A190" s="17"/>
      <c r="B190" s="17"/>
      <c r="C190" s="17"/>
      <c r="D190" s="17"/>
      <c r="E190" s="17"/>
      <c r="F190" s="17"/>
      <c r="G190" s="17"/>
      <c r="H190" s="17"/>
      <c r="I190" s="17"/>
      <c r="J190" s="25"/>
    </row>
    <row r="191" spans="1:10" s="11" customFormat="1" ht="15" hidden="1" customHeight="1" x14ac:dyDescent="0.15">
      <c r="A191" s="17"/>
      <c r="B191" s="17"/>
      <c r="C191" s="17"/>
      <c r="D191" s="17"/>
      <c r="E191" s="17"/>
      <c r="F191" s="17"/>
      <c r="G191" s="17"/>
      <c r="H191" s="17"/>
      <c r="I191" s="17"/>
      <c r="J191" s="25"/>
    </row>
    <row r="192" spans="1:10" s="11" customFormat="1" ht="15" hidden="1" customHeight="1" x14ac:dyDescent="0.15">
      <c r="A192" s="17"/>
      <c r="B192" s="17"/>
      <c r="C192" s="17"/>
      <c r="D192" s="17"/>
      <c r="E192" s="17"/>
      <c r="F192" s="17"/>
      <c r="G192" s="17"/>
      <c r="H192" s="17"/>
      <c r="I192" s="17"/>
      <c r="J192" s="25"/>
    </row>
    <row r="193" spans="1:10" s="11" customFormat="1" ht="15" hidden="1" customHeight="1" x14ac:dyDescent="0.15">
      <c r="A193" s="17"/>
      <c r="B193" s="17"/>
      <c r="C193" s="17"/>
      <c r="D193" s="17"/>
      <c r="E193" s="17"/>
      <c r="F193" s="17"/>
      <c r="G193" s="17"/>
      <c r="H193" s="17"/>
      <c r="I193" s="17"/>
      <c r="J193" s="25"/>
    </row>
    <row r="194" spans="1:10" s="11" customFormat="1" ht="15" hidden="1" customHeight="1" x14ac:dyDescent="0.15">
      <c r="A194" s="17"/>
      <c r="B194" s="17"/>
      <c r="C194" s="17"/>
      <c r="D194" s="17"/>
      <c r="E194" s="17"/>
      <c r="F194" s="17"/>
      <c r="G194" s="17"/>
      <c r="H194" s="17"/>
      <c r="I194" s="17"/>
      <c r="J194" s="25"/>
    </row>
    <row r="195" spans="1:10" s="11" customFormat="1" ht="15" hidden="1" customHeight="1" x14ac:dyDescent="0.15">
      <c r="A195" s="17"/>
      <c r="B195" s="17"/>
      <c r="C195" s="17"/>
      <c r="D195" s="17"/>
      <c r="E195" s="17"/>
      <c r="F195" s="17"/>
      <c r="G195" s="17"/>
      <c r="H195" s="17"/>
      <c r="I195" s="17"/>
      <c r="J195" s="25"/>
    </row>
    <row r="196" spans="1:10" s="11" customFormat="1" ht="15" hidden="1" customHeight="1" x14ac:dyDescent="0.15">
      <c r="A196" s="17"/>
      <c r="B196" s="17"/>
      <c r="C196" s="17"/>
      <c r="D196" s="17"/>
      <c r="E196" s="17"/>
      <c r="F196" s="17"/>
      <c r="G196" s="17"/>
      <c r="H196" s="17"/>
      <c r="I196" s="17"/>
      <c r="J196" s="25"/>
    </row>
    <row r="197" spans="1:10" s="11" customFormat="1" ht="15" hidden="1" customHeight="1" x14ac:dyDescent="0.15">
      <c r="A197" s="17"/>
      <c r="B197" s="17"/>
      <c r="C197" s="17"/>
      <c r="D197" s="17"/>
      <c r="E197" s="17"/>
      <c r="F197" s="17"/>
      <c r="G197" s="17"/>
      <c r="H197" s="17"/>
      <c r="I197" s="17"/>
      <c r="J197" s="25"/>
    </row>
    <row r="198" spans="1:10" s="11" customFormat="1" ht="15" hidden="1" customHeight="1" x14ac:dyDescent="0.15">
      <c r="A198" s="17"/>
      <c r="B198" s="17"/>
      <c r="C198" s="17"/>
      <c r="D198" s="17"/>
      <c r="E198" s="17"/>
      <c r="F198" s="17"/>
      <c r="G198" s="17"/>
      <c r="H198" s="17"/>
      <c r="I198" s="17"/>
      <c r="J198" s="25"/>
    </row>
    <row r="199" spans="1:10" s="11" customFormat="1" ht="15" hidden="1" customHeight="1" x14ac:dyDescent="0.15">
      <c r="A199" s="17"/>
      <c r="B199" s="17"/>
      <c r="C199" s="17"/>
      <c r="D199" s="17"/>
      <c r="E199" s="17"/>
      <c r="F199" s="17"/>
      <c r="G199" s="17"/>
      <c r="H199" s="17"/>
      <c r="I199" s="17"/>
      <c r="J199" s="25"/>
    </row>
    <row r="200" spans="1:10" s="11" customFormat="1" ht="15" hidden="1" customHeight="1" x14ac:dyDescent="0.15">
      <c r="A200" s="17"/>
      <c r="B200" s="17"/>
      <c r="C200" s="17"/>
      <c r="D200" s="17"/>
      <c r="E200" s="17"/>
      <c r="F200" s="17"/>
      <c r="G200" s="17"/>
      <c r="H200" s="17"/>
      <c r="I200" s="17"/>
      <c r="J200" s="25"/>
    </row>
    <row r="201" spans="1:10" s="11" customFormat="1" ht="15" hidden="1" customHeight="1" x14ac:dyDescent="0.15">
      <c r="A201" s="17"/>
      <c r="B201" s="17"/>
      <c r="C201" s="17"/>
      <c r="D201" s="17"/>
      <c r="E201" s="17"/>
      <c r="F201" s="17"/>
      <c r="G201" s="17"/>
      <c r="H201" s="17"/>
      <c r="I201" s="17"/>
      <c r="J201" s="25"/>
    </row>
    <row r="202" spans="1:10" s="11" customFormat="1" ht="15" hidden="1" customHeight="1" x14ac:dyDescent="0.15">
      <c r="A202" s="17"/>
      <c r="B202" s="17"/>
      <c r="C202" s="17"/>
      <c r="D202" s="17"/>
      <c r="E202" s="17"/>
      <c r="F202" s="17"/>
      <c r="G202" s="17"/>
      <c r="H202" s="17"/>
      <c r="I202" s="17"/>
      <c r="J202" s="25"/>
    </row>
    <row r="203" spans="1:10" s="11" customFormat="1" ht="15" hidden="1" customHeight="1" x14ac:dyDescent="0.15">
      <c r="A203" s="17"/>
      <c r="B203" s="17"/>
      <c r="C203" s="17"/>
      <c r="D203" s="17"/>
      <c r="E203" s="17"/>
      <c r="F203" s="17"/>
      <c r="G203" s="17"/>
      <c r="H203" s="17"/>
      <c r="I203" s="17"/>
      <c r="J203" s="25"/>
    </row>
    <row r="204" spans="1:10" s="11" customFormat="1" ht="15" hidden="1" customHeight="1" x14ac:dyDescent="0.15">
      <c r="A204" s="17"/>
      <c r="B204" s="17"/>
      <c r="C204" s="17"/>
      <c r="D204" s="17"/>
      <c r="E204" s="17"/>
      <c r="F204" s="17"/>
      <c r="G204" s="17"/>
      <c r="H204" s="17"/>
      <c r="I204" s="17"/>
      <c r="J204" s="25"/>
    </row>
    <row r="205" spans="1:10" s="11" customFormat="1" ht="15" hidden="1" customHeight="1" x14ac:dyDescent="0.15">
      <c r="A205" s="17"/>
      <c r="B205" s="17"/>
      <c r="C205" s="17"/>
      <c r="D205" s="17"/>
      <c r="E205" s="17"/>
      <c r="F205" s="17"/>
      <c r="G205" s="17"/>
      <c r="H205" s="17"/>
      <c r="I205" s="17"/>
      <c r="J205" s="25"/>
    </row>
    <row r="206" spans="1:10" s="11" customFormat="1" ht="15" hidden="1" customHeight="1" x14ac:dyDescent="0.15">
      <c r="A206" s="17"/>
      <c r="B206" s="17"/>
      <c r="C206" s="17"/>
      <c r="D206" s="17"/>
      <c r="E206" s="17"/>
      <c r="F206" s="17"/>
      <c r="G206" s="17"/>
      <c r="H206" s="17"/>
      <c r="I206" s="17"/>
      <c r="J206" s="25"/>
    </row>
    <row r="207" spans="1:10" s="11" customFormat="1" ht="15" hidden="1" customHeight="1" x14ac:dyDescent="0.15">
      <c r="A207" s="17"/>
      <c r="B207" s="17"/>
      <c r="C207" s="17"/>
      <c r="D207" s="17"/>
      <c r="E207" s="17"/>
      <c r="F207" s="17"/>
      <c r="G207" s="17"/>
      <c r="H207" s="17"/>
      <c r="I207" s="17"/>
      <c r="J207" s="25"/>
    </row>
    <row r="208" spans="1:10" s="11" customFormat="1" ht="15" hidden="1" customHeight="1" x14ac:dyDescent="0.15">
      <c r="A208" s="17"/>
      <c r="B208" s="17"/>
      <c r="C208" s="17"/>
      <c r="D208" s="17"/>
      <c r="E208" s="17"/>
      <c r="F208" s="17"/>
      <c r="G208" s="17"/>
      <c r="H208" s="17"/>
      <c r="I208" s="17"/>
      <c r="J208" s="25"/>
    </row>
    <row r="209" spans="1:10" s="11" customFormat="1" ht="15" hidden="1" customHeight="1" x14ac:dyDescent="0.15">
      <c r="A209" s="17"/>
      <c r="B209" s="17"/>
      <c r="C209" s="17"/>
      <c r="D209" s="17"/>
      <c r="E209" s="17"/>
      <c r="F209" s="17"/>
      <c r="G209" s="17"/>
      <c r="H209" s="17"/>
      <c r="I209" s="17"/>
      <c r="J209" s="25"/>
    </row>
    <row r="210" spans="1:10" s="11" customFormat="1" ht="15" hidden="1" customHeight="1" x14ac:dyDescent="0.15">
      <c r="A210" s="17"/>
      <c r="B210" s="17"/>
      <c r="C210" s="17"/>
      <c r="D210" s="17"/>
      <c r="E210" s="17"/>
      <c r="F210" s="17"/>
      <c r="G210" s="17"/>
      <c r="H210" s="17"/>
      <c r="I210" s="17"/>
      <c r="J210" s="25"/>
    </row>
    <row r="211" spans="1:10" s="11" customFormat="1" ht="15" hidden="1" customHeight="1" x14ac:dyDescent="0.15">
      <c r="A211" s="17"/>
      <c r="B211" s="17"/>
      <c r="C211" s="17"/>
      <c r="D211" s="17"/>
      <c r="E211" s="17"/>
      <c r="F211" s="17"/>
      <c r="G211" s="17"/>
      <c r="H211" s="17"/>
      <c r="I211" s="17"/>
      <c r="J211" s="25"/>
    </row>
    <row r="212" spans="1:10" s="11" customFormat="1" ht="15" hidden="1" customHeight="1" x14ac:dyDescent="0.15">
      <c r="A212" s="17"/>
      <c r="B212" s="17"/>
      <c r="C212" s="17"/>
      <c r="D212" s="17"/>
      <c r="E212" s="17"/>
      <c r="F212" s="17"/>
      <c r="G212" s="17"/>
      <c r="H212" s="17"/>
      <c r="I212" s="17"/>
      <c r="J212" s="25"/>
    </row>
    <row r="213" spans="1:10" s="11" customFormat="1" ht="15" hidden="1" customHeight="1" x14ac:dyDescent="0.15">
      <c r="A213" s="17"/>
      <c r="B213" s="17"/>
      <c r="C213" s="17"/>
      <c r="D213" s="17"/>
      <c r="E213" s="17"/>
      <c r="F213" s="17"/>
      <c r="G213" s="17"/>
      <c r="H213" s="17"/>
      <c r="I213" s="17"/>
      <c r="J213" s="25"/>
    </row>
    <row r="214" spans="1:10" s="11" customFormat="1" ht="15" hidden="1" customHeight="1" x14ac:dyDescent="0.15">
      <c r="A214" s="17"/>
      <c r="B214" s="17"/>
      <c r="C214" s="17"/>
      <c r="D214" s="17"/>
      <c r="E214" s="17"/>
      <c r="F214" s="17"/>
      <c r="G214" s="17"/>
      <c r="H214" s="17"/>
      <c r="I214" s="17"/>
      <c r="J214" s="25"/>
    </row>
    <row r="215" spans="1:10" s="11" customFormat="1" ht="15" hidden="1" customHeight="1" x14ac:dyDescent="0.15">
      <c r="A215" s="17"/>
      <c r="B215" s="17"/>
      <c r="C215" s="17"/>
      <c r="D215" s="17"/>
      <c r="E215" s="17"/>
      <c r="F215" s="17"/>
      <c r="G215" s="17"/>
      <c r="H215" s="17"/>
      <c r="I215" s="17"/>
      <c r="J215" s="25"/>
    </row>
    <row r="216" spans="1:10" s="11" customFormat="1" ht="15" hidden="1" customHeight="1" x14ac:dyDescent="0.15">
      <c r="A216" s="17"/>
      <c r="B216" s="17"/>
      <c r="C216" s="17"/>
      <c r="D216" s="17"/>
      <c r="E216" s="17"/>
      <c r="F216" s="17"/>
      <c r="G216" s="17"/>
      <c r="H216" s="17"/>
      <c r="I216" s="17"/>
      <c r="J216" s="25"/>
    </row>
    <row r="217" spans="1:10" s="11" customFormat="1" ht="15" hidden="1" customHeight="1" x14ac:dyDescent="0.15">
      <c r="A217" s="17"/>
      <c r="B217" s="17"/>
      <c r="C217" s="17"/>
      <c r="D217" s="17"/>
      <c r="E217" s="17"/>
      <c r="F217" s="17"/>
      <c r="G217" s="17"/>
      <c r="H217" s="17"/>
      <c r="I217" s="17"/>
      <c r="J217" s="25"/>
    </row>
    <row r="218" spans="1:10" s="11" customFormat="1" ht="15" hidden="1" customHeight="1" x14ac:dyDescent="0.15">
      <c r="A218" s="17"/>
      <c r="B218" s="17"/>
      <c r="C218" s="93"/>
      <c r="D218" s="17"/>
      <c r="E218" s="17"/>
      <c r="F218" s="17"/>
      <c r="G218" s="17"/>
      <c r="H218" s="17"/>
      <c r="I218" s="17"/>
      <c r="J218" s="25"/>
    </row>
    <row r="219" spans="1:10" s="14" customFormat="1" ht="15" hidden="1" customHeight="1" x14ac:dyDescent="0.15">
      <c r="A219" s="17"/>
      <c r="B219" s="17"/>
      <c r="C219" s="93"/>
      <c r="D219" s="17"/>
      <c r="E219" s="17"/>
      <c r="F219" s="17"/>
      <c r="G219" s="17"/>
      <c r="H219" s="17"/>
      <c r="I219" s="17"/>
      <c r="J219" s="17"/>
    </row>
    <row r="220" spans="1:10" ht="15" customHeight="1" x14ac:dyDescent="0.15"/>
    <row r="221" spans="1:10" ht="15" customHeight="1" x14ac:dyDescent="0.15"/>
    <row r="222" spans="1:10" ht="15" customHeight="1" x14ac:dyDescent="0.15"/>
    <row r="223" spans="1:10" ht="15" customHeight="1" x14ac:dyDescent="0.15"/>
    <row r="224" spans="1:10" ht="15" customHeight="1" x14ac:dyDescent="0.15"/>
    <row r="225" ht="15" customHeight="1" x14ac:dyDescent="0.15"/>
    <row r="226" ht="15" customHeight="1" x14ac:dyDescent="0.15"/>
    <row r="227" ht="15" customHeight="1" x14ac:dyDescent="0.15"/>
    <row r="228" ht="15" customHeight="1" x14ac:dyDescent="0.15"/>
    <row r="229" ht="15" customHeight="1" x14ac:dyDescent="0.15"/>
    <row r="230" ht="15" customHeight="1" x14ac:dyDescent="0.15"/>
    <row r="231" ht="15" customHeight="1" x14ac:dyDescent="0.15"/>
    <row r="232" ht="15" customHeight="1" x14ac:dyDescent="0.15"/>
    <row r="233" ht="15" customHeight="1" x14ac:dyDescent="0.15"/>
    <row r="234" ht="15" customHeight="1" x14ac:dyDescent="0.15"/>
    <row r="235" ht="15" customHeight="1" x14ac:dyDescent="0.15"/>
    <row r="236" ht="15" customHeight="1" x14ac:dyDescent="0.15"/>
  </sheetData>
  <mergeCells count="4">
    <mergeCell ref="F2:F3"/>
    <mergeCell ref="G2:G3"/>
    <mergeCell ref="E2:E3"/>
    <mergeCell ref="H2:H3"/>
  </mergeCells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A368BA-6ABB-CF41-8D87-A6D4E8F0516D}">
  <sheetPr>
    <tabColor theme="9" tint="0.59999389629810485"/>
  </sheetPr>
  <dimension ref="A1:FH56"/>
  <sheetViews>
    <sheetView showGridLines="0" zoomScale="84" zoomScaleNormal="85" workbookViewId="0">
      <pane xSplit="15" ySplit="3" topLeftCell="P6" activePane="bottomRight" state="frozen"/>
      <selection pane="topRight" activeCell="P1" sqref="P1"/>
      <selection pane="bottomLeft" activeCell="A4" sqref="A4"/>
      <selection pane="bottomRight"/>
    </sheetView>
  </sheetViews>
  <sheetFormatPr baseColWidth="10" defaultColWidth="0" defaultRowHeight="16" outlineLevelCol="1" x14ac:dyDescent="0.2"/>
  <cols>
    <col min="1" max="2" width="11.1640625" style="243" customWidth="1"/>
    <col min="3" max="3" width="28.1640625" style="243" customWidth="1"/>
    <col min="4" max="15" width="10.83203125" style="243" customWidth="1" outlineLevel="1"/>
    <col min="16" max="17" width="12.6640625" style="243" bestFit="1" customWidth="1"/>
    <col min="18" max="18" width="12.1640625" style="243" customWidth="1"/>
    <col min="19" max="22" width="11.1640625" style="243" customWidth="1"/>
    <col min="23" max="23" width="11.6640625" style="243" bestFit="1" customWidth="1"/>
    <col min="24" max="25" width="12.33203125" style="243" bestFit="1" customWidth="1"/>
    <col min="26" max="27" width="11.6640625" style="243" bestFit="1" customWidth="1"/>
    <col min="28" max="33" width="11.1640625" style="243" customWidth="1"/>
    <col min="34" max="34" width="12.33203125" style="243" bestFit="1" customWidth="1"/>
    <col min="35" max="35" width="11.6640625" style="243" bestFit="1" customWidth="1"/>
    <col min="36" max="36" width="12.33203125" style="243" bestFit="1" customWidth="1"/>
    <col min="37" max="52" width="11.1640625" style="243" customWidth="1"/>
    <col min="53" max="155" width="0" style="243" hidden="1" customWidth="1"/>
    <col min="156" max="156" width="11.1640625" style="243" hidden="1" customWidth="1"/>
    <col min="157" max="164" width="0" style="243" hidden="1" customWidth="1"/>
    <col min="165" max="16384" width="11.1640625" style="243" hidden="1"/>
  </cols>
  <sheetData>
    <row r="1" spans="1:155" s="8" customFormat="1" ht="13" x14ac:dyDescent="0.15">
      <c r="C1" s="91"/>
    </row>
    <row r="2" spans="1:155" s="8" customFormat="1" x14ac:dyDescent="0.2">
      <c r="B2" s="218" t="s">
        <v>37</v>
      </c>
      <c r="C2" s="91"/>
      <c r="D2" s="571">
        <v>2024</v>
      </c>
      <c r="E2" s="571"/>
      <c r="F2" s="571"/>
      <c r="G2" s="571"/>
      <c r="H2" s="571"/>
      <c r="I2" s="571"/>
      <c r="J2" s="571"/>
      <c r="K2" s="571"/>
      <c r="L2" s="571"/>
      <c r="M2" s="571"/>
      <c r="N2" s="571"/>
      <c r="O2" s="571"/>
      <c r="P2" s="571">
        <v>2025</v>
      </c>
      <c r="Q2" s="571"/>
      <c r="R2" s="571"/>
      <c r="S2" s="571"/>
      <c r="T2" s="571"/>
      <c r="U2" s="571"/>
      <c r="V2" s="571"/>
      <c r="W2" s="571"/>
      <c r="X2" s="571"/>
      <c r="Y2" s="571"/>
      <c r="Z2" s="571"/>
      <c r="AA2" s="571"/>
      <c r="AB2" s="571">
        <v>2026</v>
      </c>
      <c r="AC2" s="571"/>
      <c r="AD2" s="571"/>
      <c r="AE2" s="571"/>
      <c r="AF2" s="571"/>
      <c r="AG2" s="571"/>
      <c r="AH2" s="571"/>
      <c r="AI2" s="571"/>
      <c r="AJ2" s="571"/>
      <c r="AK2" s="571"/>
      <c r="AL2" s="571"/>
      <c r="AM2" s="571"/>
      <c r="AN2" s="576">
        <v>2027</v>
      </c>
      <c r="AO2" s="577"/>
      <c r="AP2" s="577"/>
      <c r="AQ2" s="577"/>
      <c r="AR2" s="577"/>
      <c r="AS2" s="577"/>
      <c r="AT2" s="577"/>
      <c r="AU2" s="577"/>
      <c r="AV2" s="577"/>
      <c r="AW2" s="577"/>
      <c r="AX2" s="577"/>
      <c r="AY2" s="578"/>
    </row>
    <row r="3" spans="1:155" s="128" customFormat="1" ht="13" x14ac:dyDescent="0.15">
      <c r="B3" s="9" t="s">
        <v>17</v>
      </c>
      <c r="C3" s="129"/>
      <c r="D3" s="32" t="s">
        <v>7</v>
      </c>
      <c r="E3" s="32" t="s">
        <v>8</v>
      </c>
      <c r="F3" s="32" t="s">
        <v>9</v>
      </c>
      <c r="G3" s="32" t="s">
        <v>10</v>
      </c>
      <c r="H3" s="32" t="s">
        <v>3</v>
      </c>
      <c r="I3" s="32" t="s">
        <v>4</v>
      </c>
      <c r="J3" s="32" t="s">
        <v>5</v>
      </c>
      <c r="K3" s="32" t="s">
        <v>11</v>
      </c>
      <c r="L3" s="32" t="s">
        <v>12</v>
      </c>
      <c r="M3" s="32" t="s">
        <v>13</v>
      </c>
      <c r="N3" s="32" t="s">
        <v>14</v>
      </c>
      <c r="O3" s="32" t="s">
        <v>15</v>
      </c>
      <c r="P3" s="32" t="s">
        <v>7</v>
      </c>
      <c r="Q3" s="32" t="s">
        <v>8</v>
      </c>
      <c r="R3" s="32" t="s">
        <v>9</v>
      </c>
      <c r="S3" s="32" t="s">
        <v>10</v>
      </c>
      <c r="T3" s="32" t="s">
        <v>3</v>
      </c>
      <c r="U3" s="32" t="s">
        <v>4</v>
      </c>
      <c r="V3" s="32" t="s">
        <v>5</v>
      </c>
      <c r="W3" s="32" t="s">
        <v>11</v>
      </c>
      <c r="X3" s="32" t="s">
        <v>12</v>
      </c>
      <c r="Y3" s="32" t="s">
        <v>13</v>
      </c>
      <c r="Z3" s="32" t="s">
        <v>14</v>
      </c>
      <c r="AA3" s="32" t="s">
        <v>15</v>
      </c>
      <c r="AB3" s="32" t="s">
        <v>7</v>
      </c>
      <c r="AC3" s="32" t="s">
        <v>8</v>
      </c>
      <c r="AD3" s="32" t="s">
        <v>9</v>
      </c>
      <c r="AE3" s="32" t="s">
        <v>10</v>
      </c>
      <c r="AF3" s="32" t="s">
        <v>3</v>
      </c>
      <c r="AG3" s="32" t="s">
        <v>4</v>
      </c>
      <c r="AH3" s="32" t="s">
        <v>5</v>
      </c>
      <c r="AI3" s="32" t="s">
        <v>11</v>
      </c>
      <c r="AJ3" s="32" t="s">
        <v>12</v>
      </c>
      <c r="AK3" s="32" t="s">
        <v>13</v>
      </c>
      <c r="AL3" s="32" t="s">
        <v>14</v>
      </c>
      <c r="AM3" s="32" t="s">
        <v>15</v>
      </c>
      <c r="AN3" s="32" t="s">
        <v>7</v>
      </c>
      <c r="AO3" s="32" t="s">
        <v>8</v>
      </c>
      <c r="AP3" s="32" t="s">
        <v>9</v>
      </c>
      <c r="AQ3" s="32" t="s">
        <v>10</v>
      </c>
      <c r="AR3" s="32" t="s">
        <v>3</v>
      </c>
      <c r="AS3" s="32" t="s">
        <v>4</v>
      </c>
      <c r="AT3" s="32" t="s">
        <v>5</v>
      </c>
      <c r="AU3" s="32" t="s">
        <v>11</v>
      </c>
      <c r="AV3" s="32" t="s">
        <v>12</v>
      </c>
      <c r="AW3" s="32" t="s">
        <v>13</v>
      </c>
      <c r="AX3" s="32" t="s">
        <v>14</v>
      </c>
      <c r="AY3" s="32" t="s">
        <v>15</v>
      </c>
      <c r="BB3" s="9">
        <v>2024</v>
      </c>
      <c r="BC3" s="9" t="s">
        <v>16</v>
      </c>
      <c r="BD3" s="9"/>
      <c r="BE3" s="9">
        <v>2025</v>
      </c>
      <c r="BF3" s="9" t="s">
        <v>16</v>
      </c>
      <c r="BH3" s="9">
        <v>2026</v>
      </c>
      <c r="BI3" s="9" t="s">
        <v>16</v>
      </c>
    </row>
    <row r="5" spans="1:155" s="12" customFormat="1" ht="13" x14ac:dyDescent="0.15">
      <c r="B5" s="13" t="s">
        <v>333</v>
      </c>
      <c r="C5" s="137"/>
    </row>
    <row r="6" spans="1:155" s="219" customFormat="1" ht="13" x14ac:dyDescent="0.15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250"/>
      <c r="Q6" s="17"/>
      <c r="R6" s="17"/>
      <c r="S6" s="17"/>
      <c r="T6" s="17"/>
      <c r="U6" s="17"/>
      <c r="V6" s="17"/>
      <c r="W6" s="17"/>
      <c r="X6" s="17"/>
      <c r="Y6" s="17"/>
      <c r="Z6" s="17"/>
      <c r="AA6" s="250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</row>
    <row r="7" spans="1:155" s="219" customFormat="1" ht="13" x14ac:dyDescent="0.15">
      <c r="A7" s="17"/>
      <c r="B7" s="90" t="s">
        <v>129</v>
      </c>
      <c r="C7" s="17"/>
      <c r="D7" s="242">
        <f>'Cash Flow'!D7</f>
        <v>1167.52</v>
      </c>
      <c r="E7" s="242">
        <f>'Cash Flow'!E7</f>
        <v>714.59</v>
      </c>
      <c r="F7" s="242">
        <f>'Cash Flow'!F7</f>
        <v>1730.8899999999999</v>
      </c>
      <c r="G7" s="242">
        <f>'Cash Flow'!G7</f>
        <v>1604.51</v>
      </c>
      <c r="H7" s="242">
        <f>'Cash Flow'!H7</f>
        <v>3873.62</v>
      </c>
      <c r="I7" s="242">
        <f>'Cash Flow'!I7</f>
        <v>6005</v>
      </c>
      <c r="J7" s="242">
        <f>'Cash Flow'!J7</f>
        <v>36315.89</v>
      </c>
      <c r="K7" s="242">
        <f>'Cash Flow'!K7</f>
        <v>23486.940000000002</v>
      </c>
      <c r="L7" s="242">
        <f>'Cash Flow'!L7</f>
        <v>22286.39</v>
      </c>
      <c r="M7" s="242">
        <f>'Cash Flow'!M7</f>
        <v>12780.8</v>
      </c>
      <c r="N7" s="242">
        <f>'Cash Flow'!N7</f>
        <v>9829.01</v>
      </c>
      <c r="O7" s="242">
        <f>'Cash Flow'!O7</f>
        <v>20686.96</v>
      </c>
      <c r="P7" s="242">
        <f>'Cash Flow'!P7</f>
        <v>494.53500000000008</v>
      </c>
      <c r="Q7" s="242">
        <f>'Cash Flow'!Q7</f>
        <v>494.53500000000008</v>
      </c>
      <c r="R7" s="242">
        <f>'Cash Flow'!R7</f>
        <v>494.53500000000008</v>
      </c>
      <c r="S7" s="242">
        <f>'Cash Flow'!S7</f>
        <v>494.53500000000008</v>
      </c>
      <c r="T7" s="242">
        <f>'Cash Flow'!T7</f>
        <v>10494.535</v>
      </c>
      <c r="U7" s="242">
        <f>'Cash Flow'!U7</f>
        <v>44267.555472530643</v>
      </c>
      <c r="V7" s="242">
        <f>'Cash Flow'!V7</f>
        <v>67547.82211428984</v>
      </c>
      <c r="W7" s="242">
        <f>'Cash Flow'!W7</f>
        <v>66401.333208795972</v>
      </c>
      <c r="X7" s="242">
        <f>'Cash Flow'!X7</f>
        <v>54277.578014807608</v>
      </c>
      <c r="Y7" s="242">
        <f>'Cash Flow'!Y7</f>
        <v>7708.9736854781349</v>
      </c>
      <c r="Z7" s="242">
        <f>'Cash Flow'!Z7</f>
        <v>4111.8242818813405</v>
      </c>
      <c r="AA7" s="242">
        <f>'Cash Flow'!AA7</f>
        <v>13466.419639215224</v>
      </c>
      <c r="AB7" s="242">
        <f>'Cash Flow'!AB7</f>
        <v>1439.0827512145188</v>
      </c>
      <c r="AC7" s="242">
        <f>'Cash Flow'!AC7</f>
        <v>1439.0827512145188</v>
      </c>
      <c r="AD7" s="242">
        <f>'Cash Flow'!AD7</f>
        <v>1439.0827512145188</v>
      </c>
      <c r="AE7" s="242">
        <f>'Cash Flow'!AE7</f>
        <v>191809.41716624767</v>
      </c>
      <c r="AF7" s="242">
        <f>'Cash Flow'!AF7</f>
        <v>156387.07390091402</v>
      </c>
      <c r="AG7" s="242">
        <f>'Cash Flow'!AG7</f>
        <v>177049.77294095373</v>
      </c>
      <c r="AH7" s="242">
        <f>'Cash Flow'!AH7</f>
        <v>115724.37486087435</v>
      </c>
      <c r="AI7" s="242">
        <f>'Cash Flow'!AI7</f>
        <v>136221.39914090413</v>
      </c>
      <c r="AJ7" s="242">
        <f>'Cash Flow'!AJ7</f>
        <v>61404.18871576737</v>
      </c>
      <c r="AK7" s="242">
        <f>'Cash Flow'!AK7</f>
        <v>40936.125810511592</v>
      </c>
      <c r="AL7" s="242">
        <f>'Cash Flow'!AL7</f>
        <v>30702.094357883685</v>
      </c>
      <c r="AM7" s="242">
        <f>'Cash Flow'!AM7</f>
        <v>204680.62905255792</v>
      </c>
      <c r="AN7" s="242">
        <f>'Cash Flow'!AN7</f>
        <v>10234.031452627898</v>
      </c>
      <c r="AO7" s="242">
        <f>'Cash Flow'!AO7</f>
        <v>10234.031452627898</v>
      </c>
      <c r="AP7" s="242">
        <f>'Cash Flow'!AP7</f>
        <v>10234.031452627898</v>
      </c>
      <c r="AQ7" s="242">
        <f>'Cash Flow'!AQ7</f>
        <v>381118.45720982575</v>
      </c>
      <c r="AR7" s="242">
        <f>'Cash Flow'!AR7</f>
        <v>197623.58784937527</v>
      </c>
      <c r="AS7" s="242">
        <f>'Cash Flow'!AS7</f>
        <v>189657.80713579571</v>
      </c>
      <c r="AT7" s="242">
        <f>'Cash Flow'!AT7</f>
        <v>215589.36856295489</v>
      </c>
      <c r="AU7" s="242">
        <f>'Cash Flow'!AU7</f>
        <v>217623.58784937527</v>
      </c>
      <c r="AV7" s="242">
        <f>'Cash Flow'!AV7</f>
        <v>160511.40930870405</v>
      </c>
      <c r="AW7" s="242">
        <f>'Cash Flow'!AW7</f>
        <v>100347.24901656638</v>
      </c>
      <c r="AX7" s="242">
        <f>'Cash Flow'!AX7</f>
        <v>85260.436762424768</v>
      </c>
      <c r="AY7" s="242">
        <f>'Cash Flow'!AY7</f>
        <v>501736.24508283183</v>
      </c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</row>
    <row r="8" spans="1:155" s="219" customFormat="1" ht="13" x14ac:dyDescent="0.15">
      <c r="A8" s="17"/>
      <c r="B8" s="17" t="s">
        <v>144</v>
      </c>
      <c r="C8" s="17"/>
      <c r="D8" s="107">
        <f>'Cash Flow'!D8</f>
        <v>1167.52</v>
      </c>
      <c r="E8" s="107">
        <f>'Cash Flow'!E8</f>
        <v>714.59</v>
      </c>
      <c r="F8" s="107">
        <f>'Cash Flow'!F8</f>
        <v>1730.8899999999999</v>
      </c>
      <c r="G8" s="107">
        <f>'Cash Flow'!G8</f>
        <v>1604.51</v>
      </c>
      <c r="H8" s="107">
        <f>'Cash Flow'!H8</f>
        <v>3873.62</v>
      </c>
      <c r="I8" s="107">
        <f>'Cash Flow'!I8</f>
        <v>6005</v>
      </c>
      <c r="J8" s="107">
        <f>'Cash Flow'!J8</f>
        <v>36315.89</v>
      </c>
      <c r="K8" s="107">
        <f>'Cash Flow'!K8</f>
        <v>23486.940000000002</v>
      </c>
      <c r="L8" s="107">
        <f>'Cash Flow'!L8</f>
        <v>22286.39</v>
      </c>
      <c r="M8" s="107">
        <f>'Cash Flow'!M8</f>
        <v>12780.8</v>
      </c>
      <c r="N8" s="107">
        <f>'Cash Flow'!N8</f>
        <v>9829.01</v>
      </c>
      <c r="O8" s="107">
        <f>'Cash Flow'!O8</f>
        <v>20686.96</v>
      </c>
      <c r="P8" s="107">
        <f>'Cash Flow'!P8</f>
        <v>494.53500000000008</v>
      </c>
      <c r="Q8" s="107">
        <f>'Cash Flow'!Q8</f>
        <v>494.53500000000008</v>
      </c>
      <c r="R8" s="107">
        <f>'Cash Flow'!R8</f>
        <v>494.53500000000008</v>
      </c>
      <c r="S8" s="107">
        <f>'Cash Flow'!S8</f>
        <v>494.53500000000008</v>
      </c>
      <c r="T8" s="107">
        <f>'Cash Flow'!T8</f>
        <v>10494.535</v>
      </c>
      <c r="U8" s="107">
        <f>'Cash Flow'!U8</f>
        <v>44267.555472530643</v>
      </c>
      <c r="V8" s="107">
        <f>'Cash Flow'!V8</f>
        <v>67547.82211428984</v>
      </c>
      <c r="W8" s="107">
        <f>'Cash Flow'!W8</f>
        <v>66401.333208795972</v>
      </c>
      <c r="X8" s="107">
        <f>'Cash Flow'!X8</f>
        <v>54277.578014807608</v>
      </c>
      <c r="Y8" s="107">
        <f>'Cash Flow'!Y8</f>
        <v>7708.9736854781349</v>
      </c>
      <c r="Z8" s="107">
        <f>'Cash Flow'!Z8</f>
        <v>4111.8242818813405</v>
      </c>
      <c r="AA8" s="107">
        <f>'Cash Flow'!AA8</f>
        <v>13466.419639215224</v>
      </c>
      <c r="AB8" s="107">
        <f>'Cash Flow'!AB8</f>
        <v>1439.0827512145188</v>
      </c>
      <c r="AC8" s="107">
        <f>'Cash Flow'!AC8</f>
        <v>1439.0827512145188</v>
      </c>
      <c r="AD8" s="107">
        <f>'Cash Flow'!AD8</f>
        <v>1439.0827512145188</v>
      </c>
      <c r="AE8" s="107">
        <f>'Cash Flow'!AE8</f>
        <v>191809.41716624767</v>
      </c>
      <c r="AF8" s="107">
        <f>'Cash Flow'!AF8</f>
        <v>156387.07390091402</v>
      </c>
      <c r="AG8" s="107">
        <f>'Cash Flow'!AG8</f>
        <v>177049.77294095373</v>
      </c>
      <c r="AH8" s="107">
        <f>'Cash Flow'!AH8</f>
        <v>115724.37486087435</v>
      </c>
      <c r="AI8" s="107">
        <f>'Cash Flow'!AI8</f>
        <v>136221.39914090413</v>
      </c>
      <c r="AJ8" s="107">
        <f>'Cash Flow'!AJ8</f>
        <v>61404.18871576737</v>
      </c>
      <c r="AK8" s="107">
        <f>'Cash Flow'!AK8</f>
        <v>40936.125810511592</v>
      </c>
      <c r="AL8" s="107">
        <f>'Cash Flow'!AL8</f>
        <v>30702.094357883685</v>
      </c>
      <c r="AM8" s="107">
        <f>'Cash Flow'!AM8</f>
        <v>204680.62905255792</v>
      </c>
      <c r="AN8" s="107">
        <f>'Cash Flow'!AN8</f>
        <v>10234.031452627898</v>
      </c>
      <c r="AO8" s="107">
        <f>'Cash Flow'!AO8</f>
        <v>10234.031452627898</v>
      </c>
      <c r="AP8" s="107">
        <f>'Cash Flow'!AP8</f>
        <v>10234.031452627898</v>
      </c>
      <c r="AQ8" s="107">
        <f>'Cash Flow'!AQ8</f>
        <v>381118.45720982575</v>
      </c>
      <c r="AR8" s="107">
        <f>'Cash Flow'!AR8</f>
        <v>197623.58784937527</v>
      </c>
      <c r="AS8" s="107">
        <f>'Cash Flow'!AS8</f>
        <v>189657.80713579571</v>
      </c>
      <c r="AT8" s="107">
        <f>'Cash Flow'!AT8</f>
        <v>215589.36856295489</v>
      </c>
      <c r="AU8" s="107">
        <f>'Cash Flow'!AU8</f>
        <v>217623.58784937527</v>
      </c>
      <c r="AV8" s="107">
        <f>'Cash Flow'!AV8</f>
        <v>160511.40930870405</v>
      </c>
      <c r="AW8" s="107">
        <f>'Cash Flow'!AW8</f>
        <v>100347.24901656638</v>
      </c>
      <c r="AX8" s="107">
        <f>'Cash Flow'!AX8</f>
        <v>85260.436762424768</v>
      </c>
      <c r="AY8" s="107">
        <f>'Cash Flow'!AY8</f>
        <v>501736.24508283183</v>
      </c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</row>
    <row r="9" spans="1:155" s="219" customFormat="1" ht="13" x14ac:dyDescent="0.15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</row>
    <row r="10" spans="1:155" s="219" customFormat="1" ht="13" x14ac:dyDescent="0.15">
      <c r="A10" s="17"/>
      <c r="B10" s="90" t="s">
        <v>128</v>
      </c>
      <c r="C10" s="17"/>
      <c r="D10" s="242">
        <f>'Cash Flow'!D10</f>
        <v>-1816.1</v>
      </c>
      <c r="E10" s="242">
        <f>'Cash Flow'!E10</f>
        <v>-1564.8700000000001</v>
      </c>
      <c r="F10" s="242">
        <f>'Cash Flow'!F10</f>
        <v>-22807.910000000003</v>
      </c>
      <c r="G10" s="242">
        <f>'Cash Flow'!G10</f>
        <v>-4776.8500000000004</v>
      </c>
      <c r="H10" s="242">
        <f>'Cash Flow'!H10</f>
        <v>-11164.47</v>
      </c>
      <c r="I10" s="242">
        <f>'Cash Flow'!I10</f>
        <v>-3907.7</v>
      </c>
      <c r="J10" s="242">
        <f>'Cash Flow'!J10</f>
        <v>-12828.2</v>
      </c>
      <c r="K10" s="242">
        <f>'Cash Flow'!K10</f>
        <v>-8933.19</v>
      </c>
      <c r="L10" s="242">
        <f>'Cash Flow'!L10</f>
        <v>-13637.76</v>
      </c>
      <c r="M10" s="242">
        <f>'Cash Flow'!M10</f>
        <v>-16871.2</v>
      </c>
      <c r="N10" s="242">
        <f>'Cash Flow'!N10</f>
        <v>-6860.81</v>
      </c>
      <c r="O10" s="242">
        <f>'Cash Flow'!O10</f>
        <v>-11101.336666666666</v>
      </c>
      <c r="P10" s="242">
        <f>'Cash Flow'!P10</f>
        <v>-487.37033333333329</v>
      </c>
      <c r="Q10" s="242">
        <f>'Cash Flow'!Q10</f>
        <v>-487.37033333333329</v>
      </c>
      <c r="R10" s="242">
        <f>'Cash Flow'!R10</f>
        <v>-487.37033333333329</v>
      </c>
      <c r="S10" s="242">
        <f>'Cash Flow'!S10</f>
        <v>-54964.002110829584</v>
      </c>
      <c r="T10" s="242">
        <f>'Cash Flow'!T10</f>
        <v>-37029.037000000004</v>
      </c>
      <c r="U10" s="242">
        <f>'Cash Flow'!U10</f>
        <v>-9404.0370000000003</v>
      </c>
      <c r="V10" s="242">
        <f>'Cash Flow'!V10</f>
        <v>-27943.655746049713</v>
      </c>
      <c r="W10" s="242">
        <f>'Cash Flow'!W10</f>
        <v>-72661.280129993786</v>
      </c>
      <c r="X10" s="242">
        <f>'Cash Flow'!X10</f>
        <v>-13502.580333333335</v>
      </c>
      <c r="Y10" s="242">
        <f>'Cash Flow'!Y10</f>
        <v>-11002.580333333335</v>
      </c>
      <c r="Z10" s="242">
        <f>'Cash Flow'!Z10</f>
        <v>-10502.580333333335</v>
      </c>
      <c r="AA10" s="242">
        <f>'Cash Flow'!AA10</f>
        <v>-16502.580333333335</v>
      </c>
      <c r="AB10" s="242">
        <f>'Cash Flow'!AB10</f>
        <v>-15829.913666666665</v>
      </c>
      <c r="AC10" s="242">
        <f>'Cash Flow'!AC10</f>
        <v>-251471.19901254942</v>
      </c>
      <c r="AD10" s="242">
        <f>'Cash Flow'!AD10</f>
        <v>-57829.913666666667</v>
      </c>
      <c r="AE10" s="242">
        <f>'Cash Flow'!AE10</f>
        <v>-73733.950666666671</v>
      </c>
      <c r="AF10" s="242">
        <f>'Cash Flow'!AF10</f>
        <v>-169669.04525034525</v>
      </c>
      <c r="AG10" s="242">
        <f>'Cash Flow'!AG10</f>
        <v>-56958.617333333335</v>
      </c>
      <c r="AH10" s="242">
        <f>'Cash Flow'!AH10</f>
        <v>-41958.617333333335</v>
      </c>
      <c r="AI10" s="242">
        <f>'Cash Flow'!AI10</f>
        <v>-57458.617333333335</v>
      </c>
      <c r="AJ10" s="242">
        <f>'Cash Flow'!AJ10</f>
        <v>-42458.617333333335</v>
      </c>
      <c r="AK10" s="242">
        <f>'Cash Flow'!AK10</f>
        <v>-39458.617333333335</v>
      </c>
      <c r="AL10" s="242">
        <f>'Cash Flow'!AL10</f>
        <v>-41458.617333333335</v>
      </c>
      <c r="AM10" s="242">
        <f>'Cash Flow'!AM10</f>
        <v>-50958.617333333335</v>
      </c>
      <c r="AN10" s="242">
        <f>'Cash Flow'!AN10</f>
        <v>-38558.617333333335</v>
      </c>
      <c r="AO10" s="242">
        <f>'Cash Flow'!AO10</f>
        <v>-383207.20063040144</v>
      </c>
      <c r="AP10" s="242">
        <f>'Cash Flow'!AP10</f>
        <v>-122742.51733333334</v>
      </c>
      <c r="AQ10" s="242">
        <f>'Cash Flow'!AQ10</f>
        <v>-147216.69133333332</v>
      </c>
      <c r="AR10" s="242">
        <f>'Cash Flow'!AR10</f>
        <v>-275107.37756158208</v>
      </c>
      <c r="AS10" s="242">
        <f>'Cash Flow'!AS10</f>
        <v>-82821.024666666679</v>
      </c>
      <c r="AT10" s="242">
        <f>'Cash Flow'!AT10</f>
        <v>-82821.024666666679</v>
      </c>
      <c r="AU10" s="242">
        <f>'Cash Flow'!AU10</f>
        <v>-87821.024666666679</v>
      </c>
      <c r="AV10" s="242">
        <f>'Cash Flow'!AV10</f>
        <v>-64821.024666666664</v>
      </c>
      <c r="AW10" s="242">
        <f>'Cash Flow'!AW10</f>
        <v>-84821.024666666679</v>
      </c>
      <c r="AX10" s="242">
        <f>'Cash Flow'!AX10</f>
        <v>-76821.024666666679</v>
      </c>
      <c r="AY10" s="242">
        <f>'Cash Flow'!AY10</f>
        <v>-96321.024666666679</v>
      </c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17"/>
      <c r="EG10" s="17"/>
      <c r="EH10" s="17"/>
      <c r="EI10" s="17"/>
      <c r="EJ10" s="17"/>
      <c r="EK10" s="17"/>
      <c r="EL10" s="17"/>
      <c r="EM10" s="17"/>
      <c r="EN10" s="17"/>
      <c r="EO10" s="17"/>
      <c r="EP10" s="17"/>
      <c r="EQ10" s="17"/>
      <c r="ER10" s="17"/>
      <c r="ES10" s="17"/>
      <c r="ET10" s="17"/>
      <c r="EU10" s="17"/>
      <c r="EV10" s="17"/>
      <c r="EW10" s="17"/>
      <c r="EX10" s="17"/>
      <c r="EY10" s="17"/>
    </row>
    <row r="11" spans="1:155" s="219" customFormat="1" ht="13" x14ac:dyDescent="0.15">
      <c r="A11" s="17"/>
      <c r="B11" s="17" t="s">
        <v>337</v>
      </c>
      <c r="C11" s="17"/>
      <c r="D11" s="107">
        <f>'Cash Flow'!D11</f>
        <v>-197.89999999999998</v>
      </c>
      <c r="E11" s="107">
        <f>'Cash Flow'!E11</f>
        <v>0</v>
      </c>
      <c r="F11" s="107">
        <f>'Cash Flow'!F11</f>
        <v>-20517.36</v>
      </c>
      <c r="G11" s="107">
        <f>'Cash Flow'!G11</f>
        <v>-3923.96</v>
      </c>
      <c r="H11" s="107">
        <f>'Cash Flow'!H11</f>
        <v>-8254.92</v>
      </c>
      <c r="I11" s="107">
        <f>'Cash Flow'!I11</f>
        <v>-1665.5700000000002</v>
      </c>
      <c r="J11" s="107">
        <f>'Cash Flow'!J11</f>
        <v>-3964.8900000000003</v>
      </c>
      <c r="K11" s="107">
        <f>'Cash Flow'!K11</f>
        <v>-2552.38</v>
      </c>
      <c r="L11" s="107">
        <f>'Cash Flow'!L11</f>
        <v>-5921.18</v>
      </c>
      <c r="M11" s="107">
        <f>'Cash Flow'!M11</f>
        <v>-11484.2</v>
      </c>
      <c r="N11" s="107">
        <f>'Cash Flow'!N11</f>
        <v>-1190</v>
      </c>
      <c r="O11" s="107">
        <f>'Cash Flow'!O11</f>
        <v>-2707.04</v>
      </c>
      <c r="P11" s="107">
        <f>'Cash Flow'!P11</f>
        <v>0</v>
      </c>
      <c r="Q11" s="107">
        <f>'Cash Flow'!Q11</f>
        <v>0</v>
      </c>
      <c r="R11" s="107">
        <f>'Cash Flow'!R11</f>
        <v>0</v>
      </c>
      <c r="S11" s="107">
        <f>'Cash Flow'!S11</f>
        <v>-52938.896551724138</v>
      </c>
      <c r="T11" s="107">
        <f>'Cash Flow'!T11</f>
        <v>0</v>
      </c>
      <c r="U11" s="107">
        <f>'Cash Flow'!U11</f>
        <v>0</v>
      </c>
      <c r="V11" s="107">
        <f>'Cash Flow'!V11</f>
        <v>-2400</v>
      </c>
      <c r="W11" s="107">
        <f>'Cash Flow'!W11</f>
        <v>-25197.41558223113</v>
      </c>
      <c r="X11" s="107">
        <f>'Cash Flow'!X11</f>
        <v>0</v>
      </c>
      <c r="Y11" s="107">
        <f>'Cash Flow'!Y11</f>
        <v>0</v>
      </c>
      <c r="Z11" s="107">
        <f>'Cash Flow'!Z11</f>
        <v>0</v>
      </c>
      <c r="AA11" s="107">
        <f>'Cash Flow'!AA11</f>
        <v>0</v>
      </c>
      <c r="AB11" s="107">
        <f>'Cash Flow'!AB11</f>
        <v>0</v>
      </c>
      <c r="AC11" s="107">
        <f>'Cash Flow'!AC11</f>
        <v>-189382.96757212229</v>
      </c>
      <c r="AD11" s="107">
        <f>'Cash Flow'!AD11</f>
        <v>0</v>
      </c>
      <c r="AE11" s="107">
        <f>'Cash Flow'!AE11</f>
        <v>0</v>
      </c>
      <c r="AF11" s="107">
        <f>'Cash Flow'!AF11</f>
        <v>-84730.634496684987</v>
      </c>
      <c r="AG11" s="107">
        <f>'Cash Flow'!AG11</f>
        <v>0</v>
      </c>
      <c r="AH11" s="107">
        <f>'Cash Flow'!AH11</f>
        <v>0</v>
      </c>
      <c r="AI11" s="107">
        <f>'Cash Flow'!AI11</f>
        <v>0</v>
      </c>
      <c r="AJ11" s="107">
        <f>'Cash Flow'!AJ11</f>
        <v>0</v>
      </c>
      <c r="AK11" s="107">
        <f>'Cash Flow'!AK11</f>
        <v>0</v>
      </c>
      <c r="AL11" s="107">
        <f>'Cash Flow'!AL11</f>
        <v>0</v>
      </c>
      <c r="AM11" s="107">
        <f>'Cash Flow'!AM11</f>
        <v>0</v>
      </c>
      <c r="AN11" s="107">
        <f>'Cash Flow'!AN11</f>
        <v>0</v>
      </c>
      <c r="AO11" s="107">
        <f>'Cash Flow'!AO11</f>
        <v>-328148.58329706808</v>
      </c>
      <c r="AP11" s="107">
        <f>'Cash Flow'!AP11</f>
        <v>0</v>
      </c>
      <c r="AQ11" s="107">
        <f>'Cash Flow'!AQ11</f>
        <v>0</v>
      </c>
      <c r="AR11" s="107">
        <f>'Cash Flow'!AR11</f>
        <v>-171613.75367198375</v>
      </c>
      <c r="AS11" s="107">
        <f>'Cash Flow'!AS11</f>
        <v>0</v>
      </c>
      <c r="AT11" s="107">
        <f>'Cash Flow'!AT11</f>
        <v>0</v>
      </c>
      <c r="AU11" s="107">
        <f>'Cash Flow'!AU11</f>
        <v>0</v>
      </c>
      <c r="AV11" s="107">
        <f>'Cash Flow'!AV11</f>
        <v>0</v>
      </c>
      <c r="AW11" s="107">
        <f>'Cash Flow'!AW11</f>
        <v>0</v>
      </c>
      <c r="AX11" s="107">
        <f>'Cash Flow'!AX11</f>
        <v>0</v>
      </c>
      <c r="AY11" s="107">
        <f>'Cash Flow'!AY11</f>
        <v>0</v>
      </c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</row>
    <row r="12" spans="1:155" s="219" customFormat="1" ht="13" x14ac:dyDescent="0.15">
      <c r="A12" s="17"/>
      <c r="B12" s="17" t="s">
        <v>322</v>
      </c>
      <c r="C12" s="17"/>
      <c r="D12" s="107">
        <f>'Cash Flow'!D12</f>
        <v>-76.569999999999993</v>
      </c>
      <c r="E12" s="107">
        <f>'Cash Flow'!E12</f>
        <v>-50.14</v>
      </c>
      <c r="F12" s="107">
        <f>'Cash Flow'!F12</f>
        <v>-499.15</v>
      </c>
      <c r="G12" s="107">
        <f>'Cash Flow'!G12</f>
        <v>-522.01</v>
      </c>
      <c r="H12" s="107">
        <f>'Cash Flow'!H12</f>
        <v>-1207.05</v>
      </c>
      <c r="I12" s="107">
        <f>'Cash Flow'!I12</f>
        <v>-1171.02</v>
      </c>
      <c r="J12" s="107">
        <f>'Cash Flow'!J12</f>
        <v>-5800.2900000000009</v>
      </c>
      <c r="K12" s="107">
        <f>'Cash Flow'!K12</f>
        <v>-1154.6600000000001</v>
      </c>
      <c r="L12" s="107">
        <f>'Cash Flow'!L12</f>
        <v>-796.56999999999994</v>
      </c>
      <c r="M12" s="107">
        <f>'Cash Flow'!M12</f>
        <v>-1500.66</v>
      </c>
      <c r="N12" s="107">
        <f>'Cash Flow'!N12</f>
        <v>-27.14</v>
      </c>
      <c r="O12" s="107">
        <f>'Cash Flow'!O12</f>
        <v>-1801.8</v>
      </c>
      <c r="P12" s="107">
        <f>'Cash Flow'!P12</f>
        <v>0</v>
      </c>
      <c r="Q12" s="107">
        <f>'Cash Flow'!Q12</f>
        <v>0</v>
      </c>
      <c r="R12" s="107">
        <f>'Cash Flow'!R12</f>
        <v>0</v>
      </c>
      <c r="S12" s="107">
        <f>'Cash Flow'!S12</f>
        <v>0</v>
      </c>
      <c r="T12" s="107">
        <f>'Cash Flow'!T12</f>
        <v>-30000</v>
      </c>
      <c r="U12" s="107">
        <f>'Cash Flow'!U12</f>
        <v>0</v>
      </c>
      <c r="V12" s="107">
        <f>'Cash Flow'!V12</f>
        <v>0</v>
      </c>
      <c r="W12" s="107">
        <f>'Cash Flow'!W12</f>
        <v>0</v>
      </c>
      <c r="X12" s="107">
        <f>'Cash Flow'!X12</f>
        <v>0</v>
      </c>
      <c r="Y12" s="107">
        <f>'Cash Flow'!Y12</f>
        <v>0</v>
      </c>
      <c r="Z12" s="107">
        <f>'Cash Flow'!Z12</f>
        <v>0</v>
      </c>
      <c r="AA12" s="107">
        <f>'Cash Flow'!AA12</f>
        <v>0</v>
      </c>
      <c r="AB12" s="107">
        <f>'Cash Flow'!AB12</f>
        <v>0</v>
      </c>
      <c r="AC12" s="107">
        <f>'Cash Flow'!AC12</f>
        <v>-35000</v>
      </c>
      <c r="AD12" s="107">
        <f>'Cash Flow'!AD12</f>
        <v>-25000</v>
      </c>
      <c r="AE12" s="107">
        <f>'Cash Flow'!AE12</f>
        <v>0</v>
      </c>
      <c r="AF12" s="107">
        <f>'Cash Flow'!AF12</f>
        <v>0</v>
      </c>
      <c r="AG12" s="107">
        <f>'Cash Flow'!AG12</f>
        <v>0</v>
      </c>
      <c r="AH12" s="107">
        <f>'Cash Flow'!AH12</f>
        <v>0</v>
      </c>
      <c r="AI12" s="107">
        <f>'Cash Flow'!AI12</f>
        <v>0</v>
      </c>
      <c r="AJ12" s="107">
        <f>'Cash Flow'!AJ12</f>
        <v>0</v>
      </c>
      <c r="AK12" s="107">
        <f>'Cash Flow'!AK12</f>
        <v>0</v>
      </c>
      <c r="AL12" s="107">
        <f>'Cash Flow'!AL12</f>
        <v>0</v>
      </c>
      <c r="AM12" s="107">
        <f>'Cash Flow'!AM12</f>
        <v>0</v>
      </c>
      <c r="AN12" s="107">
        <f>'Cash Flow'!AN12</f>
        <v>0</v>
      </c>
      <c r="AO12" s="107">
        <f>'Cash Flow'!AO12</f>
        <v>0</v>
      </c>
      <c r="AP12" s="107">
        <f>'Cash Flow'!AP12</f>
        <v>-50000</v>
      </c>
      <c r="AQ12" s="107">
        <f>'Cash Flow'!AQ12</f>
        <v>-35000</v>
      </c>
      <c r="AR12" s="107">
        <f>'Cash Flow'!AR12</f>
        <v>0</v>
      </c>
      <c r="AS12" s="107">
        <f>'Cash Flow'!AS12</f>
        <v>0</v>
      </c>
      <c r="AT12" s="107">
        <f>'Cash Flow'!AT12</f>
        <v>0</v>
      </c>
      <c r="AU12" s="107">
        <f>'Cash Flow'!AU12</f>
        <v>0</v>
      </c>
      <c r="AV12" s="107">
        <f>'Cash Flow'!AV12</f>
        <v>0</v>
      </c>
      <c r="AW12" s="107">
        <f>'Cash Flow'!AW12</f>
        <v>0</v>
      </c>
      <c r="AX12" s="107">
        <f>'Cash Flow'!AX12</f>
        <v>0</v>
      </c>
      <c r="AY12" s="107">
        <f>'Cash Flow'!AY12</f>
        <v>0</v>
      </c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</row>
    <row r="13" spans="1:155" s="219" customFormat="1" ht="13" x14ac:dyDescent="0.15">
      <c r="A13" s="17"/>
      <c r="B13" s="17" t="s">
        <v>255</v>
      </c>
      <c r="C13" s="17"/>
      <c r="D13" s="107">
        <f>'Cash Flow'!D17</f>
        <v>-1324.27</v>
      </c>
      <c r="E13" s="107">
        <f>'Cash Flow'!E17</f>
        <v>-827.24</v>
      </c>
      <c r="F13" s="107">
        <f>'Cash Flow'!F17</f>
        <v>-445</v>
      </c>
      <c r="G13" s="107">
        <f>'Cash Flow'!G17</f>
        <v>0</v>
      </c>
      <c r="H13" s="107">
        <f>'Cash Flow'!H17</f>
        <v>0</v>
      </c>
      <c r="I13" s="107">
        <f>'Cash Flow'!I17</f>
        <v>0</v>
      </c>
      <c r="J13" s="107">
        <f>'Cash Flow'!J17</f>
        <v>0</v>
      </c>
      <c r="K13" s="107">
        <f>'Cash Flow'!K17</f>
        <v>0</v>
      </c>
      <c r="L13" s="107">
        <f>'Cash Flow'!L17</f>
        <v>0</v>
      </c>
      <c r="M13" s="107">
        <f>'Cash Flow'!M17</f>
        <v>-72</v>
      </c>
      <c r="N13" s="107">
        <f>'Cash Flow'!N17</f>
        <v>-379.86</v>
      </c>
      <c r="O13" s="107">
        <f>'Cash Flow'!O17</f>
        <v>-777.43000000000006</v>
      </c>
      <c r="P13" s="107">
        <f>'Cash Flow'!P17</f>
        <v>0</v>
      </c>
      <c r="Q13" s="107">
        <f>'Cash Flow'!Q17</f>
        <v>0</v>
      </c>
      <c r="R13" s="107">
        <f>'Cash Flow'!R17</f>
        <v>0</v>
      </c>
      <c r="S13" s="107">
        <f>'Cash Flow'!S17</f>
        <v>0</v>
      </c>
      <c r="T13" s="107">
        <f>'Cash Flow'!T17</f>
        <v>0</v>
      </c>
      <c r="U13" s="107">
        <f>'Cash Flow'!U17</f>
        <v>-1500</v>
      </c>
      <c r="V13" s="107">
        <f>'Cash Flow'!V17</f>
        <v>-1500</v>
      </c>
      <c r="W13" s="107">
        <f>'Cash Flow'!W17</f>
        <v>-1500</v>
      </c>
      <c r="X13" s="107">
        <f>'Cash Flow'!X17</f>
        <v>-1500</v>
      </c>
      <c r="Y13" s="107">
        <f>'Cash Flow'!Y17</f>
        <v>-1500</v>
      </c>
      <c r="Z13" s="107">
        <f>'Cash Flow'!Z17</f>
        <v>-1500</v>
      </c>
      <c r="AA13" s="107">
        <f>'Cash Flow'!AA17</f>
        <v>-1500</v>
      </c>
      <c r="AB13" s="107">
        <f>'Cash Flow'!AB17</f>
        <v>-1500</v>
      </c>
      <c r="AC13" s="107">
        <f>'Cash Flow'!AC17</f>
        <v>-1500</v>
      </c>
      <c r="AD13" s="107">
        <f>'Cash Flow'!AD17</f>
        <v>-1500</v>
      </c>
      <c r="AE13" s="107">
        <f>'Cash Flow'!AE17</f>
        <v>-6500</v>
      </c>
      <c r="AF13" s="107">
        <f>'Cash Flow'!AF17</f>
        <v>-6500</v>
      </c>
      <c r="AG13" s="107">
        <f>'Cash Flow'!AG17</f>
        <v>-6500</v>
      </c>
      <c r="AH13" s="107">
        <f>'Cash Flow'!AH17</f>
        <v>-6500</v>
      </c>
      <c r="AI13" s="107">
        <f>'Cash Flow'!AI17</f>
        <v>-6500</v>
      </c>
      <c r="AJ13" s="107">
        <f>'Cash Flow'!AJ17</f>
        <v>-6500</v>
      </c>
      <c r="AK13" s="107">
        <f>'Cash Flow'!AK17</f>
        <v>-6500</v>
      </c>
      <c r="AL13" s="107">
        <f>'Cash Flow'!AL17</f>
        <v>-6500</v>
      </c>
      <c r="AM13" s="107">
        <f>'Cash Flow'!AM17</f>
        <v>-6500</v>
      </c>
      <c r="AN13" s="107">
        <f>'Cash Flow'!AN17</f>
        <v>-6500</v>
      </c>
      <c r="AO13" s="107">
        <f>'Cash Flow'!AO17</f>
        <v>-6500</v>
      </c>
      <c r="AP13" s="107">
        <f>'Cash Flow'!AP17</f>
        <v>-13500</v>
      </c>
      <c r="AQ13" s="107">
        <f>'Cash Flow'!AQ17</f>
        <v>-13500</v>
      </c>
      <c r="AR13" s="107">
        <f>'Cash Flow'!AR17</f>
        <v>-13500</v>
      </c>
      <c r="AS13" s="107">
        <f>'Cash Flow'!AS17</f>
        <v>-13500</v>
      </c>
      <c r="AT13" s="107">
        <f>'Cash Flow'!AT17</f>
        <v>-13500</v>
      </c>
      <c r="AU13" s="107">
        <f>'Cash Flow'!AU17</f>
        <v>-13500</v>
      </c>
      <c r="AV13" s="107">
        <f>'Cash Flow'!AV17</f>
        <v>-13500</v>
      </c>
      <c r="AW13" s="107">
        <f>'Cash Flow'!AW17</f>
        <v>-13500</v>
      </c>
      <c r="AX13" s="107">
        <f>'Cash Flow'!AX17</f>
        <v>-13500</v>
      </c>
      <c r="AY13" s="107">
        <f>'Cash Flow'!AY17</f>
        <v>-13500</v>
      </c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7"/>
      <c r="ES13" s="17"/>
      <c r="ET13" s="17"/>
      <c r="EU13" s="17"/>
      <c r="EV13" s="17"/>
      <c r="EW13" s="17"/>
      <c r="EX13" s="17"/>
      <c r="EY13" s="17"/>
    </row>
    <row r="14" spans="1:155" s="219" customFormat="1" ht="13" x14ac:dyDescent="0.15">
      <c r="A14" s="17"/>
      <c r="B14" s="17" t="s">
        <v>233</v>
      </c>
      <c r="C14" s="17"/>
      <c r="D14" s="107">
        <f>'Cash Flow'!D23</f>
        <v>-80</v>
      </c>
      <c r="E14" s="107">
        <f>'Cash Flow'!E23</f>
        <v>-588</v>
      </c>
      <c r="F14" s="107">
        <f>'Cash Flow'!F23</f>
        <v>-157.19999999999999</v>
      </c>
      <c r="G14" s="107">
        <f>'Cash Flow'!G23</f>
        <v>-72.5</v>
      </c>
      <c r="H14" s="107">
        <f>'Cash Flow'!H23</f>
        <v>-1672.5</v>
      </c>
      <c r="I14" s="107">
        <f>'Cash Flow'!I23</f>
        <v>-60.5</v>
      </c>
      <c r="J14" s="107">
        <f>'Cash Flow'!J23</f>
        <v>-1301.1500000000001</v>
      </c>
      <c r="K14" s="107">
        <f>'Cash Flow'!K23</f>
        <v>-1761</v>
      </c>
      <c r="L14" s="107">
        <f>'Cash Flow'!L23</f>
        <v>-558.52</v>
      </c>
      <c r="M14" s="107">
        <f>'Cash Flow'!M23</f>
        <v>-658</v>
      </c>
      <c r="N14" s="107">
        <f>'Cash Flow'!N23</f>
        <v>-742</v>
      </c>
      <c r="O14" s="107">
        <f>'Cash Flow'!O23</f>
        <v>-1042</v>
      </c>
      <c r="P14" s="107">
        <f>'Cash Flow'!P23</f>
        <v>-204.03699999999998</v>
      </c>
      <c r="Q14" s="107">
        <f>'Cash Flow'!Q23</f>
        <v>-204.03699999999998</v>
      </c>
      <c r="R14" s="107">
        <f>'Cash Flow'!R23</f>
        <v>-204.03699999999998</v>
      </c>
      <c r="S14" s="107">
        <f>'Cash Flow'!S23</f>
        <v>-1585.7036666666668</v>
      </c>
      <c r="T14" s="107">
        <f>'Cash Flow'!T23</f>
        <v>-1745.7036666666668</v>
      </c>
      <c r="U14" s="107">
        <f>'Cash Flow'!U23</f>
        <v>-3620.7036666666663</v>
      </c>
      <c r="V14" s="107">
        <f>'Cash Flow'!V23</f>
        <v>-6305.7036666666672</v>
      </c>
      <c r="W14" s="107">
        <f>'Cash Flow'!W23</f>
        <v>-7305.7036666666672</v>
      </c>
      <c r="X14" s="107">
        <f>'Cash Flow'!X23</f>
        <v>-6305.7036666666672</v>
      </c>
      <c r="Y14" s="107">
        <f>'Cash Flow'!Y23</f>
        <v>-6305.7036666666672</v>
      </c>
      <c r="Z14" s="107">
        <f>'Cash Flow'!Z23</f>
        <v>-6305.7036666666672</v>
      </c>
      <c r="AA14" s="107">
        <f>'Cash Flow'!AA23</f>
        <v>-6305.7036666666672</v>
      </c>
      <c r="AB14" s="107">
        <f>'Cash Flow'!AB23</f>
        <v>-10799.703666666666</v>
      </c>
      <c r="AC14" s="107">
        <f>'Cash Flow'!AC23</f>
        <v>-13999.703666666666</v>
      </c>
      <c r="AD14" s="107">
        <f>'Cash Flow'!AD23</f>
        <v>-13999.703666666666</v>
      </c>
      <c r="AE14" s="107">
        <f>'Cash Flow'!AE23</f>
        <v>-20723.740666666668</v>
      </c>
      <c r="AF14" s="107">
        <f>'Cash Flow'!AF23</f>
        <v>-25628.407333333333</v>
      </c>
      <c r="AG14" s="107">
        <f>'Cash Flow'!AG23</f>
        <v>-25628.407333333333</v>
      </c>
      <c r="AH14" s="107">
        <f>'Cash Flow'!AH23</f>
        <v>-25628.407333333333</v>
      </c>
      <c r="AI14" s="107">
        <f>'Cash Flow'!AI23</f>
        <v>-25628.407333333333</v>
      </c>
      <c r="AJ14" s="107">
        <f>'Cash Flow'!AJ23</f>
        <v>-25628.407333333333</v>
      </c>
      <c r="AK14" s="107">
        <f>'Cash Flow'!AK23</f>
        <v>-25628.407333333333</v>
      </c>
      <c r="AL14" s="107">
        <f>'Cash Flow'!AL23</f>
        <v>-25628.407333333333</v>
      </c>
      <c r="AM14" s="107">
        <f>'Cash Flow'!AM23</f>
        <v>-25628.407333333333</v>
      </c>
      <c r="AN14" s="107">
        <f>'Cash Flow'!AN23</f>
        <v>-25628.407333333333</v>
      </c>
      <c r="AO14" s="107">
        <f>'Cash Flow'!AO23</f>
        <v>-25628.407333333333</v>
      </c>
      <c r="AP14" s="107">
        <f>'Cash Flow'!AP23</f>
        <v>-25628.407333333333</v>
      </c>
      <c r="AQ14" s="107">
        <f>'Cash Flow'!AQ23</f>
        <v>-40406.481333333337</v>
      </c>
      <c r="AR14" s="107">
        <f>'Cash Flow'!AR23</f>
        <v>-43357.481333333337</v>
      </c>
      <c r="AS14" s="107">
        <f>'Cash Flow'!AS23</f>
        <v>-44190.814666666665</v>
      </c>
      <c r="AT14" s="107">
        <f>'Cash Flow'!AT23</f>
        <v>-44190.814666666665</v>
      </c>
      <c r="AU14" s="107">
        <f>'Cash Flow'!AU23</f>
        <v>-44190.814666666665</v>
      </c>
      <c r="AV14" s="107">
        <f>'Cash Flow'!AV23</f>
        <v>-44190.814666666665</v>
      </c>
      <c r="AW14" s="107">
        <f>'Cash Flow'!AW23</f>
        <v>-44190.814666666665</v>
      </c>
      <c r="AX14" s="107">
        <f>'Cash Flow'!AX23</f>
        <v>-44190.814666666665</v>
      </c>
      <c r="AY14" s="107">
        <f>'Cash Flow'!AY23</f>
        <v>-44190.814666666665</v>
      </c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</row>
    <row r="15" spans="1:155" s="219" customFormat="1" ht="13" x14ac:dyDescent="0.15">
      <c r="A15" s="17"/>
      <c r="B15" s="17" t="s">
        <v>404</v>
      </c>
      <c r="C15" s="17"/>
      <c r="D15" s="107">
        <f>'Cash Flow'!D37</f>
        <v>-17.850000000000001</v>
      </c>
      <c r="E15" s="107">
        <f>'Cash Flow'!E37</f>
        <v>0</v>
      </c>
      <c r="F15" s="107">
        <f>'Cash Flow'!F37</f>
        <v>0</v>
      </c>
      <c r="G15" s="107">
        <f>'Cash Flow'!G37</f>
        <v>-240</v>
      </c>
      <c r="H15" s="107">
        <f>'Cash Flow'!H37</f>
        <v>0</v>
      </c>
      <c r="I15" s="107">
        <f>'Cash Flow'!I37</f>
        <v>0</v>
      </c>
      <c r="J15" s="107">
        <f>'Cash Flow'!J37</f>
        <v>-1627.45</v>
      </c>
      <c r="K15" s="107">
        <f>'Cash Flow'!K37</f>
        <v>0</v>
      </c>
      <c r="L15" s="107">
        <f>'Cash Flow'!L37</f>
        <v>0</v>
      </c>
      <c r="M15" s="107">
        <f>'Cash Flow'!M37</f>
        <v>0</v>
      </c>
      <c r="N15" s="107">
        <f>'Cash Flow'!N37</f>
        <v>0</v>
      </c>
      <c r="O15" s="107">
        <f>'Cash Flow'!O37</f>
        <v>-42.975000000000001</v>
      </c>
      <c r="P15" s="107">
        <f>'Cash Flow'!P37</f>
        <v>0</v>
      </c>
      <c r="Q15" s="107">
        <f>'Cash Flow'!Q37</f>
        <v>0</v>
      </c>
      <c r="R15" s="107">
        <f>'Cash Flow'!R37</f>
        <v>0</v>
      </c>
      <c r="S15" s="107">
        <f>'Cash Flow'!S37</f>
        <v>0</v>
      </c>
      <c r="T15" s="107">
        <f>'Cash Flow'!T37</f>
        <v>0</v>
      </c>
      <c r="U15" s="107">
        <f>'Cash Flow'!U37</f>
        <v>-2000</v>
      </c>
      <c r="V15" s="107">
        <f>'Cash Flow'!V37</f>
        <v>-8000</v>
      </c>
      <c r="W15" s="107">
        <f>'Cash Flow'!W37</f>
        <v>-7000</v>
      </c>
      <c r="X15" s="107">
        <f>'Cash Flow'!X37</f>
        <v>-4000</v>
      </c>
      <c r="Y15" s="107">
        <f>'Cash Flow'!Y37</f>
        <v>-1500</v>
      </c>
      <c r="Z15" s="107">
        <f>'Cash Flow'!Z37</f>
        <v>0</v>
      </c>
      <c r="AA15" s="107">
        <f>'Cash Flow'!AA37</f>
        <v>-5000</v>
      </c>
      <c r="AB15" s="107">
        <f>'Cash Flow'!AB37</f>
        <v>-1000</v>
      </c>
      <c r="AC15" s="107">
        <f>'Cash Flow'!AC37</f>
        <v>-2000</v>
      </c>
      <c r="AD15" s="107">
        <f>'Cash Flow'!AD37</f>
        <v>-7000</v>
      </c>
      <c r="AE15" s="107">
        <f>'Cash Flow'!AE37</f>
        <v>-18000</v>
      </c>
      <c r="AF15" s="107">
        <f>'Cash Flow'!AF37</f>
        <v>-10000</v>
      </c>
      <c r="AG15" s="107">
        <f>'Cash Flow'!AG37</f>
        <v>-19000</v>
      </c>
      <c r="AH15" s="107">
        <f>'Cash Flow'!AH37</f>
        <v>-7000</v>
      </c>
      <c r="AI15" s="107">
        <f>'Cash Flow'!AI37</f>
        <v>-17000</v>
      </c>
      <c r="AJ15" s="107">
        <f>'Cash Flow'!AJ37</f>
        <v>-7000</v>
      </c>
      <c r="AK15" s="107">
        <f>'Cash Flow'!AK37</f>
        <v>-5000</v>
      </c>
      <c r="AL15" s="107">
        <f>'Cash Flow'!AL37</f>
        <v>-3000</v>
      </c>
      <c r="AM15" s="107">
        <f>'Cash Flow'!AM37</f>
        <v>-16000</v>
      </c>
      <c r="AN15" s="107">
        <f>'Cash Flow'!AN37</f>
        <v>-3000</v>
      </c>
      <c r="AO15" s="107">
        <f>'Cash Flow'!AO37</f>
        <v>-7000</v>
      </c>
      <c r="AP15" s="107">
        <f>'Cash Flow'!AP37</f>
        <v>-15000</v>
      </c>
      <c r="AQ15" s="107">
        <f>'Cash Flow'!AQ37</f>
        <v>-30000</v>
      </c>
      <c r="AR15" s="107">
        <f>'Cash Flow'!AR37</f>
        <v>-26000</v>
      </c>
      <c r="AS15" s="107">
        <f>'Cash Flow'!AS37</f>
        <v>-16000</v>
      </c>
      <c r="AT15" s="107">
        <f>'Cash Flow'!AT37</f>
        <v>-18000</v>
      </c>
      <c r="AU15" s="107">
        <f>'Cash Flow'!AU37</f>
        <v>-23000</v>
      </c>
      <c r="AV15" s="107">
        <f>'Cash Flow'!AV37</f>
        <v>-3000</v>
      </c>
      <c r="AW15" s="107">
        <f>'Cash Flow'!AW37</f>
        <v>-16000</v>
      </c>
      <c r="AX15" s="107">
        <f>'Cash Flow'!AX37</f>
        <v>-10000</v>
      </c>
      <c r="AY15" s="107">
        <f>'Cash Flow'!AY37</f>
        <v>-35000</v>
      </c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</row>
    <row r="16" spans="1:155" s="219" customFormat="1" ht="13" x14ac:dyDescent="0.15">
      <c r="A16" s="17"/>
      <c r="B16" s="17" t="s">
        <v>587</v>
      </c>
      <c r="C16" s="17"/>
      <c r="D16" s="107">
        <f>'Cash Flow'!D38</f>
        <v>0</v>
      </c>
      <c r="E16" s="107">
        <f>'Cash Flow'!E38</f>
        <v>0</v>
      </c>
      <c r="F16" s="107">
        <f>'Cash Flow'!F38</f>
        <v>0</v>
      </c>
      <c r="G16" s="107">
        <f>'Cash Flow'!G38</f>
        <v>0</v>
      </c>
      <c r="H16" s="107">
        <f>'Cash Flow'!H38</f>
        <v>0</v>
      </c>
      <c r="I16" s="107">
        <f>'Cash Flow'!I38</f>
        <v>0</v>
      </c>
      <c r="J16" s="107">
        <f>'Cash Flow'!J38</f>
        <v>0</v>
      </c>
      <c r="K16" s="107">
        <f>'Cash Flow'!K38</f>
        <v>0</v>
      </c>
      <c r="L16" s="107">
        <f>'Cash Flow'!L38</f>
        <v>0</v>
      </c>
      <c r="M16" s="107">
        <f>'Cash Flow'!M38</f>
        <v>0</v>
      </c>
      <c r="N16" s="107">
        <f>'Cash Flow'!N38</f>
        <v>0</v>
      </c>
      <c r="O16" s="107">
        <f>'Cash Flow'!O38</f>
        <v>0</v>
      </c>
      <c r="P16" s="107">
        <f>'Cash Flow'!P38</f>
        <v>0</v>
      </c>
      <c r="Q16" s="107">
        <f>'Cash Flow'!Q38</f>
        <v>0</v>
      </c>
      <c r="R16" s="107">
        <f>'Cash Flow'!R38</f>
        <v>0</v>
      </c>
      <c r="S16" s="107">
        <f>'Cash Flow'!S38</f>
        <v>0</v>
      </c>
      <c r="T16" s="107">
        <f>'Cash Flow'!T38</f>
        <v>-5000</v>
      </c>
      <c r="U16" s="107">
        <f>'Cash Flow'!U38</f>
        <v>-2000</v>
      </c>
      <c r="V16" s="107">
        <f>'Cash Flow'!V38</f>
        <v>-1000</v>
      </c>
      <c r="W16" s="107">
        <f>'Cash Flow'!W38</f>
        <v>-5000</v>
      </c>
      <c r="X16" s="107">
        <f>'Cash Flow'!X38</f>
        <v>0</v>
      </c>
      <c r="Y16" s="107">
        <f>'Cash Flow'!Y38</f>
        <v>0</v>
      </c>
      <c r="Z16" s="107">
        <f>'Cash Flow'!Z38</f>
        <v>-1000</v>
      </c>
      <c r="AA16" s="107">
        <f>'Cash Flow'!AA38</f>
        <v>-2000</v>
      </c>
      <c r="AB16" s="107">
        <f>'Cash Flow'!AB38</f>
        <v>-500</v>
      </c>
      <c r="AC16" s="107">
        <f>'Cash Flow'!AC38</f>
        <v>-2000</v>
      </c>
      <c r="AD16" s="107">
        <f>'Cash Flow'!AD38</f>
        <v>-3000</v>
      </c>
      <c r="AE16" s="107">
        <f>'Cash Flow'!AE38</f>
        <v>-5000</v>
      </c>
      <c r="AF16" s="107">
        <f>'Cash Flow'!AF38</f>
        <v>-19000</v>
      </c>
      <c r="AG16" s="107">
        <f>'Cash Flow'!AG38</f>
        <v>-3500</v>
      </c>
      <c r="AH16" s="107">
        <f>'Cash Flow'!AH38</f>
        <v>-500</v>
      </c>
      <c r="AI16" s="107">
        <f>'Cash Flow'!AI38</f>
        <v>-6000</v>
      </c>
      <c r="AJ16" s="107">
        <f>'Cash Flow'!AJ38</f>
        <v>-1000</v>
      </c>
      <c r="AK16" s="107">
        <f>'Cash Flow'!AK38</f>
        <v>0</v>
      </c>
      <c r="AL16" s="107">
        <f>'Cash Flow'!AL38</f>
        <v>-4000</v>
      </c>
      <c r="AM16" s="107">
        <f>'Cash Flow'!AM38</f>
        <v>-500</v>
      </c>
      <c r="AN16" s="107">
        <f>'Cash Flow'!AN38</f>
        <v>-500</v>
      </c>
      <c r="AO16" s="107">
        <f>'Cash Flow'!AO38</f>
        <v>-8000</v>
      </c>
      <c r="AP16" s="107">
        <f>'Cash Flow'!AP38</f>
        <v>-10500</v>
      </c>
      <c r="AQ16" s="107">
        <f>'Cash Flow'!AQ38</f>
        <v>-4000</v>
      </c>
      <c r="AR16" s="107">
        <f>'Cash Flow'!AR38</f>
        <v>-12000</v>
      </c>
      <c r="AS16" s="107">
        <f>'Cash Flow'!AS38</f>
        <v>-6000</v>
      </c>
      <c r="AT16" s="107">
        <f>'Cash Flow'!AT38</f>
        <v>-4000</v>
      </c>
      <c r="AU16" s="107">
        <f>'Cash Flow'!AU38</f>
        <v>-4000</v>
      </c>
      <c r="AV16" s="107">
        <f>'Cash Flow'!AV38</f>
        <v>-1000</v>
      </c>
      <c r="AW16" s="107">
        <f>'Cash Flow'!AW38</f>
        <v>-8000</v>
      </c>
      <c r="AX16" s="107">
        <f>'Cash Flow'!AX38</f>
        <v>-6000</v>
      </c>
      <c r="AY16" s="107">
        <f>'Cash Flow'!AY38</f>
        <v>-500</v>
      </c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7"/>
      <c r="DB16" s="17"/>
      <c r="DC16" s="17"/>
      <c r="DD16" s="17"/>
      <c r="DE16" s="17"/>
      <c r="DF16" s="17"/>
      <c r="DG16" s="17"/>
      <c r="DH16" s="17"/>
      <c r="DI16" s="17"/>
      <c r="DJ16" s="17"/>
      <c r="DK16" s="17"/>
      <c r="DL16" s="17"/>
      <c r="DM16" s="17"/>
      <c r="DN16" s="17"/>
      <c r="DO16" s="17"/>
      <c r="DP16" s="17"/>
      <c r="DQ16" s="17"/>
      <c r="DR16" s="17"/>
      <c r="DS16" s="17"/>
      <c r="DT16" s="17"/>
      <c r="DU16" s="17"/>
      <c r="DV16" s="17"/>
      <c r="DW16" s="17"/>
      <c r="DX16" s="17"/>
      <c r="DY16" s="17"/>
      <c r="DZ16" s="17"/>
      <c r="EA16" s="17"/>
      <c r="EB16" s="17"/>
      <c r="EC16" s="17"/>
      <c r="ED16" s="17"/>
      <c r="EE16" s="17"/>
      <c r="EF16" s="17"/>
      <c r="EG16" s="17"/>
      <c r="EH16" s="17"/>
      <c r="EI16" s="17"/>
      <c r="EJ16" s="17"/>
      <c r="EK16" s="17"/>
      <c r="EL16" s="17"/>
      <c r="EM16" s="17"/>
      <c r="EN16" s="17"/>
      <c r="EO16" s="17"/>
      <c r="EP16" s="17"/>
      <c r="EQ16" s="17"/>
      <c r="ER16" s="17"/>
      <c r="ES16" s="17"/>
      <c r="ET16" s="17"/>
      <c r="EU16" s="17"/>
      <c r="EV16" s="17"/>
      <c r="EW16" s="17"/>
      <c r="EX16" s="17"/>
      <c r="EY16" s="17"/>
    </row>
    <row r="17" spans="1:155" s="219" customFormat="1" ht="13" x14ac:dyDescent="0.15">
      <c r="A17" s="17"/>
      <c r="B17" s="17" t="s">
        <v>323</v>
      </c>
      <c r="C17" s="17"/>
      <c r="D17" s="107">
        <f>'Cash Flow'!D39</f>
        <v>0</v>
      </c>
      <c r="E17" s="107">
        <f>'Cash Flow'!E39</f>
        <v>0</v>
      </c>
      <c r="F17" s="107">
        <f>'Cash Flow'!F39</f>
        <v>0</v>
      </c>
      <c r="G17" s="107">
        <f>'Cash Flow'!G39</f>
        <v>0</v>
      </c>
      <c r="H17" s="107">
        <f>'Cash Flow'!H39</f>
        <v>0</v>
      </c>
      <c r="I17" s="107">
        <f>'Cash Flow'!I39</f>
        <v>0</v>
      </c>
      <c r="J17" s="107">
        <f>'Cash Flow'!J39</f>
        <v>0</v>
      </c>
      <c r="K17" s="107">
        <f>'Cash Flow'!K39</f>
        <v>0</v>
      </c>
      <c r="L17" s="107">
        <f>'Cash Flow'!L39</f>
        <v>0</v>
      </c>
      <c r="M17" s="107">
        <f>'Cash Flow'!M39</f>
        <v>0</v>
      </c>
      <c r="N17" s="107">
        <f>'Cash Flow'!N39</f>
        <v>0</v>
      </c>
      <c r="O17" s="107">
        <f>'Cash Flow'!O39</f>
        <v>0</v>
      </c>
      <c r="P17" s="107">
        <f>'Cash Flow'!P39</f>
        <v>0</v>
      </c>
      <c r="Q17" s="107">
        <f>'Cash Flow'!Q39</f>
        <v>0</v>
      </c>
      <c r="R17" s="107">
        <f>'Cash Flow'!R39</f>
        <v>0</v>
      </c>
      <c r="S17" s="107">
        <f>'Cash Flow'!S39</f>
        <v>0</v>
      </c>
      <c r="T17" s="107">
        <f>'Cash Flow'!T39</f>
        <v>0</v>
      </c>
      <c r="U17" s="107">
        <f>'Cash Flow'!U39</f>
        <v>0</v>
      </c>
      <c r="V17" s="107">
        <f>'Cash Flow'!V39</f>
        <v>0</v>
      </c>
      <c r="W17" s="107">
        <f>'Cash Flow'!W39</f>
        <v>-5000</v>
      </c>
      <c r="X17" s="107">
        <f>'Cash Flow'!X39</f>
        <v>0</v>
      </c>
      <c r="Y17" s="107">
        <f>'Cash Flow'!Y39</f>
        <v>0</v>
      </c>
      <c r="Z17" s="107">
        <f>'Cash Flow'!Z39</f>
        <v>0</v>
      </c>
      <c r="AA17" s="107">
        <f>'Cash Flow'!AA39</f>
        <v>0</v>
      </c>
      <c r="AB17" s="107">
        <f>'Cash Flow'!AB39</f>
        <v>0</v>
      </c>
      <c r="AC17" s="107">
        <f>'Cash Flow'!AC39</f>
        <v>-5000</v>
      </c>
      <c r="AD17" s="107">
        <f>'Cash Flow'!AD39</f>
        <v>-5000</v>
      </c>
      <c r="AE17" s="107">
        <f>'Cash Flow'!AE39</f>
        <v>0</v>
      </c>
      <c r="AF17" s="107">
        <f>'Cash Flow'!AF39</f>
        <v>0</v>
      </c>
      <c r="AG17" s="107">
        <f>'Cash Flow'!AG39</f>
        <v>0</v>
      </c>
      <c r="AH17" s="107">
        <f>'Cash Flow'!AH39</f>
        <v>0</v>
      </c>
      <c r="AI17" s="107">
        <f>'Cash Flow'!AI39</f>
        <v>0</v>
      </c>
      <c r="AJ17" s="107">
        <f>'Cash Flow'!AJ39</f>
        <v>0</v>
      </c>
      <c r="AK17" s="107">
        <f>'Cash Flow'!AK39</f>
        <v>0</v>
      </c>
      <c r="AL17" s="107">
        <f>'Cash Flow'!AL39</f>
        <v>0</v>
      </c>
      <c r="AM17" s="107">
        <f>'Cash Flow'!AM39</f>
        <v>0</v>
      </c>
      <c r="AN17" s="107">
        <f>'Cash Flow'!AN39</f>
        <v>0</v>
      </c>
      <c r="AO17" s="107">
        <f>'Cash Flow'!AO39</f>
        <v>-5000</v>
      </c>
      <c r="AP17" s="107">
        <f>'Cash Flow'!AP39</f>
        <v>-5000</v>
      </c>
      <c r="AQ17" s="107">
        <f>'Cash Flow'!AQ39</f>
        <v>0</v>
      </c>
      <c r="AR17" s="107">
        <f>'Cash Flow'!AR39</f>
        <v>-5000</v>
      </c>
      <c r="AS17" s="107">
        <f>'Cash Flow'!AS39</f>
        <v>0</v>
      </c>
      <c r="AT17" s="107">
        <f>'Cash Flow'!AT39</f>
        <v>0</v>
      </c>
      <c r="AU17" s="107">
        <f>'Cash Flow'!AU39</f>
        <v>0</v>
      </c>
      <c r="AV17" s="107">
        <f>'Cash Flow'!AV39</f>
        <v>0</v>
      </c>
      <c r="AW17" s="107">
        <f>'Cash Flow'!AW39</f>
        <v>0</v>
      </c>
      <c r="AX17" s="107">
        <f>'Cash Flow'!AX39</f>
        <v>0</v>
      </c>
      <c r="AY17" s="107">
        <f>'Cash Flow'!AY39</f>
        <v>0</v>
      </c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</row>
    <row r="18" spans="1:155" s="219" customFormat="1" ht="13" x14ac:dyDescent="0.15">
      <c r="A18" s="17"/>
      <c r="B18" s="17" t="s">
        <v>393</v>
      </c>
      <c r="C18" s="17"/>
      <c r="D18" s="107">
        <f>'Cash Flow'!D40</f>
        <v>0</v>
      </c>
      <c r="E18" s="107">
        <f>'Cash Flow'!E40</f>
        <v>0</v>
      </c>
      <c r="F18" s="107">
        <f>'Cash Flow'!F40</f>
        <v>0</v>
      </c>
      <c r="G18" s="107">
        <f>'Cash Flow'!G40</f>
        <v>0</v>
      </c>
      <c r="H18" s="107">
        <f>'Cash Flow'!H40</f>
        <v>0</v>
      </c>
      <c r="I18" s="107">
        <f>'Cash Flow'!I40</f>
        <v>0</v>
      </c>
      <c r="J18" s="107">
        <f>'Cash Flow'!J40</f>
        <v>0</v>
      </c>
      <c r="K18" s="107">
        <f>'Cash Flow'!K40</f>
        <v>0</v>
      </c>
      <c r="L18" s="107">
        <f>'Cash Flow'!L40</f>
        <v>0</v>
      </c>
      <c r="M18" s="107">
        <f>'Cash Flow'!M40</f>
        <v>0</v>
      </c>
      <c r="N18" s="107">
        <f>'Cash Flow'!N40</f>
        <v>0</v>
      </c>
      <c r="O18" s="107">
        <f>'Cash Flow'!O40</f>
        <v>0</v>
      </c>
      <c r="P18" s="107">
        <f>'Cash Flow'!P40</f>
        <v>0</v>
      </c>
      <c r="Q18" s="107">
        <f>'Cash Flow'!Q40</f>
        <v>0</v>
      </c>
      <c r="R18" s="107">
        <f>'Cash Flow'!R40</f>
        <v>0</v>
      </c>
      <c r="S18" s="107">
        <f>'Cash Flow'!S40</f>
        <v>0</v>
      </c>
      <c r="T18" s="107">
        <f>'Cash Flow'!T40</f>
        <v>0</v>
      </c>
      <c r="U18" s="107">
        <f>'Cash Flow'!U40</f>
        <v>0</v>
      </c>
      <c r="V18" s="107">
        <f>'Cash Flow'!V40</f>
        <v>-7034</v>
      </c>
      <c r="W18" s="107">
        <f>'Cash Flow'!W40</f>
        <v>-19887</v>
      </c>
      <c r="X18" s="107">
        <f>'Cash Flow'!X40</f>
        <v>0</v>
      </c>
      <c r="Y18" s="107">
        <f>'Cash Flow'!Y40</f>
        <v>0</v>
      </c>
      <c r="Z18" s="107">
        <f>'Cash Flow'!Z40</f>
        <v>0</v>
      </c>
      <c r="AA18" s="107">
        <f>'Cash Flow'!AA40</f>
        <v>0</v>
      </c>
      <c r="AB18" s="107">
        <f>'Cash Flow'!AB40</f>
        <v>0</v>
      </c>
      <c r="AC18" s="107">
        <f>'Cash Flow'!AC40</f>
        <v>0</v>
      </c>
      <c r="AD18" s="107">
        <f>'Cash Flow'!AD40</f>
        <v>0</v>
      </c>
      <c r="AE18" s="107">
        <f>'Cash Flow'!AE40</f>
        <v>-21180</v>
      </c>
      <c r="AF18" s="107">
        <f>'Cash Flow'!AF40</f>
        <v>-21230</v>
      </c>
      <c r="AG18" s="107">
        <f>'Cash Flow'!AG40</f>
        <v>0</v>
      </c>
      <c r="AH18" s="107">
        <f>'Cash Flow'!AH40</f>
        <v>0</v>
      </c>
      <c r="AI18" s="107">
        <f>'Cash Flow'!AI40</f>
        <v>0</v>
      </c>
      <c r="AJ18" s="107">
        <f>'Cash Flow'!AJ40</f>
        <v>0</v>
      </c>
      <c r="AK18" s="107">
        <f>'Cash Flow'!AK40</f>
        <v>0</v>
      </c>
      <c r="AL18" s="107">
        <f>'Cash Flow'!AL40</f>
        <v>0</v>
      </c>
      <c r="AM18" s="107">
        <f>'Cash Flow'!AM40</f>
        <v>0</v>
      </c>
      <c r="AN18" s="107">
        <f>'Cash Flow'!AN40</f>
        <v>0</v>
      </c>
      <c r="AO18" s="107">
        <f>'Cash Flow'!AO40</f>
        <v>0</v>
      </c>
      <c r="AP18" s="107">
        <f>'Cash Flow'!AP40</f>
        <v>0</v>
      </c>
      <c r="AQ18" s="107">
        <f>'Cash Flow'!AQ40</f>
        <v>-21180</v>
      </c>
      <c r="AR18" s="107">
        <f>'Cash Flow'!AR40</f>
        <v>0</v>
      </c>
      <c r="AS18" s="107">
        <f>'Cash Flow'!AS40</f>
        <v>0</v>
      </c>
      <c r="AT18" s="107">
        <f>'Cash Flow'!AT40</f>
        <v>0</v>
      </c>
      <c r="AU18" s="107">
        <f>'Cash Flow'!AU40</f>
        <v>0</v>
      </c>
      <c r="AV18" s="107">
        <f>'Cash Flow'!AV40</f>
        <v>0</v>
      </c>
      <c r="AW18" s="107">
        <f>'Cash Flow'!AW40</f>
        <v>0</v>
      </c>
      <c r="AX18" s="107">
        <f>'Cash Flow'!AX40</f>
        <v>0</v>
      </c>
      <c r="AY18" s="107">
        <f>'Cash Flow'!AY40</f>
        <v>0</v>
      </c>
      <c r="AZ18" s="10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  <c r="DG18" s="17"/>
      <c r="DH18" s="17"/>
      <c r="DI18" s="17"/>
      <c r="DJ18" s="17"/>
      <c r="DK18" s="17"/>
      <c r="DL18" s="17"/>
      <c r="DM18" s="17"/>
      <c r="DN18" s="17"/>
      <c r="DO18" s="17"/>
      <c r="DP18" s="17"/>
      <c r="DQ18" s="17"/>
      <c r="DR18" s="17"/>
      <c r="DS18" s="17"/>
      <c r="DT18" s="17"/>
      <c r="DU18" s="17"/>
      <c r="DV18" s="17"/>
      <c r="DW18" s="17"/>
      <c r="DX18" s="17"/>
      <c r="DY18" s="17"/>
      <c r="DZ18" s="17"/>
      <c r="EA18" s="17"/>
      <c r="EB18" s="17"/>
      <c r="EC18" s="17"/>
      <c r="ED18" s="17"/>
      <c r="EE18" s="17"/>
      <c r="EF18" s="17"/>
      <c r="EG18" s="17"/>
      <c r="EH18" s="17"/>
      <c r="EI18" s="17"/>
      <c r="EJ18" s="17"/>
      <c r="EK18" s="17"/>
      <c r="EL18" s="17"/>
      <c r="EM18" s="17"/>
      <c r="EN18" s="17"/>
      <c r="EO18" s="17"/>
      <c r="EP18" s="17"/>
      <c r="EQ18" s="17"/>
      <c r="ER18" s="17"/>
      <c r="ES18" s="17"/>
      <c r="ET18" s="17"/>
      <c r="EU18" s="17"/>
      <c r="EV18" s="17"/>
      <c r="EW18" s="17"/>
      <c r="EX18" s="17"/>
      <c r="EY18" s="17"/>
    </row>
    <row r="19" spans="1:155" s="219" customFormat="1" ht="13" x14ac:dyDescent="0.15">
      <c r="A19" s="17"/>
      <c r="B19" s="17" t="s">
        <v>259</v>
      </c>
      <c r="C19" s="17"/>
      <c r="D19" s="107">
        <f>'Cash Flow'!D52</f>
        <v>-119.51</v>
      </c>
      <c r="E19" s="107">
        <f>'Cash Flow'!E52</f>
        <v>-99.490000000000009</v>
      </c>
      <c r="F19" s="107">
        <f>'Cash Flow'!F52</f>
        <v>-1189.2</v>
      </c>
      <c r="G19" s="107">
        <f>'Cash Flow'!G52</f>
        <v>-18.38</v>
      </c>
      <c r="H19" s="107">
        <f>'Cash Flow'!H52</f>
        <v>-30</v>
      </c>
      <c r="I19" s="107">
        <f>'Cash Flow'!I52</f>
        <v>-1010.6099999999999</v>
      </c>
      <c r="J19" s="107">
        <f>'Cash Flow'!J52</f>
        <v>-134.42000000000002</v>
      </c>
      <c r="K19" s="107">
        <f>'Cash Flow'!K52</f>
        <v>-3465.15</v>
      </c>
      <c r="L19" s="107">
        <f>'Cash Flow'!L52</f>
        <v>-6361.49</v>
      </c>
      <c r="M19" s="107">
        <f>'Cash Flow'!M52</f>
        <v>-3156.34</v>
      </c>
      <c r="N19" s="107">
        <f>'Cash Flow'!N52</f>
        <v>-4521.8100000000004</v>
      </c>
      <c r="O19" s="107">
        <f>'Cash Flow'!O52</f>
        <v>-4730.0916666666662</v>
      </c>
      <c r="P19" s="107">
        <f>'Cash Flow'!P52</f>
        <v>-283.33333333333331</v>
      </c>
      <c r="Q19" s="107">
        <f>'Cash Flow'!Q52</f>
        <v>-283.33333333333331</v>
      </c>
      <c r="R19" s="107">
        <f>'Cash Flow'!R52</f>
        <v>-283.33333333333331</v>
      </c>
      <c r="S19" s="107">
        <f>'Cash Flow'!S52</f>
        <v>-439.40189243877631</v>
      </c>
      <c r="T19" s="107">
        <f>'Cash Flow'!T52</f>
        <v>-283.33333333333331</v>
      </c>
      <c r="U19" s="107">
        <f>'Cash Flow'!U52</f>
        <v>-283.33333333333331</v>
      </c>
      <c r="V19" s="107">
        <f>'Cash Flow'!V52</f>
        <v>-1703.9520793830438</v>
      </c>
      <c r="W19" s="107">
        <f>'Cash Flow'!W52</f>
        <v>-1771.160881095986</v>
      </c>
      <c r="X19" s="107">
        <f>'Cash Flow'!X52</f>
        <v>-1696.8766666666663</v>
      </c>
      <c r="Y19" s="107">
        <f>'Cash Flow'!Y52</f>
        <v>-1696.8766666666663</v>
      </c>
      <c r="Z19" s="107">
        <f>'Cash Flow'!Z52</f>
        <v>-1696.8766666666663</v>
      </c>
      <c r="AA19" s="107">
        <f>'Cash Flow'!AA52</f>
        <v>-1696.8766666666663</v>
      </c>
      <c r="AB19" s="107">
        <f>'Cash Flow'!AB52</f>
        <v>-2030.2099999999996</v>
      </c>
      <c r="AC19" s="107">
        <f>'Cash Flow'!AC52</f>
        <v>-2588.5277737604611</v>
      </c>
      <c r="AD19" s="107">
        <f>'Cash Flow'!AD52</f>
        <v>-2330.2099999999996</v>
      </c>
      <c r="AE19" s="107">
        <f>'Cash Flow'!AE52</f>
        <v>-2330.2099999999996</v>
      </c>
      <c r="AF19" s="107">
        <f>'Cash Flow'!AF52</f>
        <v>-2580.0034203269088</v>
      </c>
      <c r="AG19" s="107">
        <f>'Cash Flow'!AG52</f>
        <v>-2330.2099999999996</v>
      </c>
      <c r="AH19" s="107">
        <f>'Cash Flow'!AH52</f>
        <v>-2330.2099999999996</v>
      </c>
      <c r="AI19" s="107">
        <f>'Cash Flow'!AI52</f>
        <v>-2330.2099999999996</v>
      </c>
      <c r="AJ19" s="107">
        <f>'Cash Flow'!AJ52</f>
        <v>-2330.2099999999996</v>
      </c>
      <c r="AK19" s="107">
        <f>'Cash Flow'!AK52</f>
        <v>-2330.2099999999996</v>
      </c>
      <c r="AL19" s="107">
        <f>'Cash Flow'!AL52</f>
        <v>-2330.2099999999996</v>
      </c>
      <c r="AM19" s="107">
        <f>'Cash Flow'!AM52</f>
        <v>-2330.2099999999996</v>
      </c>
      <c r="AN19" s="107">
        <f>'Cash Flow'!AN52</f>
        <v>-2930.21</v>
      </c>
      <c r="AO19" s="107">
        <f>'Cash Flow'!AO52</f>
        <v>-2930.21</v>
      </c>
      <c r="AP19" s="107">
        <f>'Cash Flow'!AP52</f>
        <v>-3114.11</v>
      </c>
      <c r="AQ19" s="107">
        <f>'Cash Flow'!AQ52</f>
        <v>-3130.21</v>
      </c>
      <c r="AR19" s="107">
        <f>'Cash Flow'!AR52</f>
        <v>-3636.1425562650138</v>
      </c>
      <c r="AS19" s="107">
        <f>'Cash Flow'!AS52</f>
        <v>-3130.21</v>
      </c>
      <c r="AT19" s="107">
        <f>'Cash Flow'!AT52</f>
        <v>-3130.21</v>
      </c>
      <c r="AU19" s="107">
        <f>'Cash Flow'!AU52</f>
        <v>-3130.21</v>
      </c>
      <c r="AV19" s="107">
        <f>'Cash Flow'!AV52</f>
        <v>-3130.21</v>
      </c>
      <c r="AW19" s="107">
        <f>'Cash Flow'!AW52</f>
        <v>-3130.21</v>
      </c>
      <c r="AX19" s="107">
        <f>'Cash Flow'!AX52</f>
        <v>-3130.21</v>
      </c>
      <c r="AY19" s="107">
        <f>'Cash Flow'!AY52</f>
        <v>-3130.21</v>
      </c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  <c r="DP19" s="17"/>
      <c r="DQ19" s="17"/>
      <c r="DR19" s="17"/>
      <c r="DS19" s="17"/>
      <c r="DT19" s="17"/>
      <c r="DU19" s="17"/>
      <c r="DV19" s="17"/>
      <c r="DW19" s="17"/>
      <c r="DX19" s="17"/>
      <c r="DY19" s="17"/>
      <c r="DZ19" s="17"/>
      <c r="EA19" s="17"/>
      <c r="EB19" s="17"/>
      <c r="EC19" s="17"/>
      <c r="ED19" s="17"/>
      <c r="EE19" s="17"/>
      <c r="EF19" s="17"/>
      <c r="EG19" s="17"/>
      <c r="EH19" s="17"/>
      <c r="EI19" s="17"/>
      <c r="EJ19" s="17"/>
      <c r="EK19" s="17"/>
      <c r="EL19" s="17"/>
      <c r="EM19" s="17"/>
      <c r="EN19" s="17"/>
      <c r="EO19" s="17"/>
      <c r="EP19" s="17"/>
      <c r="EQ19" s="17"/>
      <c r="ER19" s="17"/>
      <c r="ES19" s="17"/>
      <c r="ET19" s="17"/>
      <c r="EU19" s="17"/>
      <c r="EV19" s="17"/>
      <c r="EW19" s="17"/>
      <c r="EX19" s="17"/>
      <c r="EY19" s="17"/>
    </row>
    <row r="20" spans="1:155" s="219" customFormat="1" ht="13" x14ac:dyDescent="0.15">
      <c r="A20" s="17"/>
      <c r="B20" s="17" t="s">
        <v>324</v>
      </c>
      <c r="C20" s="17"/>
      <c r="D20" s="107">
        <f>'Cash Flow'!D61</f>
        <v>0</v>
      </c>
      <c r="E20" s="107">
        <f>'Cash Flow'!E61</f>
        <v>0</v>
      </c>
      <c r="F20" s="107">
        <f>'Cash Flow'!F61</f>
        <v>0</v>
      </c>
      <c r="G20" s="107">
        <f>'Cash Flow'!G61</f>
        <v>0</v>
      </c>
      <c r="H20" s="107">
        <f>'Cash Flow'!H61</f>
        <v>0</v>
      </c>
      <c r="I20" s="107">
        <f>'Cash Flow'!I61</f>
        <v>0</v>
      </c>
      <c r="J20" s="107">
        <f>'Cash Flow'!J61</f>
        <v>0</v>
      </c>
      <c r="K20" s="107">
        <f>'Cash Flow'!K61</f>
        <v>0</v>
      </c>
      <c r="L20" s="107">
        <f>'Cash Flow'!L61</f>
        <v>0</v>
      </c>
      <c r="M20" s="107">
        <f>'Cash Flow'!M61</f>
        <v>0</v>
      </c>
      <c r="N20" s="107">
        <f>'Cash Flow'!N61</f>
        <v>0</v>
      </c>
      <c r="O20" s="107">
        <f>'Cash Flow'!O61</f>
        <v>0</v>
      </c>
      <c r="P20" s="107">
        <f>'Cash Flow'!P61</f>
        <v>0</v>
      </c>
      <c r="Q20" s="107">
        <f>'Cash Flow'!Q61</f>
        <v>0</v>
      </c>
      <c r="R20" s="107">
        <f>'Cash Flow'!R61</f>
        <v>0</v>
      </c>
      <c r="S20" s="107">
        <f>'Cash Flow'!S61</f>
        <v>0</v>
      </c>
      <c r="T20" s="107">
        <f>'Cash Flow'!T61</f>
        <v>0</v>
      </c>
      <c r="U20" s="107">
        <f>'Cash Flow'!U61</f>
        <v>0</v>
      </c>
      <c r="V20" s="107">
        <f>'Cash Flow'!V61</f>
        <v>0</v>
      </c>
      <c r="W20" s="107">
        <f>'Cash Flow'!W61</f>
        <v>0</v>
      </c>
      <c r="X20" s="107">
        <f>'Cash Flow'!X61</f>
        <v>0</v>
      </c>
      <c r="Y20" s="107">
        <f>'Cash Flow'!Y61</f>
        <v>0</v>
      </c>
      <c r="Z20" s="107">
        <f>'Cash Flow'!Z61</f>
        <v>0</v>
      </c>
      <c r="AA20" s="107">
        <f>'Cash Flow'!AA61</f>
        <v>0</v>
      </c>
      <c r="AB20" s="107">
        <f>'Cash Flow'!AB61</f>
        <v>0</v>
      </c>
      <c r="AC20" s="107">
        <f>'Cash Flow'!AC61</f>
        <v>0</v>
      </c>
      <c r="AD20" s="107">
        <f>'Cash Flow'!AD61</f>
        <v>0</v>
      </c>
      <c r="AE20" s="107">
        <f>'Cash Flow'!AE61</f>
        <v>0</v>
      </c>
      <c r="AF20" s="107">
        <f>'Cash Flow'!AF61</f>
        <v>0</v>
      </c>
      <c r="AG20" s="107">
        <f>'Cash Flow'!AG61</f>
        <v>0</v>
      </c>
      <c r="AH20" s="107">
        <f>'Cash Flow'!AH61</f>
        <v>0</v>
      </c>
      <c r="AI20" s="107">
        <f>'Cash Flow'!AI61</f>
        <v>0</v>
      </c>
      <c r="AJ20" s="107">
        <f>'Cash Flow'!AJ61</f>
        <v>0</v>
      </c>
      <c r="AK20" s="107">
        <f>'Cash Flow'!AK61</f>
        <v>0</v>
      </c>
      <c r="AL20" s="107">
        <f>'Cash Flow'!AL61</f>
        <v>0</v>
      </c>
      <c r="AM20" s="107">
        <f>'Cash Flow'!AM61</f>
        <v>0</v>
      </c>
      <c r="AN20" s="107">
        <f>'Cash Flow'!AN61</f>
        <v>0</v>
      </c>
      <c r="AO20" s="107">
        <f>'Cash Flow'!AO61</f>
        <v>0</v>
      </c>
      <c r="AP20" s="107">
        <f>'Cash Flow'!AP61</f>
        <v>0</v>
      </c>
      <c r="AQ20" s="107">
        <f>'Cash Flow'!AQ61</f>
        <v>0</v>
      </c>
      <c r="AR20" s="107">
        <f>'Cash Flow'!AR61</f>
        <v>0</v>
      </c>
      <c r="AS20" s="107">
        <f>'Cash Flow'!AS61</f>
        <v>0</v>
      </c>
      <c r="AT20" s="107">
        <f>'Cash Flow'!AT61</f>
        <v>0</v>
      </c>
      <c r="AU20" s="107">
        <f>'Cash Flow'!AU61</f>
        <v>0</v>
      </c>
      <c r="AV20" s="107">
        <f>'Cash Flow'!AV61</f>
        <v>0</v>
      </c>
      <c r="AW20" s="107">
        <f>'Cash Flow'!AW61</f>
        <v>0</v>
      </c>
      <c r="AX20" s="107">
        <f>'Cash Flow'!AX61</f>
        <v>0</v>
      </c>
      <c r="AY20" s="107">
        <f>'Cash Flow'!AY61</f>
        <v>0</v>
      </c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  <c r="EY20" s="17"/>
    </row>
    <row r="21" spans="1:155" s="219" customFormat="1" ht="13" x14ac:dyDescent="0.15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7"/>
      <c r="DB21" s="17"/>
      <c r="DC21" s="17"/>
      <c r="DD21" s="17"/>
      <c r="DE21" s="17"/>
      <c r="DF21" s="17"/>
      <c r="DG21" s="17"/>
      <c r="DH21" s="17"/>
      <c r="DI21" s="17"/>
      <c r="DJ21" s="17"/>
      <c r="DK21" s="17"/>
      <c r="DL21" s="17"/>
      <c r="DM21" s="17"/>
      <c r="DN21" s="17"/>
      <c r="DO21" s="17"/>
      <c r="DP21" s="17"/>
      <c r="DQ21" s="17"/>
      <c r="DR21" s="17"/>
      <c r="DS21" s="17"/>
      <c r="DT21" s="17"/>
      <c r="DU21" s="17"/>
      <c r="DV21" s="17"/>
      <c r="DW21" s="17"/>
      <c r="DX21" s="17"/>
      <c r="DY21" s="17"/>
      <c r="DZ21" s="17"/>
      <c r="EA21" s="17"/>
      <c r="EB21" s="17"/>
      <c r="EC21" s="17"/>
      <c r="ED21" s="17"/>
      <c r="EE21" s="17"/>
      <c r="EF21" s="17"/>
      <c r="EG21" s="17"/>
      <c r="EH21" s="17"/>
      <c r="EI21" s="17"/>
      <c r="EJ21" s="17"/>
      <c r="EK21" s="17"/>
      <c r="EL21" s="17"/>
      <c r="EM21" s="17"/>
      <c r="EN21" s="17"/>
      <c r="EO21" s="17"/>
      <c r="EP21" s="17"/>
      <c r="EQ21" s="17"/>
      <c r="ER21" s="17"/>
      <c r="ES21" s="17"/>
      <c r="ET21" s="17"/>
      <c r="EU21" s="17"/>
      <c r="EV21" s="17"/>
      <c r="EW21" s="17"/>
      <c r="EX21" s="17"/>
      <c r="EY21" s="17"/>
    </row>
    <row r="22" spans="1:155" s="219" customFormat="1" ht="13" x14ac:dyDescent="0.15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7"/>
      <c r="EB22" s="17"/>
      <c r="EC22" s="17"/>
      <c r="ED22" s="17"/>
      <c r="EE22" s="17"/>
      <c r="EF22" s="17"/>
      <c r="EG22" s="17"/>
      <c r="EH22" s="17"/>
      <c r="EI22" s="17"/>
      <c r="EJ22" s="17"/>
      <c r="EK22" s="17"/>
      <c r="EL22" s="17"/>
      <c r="EM22" s="17"/>
      <c r="EN22" s="17"/>
      <c r="EO22" s="17"/>
      <c r="EP22" s="17"/>
      <c r="EQ22" s="17"/>
      <c r="ER22" s="17"/>
      <c r="ES22" s="17"/>
      <c r="ET22" s="17"/>
      <c r="EU22" s="17"/>
      <c r="EV22" s="17"/>
      <c r="EW22" s="17"/>
      <c r="EX22" s="17"/>
      <c r="EY22" s="17"/>
    </row>
    <row r="23" spans="1:155" s="219" customFormat="1" ht="13" x14ac:dyDescent="0.15">
      <c r="A23" s="17"/>
      <c r="B23" s="90" t="s">
        <v>130</v>
      </c>
      <c r="C23" s="17"/>
      <c r="D23" s="242">
        <f>'Cash Flow'!D64</f>
        <v>-648.57999999999993</v>
      </c>
      <c r="E23" s="242">
        <f>'Cash Flow'!E64</f>
        <v>-850.28000000000009</v>
      </c>
      <c r="F23" s="242">
        <f>'Cash Flow'!F64</f>
        <v>-21077.020000000004</v>
      </c>
      <c r="G23" s="242">
        <f>'Cash Flow'!G64</f>
        <v>-3172.34</v>
      </c>
      <c r="H23" s="242">
        <f>'Cash Flow'!H64</f>
        <v>-7290.8499999999995</v>
      </c>
      <c r="I23" s="242">
        <f>'Cash Flow'!I64</f>
        <v>2097.3000000000002</v>
      </c>
      <c r="J23" s="242">
        <f>'Cash Flow'!J64</f>
        <v>23487.69</v>
      </c>
      <c r="K23" s="242">
        <f>'Cash Flow'!K64</f>
        <v>14553.750000000002</v>
      </c>
      <c r="L23" s="242">
        <f>'Cash Flow'!L64</f>
        <v>8648.6299999999992</v>
      </c>
      <c r="M23" s="242">
        <f>'Cash Flow'!M64</f>
        <v>-4090.4000000000015</v>
      </c>
      <c r="N23" s="242">
        <f>'Cash Flow'!N64</f>
        <v>2968.2</v>
      </c>
      <c r="O23" s="242">
        <f>'Cash Flow'!O64</f>
        <v>9585.623333333333</v>
      </c>
      <c r="P23" s="242">
        <f>'Cash Flow'!P64</f>
        <v>7.1646666666667898</v>
      </c>
      <c r="Q23" s="242">
        <f>'Cash Flow'!Q64</f>
        <v>7.1646666666667898</v>
      </c>
      <c r="R23" s="242">
        <f>'Cash Flow'!R64</f>
        <v>7.1646666666667898</v>
      </c>
      <c r="S23" s="242">
        <f>'Cash Flow'!S64</f>
        <v>-54469.467110829581</v>
      </c>
      <c r="T23" s="242">
        <f>'Cash Flow'!T64</f>
        <v>-26534.502000000004</v>
      </c>
      <c r="U23" s="242">
        <f>'Cash Flow'!U64</f>
        <v>34863.518472530646</v>
      </c>
      <c r="V23" s="242">
        <f>'Cash Flow'!V64</f>
        <v>39604.166368240127</v>
      </c>
      <c r="W23" s="242">
        <f>'Cash Flow'!W64</f>
        <v>-6259.9469211978139</v>
      </c>
      <c r="X23" s="242">
        <f>'Cash Flow'!X64</f>
        <v>40774.997681474269</v>
      </c>
      <c r="Y23" s="242">
        <f>'Cash Flow'!Y64</f>
        <v>-3293.6066478552002</v>
      </c>
      <c r="Z23" s="242">
        <f>'Cash Flow'!Z64</f>
        <v>-6390.7560514519946</v>
      </c>
      <c r="AA23" s="242">
        <f>'Cash Flow'!AA64</f>
        <v>-3036.1606941181108</v>
      </c>
      <c r="AB23" s="242">
        <f>'Cash Flow'!AB64</f>
        <v>-14390.830915452147</v>
      </c>
      <c r="AC23" s="242">
        <f>'Cash Flow'!AC64</f>
        <v>-250032.11626133492</v>
      </c>
      <c r="AD23" s="242">
        <f>'Cash Flow'!AD64</f>
        <v>-56390.830915452148</v>
      </c>
      <c r="AE23" s="242">
        <f>'Cash Flow'!AE64</f>
        <v>118075.466499581</v>
      </c>
      <c r="AF23" s="242">
        <f>'Cash Flow'!AF64</f>
        <v>-13281.971349431231</v>
      </c>
      <c r="AG23" s="242">
        <f>'Cash Flow'!AG64</f>
        <v>120091.1556076204</v>
      </c>
      <c r="AH23" s="242">
        <f>'Cash Flow'!AH64</f>
        <v>73765.75752754102</v>
      </c>
      <c r="AI23" s="242">
        <f>'Cash Flow'!AI64</f>
        <v>78762.781807570806</v>
      </c>
      <c r="AJ23" s="242">
        <f>'Cash Flow'!AJ64</f>
        <v>18945.571382434035</v>
      </c>
      <c r="AK23" s="242">
        <f>'Cash Flow'!AK64</f>
        <v>1477.5084771782567</v>
      </c>
      <c r="AL23" s="242">
        <f>'Cash Flow'!AL64</f>
        <v>-10756.52297544965</v>
      </c>
      <c r="AM23" s="242">
        <f>'Cash Flow'!AM64</f>
        <v>153722.0117192246</v>
      </c>
      <c r="AN23" s="242">
        <f>'Cash Flow'!AN64</f>
        <v>-28324.585880705439</v>
      </c>
      <c r="AO23" s="242">
        <f>'Cash Flow'!AO64</f>
        <v>-372973.16917777353</v>
      </c>
      <c r="AP23" s="242">
        <f>'Cash Flow'!AP64</f>
        <v>-112508.48588070544</v>
      </c>
      <c r="AQ23" s="242">
        <f>'Cash Flow'!AQ64</f>
        <v>233901.76587649243</v>
      </c>
      <c r="AR23" s="242">
        <f>'Cash Flow'!AR64</f>
        <v>-77483.78971220681</v>
      </c>
      <c r="AS23" s="242">
        <f>'Cash Flow'!AS64</f>
        <v>106836.78246912903</v>
      </c>
      <c r="AT23" s="242">
        <f>'Cash Flow'!AT64</f>
        <v>132768.34389628819</v>
      </c>
      <c r="AU23" s="242">
        <f>'Cash Flow'!AU64</f>
        <v>129802.56318270859</v>
      </c>
      <c r="AV23" s="242">
        <f>'Cash Flow'!AV64</f>
        <v>95690.384642037388</v>
      </c>
      <c r="AW23" s="242">
        <f>'Cash Flow'!AW64</f>
        <v>15526.224349899698</v>
      </c>
      <c r="AX23" s="242">
        <f>'Cash Flow'!AX64</f>
        <v>8439.412095758089</v>
      </c>
      <c r="AY23" s="242">
        <f>'Cash Flow'!AY64</f>
        <v>405415.22041616513</v>
      </c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</row>
    <row r="24" spans="1:155" s="219" customFormat="1" ht="13" x14ac:dyDescent="0.15">
      <c r="A24" s="17"/>
      <c r="B24" s="90" t="s">
        <v>361</v>
      </c>
      <c r="C24" s="17"/>
      <c r="D24" s="242">
        <f>'Cash Flow'!D65</f>
        <v>-648.57999999999993</v>
      </c>
      <c r="E24" s="242">
        <f>'Cash Flow'!E65</f>
        <v>-1498.8600000000001</v>
      </c>
      <c r="F24" s="242">
        <f>'Cash Flow'!F65</f>
        <v>-22575.880000000005</v>
      </c>
      <c r="G24" s="242">
        <f>'Cash Flow'!G65</f>
        <v>-25748.220000000005</v>
      </c>
      <c r="H24" s="242">
        <f>'Cash Flow'!H65</f>
        <v>-33039.070000000007</v>
      </c>
      <c r="I24" s="242">
        <f>'Cash Flow'!I65</f>
        <v>-30941.770000000008</v>
      </c>
      <c r="J24" s="242">
        <f>'Cash Flow'!J65</f>
        <v>-7454.080000000009</v>
      </c>
      <c r="K24" s="242">
        <f>'Cash Flow'!K65</f>
        <v>7099.6699999999928</v>
      </c>
      <c r="L24" s="242">
        <f>'Cash Flow'!L65</f>
        <v>15748.299999999992</v>
      </c>
      <c r="M24" s="242">
        <f>'Cash Flow'!M65</f>
        <v>11657.899999999991</v>
      </c>
      <c r="N24" s="242">
        <f>'Cash Flow'!N65</f>
        <v>14626.099999999991</v>
      </c>
      <c r="O24" s="242">
        <f>'Cash Flow'!O65</f>
        <v>24211.723333333324</v>
      </c>
      <c r="P24" s="242">
        <f>'Cash Flow'!P65</f>
        <v>24218.887999999992</v>
      </c>
      <c r="Q24" s="242">
        <f>'Cash Flow'!Q65</f>
        <v>24226.052666666659</v>
      </c>
      <c r="R24" s="242">
        <f>'Cash Flow'!R65</f>
        <v>24233.217333333327</v>
      </c>
      <c r="S24" s="242">
        <f>'Cash Flow'!S65</f>
        <v>-28854.583110829586</v>
      </c>
      <c r="T24" s="242">
        <f>'Cash Flow'!T65</f>
        <v>-65229.08511082959</v>
      </c>
      <c r="U24" s="242">
        <f>'Cash Flow'!U65</f>
        <v>-62263.587110829591</v>
      </c>
      <c r="V24" s="242">
        <f>'Cash Flow'!V65</f>
        <v>-43254.687384348661</v>
      </c>
      <c r="W24" s="242">
        <f>'Cash Flow'!W65</f>
        <v>-47368.145400052606</v>
      </c>
      <c r="X24" s="242">
        <f>'Cash Flow'!X65</f>
        <v>4530.6074754100309</v>
      </c>
      <c r="Y24" s="242">
        <f>'Cash Flow'!Y65</f>
        <v>47805.60515688431</v>
      </c>
      <c r="Z24" s="242">
        <f>'Cash Flow'!Z65</f>
        <v>45011.998509029116</v>
      </c>
      <c r="AA24" s="242">
        <f>'Cash Flow'!AA65</f>
        <v>32621.242457577122</v>
      </c>
      <c r="AB24" s="242">
        <f>'Cash Flow'!AB65</f>
        <v>34751.748430125677</v>
      </c>
      <c r="AC24" s="242">
        <f>'Cash Flow'!AC65</f>
        <v>-212080.36783120921</v>
      </c>
      <c r="AD24" s="242">
        <f>'Cash Flow'!AD65</f>
        <v>-268471.19874666136</v>
      </c>
      <c r="AE24" s="242">
        <f>'Cash Flow'!AE65</f>
        <v>-334042.02966211352</v>
      </c>
      <c r="AF24" s="242">
        <f>'Cash Flow'!AF65</f>
        <v>-306996.99107954442</v>
      </c>
      <c r="AG24" s="242">
        <f>'Cash Flow'!AG65</f>
        <v>-207568.53451196372</v>
      </c>
      <c r="AH24" s="242">
        <f>'Cash Flow'!AH65</f>
        <v>-72477.378904343321</v>
      </c>
      <c r="AI24" s="242">
        <f>'Cash Flow'!AI65</f>
        <v>-14211.621376802304</v>
      </c>
      <c r="AJ24" s="242">
        <f>'Cash Flow'!AJ65</f>
        <v>79551.16043076849</v>
      </c>
      <c r="AK24" s="242">
        <f>'Cash Flow'!AK65</f>
        <v>101496.73181320251</v>
      </c>
      <c r="AL24" s="242">
        <f>'Cash Flow'!AL65</f>
        <v>100974.24029038077</v>
      </c>
      <c r="AM24" s="242">
        <f>'Cash Flow'!AM65</f>
        <v>80717.717314931113</v>
      </c>
      <c r="AN24" s="242">
        <f>'Cash Flow'!AN65</f>
        <v>246839.72903415567</v>
      </c>
      <c r="AO24" s="242">
        <f>'Cash Flow'!AO65</f>
        <v>-126133.44014361785</v>
      </c>
      <c r="AP24" s="242">
        <f>'Cash Flow'!AP65</f>
        <v>-238641.92602432327</v>
      </c>
      <c r="AQ24" s="242">
        <f>'Cash Flow'!AQ65</f>
        <v>-360846.51190502872</v>
      </c>
      <c r="AR24" s="242">
        <f>'Cash Flow'!AR65</f>
        <v>-251884.43225678508</v>
      </c>
      <c r="AS24" s="242">
        <f>'Cash Flow'!AS65</f>
        <v>-136248.53574074316</v>
      </c>
      <c r="AT24" s="242">
        <f>'Cash Flow'!AT65</f>
        <v>-29411.753271614114</v>
      </c>
      <c r="AU24" s="242">
        <f>'Cash Flow'!AU65</f>
        <v>98356.590624674107</v>
      </c>
      <c r="AV24" s="242">
        <f>'Cash Flow'!AV65</f>
        <v>251159.15380738268</v>
      </c>
      <c r="AW24" s="242">
        <f>'Cash Flow'!AW65</f>
        <v>326849.53844942007</v>
      </c>
      <c r="AX24" s="242">
        <f>'Cash Flow'!AX65</f>
        <v>350375.76279931975</v>
      </c>
      <c r="AY24" s="242">
        <f>'Cash Flow'!AY65</f>
        <v>339315.17489507783</v>
      </c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  <c r="CA24" s="17"/>
      <c r="CB24" s="17"/>
      <c r="CC24" s="17"/>
      <c r="CD24" s="17"/>
      <c r="CE24" s="17"/>
      <c r="CF24" s="17"/>
      <c r="CG24" s="17"/>
      <c r="CH24" s="17"/>
      <c r="CI24" s="17"/>
      <c r="CJ24" s="17"/>
      <c r="CK24" s="17"/>
      <c r="CL24" s="17"/>
      <c r="CM24" s="17"/>
      <c r="CN24" s="17"/>
      <c r="CO24" s="17"/>
      <c r="CP24" s="17"/>
      <c r="CQ24" s="17"/>
      <c r="CR24" s="17"/>
      <c r="CS24" s="17"/>
      <c r="CT24" s="17"/>
      <c r="CU24" s="17"/>
      <c r="CV24" s="17"/>
      <c r="CW24" s="17"/>
      <c r="CX24" s="17"/>
      <c r="CY24" s="17"/>
      <c r="CZ24" s="17"/>
      <c r="DA24" s="17"/>
      <c r="DB24" s="17"/>
      <c r="DC24" s="17"/>
      <c r="DD24" s="17"/>
      <c r="DE24" s="17"/>
      <c r="DF24" s="17"/>
      <c r="DG24" s="17"/>
      <c r="DH24" s="17"/>
      <c r="DI24" s="17"/>
      <c r="DJ24" s="17"/>
      <c r="DK24" s="17"/>
      <c r="DL24" s="17"/>
      <c r="DM24" s="17"/>
      <c r="DN24" s="17"/>
      <c r="DO24" s="17"/>
      <c r="DP24" s="17"/>
      <c r="DQ24" s="17"/>
      <c r="DR24" s="17"/>
      <c r="DS24" s="17"/>
      <c r="DT24" s="17"/>
      <c r="DU24" s="17"/>
      <c r="DV24" s="17"/>
      <c r="DW24" s="17"/>
      <c r="DX24" s="17"/>
      <c r="DY24" s="17"/>
      <c r="DZ24" s="17"/>
      <c r="EA24" s="17"/>
      <c r="EB24" s="17"/>
      <c r="EC24" s="17"/>
      <c r="ED24" s="17"/>
      <c r="EE24" s="17"/>
      <c r="EF24" s="17"/>
      <c r="EG24" s="17"/>
      <c r="EH24" s="17"/>
      <c r="EI24" s="17"/>
      <c r="EJ24" s="17"/>
      <c r="EK24" s="17"/>
      <c r="EL24" s="17"/>
      <c r="EM24" s="17"/>
      <c r="EN24" s="17"/>
      <c r="EO24" s="17"/>
      <c r="EP24" s="17"/>
      <c r="EQ24" s="17"/>
      <c r="ER24" s="17"/>
      <c r="ES24" s="17"/>
      <c r="ET24" s="17"/>
      <c r="EU24" s="17"/>
      <c r="EV24" s="17"/>
      <c r="EW24" s="17"/>
      <c r="EX24" s="17"/>
      <c r="EY24" s="17"/>
    </row>
    <row r="25" spans="1:155" x14ac:dyDescent="0.2">
      <c r="D25" s="242"/>
      <c r="E25" s="242"/>
      <c r="F25" s="242"/>
      <c r="G25" s="242"/>
      <c r="H25" s="242"/>
      <c r="I25" s="242"/>
      <c r="J25" s="242"/>
      <c r="K25" s="242"/>
      <c r="L25" s="242"/>
      <c r="M25" s="242"/>
      <c r="N25" s="242"/>
      <c r="O25" s="242"/>
      <c r="P25" s="242"/>
      <c r="Q25" s="242"/>
      <c r="R25" s="242"/>
      <c r="S25" s="242"/>
      <c r="T25" s="242"/>
      <c r="U25" s="242"/>
      <c r="V25" s="242"/>
      <c r="W25" s="242"/>
      <c r="X25" s="242"/>
      <c r="Y25" s="242"/>
      <c r="Z25" s="242"/>
      <c r="AA25" s="242"/>
      <c r="AB25" s="242"/>
      <c r="AC25" s="242"/>
      <c r="AD25" s="242"/>
      <c r="AE25" s="242"/>
      <c r="AF25" s="242"/>
      <c r="AG25" s="242"/>
      <c r="AH25" s="242"/>
      <c r="AI25" s="242"/>
      <c r="AJ25" s="242"/>
      <c r="AK25" s="242"/>
      <c r="AL25" s="242"/>
      <c r="AM25" s="242"/>
      <c r="AN25" s="242"/>
      <c r="AO25" s="242"/>
      <c r="AP25" s="242"/>
      <c r="AQ25" s="242"/>
      <c r="AR25" s="242"/>
      <c r="AS25" s="242"/>
      <c r="AT25" s="242"/>
      <c r="AU25" s="242"/>
      <c r="AV25" s="242"/>
      <c r="AW25" s="242"/>
      <c r="AX25" s="242"/>
      <c r="AY25" s="242"/>
    </row>
    <row r="26" spans="1:155" s="219" customFormat="1" x14ac:dyDescent="0.2">
      <c r="A26" s="17"/>
      <c r="B26" s="90" t="s">
        <v>367</v>
      </c>
      <c r="C26" s="243"/>
      <c r="D26" s="242">
        <f>'Cash Flow'!D67</f>
        <v>-648.57999999999993</v>
      </c>
      <c r="E26" s="242">
        <f>'Cash Flow'!E67</f>
        <v>-850.28000000000009</v>
      </c>
      <c r="F26" s="242">
        <f>'Cash Flow'!F67</f>
        <v>-21077.020000000004</v>
      </c>
      <c r="G26" s="242">
        <f>'Cash Flow'!G67</f>
        <v>-3172.34</v>
      </c>
      <c r="H26" s="242">
        <f>'Cash Flow'!H67</f>
        <v>-7290.8499999999995</v>
      </c>
      <c r="I26" s="242">
        <f>'Cash Flow'!I67</f>
        <v>2097.3000000000002</v>
      </c>
      <c r="J26" s="242">
        <f>'Cash Flow'!J67</f>
        <v>23487.69</v>
      </c>
      <c r="K26" s="242">
        <f>'Cash Flow'!K67</f>
        <v>14553.750000000002</v>
      </c>
      <c r="L26" s="242">
        <f>'Cash Flow'!L67</f>
        <v>8648.6299999999992</v>
      </c>
      <c r="M26" s="242">
        <f>'Cash Flow'!M67</f>
        <v>-4090.4000000000015</v>
      </c>
      <c r="N26" s="242">
        <f>'Cash Flow'!N67</f>
        <v>2968.2</v>
      </c>
      <c r="O26" s="242">
        <f>'Cash Flow'!O67</f>
        <v>9585.623333333333</v>
      </c>
      <c r="P26" s="242">
        <f>'Cash Flow'!P67</f>
        <v>7.1646666666667898</v>
      </c>
      <c r="Q26" s="242">
        <f>'Cash Flow'!Q67</f>
        <v>7.1646666666667898</v>
      </c>
      <c r="R26" s="242">
        <f>'Cash Flow'!R67</f>
        <v>100007.16466666666</v>
      </c>
      <c r="S26" s="242">
        <f>'Cash Flow'!S67</f>
        <v>-54469.467110829581</v>
      </c>
      <c r="T26" s="242">
        <f>'Cash Flow'!T67</f>
        <v>-26534.502000000004</v>
      </c>
      <c r="U26" s="242">
        <f>'Cash Flow'!U67</f>
        <v>34863.518472530646</v>
      </c>
      <c r="V26" s="242">
        <f>'Cash Flow'!V67</f>
        <v>39604.166368240127</v>
      </c>
      <c r="W26" s="242">
        <f>'Cash Flow'!W67</f>
        <v>-6259.9469211978139</v>
      </c>
      <c r="X26" s="242">
        <f>'Cash Flow'!X67</f>
        <v>40774.997681474269</v>
      </c>
      <c r="Y26" s="242">
        <f>'Cash Flow'!Y67</f>
        <v>-3293.6066478552002</v>
      </c>
      <c r="Z26" s="242">
        <f>'Cash Flow'!Z67</f>
        <v>-6390.7560514519946</v>
      </c>
      <c r="AA26" s="242">
        <f>'Cash Flow'!AA67</f>
        <v>-3036.1606941181108</v>
      </c>
      <c r="AB26" s="242">
        <f>'Cash Flow'!AB67</f>
        <v>285609.16908454784</v>
      </c>
      <c r="AC26" s="242">
        <f>'Cash Flow'!AC67</f>
        <v>-250032.11626133492</v>
      </c>
      <c r="AD26" s="242">
        <f>'Cash Flow'!AD67</f>
        <v>-56390.830915452148</v>
      </c>
      <c r="AE26" s="242">
        <f>'Cash Flow'!AE67</f>
        <v>118075.466499581</v>
      </c>
      <c r="AF26" s="242">
        <f>'Cash Flow'!AF67</f>
        <v>-13281.971349431231</v>
      </c>
      <c r="AG26" s="242">
        <f>'Cash Flow'!AG67</f>
        <v>120091.1556076204</v>
      </c>
      <c r="AH26" s="242">
        <f>'Cash Flow'!AH67</f>
        <v>73765.75752754102</v>
      </c>
      <c r="AI26" s="242">
        <f>'Cash Flow'!AI67</f>
        <v>78762.781807570806</v>
      </c>
      <c r="AJ26" s="242">
        <f>'Cash Flow'!AJ67</f>
        <v>18945.571382434035</v>
      </c>
      <c r="AK26" s="242">
        <f>'Cash Flow'!AK67</f>
        <v>1477.5084771782567</v>
      </c>
      <c r="AL26" s="242">
        <f>'Cash Flow'!AL67</f>
        <v>-10756.52297544965</v>
      </c>
      <c r="AM26" s="242">
        <f>'Cash Flow'!AM67</f>
        <v>153722.0117192246</v>
      </c>
      <c r="AN26" s="242">
        <f>'Cash Flow'!AN67</f>
        <v>-28324.585880705439</v>
      </c>
      <c r="AO26" s="242">
        <f>'Cash Flow'!AO67</f>
        <v>-372973.16917777353</v>
      </c>
      <c r="AP26" s="242">
        <f>'Cash Flow'!AP67</f>
        <v>-112508.48588070544</v>
      </c>
      <c r="AQ26" s="242">
        <f>'Cash Flow'!AQ67</f>
        <v>233901.76587649243</v>
      </c>
      <c r="AR26" s="242">
        <f>'Cash Flow'!AR67</f>
        <v>-77483.78971220681</v>
      </c>
      <c r="AS26" s="242">
        <f>'Cash Flow'!AS67</f>
        <v>106836.78246912903</v>
      </c>
      <c r="AT26" s="242">
        <f>'Cash Flow'!AT67</f>
        <v>132768.34389628819</v>
      </c>
      <c r="AU26" s="242">
        <f>'Cash Flow'!AU67</f>
        <v>129802.56318270859</v>
      </c>
      <c r="AV26" s="242">
        <f>'Cash Flow'!AV67</f>
        <v>95690.384642037388</v>
      </c>
      <c r="AW26" s="242">
        <f>'Cash Flow'!AW67</f>
        <v>15526.224349899698</v>
      </c>
      <c r="AX26" s="242">
        <f>'Cash Flow'!AX67</f>
        <v>8439.412095758089</v>
      </c>
      <c r="AY26" s="242">
        <f>'Cash Flow'!AY67</f>
        <v>405415.22041616513</v>
      </c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</row>
    <row r="27" spans="1:155" s="219" customFormat="1" ht="13" x14ac:dyDescent="0.15">
      <c r="A27" s="17"/>
      <c r="B27" s="90" t="s">
        <v>368</v>
      </c>
      <c r="C27" s="17"/>
      <c r="D27" s="242">
        <f>'Cash Flow'!D68</f>
        <v>-648.57999999999993</v>
      </c>
      <c r="E27" s="242">
        <f>'Cash Flow'!E68</f>
        <v>-1498.8600000000001</v>
      </c>
      <c r="F27" s="242">
        <f>'Cash Flow'!F68</f>
        <v>-22575.880000000005</v>
      </c>
      <c r="G27" s="242">
        <f>'Cash Flow'!G68</f>
        <v>-25748.220000000005</v>
      </c>
      <c r="H27" s="242">
        <f>'Cash Flow'!H68</f>
        <v>-33039.070000000007</v>
      </c>
      <c r="I27" s="242">
        <f>'Cash Flow'!I68</f>
        <v>-30941.770000000008</v>
      </c>
      <c r="J27" s="242">
        <f>'Cash Flow'!J68</f>
        <v>-7454.080000000009</v>
      </c>
      <c r="K27" s="242">
        <f>'Cash Flow'!K68</f>
        <v>7099.6699999999928</v>
      </c>
      <c r="L27" s="242">
        <f>'Cash Flow'!L68</f>
        <v>15748.299999999992</v>
      </c>
      <c r="M27" s="242">
        <f>'Cash Flow'!M68</f>
        <v>11657.899999999991</v>
      </c>
      <c r="N27" s="242">
        <f>'Cash Flow'!N68</f>
        <v>14626.099999999991</v>
      </c>
      <c r="O27" s="242">
        <f>'Cash Flow'!O68</f>
        <v>24211.723333333324</v>
      </c>
      <c r="P27" s="242">
        <f>'Cash Flow'!P68</f>
        <v>24218.887999999992</v>
      </c>
      <c r="Q27" s="242">
        <f>'Cash Flow'!Q68</f>
        <v>24226.052666666659</v>
      </c>
      <c r="R27" s="242">
        <f>'Cash Flow'!R68</f>
        <v>124233.21733333333</v>
      </c>
      <c r="S27" s="242">
        <f>'Cash Flow'!S68</f>
        <v>71145.416889170418</v>
      </c>
      <c r="T27" s="242">
        <f>'Cash Flow'!T68</f>
        <v>34770.914889170417</v>
      </c>
      <c r="U27" s="242">
        <f>'Cash Flow'!U68</f>
        <v>37736.412889170409</v>
      </c>
      <c r="V27" s="242">
        <f>'Cash Flow'!V68</f>
        <v>56745.312615651346</v>
      </c>
      <c r="W27" s="242">
        <f>'Cash Flow'!W68</f>
        <v>52631.854599947401</v>
      </c>
      <c r="X27" s="242">
        <f>'Cash Flow'!X68</f>
        <v>104530.60747541004</v>
      </c>
      <c r="Y27" s="242">
        <f>'Cash Flow'!Y68</f>
        <v>147805.6051568843</v>
      </c>
      <c r="Z27" s="242">
        <f>'Cash Flow'!Z68</f>
        <v>145011.99850902907</v>
      </c>
      <c r="AA27" s="242">
        <f>'Cash Flow'!AA68</f>
        <v>132621.24245757706</v>
      </c>
      <c r="AB27" s="242">
        <f>'Cash Flow'!AB68</f>
        <v>434751.74843012565</v>
      </c>
      <c r="AC27" s="242">
        <f>'Cash Flow'!AC68</f>
        <v>187919.63216879073</v>
      </c>
      <c r="AD27" s="242">
        <f>'Cash Flow'!AD68</f>
        <v>131528.80125333858</v>
      </c>
      <c r="AE27" s="242">
        <f>'Cash Flow'!AE68</f>
        <v>65957.970337886407</v>
      </c>
      <c r="AF27" s="242">
        <f>'Cash Flow'!AF68</f>
        <v>93003.008920455512</v>
      </c>
      <c r="AG27" s="242">
        <f>'Cash Flow'!AG68</f>
        <v>192431.46548803619</v>
      </c>
      <c r="AH27" s="242">
        <f>'Cash Flow'!AH68</f>
        <v>327522.62109565653</v>
      </c>
      <c r="AI27" s="242">
        <f>'Cash Flow'!AI68</f>
        <v>385788.37862319755</v>
      </c>
      <c r="AJ27" s="242">
        <f>'Cash Flow'!AJ68</f>
        <v>479551.16043076833</v>
      </c>
      <c r="AK27" s="242">
        <f>'Cash Flow'!AK68</f>
        <v>501496.73181320238</v>
      </c>
      <c r="AL27" s="242">
        <f>'Cash Flow'!AL68</f>
        <v>500974.24029038067</v>
      </c>
      <c r="AM27" s="242">
        <f>'Cash Flow'!AM68</f>
        <v>480717.71731493098</v>
      </c>
      <c r="AN27" s="242">
        <f>'Cash Flow'!AN68</f>
        <v>646839.72903415561</v>
      </c>
      <c r="AO27" s="242">
        <f>'Cash Flow'!AO68</f>
        <v>273866.55985638202</v>
      </c>
      <c r="AP27" s="242">
        <f>'Cash Flow'!AP68</f>
        <v>161358.07397567661</v>
      </c>
      <c r="AQ27" s="242">
        <f>'Cash Flow'!AQ68</f>
        <v>39153.488094971188</v>
      </c>
      <c r="AR27" s="242">
        <f>'Cash Flow'!AR68</f>
        <v>148115.56774321481</v>
      </c>
      <c r="AS27" s="242">
        <f>'Cash Flow'!AS68</f>
        <v>263751.46425925673</v>
      </c>
      <c r="AT27" s="242">
        <f>'Cash Flow'!AT68</f>
        <v>370588.24672838574</v>
      </c>
      <c r="AU27" s="242">
        <f>'Cash Flow'!AU68</f>
        <v>498356.59062467393</v>
      </c>
      <c r="AV27" s="242">
        <f>'Cash Flow'!AV68</f>
        <v>651159.15380738256</v>
      </c>
      <c r="AW27" s="242">
        <f>'Cash Flow'!AW68</f>
        <v>726849.53844942001</v>
      </c>
      <c r="AX27" s="242">
        <f>'Cash Flow'!AX68</f>
        <v>750375.76279931969</v>
      </c>
      <c r="AY27" s="242">
        <f>'Cash Flow'!AY68</f>
        <v>739315.17489507783</v>
      </c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7"/>
      <c r="CK27" s="17"/>
      <c r="CL27" s="17"/>
      <c r="CM27" s="17"/>
      <c r="CN27" s="17"/>
      <c r="CO27" s="17"/>
      <c r="CP27" s="17"/>
      <c r="CQ27" s="17"/>
      <c r="CR27" s="17"/>
      <c r="CS27" s="17"/>
      <c r="CT27" s="17"/>
      <c r="CU27" s="17"/>
      <c r="CV27" s="17"/>
      <c r="CW27" s="17"/>
      <c r="CX27" s="17"/>
      <c r="CY27" s="17"/>
      <c r="CZ27" s="17"/>
      <c r="DA27" s="17"/>
      <c r="DB27" s="17"/>
      <c r="DC27" s="17"/>
      <c r="DD27" s="17"/>
      <c r="DE27" s="17"/>
      <c r="DF27" s="17"/>
      <c r="DG27" s="17"/>
      <c r="DH27" s="17"/>
      <c r="DI27" s="17"/>
      <c r="DJ27" s="17"/>
      <c r="DK27" s="17"/>
      <c r="DL27" s="17"/>
      <c r="DM27" s="17"/>
      <c r="DN27" s="17"/>
      <c r="DO27" s="17"/>
      <c r="DP27" s="17"/>
      <c r="DQ27" s="17"/>
      <c r="DR27" s="17"/>
      <c r="DS27" s="17"/>
      <c r="DT27" s="17"/>
      <c r="DU27" s="17"/>
      <c r="DV27" s="17"/>
      <c r="DW27" s="17"/>
      <c r="DX27" s="17"/>
      <c r="DY27" s="17"/>
      <c r="DZ27" s="17"/>
      <c r="EA27" s="17"/>
      <c r="EB27" s="17"/>
      <c r="EC27" s="17"/>
      <c r="ED27" s="17"/>
      <c r="EE27" s="17"/>
      <c r="EF27" s="17"/>
      <c r="EG27" s="17"/>
      <c r="EH27" s="17"/>
      <c r="EI27" s="17"/>
      <c r="EJ27" s="17"/>
      <c r="EK27" s="17"/>
      <c r="EL27" s="17"/>
      <c r="EM27" s="17"/>
      <c r="EN27" s="17"/>
      <c r="EO27" s="17"/>
      <c r="EP27" s="17"/>
      <c r="EQ27" s="17"/>
      <c r="ER27" s="17"/>
      <c r="ES27" s="17"/>
      <c r="ET27" s="17"/>
      <c r="EU27" s="17"/>
      <c r="EV27" s="17"/>
      <c r="EW27" s="17"/>
      <c r="EX27" s="17"/>
      <c r="EY27" s="17"/>
    </row>
    <row r="28" spans="1:155" s="219" customFormat="1" ht="13" x14ac:dyDescent="0.15">
      <c r="A28" s="17"/>
      <c r="B28" s="90"/>
      <c r="C28" s="17"/>
      <c r="D28" s="517"/>
      <c r="E28" s="517"/>
      <c r="F28" s="517"/>
      <c r="G28" s="517"/>
      <c r="H28" s="517"/>
      <c r="I28" s="517"/>
      <c r="J28" s="517"/>
      <c r="K28" s="517"/>
      <c r="L28" s="517"/>
      <c r="M28" s="517"/>
      <c r="N28" s="517"/>
      <c r="O28" s="517"/>
      <c r="P28" s="517"/>
      <c r="Q28" s="517"/>
      <c r="R28" s="517"/>
      <c r="S28" s="517"/>
      <c r="T28" s="517"/>
      <c r="U28" s="517"/>
      <c r="V28" s="517"/>
      <c r="W28" s="517"/>
      <c r="X28" s="518"/>
      <c r="Y28" s="518"/>
      <c r="Z28" s="518"/>
      <c r="AA28" s="518"/>
      <c r="AB28" s="518"/>
      <c r="AC28" s="518"/>
      <c r="AD28" s="518"/>
      <c r="AE28" s="518"/>
      <c r="AF28" s="518"/>
      <c r="AG28" s="518"/>
      <c r="AH28" s="518"/>
      <c r="AI28" s="518"/>
      <c r="AJ28" s="518"/>
      <c r="AK28" s="518"/>
      <c r="AL28" s="518"/>
      <c r="AM28" s="518"/>
      <c r="AN28" s="518"/>
      <c r="AO28" s="518"/>
      <c r="AP28" s="518"/>
      <c r="AQ28" s="518"/>
      <c r="AR28" s="518"/>
      <c r="AS28" s="518"/>
      <c r="AT28" s="518"/>
      <c r="AU28" s="518"/>
      <c r="AV28" s="518"/>
      <c r="AW28" s="518"/>
      <c r="AX28" s="518"/>
      <c r="AY28" s="518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  <c r="DC28" s="17"/>
      <c r="DD28" s="17"/>
      <c r="DE28" s="17"/>
      <c r="DF28" s="17"/>
      <c r="DG28" s="17"/>
      <c r="DH28" s="17"/>
      <c r="DI28" s="17"/>
      <c r="DJ28" s="17"/>
      <c r="DK28" s="17"/>
      <c r="DL28" s="17"/>
      <c r="DM28" s="17"/>
      <c r="DN28" s="17"/>
      <c r="DO28" s="17"/>
      <c r="DP28" s="17"/>
      <c r="DQ28" s="17"/>
      <c r="DR28" s="17"/>
      <c r="DS28" s="17"/>
      <c r="DT28" s="17"/>
      <c r="DU28" s="17"/>
      <c r="DV28" s="17"/>
      <c r="DW28" s="17"/>
      <c r="DX28" s="17"/>
      <c r="DY28" s="17"/>
      <c r="DZ28" s="17"/>
      <c r="EA28" s="17"/>
      <c r="EB28" s="17"/>
      <c r="EC28" s="17"/>
      <c r="ED28" s="17"/>
      <c r="EE28" s="17"/>
      <c r="EF28" s="17"/>
      <c r="EG28" s="17"/>
      <c r="EH28" s="17"/>
      <c r="EI28" s="17"/>
      <c r="EJ28" s="17"/>
      <c r="EK28" s="17"/>
      <c r="EL28" s="17"/>
      <c r="EM28" s="17"/>
      <c r="EN28" s="17"/>
      <c r="EO28" s="17"/>
      <c r="EP28" s="17"/>
      <c r="EQ28" s="17"/>
      <c r="ER28" s="17"/>
      <c r="ES28" s="17"/>
      <c r="ET28" s="17"/>
      <c r="EU28" s="17"/>
      <c r="EV28" s="17"/>
      <c r="EW28" s="17"/>
      <c r="EX28" s="17"/>
      <c r="EY28" s="17"/>
    </row>
    <row r="29" spans="1:155" s="219" customFormat="1" ht="13" x14ac:dyDescent="0.15">
      <c r="A29" s="516" t="s">
        <v>607</v>
      </c>
      <c r="B29" s="17"/>
      <c r="C29" s="17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  <c r="DC29" s="17"/>
      <c r="DD29" s="17"/>
      <c r="DE29" s="17"/>
      <c r="DF29" s="17"/>
      <c r="DG29" s="17"/>
      <c r="DH29" s="17"/>
      <c r="DI29" s="17"/>
      <c r="DJ29" s="17"/>
      <c r="DK29" s="17"/>
      <c r="DL29" s="17"/>
      <c r="DM29" s="17"/>
      <c r="DN29" s="17"/>
      <c r="DO29" s="17"/>
      <c r="DP29" s="17"/>
      <c r="DQ29" s="17"/>
      <c r="DR29" s="17"/>
      <c r="DS29" s="17"/>
      <c r="DT29" s="17"/>
      <c r="DU29" s="17"/>
      <c r="DV29" s="17"/>
      <c r="DW29" s="17"/>
      <c r="DX29" s="17"/>
      <c r="DY29" s="17"/>
      <c r="DZ29" s="17"/>
      <c r="EA29" s="17"/>
      <c r="EB29" s="17"/>
      <c r="EC29" s="17"/>
      <c r="ED29" s="17"/>
      <c r="EE29" s="17"/>
      <c r="EF29" s="17"/>
      <c r="EG29" s="17"/>
      <c r="EH29" s="17"/>
      <c r="EI29" s="17"/>
      <c r="EJ29" s="17"/>
      <c r="EK29" s="17"/>
      <c r="EL29" s="17"/>
      <c r="EM29" s="17"/>
      <c r="EN29" s="17"/>
      <c r="EO29" s="17"/>
      <c r="EP29" s="17"/>
      <c r="EQ29" s="17"/>
      <c r="ER29" s="17"/>
      <c r="ES29" s="17"/>
      <c r="ET29" s="17"/>
      <c r="EU29" s="17"/>
      <c r="EV29" s="17"/>
      <c r="EW29" s="17"/>
      <c r="EX29" s="17"/>
      <c r="EY29" s="17"/>
    </row>
    <row r="30" spans="1:155" s="219" customFormat="1" ht="13" x14ac:dyDescent="0.15">
      <c r="A30" s="17"/>
      <c r="B30" s="17"/>
      <c r="C30" s="17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31"/>
      <c r="P30" s="31"/>
      <c r="Q30" s="351" t="s">
        <v>725</v>
      </c>
      <c r="R30" s="31"/>
      <c r="S30" s="31"/>
      <c r="T30" s="351" t="s">
        <v>713</v>
      </c>
      <c r="U30" s="28"/>
      <c r="V30" s="29"/>
      <c r="W30" s="499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  <c r="BZ30" s="17"/>
      <c r="CA30" s="17"/>
      <c r="CB30" s="17"/>
      <c r="CC30" s="17"/>
      <c r="CD30" s="17"/>
      <c r="CE30" s="17"/>
      <c r="CF30" s="17"/>
      <c r="CG30" s="17"/>
      <c r="CH30" s="17"/>
      <c r="CI30" s="17"/>
      <c r="CJ30" s="17"/>
      <c r="CK30" s="17"/>
      <c r="CL30" s="17"/>
      <c r="CM30" s="17"/>
      <c r="CN30" s="17"/>
      <c r="CO30" s="17"/>
      <c r="CP30" s="17"/>
      <c r="CQ30" s="17"/>
      <c r="CR30" s="17"/>
      <c r="CS30" s="17"/>
      <c r="CT30" s="17"/>
      <c r="CU30" s="17"/>
      <c r="CV30" s="17"/>
      <c r="CW30" s="17"/>
      <c r="CX30" s="17"/>
      <c r="CY30" s="17"/>
      <c r="CZ30" s="17"/>
      <c r="DA30" s="17"/>
      <c r="DB30" s="17"/>
      <c r="DC30" s="17"/>
      <c r="DD30" s="17"/>
      <c r="DE30" s="17"/>
      <c r="DF30" s="17"/>
      <c r="DG30" s="17"/>
      <c r="DH30" s="17"/>
      <c r="DI30" s="17"/>
      <c r="DJ30" s="17"/>
      <c r="DK30" s="17"/>
      <c r="DL30" s="17"/>
      <c r="DM30" s="17"/>
      <c r="DN30" s="17"/>
      <c r="DO30" s="17"/>
      <c r="DP30" s="17"/>
      <c r="DQ30" s="17"/>
      <c r="DR30" s="17"/>
      <c r="DS30" s="17"/>
      <c r="DT30" s="17"/>
      <c r="DU30" s="17"/>
      <c r="DV30" s="17"/>
      <c r="DW30" s="17"/>
      <c r="DX30" s="17"/>
      <c r="DY30" s="17"/>
      <c r="DZ30" s="17"/>
      <c r="EA30" s="17"/>
      <c r="EB30" s="17"/>
      <c r="EC30" s="17"/>
      <c r="ED30" s="17"/>
      <c r="EE30" s="17"/>
      <c r="EF30" s="17"/>
      <c r="EG30" s="17"/>
      <c r="EH30" s="17"/>
      <c r="EI30" s="17"/>
      <c r="EJ30" s="17"/>
      <c r="EK30" s="17"/>
      <c r="EL30" s="17"/>
      <c r="EM30" s="17"/>
      <c r="EN30" s="17"/>
      <c r="EO30" s="17"/>
      <c r="EP30" s="17"/>
      <c r="EQ30" s="17"/>
      <c r="ER30" s="17"/>
      <c r="ES30" s="17"/>
      <c r="ET30" s="17"/>
      <c r="EU30" s="17"/>
      <c r="EV30" s="17"/>
      <c r="EW30" s="17"/>
      <c r="EX30" s="17"/>
      <c r="EY30" s="17"/>
    </row>
    <row r="31" spans="1:155" s="219" customFormat="1" ht="13" x14ac:dyDescent="0.15">
      <c r="A31" s="17"/>
      <c r="B31" s="17"/>
      <c r="C31" s="17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31"/>
      <c r="P31" s="31"/>
      <c r="Q31" s="352" t="s">
        <v>705</v>
      </c>
      <c r="R31" s="31"/>
      <c r="S31" s="31"/>
      <c r="T31" s="352" t="s">
        <v>705</v>
      </c>
      <c r="U31" s="28"/>
      <c r="V31" s="29"/>
      <c r="W31" s="29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  <c r="CA31" s="17"/>
      <c r="CB31" s="17"/>
      <c r="CC31" s="17"/>
      <c r="CD31" s="17"/>
      <c r="CE31" s="17"/>
      <c r="CF31" s="17"/>
      <c r="CG31" s="17"/>
      <c r="CH31" s="17"/>
      <c r="CI31" s="17"/>
      <c r="CJ31" s="17"/>
      <c r="CK31" s="17"/>
      <c r="CL31" s="17"/>
      <c r="CM31" s="17"/>
      <c r="CN31" s="17"/>
      <c r="CO31" s="17"/>
      <c r="CP31" s="17"/>
      <c r="CQ31" s="17"/>
      <c r="CR31" s="17"/>
      <c r="CS31" s="17"/>
      <c r="CT31" s="17"/>
      <c r="CU31" s="17"/>
      <c r="CV31" s="17"/>
      <c r="CW31" s="17"/>
      <c r="CX31" s="17"/>
      <c r="CY31" s="17"/>
      <c r="CZ31" s="17"/>
      <c r="DA31" s="17"/>
      <c r="DB31" s="17"/>
      <c r="DC31" s="17"/>
      <c r="DD31" s="17"/>
      <c r="DE31" s="17"/>
      <c r="DF31" s="17"/>
      <c r="DG31" s="17"/>
      <c r="DH31" s="17"/>
      <c r="DI31" s="17"/>
      <c r="DJ31" s="17"/>
      <c r="DK31" s="17"/>
      <c r="DL31" s="17"/>
      <c r="DM31" s="17"/>
      <c r="DN31" s="17"/>
      <c r="DO31" s="17"/>
      <c r="DP31" s="17"/>
      <c r="DQ31" s="17"/>
      <c r="DR31" s="17"/>
      <c r="DS31" s="17"/>
      <c r="DT31" s="17"/>
      <c r="DU31" s="17"/>
      <c r="DV31" s="17"/>
      <c r="DW31" s="17"/>
      <c r="DX31" s="17"/>
      <c r="DY31" s="17"/>
      <c r="DZ31" s="17"/>
      <c r="EA31" s="17"/>
      <c r="EB31" s="17"/>
      <c r="EC31" s="17"/>
      <c r="ED31" s="17"/>
      <c r="EE31" s="17"/>
      <c r="EF31" s="17"/>
      <c r="EG31" s="17"/>
      <c r="EH31" s="17"/>
      <c r="EI31" s="17"/>
      <c r="EJ31" s="17"/>
      <c r="EK31" s="17"/>
      <c r="EL31" s="17"/>
      <c r="EM31" s="17"/>
      <c r="EN31" s="17"/>
      <c r="EO31" s="17"/>
      <c r="EP31" s="17"/>
      <c r="EQ31" s="17"/>
      <c r="ER31" s="17"/>
      <c r="ES31" s="17"/>
      <c r="ET31" s="17"/>
      <c r="EU31" s="17"/>
      <c r="EV31" s="17"/>
      <c r="EW31" s="17"/>
      <c r="EX31" s="17"/>
      <c r="EY31" s="17"/>
    </row>
    <row r="32" spans="1:155" s="17" customFormat="1" ht="15" customHeight="1" x14ac:dyDescent="0.2">
      <c r="C32" s="93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31"/>
      <c r="P32" s="31"/>
      <c r="Q32" s="546"/>
      <c r="R32" s="29"/>
      <c r="S32" s="31"/>
      <c r="T32" s="546"/>
      <c r="U32" s="29"/>
      <c r="V32" s="29"/>
      <c r="W32" s="29"/>
      <c r="X32" s="243"/>
      <c r="Y32" s="243"/>
      <c r="Z32" s="243"/>
      <c r="AA32" s="243"/>
      <c r="AB32" s="243"/>
      <c r="AC32" s="243"/>
      <c r="AD32" s="243"/>
      <c r="AE32" s="243"/>
      <c r="AF32" s="243"/>
      <c r="AG32" s="243"/>
      <c r="AH32" s="243"/>
      <c r="AI32" s="243"/>
      <c r="AJ32" s="243"/>
      <c r="AK32" s="243"/>
      <c r="AL32" s="243"/>
      <c r="AM32" s="243"/>
      <c r="AN32" s="243"/>
      <c r="AO32" s="243"/>
      <c r="AP32" s="243"/>
      <c r="AQ32" s="243"/>
      <c r="AR32" s="243"/>
      <c r="AS32" s="243"/>
      <c r="AT32" s="243"/>
      <c r="AU32" s="243"/>
      <c r="AV32" s="243"/>
      <c r="AW32" s="243"/>
      <c r="AX32" s="243"/>
      <c r="AY32" s="243"/>
    </row>
    <row r="33" spans="2:50" ht="15" customHeight="1" x14ac:dyDescent="0.2">
      <c r="L33" s="569" t="s">
        <v>338</v>
      </c>
      <c r="M33" s="569" t="s">
        <v>342</v>
      </c>
      <c r="N33" s="569" t="s">
        <v>341</v>
      </c>
      <c r="O33" s="569" t="s">
        <v>344</v>
      </c>
      <c r="P33" s="569" t="s">
        <v>339</v>
      </c>
      <c r="Q33" s="572" t="s">
        <v>343</v>
      </c>
      <c r="R33" s="569" t="s">
        <v>345</v>
      </c>
      <c r="S33" s="569" t="s">
        <v>349</v>
      </c>
      <c r="T33" s="572" t="s">
        <v>340</v>
      </c>
      <c r="U33" s="569" t="s">
        <v>346</v>
      </c>
      <c r="V33" s="569" t="s">
        <v>347</v>
      </c>
      <c r="W33" s="569" t="s">
        <v>348</v>
      </c>
      <c r="X33" s="569" t="s">
        <v>362</v>
      </c>
      <c r="Y33" s="569" t="s">
        <v>363</v>
      </c>
      <c r="Z33" s="569" t="s">
        <v>364</v>
      </c>
      <c r="AA33" s="569" t="s">
        <v>365</v>
      </c>
      <c r="AB33" s="329"/>
      <c r="AC33" s="569"/>
      <c r="AD33" s="574">
        <v>2024</v>
      </c>
      <c r="AF33" s="574">
        <v>2025</v>
      </c>
      <c r="AG33" s="574"/>
      <c r="AH33" s="574">
        <v>2026</v>
      </c>
      <c r="AI33" s="574"/>
      <c r="AJ33" s="574">
        <v>2027</v>
      </c>
    </row>
    <row r="34" spans="2:50" s="17" customFormat="1" x14ac:dyDescent="0.2">
      <c r="B34" s="245"/>
      <c r="C34" s="245"/>
      <c r="D34" s="245"/>
      <c r="E34" s="245"/>
      <c r="F34" s="245"/>
      <c r="G34" s="245"/>
      <c r="H34" s="245"/>
      <c r="I34" s="245"/>
      <c r="J34" s="245"/>
      <c r="K34" s="245"/>
      <c r="L34" s="570"/>
      <c r="M34" s="570"/>
      <c r="N34" s="570"/>
      <c r="O34" s="570"/>
      <c r="P34" s="570"/>
      <c r="Q34" s="573"/>
      <c r="R34" s="570"/>
      <c r="S34" s="570"/>
      <c r="T34" s="573"/>
      <c r="U34" s="570"/>
      <c r="V34" s="570"/>
      <c r="W34" s="570"/>
      <c r="X34" s="570"/>
      <c r="Y34" s="570"/>
      <c r="Z34" s="570"/>
      <c r="AA34" s="570"/>
      <c r="AB34" s="330"/>
      <c r="AC34" s="570"/>
      <c r="AD34" s="575"/>
      <c r="AE34" s="246"/>
      <c r="AF34" s="575"/>
      <c r="AG34" s="575"/>
      <c r="AH34" s="575"/>
      <c r="AI34" s="575"/>
      <c r="AJ34" s="575"/>
      <c r="AK34" s="243"/>
      <c r="AL34" s="243"/>
      <c r="AM34" s="243"/>
      <c r="AN34" s="243"/>
      <c r="AO34" s="243"/>
      <c r="AP34" s="243"/>
      <c r="AQ34" s="243"/>
      <c r="AR34" s="243"/>
      <c r="AS34" s="243"/>
      <c r="AT34" s="243"/>
      <c r="AU34" s="243"/>
      <c r="AV34" s="243"/>
      <c r="AW34" s="243"/>
      <c r="AX34" s="243"/>
    </row>
    <row r="35" spans="2:50" x14ac:dyDescent="0.2">
      <c r="B35" s="14"/>
      <c r="C35" s="132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251"/>
      <c r="P35" s="251"/>
      <c r="Q35" s="551"/>
      <c r="R35" s="14"/>
      <c r="S35" s="251"/>
      <c r="T35" s="551"/>
      <c r="U35" s="14"/>
      <c r="V35" s="14"/>
      <c r="X35" s="14"/>
      <c r="Y35" s="14"/>
      <c r="Z35" s="14"/>
    </row>
    <row r="36" spans="2:50" x14ac:dyDescent="0.2">
      <c r="B36" s="244" t="s">
        <v>129</v>
      </c>
      <c r="L36" s="248">
        <f>'Cash Flow'!L77</f>
        <v>3613</v>
      </c>
      <c r="M36" s="248">
        <f>'Cash Flow'!M77</f>
        <v>11483.130000000001</v>
      </c>
      <c r="N36" s="248">
        <f>'Cash Flow'!N77</f>
        <v>82089.22</v>
      </c>
      <c r="O36" s="248">
        <f>'Cash Flow'!O77</f>
        <v>43296.77</v>
      </c>
      <c r="P36" s="248">
        <f>'Cash Flow'!P77</f>
        <v>1483.6050000000002</v>
      </c>
      <c r="Q36" s="347">
        <f>'Cash Flow'!Q77</f>
        <v>55256.625472530643</v>
      </c>
      <c r="R36" s="248">
        <f>'Cash Flow'!R77</f>
        <v>188226.73333789341</v>
      </c>
      <c r="S36" s="248">
        <f>'Cash Flow'!S77</f>
        <v>25287.217606574697</v>
      </c>
      <c r="T36" s="347">
        <f>'Cash Flow'!T77</f>
        <v>4317.2482536435564</v>
      </c>
      <c r="U36" s="248">
        <f>'Cash Flow'!U77</f>
        <v>525246.26400811539</v>
      </c>
      <c r="V36" s="248">
        <f>'Cash Flow'!V77</f>
        <v>313349.96271754586</v>
      </c>
      <c r="W36" s="248">
        <f>'Cash Flow'!W77</f>
        <v>276318.84922095318</v>
      </c>
      <c r="X36" s="248">
        <f>'Cash Flow'!X77</f>
        <v>30702.094357883696</v>
      </c>
      <c r="Y36" s="248">
        <f>'Cash Flow'!Y77</f>
        <v>768399.85219499678</v>
      </c>
      <c r="Z36" s="248">
        <f>'Cash Flow'!Z77</f>
        <v>593724.36572103424</v>
      </c>
      <c r="AA36" s="248">
        <f>'Cash Flow'!AA77</f>
        <v>687343.93086182303</v>
      </c>
      <c r="AB36" s="248"/>
      <c r="AC36" s="248"/>
      <c r="AD36" s="248">
        <f>'Cash Flow'!AD77</f>
        <v>140482.12</v>
      </c>
      <c r="AF36" s="248">
        <f>'Cash Flow'!AF77</f>
        <v>270254.18141699873</v>
      </c>
      <c r="AH36" s="248">
        <f>'Cash Flow'!AH77</f>
        <v>1119232.3242002579</v>
      </c>
      <c r="AJ36" s="248">
        <f>'Cash Flow'!AJ77</f>
        <v>2080170.2431357377</v>
      </c>
    </row>
    <row r="37" spans="2:50" x14ac:dyDescent="0.2">
      <c r="Q37" s="348"/>
      <c r="T37" s="348"/>
    </row>
    <row r="38" spans="2:50" x14ac:dyDescent="0.2">
      <c r="B38" s="244" t="s">
        <v>128</v>
      </c>
      <c r="L38" s="248">
        <f>'Cash Flow'!L79</f>
        <v>-26188.880000000005</v>
      </c>
      <c r="M38" s="248">
        <f>'Cash Flow'!M79</f>
        <v>-19849.019999999997</v>
      </c>
      <c r="N38" s="248">
        <f>'Cash Flow'!N79</f>
        <v>-35399.15</v>
      </c>
      <c r="O38" s="248">
        <f>'Cash Flow'!O79</f>
        <v>-34833.346666666672</v>
      </c>
      <c r="P38" s="248">
        <f>'Cash Flow'!P79</f>
        <v>-1462.1109999999999</v>
      </c>
      <c r="Q38" s="347">
        <f>'Cash Flow'!Q79</f>
        <v>-101397.0761108296</v>
      </c>
      <c r="R38" s="248">
        <f>'Cash Flow'!R79</f>
        <v>-114107.51620937683</v>
      </c>
      <c r="S38" s="248">
        <f>'Cash Flow'!S79</f>
        <v>-38007.741000000002</v>
      </c>
      <c r="T38" s="347">
        <f>'Cash Flow'!T79</f>
        <v>-325131.02634588274</v>
      </c>
      <c r="U38" s="248">
        <f>'Cash Flow'!U79</f>
        <v>-300361.61325034522</v>
      </c>
      <c r="V38" s="248">
        <f>'Cash Flow'!V79</f>
        <v>-141875.85200000001</v>
      </c>
      <c r="W38" s="248">
        <f>'Cash Flow'!W79</f>
        <v>-131875.85199999998</v>
      </c>
      <c r="X38" s="248">
        <f>'Cash Flow'!X79</f>
        <v>-544508.33529706812</v>
      </c>
      <c r="Y38" s="248">
        <f>'Cash Flow'!Y79</f>
        <v>-505145.09356158215</v>
      </c>
      <c r="Z38" s="248">
        <f>'Cash Flow'!Z79</f>
        <v>-235463.07399999999</v>
      </c>
      <c r="AA38" s="248">
        <f>'Cash Flow'!AA79</f>
        <v>-257963.07399999999</v>
      </c>
      <c r="AB38" s="248"/>
      <c r="AC38" s="248"/>
      <c r="AD38" s="248">
        <f>'Cash Flow'!AD79</f>
        <v>-116270.39666666667</v>
      </c>
      <c r="AF38" s="248">
        <f>'Cash Flow'!AF79</f>
        <v>-254974.44432020644</v>
      </c>
      <c r="AG38" s="247"/>
      <c r="AH38" s="248">
        <f>'Cash Flow'!AH79</f>
        <v>-899244.34359622793</v>
      </c>
      <c r="AJ38" s="248">
        <f>'Cash Flow'!AJ79</f>
        <v>-1543079.5768586504</v>
      </c>
    </row>
    <row r="39" spans="2:50" x14ac:dyDescent="0.2">
      <c r="B39" s="17" t="s">
        <v>337</v>
      </c>
      <c r="L39" s="247">
        <f>'Cash Flow'!L80</f>
        <v>-20715.260000000002</v>
      </c>
      <c r="M39" s="247">
        <f>'Cash Flow'!M80</f>
        <v>-13844.45</v>
      </c>
      <c r="N39" s="247">
        <f>'Cash Flow'!N80</f>
        <v>-12438.45</v>
      </c>
      <c r="O39" s="247">
        <f>'Cash Flow'!O80</f>
        <v>-15381.240000000002</v>
      </c>
      <c r="P39" s="247">
        <f>'Cash Flow'!P80</f>
        <v>0</v>
      </c>
      <c r="Q39" s="349">
        <f>'Cash Flow'!Q80</f>
        <v>-52938.896551724138</v>
      </c>
      <c r="R39" s="247">
        <f>'Cash Flow'!R80</f>
        <v>-27597.41558223113</v>
      </c>
      <c r="S39" s="247">
        <f>'Cash Flow'!S80</f>
        <v>0</v>
      </c>
      <c r="T39" s="349">
        <f>'Cash Flow'!T80</f>
        <v>-189382.96757212229</v>
      </c>
      <c r="U39" s="247">
        <f>'Cash Flow'!U80</f>
        <v>-84730.634496684987</v>
      </c>
      <c r="V39" s="247">
        <f>'Cash Flow'!V80</f>
        <v>0</v>
      </c>
      <c r="W39" s="247">
        <f>'Cash Flow'!W80</f>
        <v>0</v>
      </c>
      <c r="X39" s="247">
        <f>'Cash Flow'!X80</f>
        <v>-328148.58329706808</v>
      </c>
      <c r="Y39" s="247">
        <f>'Cash Flow'!Y80</f>
        <v>-171613.75367198375</v>
      </c>
      <c r="Z39" s="247">
        <f>'Cash Flow'!Z80</f>
        <v>0</v>
      </c>
      <c r="AA39" s="247">
        <f>'Cash Flow'!AA80</f>
        <v>0</v>
      </c>
      <c r="AB39" s="247"/>
      <c r="AC39" s="247"/>
      <c r="AD39" s="247">
        <f>'Cash Flow'!AD80</f>
        <v>-62379.400000000009</v>
      </c>
      <c r="AF39" s="247">
        <f>'Cash Flow'!AF80</f>
        <v>-80536.312133955274</v>
      </c>
      <c r="AH39" s="247">
        <f>'Cash Flow'!AH80</f>
        <v>-274113.60206880729</v>
      </c>
      <c r="AJ39" s="247">
        <f>'Cash Flow'!AJ80</f>
        <v>-499762.33696905186</v>
      </c>
    </row>
    <row r="40" spans="2:50" x14ac:dyDescent="0.2">
      <c r="B40" s="17" t="s">
        <v>322</v>
      </c>
      <c r="L40" s="247">
        <f>'Cash Flow'!L81</f>
        <v>-625.86</v>
      </c>
      <c r="M40" s="247">
        <f>'Cash Flow'!M81</f>
        <v>-2900.08</v>
      </c>
      <c r="N40" s="247">
        <f>'Cash Flow'!N81</f>
        <v>-7751.52</v>
      </c>
      <c r="O40" s="247">
        <f>'Cash Flow'!O81</f>
        <v>-3329.6000000000004</v>
      </c>
      <c r="P40" s="247">
        <f>'Cash Flow'!P81</f>
        <v>0</v>
      </c>
      <c r="Q40" s="349">
        <f>'Cash Flow'!Q81</f>
        <v>-30000</v>
      </c>
      <c r="R40" s="247">
        <f>'Cash Flow'!R81</f>
        <v>0</v>
      </c>
      <c r="S40" s="247">
        <f>'Cash Flow'!S81</f>
        <v>0</v>
      </c>
      <c r="T40" s="349">
        <f>'Cash Flow'!T81</f>
        <v>-60000</v>
      </c>
      <c r="U40" s="247">
        <f>'Cash Flow'!U81</f>
        <v>0</v>
      </c>
      <c r="V40" s="247">
        <f>'Cash Flow'!V81</f>
        <v>0</v>
      </c>
      <c r="W40" s="247">
        <f>'Cash Flow'!W81</f>
        <v>0</v>
      </c>
      <c r="X40" s="247">
        <f>'Cash Flow'!X81</f>
        <v>-50000</v>
      </c>
      <c r="Y40" s="247">
        <f>'Cash Flow'!Y81</f>
        <v>-35000</v>
      </c>
      <c r="Z40" s="247">
        <f>'Cash Flow'!Z81</f>
        <v>0</v>
      </c>
      <c r="AA40" s="247">
        <f>'Cash Flow'!AA81</f>
        <v>0</v>
      </c>
      <c r="AB40" s="247"/>
      <c r="AC40" s="247"/>
      <c r="AD40" s="247">
        <f>'Cash Flow'!AD81</f>
        <v>-14607.060000000001</v>
      </c>
      <c r="AF40" s="247">
        <f>'Cash Flow'!AF81</f>
        <v>-30000</v>
      </c>
      <c r="AH40" s="247">
        <f>'Cash Flow'!AH81</f>
        <v>-60000</v>
      </c>
      <c r="AJ40" s="247">
        <f>'Cash Flow'!AJ81</f>
        <v>-85000</v>
      </c>
    </row>
    <row r="41" spans="2:50" x14ac:dyDescent="0.2">
      <c r="B41" s="17" t="s">
        <v>255</v>
      </c>
      <c r="L41" s="247">
        <f>'Cash Flow'!L87</f>
        <v>-2596.5100000000002</v>
      </c>
      <c r="M41" s="247">
        <f>'Cash Flow'!M87</f>
        <v>0</v>
      </c>
      <c r="N41" s="247">
        <f>'Cash Flow'!N87</f>
        <v>0</v>
      </c>
      <c r="O41" s="247">
        <f>'Cash Flow'!O87</f>
        <v>-1229.29</v>
      </c>
      <c r="P41" s="247">
        <f>'Cash Flow'!P87</f>
        <v>0</v>
      </c>
      <c r="Q41" s="349">
        <f>'Cash Flow'!Q87</f>
        <v>-1500</v>
      </c>
      <c r="R41" s="247">
        <f>'Cash Flow'!R87</f>
        <v>-4500</v>
      </c>
      <c r="S41" s="247">
        <f>'Cash Flow'!S87</f>
        <v>-4500</v>
      </c>
      <c r="T41" s="349">
        <f>'Cash Flow'!T87</f>
        <v>-4500</v>
      </c>
      <c r="U41" s="247">
        <f>'Cash Flow'!U87</f>
        <v>-19500</v>
      </c>
      <c r="V41" s="247">
        <f>'Cash Flow'!V87</f>
        <v>-19500</v>
      </c>
      <c r="W41" s="247">
        <f>'Cash Flow'!W87</f>
        <v>-19500</v>
      </c>
      <c r="X41" s="247">
        <f>'Cash Flow'!X87</f>
        <v>-26500</v>
      </c>
      <c r="Y41" s="247">
        <f>'Cash Flow'!Y87</f>
        <v>-40500</v>
      </c>
      <c r="Z41" s="247">
        <f>'Cash Flow'!Z87</f>
        <v>-40500</v>
      </c>
      <c r="AA41" s="247">
        <f>'Cash Flow'!AA87</f>
        <v>-40500</v>
      </c>
      <c r="AB41" s="247"/>
      <c r="AC41" s="247"/>
      <c r="AD41" s="247">
        <f>'Cash Flow'!AD87</f>
        <v>-3825.8</v>
      </c>
      <c r="AF41" s="247">
        <f>'Cash Flow'!AF87</f>
        <v>-10500</v>
      </c>
      <c r="AH41" s="247">
        <f>'Cash Flow'!AH87</f>
        <v>-63000</v>
      </c>
      <c r="AJ41" s="247">
        <f>'Cash Flow'!AJ87</f>
        <v>-148000</v>
      </c>
    </row>
    <row r="42" spans="2:50" x14ac:dyDescent="0.2">
      <c r="B42" s="17" t="s">
        <v>233</v>
      </c>
      <c r="L42" s="247">
        <f>'Cash Flow'!L94</f>
        <v>-825.2</v>
      </c>
      <c r="M42" s="247">
        <f>'Cash Flow'!M94</f>
        <v>-1805.5</v>
      </c>
      <c r="N42" s="247">
        <f>'Cash Flow'!N94</f>
        <v>-3620.67</v>
      </c>
      <c r="O42" s="247">
        <f>'Cash Flow'!O94</f>
        <v>-2442</v>
      </c>
      <c r="P42" s="247">
        <f>'Cash Flow'!P94</f>
        <v>-612.11099999999988</v>
      </c>
      <c r="Q42" s="349">
        <f>'Cash Flow'!Q94</f>
        <v>-6952.1109999999999</v>
      </c>
      <c r="R42" s="247">
        <f>'Cash Flow'!R94</f>
        <v>-19917.111000000001</v>
      </c>
      <c r="S42" s="247">
        <f>'Cash Flow'!S94</f>
        <v>-18917.111000000001</v>
      </c>
      <c r="T42" s="349">
        <f>'Cash Flow'!T94</f>
        <v>-38799.110999999997</v>
      </c>
      <c r="U42" s="247">
        <f>'Cash Flow'!U94</f>
        <v>-71980.555333333337</v>
      </c>
      <c r="V42" s="247">
        <f>'Cash Flow'!V94</f>
        <v>-76885.221999999994</v>
      </c>
      <c r="W42" s="247">
        <f>'Cash Flow'!W94</f>
        <v>-76885.221999999994</v>
      </c>
      <c r="X42" s="247">
        <f>'Cash Flow'!X94</f>
        <v>-76885.221999999994</v>
      </c>
      <c r="Y42" s="247">
        <f>'Cash Flow'!Y94</f>
        <v>-127954.77733333333</v>
      </c>
      <c r="Z42" s="247">
        <f>'Cash Flow'!Z94</f>
        <v>-132572.44399999999</v>
      </c>
      <c r="AA42" s="247">
        <f>'Cash Flow'!AA94</f>
        <v>-132572.44399999999</v>
      </c>
      <c r="AB42" s="247"/>
      <c r="AC42" s="247"/>
      <c r="AD42" s="247">
        <f>'Cash Flow'!AD94</f>
        <v>-8693.369999999999</v>
      </c>
      <c r="AF42" s="247">
        <f>'Cash Flow'!AF94</f>
        <v>-46398.444000000003</v>
      </c>
      <c r="AH42" s="247">
        <f>'Cash Flow'!AH94</f>
        <v>-264550.11033333332</v>
      </c>
      <c r="AJ42" s="247">
        <f>'Cash Flow'!AJ94</f>
        <v>-469984.88733333338</v>
      </c>
    </row>
    <row r="43" spans="2:50" x14ac:dyDescent="0.2">
      <c r="B43" s="17" t="s">
        <v>404</v>
      </c>
      <c r="L43" s="247">
        <f>'Cash Flow'!L109</f>
        <v>-17.850000000000001</v>
      </c>
      <c r="M43" s="247">
        <f>'Cash Flow'!M109</f>
        <v>-240</v>
      </c>
      <c r="N43" s="247">
        <f>'Cash Flow'!N109</f>
        <v>-1627.45</v>
      </c>
      <c r="O43" s="247">
        <f>'Cash Flow'!O109</f>
        <v>-42.975000000000001</v>
      </c>
      <c r="P43" s="247">
        <f>'Cash Flow'!P109</f>
        <v>0</v>
      </c>
      <c r="Q43" s="349">
        <f>'Cash Flow'!Q109</f>
        <v>-2000</v>
      </c>
      <c r="R43" s="247">
        <f>'Cash Flow'!R109</f>
        <v>-19000</v>
      </c>
      <c r="S43" s="247">
        <f>'Cash Flow'!S109</f>
        <v>-6500</v>
      </c>
      <c r="T43" s="349">
        <f>'Cash Flow'!T109</f>
        <v>-10000</v>
      </c>
      <c r="U43" s="247">
        <f>'Cash Flow'!U109</f>
        <v>-47000</v>
      </c>
      <c r="V43" s="247">
        <f>'Cash Flow'!V109</f>
        <v>-31000</v>
      </c>
      <c r="W43" s="247">
        <f>'Cash Flow'!W109</f>
        <v>-24000</v>
      </c>
      <c r="X43" s="247">
        <f>'Cash Flow'!X109</f>
        <v>-25000</v>
      </c>
      <c r="Y43" s="247">
        <f>'Cash Flow'!Y109</f>
        <v>-72000</v>
      </c>
      <c r="Z43" s="247">
        <f>'Cash Flow'!Z109</f>
        <v>-44000</v>
      </c>
      <c r="AA43" s="247">
        <f>'Cash Flow'!AA109</f>
        <v>-61000</v>
      </c>
      <c r="AB43" s="247"/>
      <c r="AC43" s="247"/>
      <c r="AD43" s="247">
        <f>'Cash Flow'!AD109</f>
        <v>-1928.2750000000001</v>
      </c>
      <c r="AF43" s="247">
        <f>'Cash Flow'!AF109</f>
        <v>-27500</v>
      </c>
      <c r="AH43" s="247">
        <f>'Cash Flow'!AH109</f>
        <v>-112000</v>
      </c>
      <c r="AJ43" s="247">
        <f>'Cash Flow'!AJ109</f>
        <v>-202000</v>
      </c>
    </row>
    <row r="44" spans="2:50" x14ac:dyDescent="0.2">
      <c r="B44" s="17" t="s">
        <v>587</v>
      </c>
      <c r="L44" s="247">
        <f>'Cash Flow'!L110</f>
        <v>0</v>
      </c>
      <c r="M44" s="247">
        <f>'Cash Flow'!M110</f>
        <v>0</v>
      </c>
      <c r="N44" s="247">
        <f>'Cash Flow'!N110</f>
        <v>0</v>
      </c>
      <c r="O44" s="247">
        <f>'Cash Flow'!O110</f>
        <v>0</v>
      </c>
      <c r="P44" s="247">
        <f>'Cash Flow'!P110</f>
        <v>0</v>
      </c>
      <c r="Q44" s="349">
        <f>'Cash Flow'!Q110</f>
        <v>-7000</v>
      </c>
      <c r="R44" s="247">
        <f>'Cash Flow'!R110</f>
        <v>-6000</v>
      </c>
      <c r="S44" s="247">
        <f>'Cash Flow'!S110</f>
        <v>-3000</v>
      </c>
      <c r="T44" s="349">
        <f>'Cash Flow'!T110</f>
        <v>-5500</v>
      </c>
      <c r="U44" s="247">
        <f>'Cash Flow'!U110</f>
        <v>-27500</v>
      </c>
      <c r="V44" s="247">
        <f>'Cash Flow'!V110</f>
        <v>-7500</v>
      </c>
      <c r="W44" s="247">
        <f>'Cash Flow'!W110</f>
        <v>-4500</v>
      </c>
      <c r="X44" s="247">
        <f>'Cash Flow'!X110</f>
        <v>-19000</v>
      </c>
      <c r="Y44" s="247">
        <f>'Cash Flow'!Y110</f>
        <v>-22000</v>
      </c>
      <c r="Z44" s="247">
        <f>'Cash Flow'!Z110</f>
        <v>-9000</v>
      </c>
      <c r="AA44" s="247">
        <f>'Cash Flow'!AA110</f>
        <v>-14500</v>
      </c>
      <c r="AB44" s="247"/>
      <c r="AC44" s="247"/>
      <c r="AD44" s="247">
        <f>'Cash Flow'!AD110</f>
        <v>0</v>
      </c>
      <c r="AF44" s="247">
        <f>'Cash Flow'!AF110</f>
        <v>-16000</v>
      </c>
      <c r="AH44" s="247">
        <f>'Cash Flow'!AH110</f>
        <v>-45000</v>
      </c>
      <c r="AJ44" s="247">
        <f>'Cash Flow'!AJ110</f>
        <v>-64500</v>
      </c>
    </row>
    <row r="45" spans="2:50" x14ac:dyDescent="0.2">
      <c r="B45" s="17" t="s">
        <v>323</v>
      </c>
      <c r="L45" s="247">
        <f>'Cash Flow'!L111</f>
        <v>0</v>
      </c>
      <c r="M45" s="247">
        <f>'Cash Flow'!M111</f>
        <v>0</v>
      </c>
      <c r="N45" s="247">
        <f>'Cash Flow'!N111</f>
        <v>0</v>
      </c>
      <c r="O45" s="247">
        <f>'Cash Flow'!O111</f>
        <v>0</v>
      </c>
      <c r="P45" s="247">
        <f>'Cash Flow'!P111</f>
        <v>0</v>
      </c>
      <c r="Q45" s="349">
        <f>'Cash Flow'!Q111</f>
        <v>0</v>
      </c>
      <c r="R45" s="247">
        <f>'Cash Flow'!R111</f>
        <v>-5000</v>
      </c>
      <c r="S45" s="247">
        <f>'Cash Flow'!S111</f>
        <v>0</v>
      </c>
      <c r="T45" s="349">
        <f>'Cash Flow'!T111</f>
        <v>-10000</v>
      </c>
      <c r="U45" s="247">
        <f>'Cash Flow'!U111</f>
        <v>0</v>
      </c>
      <c r="V45" s="247">
        <f>'Cash Flow'!V111</f>
        <v>0</v>
      </c>
      <c r="W45" s="247">
        <f>'Cash Flow'!W111</f>
        <v>0</v>
      </c>
      <c r="X45" s="247">
        <f>'Cash Flow'!X111</f>
        <v>-10000</v>
      </c>
      <c r="Y45" s="247">
        <f>'Cash Flow'!Y111</f>
        <v>-5000</v>
      </c>
      <c r="Z45" s="247">
        <f>'Cash Flow'!Z111</f>
        <v>0</v>
      </c>
      <c r="AA45" s="247">
        <f>'Cash Flow'!AA111</f>
        <v>0</v>
      </c>
      <c r="AB45" s="247"/>
      <c r="AC45" s="247"/>
      <c r="AD45" s="247">
        <f>'Cash Flow'!AD111</f>
        <v>0</v>
      </c>
      <c r="AF45" s="247">
        <f>'Cash Flow'!AF111</f>
        <v>-5000</v>
      </c>
      <c r="AH45" s="247">
        <f>'Cash Flow'!AH111</f>
        <v>-10000</v>
      </c>
      <c r="AJ45" s="247">
        <f>'Cash Flow'!AJ111</f>
        <v>-15000</v>
      </c>
    </row>
    <row r="46" spans="2:50" x14ac:dyDescent="0.2">
      <c r="B46" s="17" t="s">
        <v>393</v>
      </c>
      <c r="L46" s="247">
        <f>'Cash Flow'!L112</f>
        <v>0</v>
      </c>
      <c r="M46" s="247">
        <f>'Cash Flow'!M112</f>
        <v>0</v>
      </c>
      <c r="N46" s="247">
        <f>'Cash Flow'!N112</f>
        <v>0</v>
      </c>
      <c r="O46" s="247">
        <f>'Cash Flow'!O112</f>
        <v>0</v>
      </c>
      <c r="P46" s="247">
        <f>'Cash Flow'!P112</f>
        <v>0</v>
      </c>
      <c r="Q46" s="349">
        <f>'Cash Flow'!Q112</f>
        <v>0</v>
      </c>
      <c r="R46" s="247">
        <f>'Cash Flow'!R112</f>
        <v>-26921</v>
      </c>
      <c r="S46" s="247">
        <f>'Cash Flow'!S112</f>
        <v>0</v>
      </c>
      <c r="T46" s="349">
        <f>'Cash Flow'!T112</f>
        <v>0</v>
      </c>
      <c r="U46" s="247">
        <f>'Cash Flow'!U112</f>
        <v>-42410</v>
      </c>
      <c r="V46" s="247">
        <f>'Cash Flow'!V112</f>
        <v>0</v>
      </c>
      <c r="W46" s="247">
        <f>'Cash Flow'!W112</f>
        <v>0</v>
      </c>
      <c r="X46" s="247">
        <f>'Cash Flow'!X112</f>
        <v>0</v>
      </c>
      <c r="Y46" s="247">
        <f>'Cash Flow'!Y112</f>
        <v>-21180</v>
      </c>
      <c r="Z46" s="247">
        <f>'Cash Flow'!Z112</f>
        <v>0</v>
      </c>
      <c r="AA46" s="247">
        <f>'Cash Flow'!AA112</f>
        <v>0</v>
      </c>
      <c r="AB46" s="247"/>
      <c r="AC46" s="247"/>
      <c r="AD46" s="247">
        <f>'Cash Flow'!AD112</f>
        <v>0</v>
      </c>
      <c r="AF46" s="247">
        <f>'Cash Flow'!AF112</f>
        <v>-26921</v>
      </c>
      <c r="AH46" s="247">
        <f>'Cash Flow'!AH112</f>
        <v>-42410</v>
      </c>
      <c r="AJ46" s="247">
        <f>'Cash Flow'!AJ112</f>
        <v>-21180</v>
      </c>
    </row>
    <row r="47" spans="2:50" x14ac:dyDescent="0.2">
      <c r="B47" s="17" t="s">
        <v>259</v>
      </c>
      <c r="L47" s="247">
        <f>'Cash Flow'!L125</f>
        <v>-1408.2</v>
      </c>
      <c r="M47" s="247">
        <f>'Cash Flow'!M125</f>
        <v>-1058.9899999999998</v>
      </c>
      <c r="N47" s="247">
        <f>'Cash Flow'!N125</f>
        <v>-9961.06</v>
      </c>
      <c r="O47" s="247">
        <f>'Cash Flow'!O125</f>
        <v>-12408.241666666667</v>
      </c>
      <c r="P47" s="247">
        <f>'Cash Flow'!P125</f>
        <v>-850</v>
      </c>
      <c r="Q47" s="349">
        <f>'Cash Flow'!Q125</f>
        <v>-1006.068559105443</v>
      </c>
      <c r="R47" s="247">
        <f>'Cash Flow'!R125</f>
        <v>-5171.9896271456964</v>
      </c>
      <c r="S47" s="247">
        <f>'Cash Flow'!S125</f>
        <v>-5090.6299999999992</v>
      </c>
      <c r="T47" s="349">
        <f>'Cash Flow'!T125</f>
        <v>-6948.9477737604593</v>
      </c>
      <c r="U47" s="247">
        <f>'Cash Flow'!U125</f>
        <v>-7240.4234203269079</v>
      </c>
      <c r="V47" s="247">
        <f>'Cash Flow'!V125</f>
        <v>-6990.6299999999992</v>
      </c>
      <c r="W47" s="247">
        <f>'Cash Flow'!W125</f>
        <v>-6990.6299999999992</v>
      </c>
      <c r="X47" s="247">
        <f>'Cash Flow'!X125</f>
        <v>-8974.5300000000007</v>
      </c>
      <c r="Y47" s="247">
        <f>'Cash Flow'!Y125</f>
        <v>-9896.562556265013</v>
      </c>
      <c r="Z47" s="247">
        <f>'Cash Flow'!Z125</f>
        <v>-9390.630000000001</v>
      </c>
      <c r="AA47" s="247">
        <f>'Cash Flow'!AA125</f>
        <v>-9390.630000000001</v>
      </c>
      <c r="AB47" s="247"/>
      <c r="AC47" s="247"/>
      <c r="AD47" s="247">
        <f>'Cash Flow'!AD125</f>
        <v>-24836.491666666669</v>
      </c>
      <c r="AF47" s="247">
        <f>'Cash Flow'!AF125</f>
        <v>-12118.688186251138</v>
      </c>
      <c r="AH47" s="247">
        <f>'Cash Flow'!AH125</f>
        <v>-28170.631194087364</v>
      </c>
      <c r="AJ47" s="247">
        <f>'Cash Flow'!AJ125</f>
        <v>-37652.352556265017</v>
      </c>
    </row>
    <row r="48" spans="2:50" x14ac:dyDescent="0.2">
      <c r="B48" s="17" t="s">
        <v>324</v>
      </c>
      <c r="L48" s="247">
        <f>'Cash Flow'!L135</f>
        <v>0</v>
      </c>
      <c r="M48" s="247">
        <f>'Cash Flow'!M135</f>
        <v>0</v>
      </c>
      <c r="N48" s="247">
        <f>'Cash Flow'!N135</f>
        <v>0</v>
      </c>
      <c r="O48" s="247">
        <f>'Cash Flow'!O135</f>
        <v>0</v>
      </c>
      <c r="P48" s="247">
        <f>'Cash Flow'!P135</f>
        <v>0</v>
      </c>
      <c r="Q48" s="349">
        <f>'Cash Flow'!Q135</f>
        <v>0</v>
      </c>
      <c r="R48" s="247">
        <f>'Cash Flow'!R135</f>
        <v>0</v>
      </c>
      <c r="S48" s="247">
        <f>'Cash Flow'!S135</f>
        <v>0</v>
      </c>
      <c r="T48" s="349">
        <f>'Cash Flow'!T135</f>
        <v>0</v>
      </c>
      <c r="U48" s="247">
        <f>'Cash Flow'!U135</f>
        <v>0</v>
      </c>
      <c r="V48" s="247">
        <f>'Cash Flow'!V135</f>
        <v>0</v>
      </c>
      <c r="W48" s="247">
        <f>'Cash Flow'!W135</f>
        <v>0</v>
      </c>
      <c r="X48" s="247">
        <f>'Cash Flow'!X135</f>
        <v>0</v>
      </c>
      <c r="Y48" s="247">
        <f>'Cash Flow'!Y135</f>
        <v>0</v>
      </c>
      <c r="Z48" s="247">
        <f>'Cash Flow'!Z135</f>
        <v>0</v>
      </c>
      <c r="AA48" s="247">
        <f>'Cash Flow'!AA135</f>
        <v>0</v>
      </c>
      <c r="AB48" s="247"/>
      <c r="AC48" s="247"/>
      <c r="AD48" s="247">
        <f>'Cash Flow'!AD135</f>
        <v>0</v>
      </c>
      <c r="AF48" s="247">
        <f>'Cash Flow'!AF135</f>
        <v>0</v>
      </c>
      <c r="AH48" s="247">
        <f>'Cash Flow'!AH135</f>
        <v>0</v>
      </c>
      <c r="AJ48" s="247">
        <f>'Cash Flow'!AJ135</f>
        <v>0</v>
      </c>
    </row>
    <row r="49" spans="2:36" x14ac:dyDescent="0.2">
      <c r="Q49" s="348"/>
      <c r="T49" s="348"/>
    </row>
    <row r="50" spans="2:36" x14ac:dyDescent="0.2">
      <c r="B50" s="353" t="s">
        <v>325</v>
      </c>
      <c r="C50" s="354"/>
      <c r="D50" s="354"/>
      <c r="E50" s="354"/>
      <c r="F50" s="354"/>
      <c r="G50" s="354"/>
      <c r="H50" s="354"/>
      <c r="I50" s="354"/>
      <c r="J50" s="354"/>
      <c r="K50" s="354"/>
      <c r="L50" s="355">
        <f>'Cash Flow'!L137</f>
        <v>-22575.880000000005</v>
      </c>
      <c r="M50" s="355">
        <f>'Cash Flow'!M137</f>
        <v>-8365.8899999999958</v>
      </c>
      <c r="N50" s="355">
        <f>'Cash Flow'!N137</f>
        <v>46690.07</v>
      </c>
      <c r="O50" s="355">
        <f>'Cash Flow'!O137</f>
        <v>8463.423333333325</v>
      </c>
      <c r="P50" s="355">
        <f>'Cash Flow'!P137</f>
        <v>21.494000000000369</v>
      </c>
      <c r="Q50" s="356">
        <f>'Cash Flow'!Q137</f>
        <v>-46140.450638298957</v>
      </c>
      <c r="R50" s="355">
        <f>'Cash Flow'!R137</f>
        <v>74119.217128516582</v>
      </c>
      <c r="S50" s="355">
        <f>'Cash Flow'!S137</f>
        <v>-12720.523393425305</v>
      </c>
      <c r="T50" s="356">
        <f>'Cash Flow'!T137</f>
        <v>-320813.77809223917</v>
      </c>
      <c r="U50" s="355">
        <f>'Cash Flow'!U137</f>
        <v>224884.65075777017</v>
      </c>
      <c r="V50" s="355">
        <f>'Cash Flow'!V137</f>
        <v>171474.11071754585</v>
      </c>
      <c r="W50" s="355">
        <f>'Cash Flow'!W137</f>
        <v>144442.9972209532</v>
      </c>
      <c r="X50" s="355">
        <f>'Cash Flow'!X137</f>
        <v>-513806.24093918444</v>
      </c>
      <c r="Y50" s="355">
        <f>'Cash Flow'!Y137</f>
        <v>263254.75863341463</v>
      </c>
      <c r="Z50" s="355">
        <f>'Cash Flow'!Z137</f>
        <v>358261.29172103421</v>
      </c>
      <c r="AA50" s="355">
        <f>'Cash Flow'!AA137</f>
        <v>429380.85686182301</v>
      </c>
      <c r="AB50" s="355"/>
      <c r="AC50" s="355"/>
      <c r="AD50" s="355">
        <f>'Cash Flow'!AD137</f>
        <v>24211.723333333324</v>
      </c>
      <c r="AE50" s="357"/>
      <c r="AF50" s="355">
        <f>'Cash Flow'!AF137</f>
        <v>15279.73709679232</v>
      </c>
      <c r="AG50" s="357"/>
      <c r="AH50" s="355">
        <f>'Cash Flow'!AH137</f>
        <v>219987.98060403005</v>
      </c>
      <c r="AI50" s="357"/>
      <c r="AJ50" s="355">
        <f>'Cash Flow'!AJ137</f>
        <v>537090.66627708741</v>
      </c>
    </row>
    <row r="51" spans="2:36" x14ac:dyDescent="0.2">
      <c r="B51" s="358" t="s">
        <v>366</v>
      </c>
      <c r="C51" s="359"/>
      <c r="D51" s="359"/>
      <c r="E51" s="359"/>
      <c r="F51" s="359"/>
      <c r="G51" s="359"/>
      <c r="H51" s="359"/>
      <c r="I51" s="359"/>
      <c r="J51" s="359"/>
      <c r="K51" s="359"/>
      <c r="L51" s="360">
        <f>'Cash Flow'!L138</f>
        <v>-22575.880000000005</v>
      </c>
      <c r="M51" s="360">
        <f>'Cash Flow'!M138</f>
        <v>-30941.77</v>
      </c>
      <c r="N51" s="360">
        <f>'Cash Flow'!N138</f>
        <v>15748.3</v>
      </c>
      <c r="O51" s="360">
        <f>'Cash Flow'!O138</f>
        <v>24211.723333333324</v>
      </c>
      <c r="P51" s="360">
        <f>'Cash Flow'!P138</f>
        <v>24233.217333333323</v>
      </c>
      <c r="Q51" s="361">
        <f>'Cash Flow'!Q138</f>
        <v>-21907.233304965634</v>
      </c>
      <c r="R51" s="360">
        <f>'Cash Flow'!R138</f>
        <v>52211.983823550952</v>
      </c>
      <c r="S51" s="360">
        <f>'Cash Flow'!S138</f>
        <v>39491.460430125648</v>
      </c>
      <c r="T51" s="361">
        <f>'Cash Flow'!T138</f>
        <v>-281322.31766211352</v>
      </c>
      <c r="U51" s="360">
        <f>'Cash Flow'!U138</f>
        <v>-56437.66690434335</v>
      </c>
      <c r="V51" s="360">
        <f>'Cash Flow'!V138</f>
        <v>115036.4438132025</v>
      </c>
      <c r="W51" s="360">
        <f>'Cash Flow'!W138</f>
        <v>259479.44103415569</v>
      </c>
      <c r="X51" s="360">
        <f>'Cash Flow'!X138</f>
        <v>-254326.79990502875</v>
      </c>
      <c r="Y51" s="360">
        <f>'Cash Flow'!Y138</f>
        <v>8927.9587283858855</v>
      </c>
      <c r="Z51" s="360">
        <f>'Cash Flow'!Z138</f>
        <v>367189.25044942007</v>
      </c>
      <c r="AA51" s="360">
        <f>'Cash Flow'!AA138</f>
        <v>796570.10731124307</v>
      </c>
      <c r="AB51" s="360"/>
      <c r="AC51" s="360"/>
      <c r="AD51" s="360">
        <f>'Cash Flow'!AD138</f>
        <v>24211.723333333324</v>
      </c>
      <c r="AE51" s="362"/>
      <c r="AF51" s="360">
        <f>'Cash Flow'!AF138</f>
        <v>39491.460430125648</v>
      </c>
      <c r="AG51" s="362"/>
      <c r="AH51" s="360">
        <f>'Cash Flow'!AH138</f>
        <v>259479.44103415569</v>
      </c>
      <c r="AI51" s="362"/>
      <c r="AJ51" s="360">
        <f>'Cash Flow'!AJ138</f>
        <v>796570.10731124307</v>
      </c>
    </row>
    <row r="52" spans="2:36" x14ac:dyDescent="0.2">
      <c r="B52" s="244"/>
      <c r="L52" s="344"/>
      <c r="M52" s="344"/>
      <c r="N52" s="344"/>
      <c r="O52" s="344"/>
      <c r="P52" s="344"/>
      <c r="Q52" s="350"/>
      <c r="R52" s="344"/>
      <c r="S52" s="344"/>
      <c r="T52" s="350"/>
      <c r="U52" s="344"/>
      <c r="V52" s="344"/>
      <c r="W52" s="344"/>
      <c r="X52" s="344"/>
      <c r="Y52" s="344"/>
      <c r="Z52" s="344"/>
      <c r="AA52" s="344"/>
      <c r="AB52" s="344"/>
      <c r="AC52" s="344"/>
      <c r="AD52" s="344"/>
      <c r="AE52" s="345"/>
      <c r="AF52" s="344"/>
      <c r="AG52" s="345"/>
      <c r="AH52" s="344"/>
      <c r="AI52" s="345"/>
      <c r="AJ52" s="344"/>
    </row>
    <row r="53" spans="2:36" x14ac:dyDescent="0.2">
      <c r="B53" s="244" t="s">
        <v>367</v>
      </c>
      <c r="L53" s="344">
        <f>'Cash Flow'!L140</f>
        <v>-22575.880000000005</v>
      </c>
      <c r="M53" s="344">
        <f>'Cash Flow'!M140</f>
        <v>-8365.8899999999958</v>
      </c>
      <c r="N53" s="344">
        <f>'Cash Flow'!N140</f>
        <v>46690.07</v>
      </c>
      <c r="O53" s="344">
        <f>'Cash Flow'!O140</f>
        <v>8463.423333333325</v>
      </c>
      <c r="P53" s="344">
        <f>'Cash Flow'!P140</f>
        <v>21.494000000000369</v>
      </c>
      <c r="Q53" s="350">
        <f>'Cash Flow'!Q140</f>
        <v>53859.549361701043</v>
      </c>
      <c r="R53" s="344">
        <f>'Cash Flow'!R140</f>
        <v>74119.217128516582</v>
      </c>
      <c r="S53" s="344">
        <f>'Cash Flow'!S140</f>
        <v>-12720.523393425305</v>
      </c>
      <c r="T53" s="350">
        <f>'Cash Flow'!T140</f>
        <v>-20813.778092239168</v>
      </c>
      <c r="U53" s="344">
        <f>'Cash Flow'!U140</f>
        <v>224884.65075777017</v>
      </c>
      <c r="V53" s="344">
        <f>'Cash Flow'!V140</f>
        <v>171474.11071754585</v>
      </c>
      <c r="W53" s="344">
        <f>'Cash Flow'!W140</f>
        <v>144442.9972209532</v>
      </c>
      <c r="X53" s="344">
        <f>'Cash Flow'!X140</f>
        <v>-513806.24093918444</v>
      </c>
      <c r="Y53" s="344">
        <f>'Cash Flow'!Y140</f>
        <v>263254.75863341463</v>
      </c>
      <c r="Z53" s="344">
        <f>'Cash Flow'!Z140</f>
        <v>358261.29172103421</v>
      </c>
      <c r="AA53" s="344">
        <f>'Cash Flow'!AA140</f>
        <v>429380.85686182301</v>
      </c>
      <c r="AB53" s="344"/>
      <c r="AC53" s="344"/>
      <c r="AD53" s="344">
        <f>'Cash Flow'!AD140</f>
        <v>24211.723333333324</v>
      </c>
      <c r="AE53" s="344"/>
      <c r="AF53" s="344">
        <f>'Cash Flow'!AF140</f>
        <v>115279.73709679232</v>
      </c>
      <c r="AG53" s="344"/>
      <c r="AH53" s="344">
        <f>'Cash Flow'!AH140</f>
        <v>519987.98060403008</v>
      </c>
      <c r="AI53" s="344"/>
      <c r="AJ53" s="344">
        <f>'Cash Flow'!AJ140</f>
        <v>537090.66627708741</v>
      </c>
    </row>
    <row r="54" spans="2:36" ht="17" thickBot="1" x14ac:dyDescent="0.25">
      <c r="B54" s="325" t="s">
        <v>368</v>
      </c>
      <c r="C54" s="326"/>
      <c r="D54" s="326"/>
      <c r="E54" s="326"/>
      <c r="F54" s="326"/>
      <c r="G54" s="326"/>
      <c r="H54" s="326"/>
      <c r="I54" s="326"/>
      <c r="J54" s="326"/>
      <c r="K54" s="326"/>
      <c r="L54" s="327">
        <f>'Cash Flow'!L141</f>
        <v>-22575.880000000005</v>
      </c>
      <c r="M54" s="327">
        <f>'Cash Flow'!M141</f>
        <v>-30941.77</v>
      </c>
      <c r="N54" s="327">
        <f>'Cash Flow'!N141</f>
        <v>15748.3</v>
      </c>
      <c r="O54" s="327">
        <f>'Cash Flow'!O141</f>
        <v>24211.723333333324</v>
      </c>
      <c r="P54" s="327">
        <f>'Cash Flow'!P141</f>
        <v>24233.217333333323</v>
      </c>
      <c r="Q54" s="363">
        <f>'Cash Flow'!Q141</f>
        <v>78092.76669503437</v>
      </c>
      <c r="R54" s="327">
        <f>'Cash Flow'!R141</f>
        <v>152211.98382355095</v>
      </c>
      <c r="S54" s="327">
        <f>'Cash Flow'!S141</f>
        <v>139491.46043012565</v>
      </c>
      <c r="T54" s="363">
        <f>'Cash Flow'!T141</f>
        <v>118677.68233788648</v>
      </c>
      <c r="U54" s="327">
        <f>'Cash Flow'!U141</f>
        <v>343562.33309565665</v>
      </c>
      <c r="V54" s="327">
        <f>'Cash Flow'!V141</f>
        <v>515036.4438132025</v>
      </c>
      <c r="W54" s="327">
        <f>'Cash Flow'!W141</f>
        <v>659479.44103415566</v>
      </c>
      <c r="X54" s="327">
        <f>'Cash Flow'!X141</f>
        <v>145673.20009497122</v>
      </c>
      <c r="Y54" s="327">
        <f>'Cash Flow'!Y141</f>
        <v>408927.95872838586</v>
      </c>
      <c r="Z54" s="327">
        <f>'Cash Flow'!Z141</f>
        <v>767189.25044942007</v>
      </c>
      <c r="AA54" s="327">
        <f>'Cash Flow'!AA141</f>
        <v>1196570.1073112432</v>
      </c>
      <c r="AB54" s="327"/>
      <c r="AC54" s="327"/>
      <c r="AD54" s="327">
        <f>'Cash Flow'!AD141</f>
        <v>24211.723333333324</v>
      </c>
      <c r="AE54" s="327"/>
      <c r="AF54" s="327">
        <f>'Cash Flow'!AF141</f>
        <v>139491.46043012565</v>
      </c>
      <c r="AG54" s="327"/>
      <c r="AH54" s="327">
        <f>'Cash Flow'!AH141</f>
        <v>659479.44103415566</v>
      </c>
      <c r="AI54" s="327"/>
      <c r="AJ54" s="327">
        <f>'Cash Flow'!AJ141</f>
        <v>1196570.1073112432</v>
      </c>
    </row>
    <row r="55" spans="2:36" ht="17" thickTop="1" x14ac:dyDescent="0.2">
      <c r="AB55" s="247"/>
      <c r="AD55" s="247"/>
    </row>
    <row r="56" spans="2:36" x14ac:dyDescent="0.2">
      <c r="AB56" s="247"/>
      <c r="AD56" s="247"/>
    </row>
  </sheetData>
  <mergeCells count="27">
    <mergeCell ref="AN2:AY2"/>
    <mergeCell ref="X33:X34"/>
    <mergeCell ref="Y33:Y34"/>
    <mergeCell ref="Z33:Z34"/>
    <mergeCell ref="AA33:AA34"/>
    <mergeCell ref="AD33:AD34"/>
    <mergeCell ref="AG33:AG34"/>
    <mergeCell ref="AH33:AH34"/>
    <mergeCell ref="AC33:AC34"/>
    <mergeCell ref="AI33:AI34"/>
    <mergeCell ref="AJ33:AJ34"/>
    <mergeCell ref="W33:W34"/>
    <mergeCell ref="D2:O2"/>
    <mergeCell ref="P2:AA2"/>
    <mergeCell ref="AB2:AM2"/>
    <mergeCell ref="L33:L34"/>
    <mergeCell ref="M33:M34"/>
    <mergeCell ref="N33:N34"/>
    <mergeCell ref="O33:O34"/>
    <mergeCell ref="P33:P34"/>
    <mergeCell ref="Q33:Q34"/>
    <mergeCell ref="R33:R34"/>
    <mergeCell ref="S33:S34"/>
    <mergeCell ref="T33:T34"/>
    <mergeCell ref="U33:U34"/>
    <mergeCell ref="AF33:AF34"/>
    <mergeCell ref="V33:V34"/>
  </mergeCells>
  <phoneticPr fontId="28" type="noConversion"/>
  <pageMargins left="0.7" right="0.7" top="0.75" bottom="0.75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5D1D0A-C135-4EAB-941C-9ADD13490EB3}">
  <sheetPr>
    <tabColor theme="3"/>
  </sheetPr>
  <dimension ref="A1:N24"/>
  <sheetViews>
    <sheetView showGridLines="0" workbookViewId="0"/>
  </sheetViews>
  <sheetFormatPr baseColWidth="10" defaultColWidth="0" defaultRowHeight="16" zeroHeight="1" x14ac:dyDescent="0.2"/>
  <cols>
    <col min="1" max="14" width="8.83203125" customWidth="1"/>
    <col min="15" max="16384" width="8.83203125" hidden="1"/>
  </cols>
  <sheetData>
    <row r="1" x14ac:dyDescent="0.2"/>
    <row r="2" x14ac:dyDescent="0.2"/>
    <row r="3" x14ac:dyDescent="0.2"/>
    <row r="4" x14ac:dyDescent="0.2"/>
    <row r="5" x14ac:dyDescent="0.2"/>
    <row r="6" x14ac:dyDescent="0.2"/>
    <row r="7" x14ac:dyDescent="0.2"/>
    <row r="8" x14ac:dyDescent="0.2"/>
    <row r="9" x14ac:dyDescent="0.2"/>
    <row r="10" x14ac:dyDescent="0.2"/>
    <row r="11" x14ac:dyDescent="0.2"/>
    <row r="12" x14ac:dyDescent="0.2"/>
    <row r="13" x14ac:dyDescent="0.2"/>
    <row r="14" x14ac:dyDescent="0.2"/>
    <row r="15" x14ac:dyDescent="0.2"/>
    <row r="16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5D8C44-5B80-DB41-8BDC-1434EBB376C3}">
  <sheetPr>
    <tabColor theme="4" tint="0.79998168889431442"/>
  </sheetPr>
  <dimension ref="A1:XFB216"/>
  <sheetViews>
    <sheetView showGridLines="0" zoomScale="90" zoomScaleNormal="85" workbookViewId="0">
      <pane xSplit="3" ySplit="3" topLeftCell="D4" activePane="bottomRight" state="frozen"/>
      <selection pane="topRight"/>
      <selection pane="bottomLeft"/>
      <selection pane="bottomRight"/>
    </sheetView>
  </sheetViews>
  <sheetFormatPr baseColWidth="10" defaultColWidth="0" defaultRowHeight="13" outlineLevelRow="2" outlineLevelCol="1" x14ac:dyDescent="0.15"/>
  <cols>
    <col min="1" max="1" width="11" style="17" customWidth="1"/>
    <col min="2" max="2" width="52.1640625" style="17" bestFit="1" customWidth="1"/>
    <col min="3" max="3" width="20.1640625" style="93" customWidth="1"/>
    <col min="4" max="4" width="13.6640625" style="17" customWidth="1" outlineLevel="1"/>
    <col min="5" max="15" width="11" style="17" customWidth="1" outlineLevel="1"/>
    <col min="16" max="16" width="13.83203125" style="17" customWidth="1"/>
    <col min="17" max="17" width="13.6640625" style="17" customWidth="1"/>
    <col min="18" max="19" width="11" style="17" customWidth="1"/>
    <col min="20" max="22" width="11.1640625" style="17" customWidth="1"/>
    <col min="23" max="27" width="11" style="17" customWidth="1"/>
    <col min="28" max="28" width="11" style="17" customWidth="1" collapsed="1"/>
    <col min="29" max="30" width="11" style="17" customWidth="1"/>
    <col min="31" max="31" width="11.83203125" style="17" customWidth="1"/>
    <col min="32" max="54" width="11" style="17" customWidth="1"/>
    <col min="55" max="55" width="12" style="17" bestFit="1" customWidth="1"/>
    <col min="56" max="64" width="11" style="17" customWidth="1"/>
    <col min="65" max="76" width="0" style="17" hidden="1" customWidth="1"/>
    <col min="77" max="16384" width="11" style="17" hidden="1"/>
  </cols>
  <sheetData>
    <row r="1" spans="1:63" s="8" customFormat="1" x14ac:dyDescent="0.15">
      <c r="C1" s="91"/>
    </row>
    <row r="2" spans="1:63" s="8" customFormat="1" ht="16" x14ac:dyDescent="0.2">
      <c r="B2" s="218" t="s">
        <v>37</v>
      </c>
      <c r="C2" s="91"/>
      <c r="D2" s="571">
        <v>2024</v>
      </c>
      <c r="E2" s="571"/>
      <c r="F2" s="571"/>
      <c r="G2" s="571"/>
      <c r="H2" s="571"/>
      <c r="I2" s="571"/>
      <c r="J2" s="571"/>
      <c r="K2" s="571"/>
      <c r="L2" s="571"/>
      <c r="M2" s="571"/>
      <c r="N2" s="571"/>
      <c r="O2" s="571"/>
      <c r="P2" s="571">
        <v>2025</v>
      </c>
      <c r="Q2" s="571"/>
      <c r="R2" s="571"/>
      <c r="S2" s="571"/>
      <c r="T2" s="571"/>
      <c r="U2" s="571"/>
      <c r="V2" s="571"/>
      <c r="W2" s="571"/>
      <c r="X2" s="571"/>
      <c r="Y2" s="571"/>
      <c r="Z2" s="571"/>
      <c r="AA2" s="571"/>
      <c r="AB2" s="571">
        <v>2026</v>
      </c>
      <c r="AC2" s="571"/>
      <c r="AD2" s="571"/>
      <c r="AE2" s="571"/>
      <c r="AF2" s="571"/>
      <c r="AG2" s="571"/>
      <c r="AH2" s="571"/>
      <c r="AI2" s="571"/>
      <c r="AJ2" s="571"/>
      <c r="AK2" s="571"/>
      <c r="AL2" s="571"/>
      <c r="AM2" s="571"/>
      <c r="AN2" s="576">
        <v>2027</v>
      </c>
      <c r="AO2" s="577"/>
      <c r="AP2" s="577"/>
      <c r="AQ2" s="577"/>
      <c r="AR2" s="577"/>
      <c r="AS2" s="577"/>
      <c r="AT2" s="577"/>
      <c r="AU2" s="577"/>
      <c r="AV2" s="577"/>
      <c r="AW2" s="577"/>
      <c r="AX2" s="577"/>
      <c r="AY2" s="578"/>
      <c r="AZ2" s="576">
        <v>2028</v>
      </c>
      <c r="BA2" s="577"/>
      <c r="BB2" s="577"/>
      <c r="BC2" s="217"/>
      <c r="BD2" s="567">
        <v>2024</v>
      </c>
      <c r="BE2" s="217"/>
      <c r="BF2" s="567">
        <v>2025</v>
      </c>
      <c r="BG2" s="217"/>
      <c r="BH2" s="579">
        <v>2026</v>
      </c>
      <c r="BI2" s="331"/>
      <c r="BJ2" s="579">
        <v>2027</v>
      </c>
      <c r="BK2" s="331"/>
    </row>
    <row r="3" spans="1:63" s="128" customFormat="1" ht="13" customHeight="1" x14ac:dyDescent="0.15">
      <c r="B3" s="9" t="s">
        <v>17</v>
      </c>
      <c r="C3" s="129"/>
      <c r="D3" s="32" t="s">
        <v>7</v>
      </c>
      <c r="E3" s="32" t="s">
        <v>8</v>
      </c>
      <c r="F3" s="32" t="s">
        <v>9</v>
      </c>
      <c r="G3" s="32" t="s">
        <v>10</v>
      </c>
      <c r="H3" s="32" t="s">
        <v>3</v>
      </c>
      <c r="I3" s="32" t="s">
        <v>4</v>
      </c>
      <c r="J3" s="32" t="s">
        <v>5</v>
      </c>
      <c r="K3" s="32" t="s">
        <v>11</v>
      </c>
      <c r="L3" s="32" t="s">
        <v>12</v>
      </c>
      <c r="M3" s="32" t="s">
        <v>13</v>
      </c>
      <c r="N3" s="32" t="s">
        <v>14</v>
      </c>
      <c r="O3" s="32" t="s">
        <v>15</v>
      </c>
      <c r="P3" s="32" t="s">
        <v>7</v>
      </c>
      <c r="Q3" s="32" t="s">
        <v>8</v>
      </c>
      <c r="R3" s="32" t="s">
        <v>9</v>
      </c>
      <c r="S3" s="32" t="s">
        <v>10</v>
      </c>
      <c r="T3" s="32" t="s">
        <v>3</v>
      </c>
      <c r="U3" s="32" t="s">
        <v>4</v>
      </c>
      <c r="V3" s="32" t="s">
        <v>5</v>
      </c>
      <c r="W3" s="32" t="s">
        <v>11</v>
      </c>
      <c r="X3" s="32" t="s">
        <v>12</v>
      </c>
      <c r="Y3" s="32" t="s">
        <v>13</v>
      </c>
      <c r="Z3" s="32" t="s">
        <v>14</v>
      </c>
      <c r="AA3" s="32" t="s">
        <v>15</v>
      </c>
      <c r="AB3" s="32" t="s">
        <v>7</v>
      </c>
      <c r="AC3" s="32" t="s">
        <v>8</v>
      </c>
      <c r="AD3" s="32" t="s">
        <v>9</v>
      </c>
      <c r="AE3" s="32" t="s">
        <v>10</v>
      </c>
      <c r="AF3" s="32" t="s">
        <v>3</v>
      </c>
      <c r="AG3" s="32" t="s">
        <v>4</v>
      </c>
      <c r="AH3" s="32" t="s">
        <v>5</v>
      </c>
      <c r="AI3" s="32" t="s">
        <v>11</v>
      </c>
      <c r="AJ3" s="32" t="s">
        <v>12</v>
      </c>
      <c r="AK3" s="32" t="s">
        <v>13</v>
      </c>
      <c r="AL3" s="32" t="s">
        <v>14</v>
      </c>
      <c r="AM3" s="32" t="s">
        <v>15</v>
      </c>
      <c r="AN3" s="32" t="s">
        <v>7</v>
      </c>
      <c r="AO3" s="32" t="s">
        <v>8</v>
      </c>
      <c r="AP3" s="32" t="s">
        <v>9</v>
      </c>
      <c r="AQ3" s="32" t="s">
        <v>10</v>
      </c>
      <c r="AR3" s="32" t="s">
        <v>3</v>
      </c>
      <c r="AS3" s="32" t="s">
        <v>4</v>
      </c>
      <c r="AT3" s="32" t="s">
        <v>5</v>
      </c>
      <c r="AU3" s="32" t="s">
        <v>11</v>
      </c>
      <c r="AV3" s="32" t="s">
        <v>12</v>
      </c>
      <c r="AW3" s="32" t="s">
        <v>13</v>
      </c>
      <c r="AX3" s="32" t="s">
        <v>14</v>
      </c>
      <c r="AY3" s="32" t="s">
        <v>15</v>
      </c>
      <c r="AZ3" s="32" t="s">
        <v>7</v>
      </c>
      <c r="BA3" s="32" t="s">
        <v>8</v>
      </c>
      <c r="BB3" s="32" t="s">
        <v>9</v>
      </c>
      <c r="BD3" s="568"/>
      <c r="BE3" s="9"/>
      <c r="BF3" s="568"/>
      <c r="BG3" s="9"/>
      <c r="BH3" s="580"/>
      <c r="BI3" s="332"/>
      <c r="BJ3" s="580"/>
      <c r="BK3" s="332"/>
    </row>
    <row r="4" spans="1:63" s="10" customFormat="1" x14ac:dyDescent="0.15">
      <c r="C4" s="92"/>
    </row>
    <row r="5" spans="1:63" s="12" customFormat="1" x14ac:dyDescent="0.15">
      <c r="B5" s="13" t="s">
        <v>281</v>
      </c>
      <c r="C5" s="137"/>
    </row>
    <row r="6" spans="1:63" x14ac:dyDescent="0.15">
      <c r="C6" s="138"/>
      <c r="D6" s="39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41"/>
      <c r="BD6" s="22"/>
      <c r="BE6" s="22"/>
      <c r="BF6" s="22"/>
      <c r="BG6" s="22"/>
      <c r="BH6" s="22"/>
      <c r="BI6" s="22"/>
      <c r="BJ6" s="22"/>
      <c r="BK6" s="22"/>
    </row>
    <row r="7" spans="1:63" x14ac:dyDescent="0.15">
      <c r="A7" s="16"/>
      <c r="B7" s="16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BC7" s="41"/>
      <c r="BD7" s="22"/>
      <c r="BF7" s="22"/>
      <c r="BH7" s="22"/>
      <c r="BJ7" s="22"/>
    </row>
    <row r="8" spans="1:63" s="90" customFormat="1" x14ac:dyDescent="0.15">
      <c r="A8" s="44"/>
      <c r="B8" s="90" t="s">
        <v>317</v>
      </c>
      <c r="C8" s="98" t="s">
        <v>17</v>
      </c>
      <c r="D8" s="140">
        <v>507.98</v>
      </c>
      <c r="E8" s="140">
        <v>554.76</v>
      </c>
      <c r="F8" s="140">
        <v>157.88999999999999</v>
      </c>
      <c r="G8" s="140">
        <v>757.51</v>
      </c>
      <c r="H8" s="140">
        <v>162.29</v>
      </c>
      <c r="I8" s="140">
        <v>1165</v>
      </c>
      <c r="J8" s="140">
        <v>714.11</v>
      </c>
      <c r="K8" s="140">
        <v>1045.67</v>
      </c>
      <c r="L8" s="140">
        <v>1108.55</v>
      </c>
      <c r="M8" s="140">
        <v>0</v>
      </c>
      <c r="N8" s="140">
        <v>1540.51</v>
      </c>
      <c r="O8" s="140">
        <v>4865.3</v>
      </c>
      <c r="P8" s="141">
        <f>SUM(P10,P13,P16,P19,P22,P25,P28,P31,P34)</f>
        <v>494.53500000000008</v>
      </c>
      <c r="Q8" s="141">
        <f t="shared" ref="Q8:AP8" si="0">SUM(Q10,Q13,Q16,Q19,Q22,Q25,Q28,Q31,Q34)</f>
        <v>494.53500000000008</v>
      </c>
      <c r="R8" s="141">
        <f t="shared" si="0"/>
        <v>494.53500000000008</v>
      </c>
      <c r="S8" s="141">
        <f t="shared" si="0"/>
        <v>494.53500000000008</v>
      </c>
      <c r="T8" s="141">
        <f t="shared" ref="T8" si="1">SUM(T10,T13,T16,T19,T22,T25,T28,T31,T34)</f>
        <v>494.53500000000008</v>
      </c>
      <c r="U8" s="141">
        <f t="shared" si="0"/>
        <v>12772.366259829474</v>
      </c>
      <c r="V8" s="141">
        <f t="shared" si="0"/>
        <v>16604.076137778316</v>
      </c>
      <c r="W8" s="141">
        <f t="shared" si="0"/>
        <v>19158.549389744217</v>
      </c>
      <c r="X8" s="141">
        <f t="shared" si="0"/>
        <v>13505.007523464354</v>
      </c>
      <c r="Y8" s="141">
        <f t="shared" si="0"/>
        <v>2612.4023740602283</v>
      </c>
      <c r="Z8" s="141">
        <f t="shared" si="0"/>
        <v>1053.8814950305982</v>
      </c>
      <c r="AA8" s="141">
        <f t="shared" si="0"/>
        <v>3273.2770163794098</v>
      </c>
      <c r="AB8" s="141">
        <f t="shared" si="0"/>
        <v>419.76848893093796</v>
      </c>
      <c r="AC8" s="141">
        <f t="shared" si="0"/>
        <v>419.76848893093796</v>
      </c>
      <c r="AD8" s="141">
        <f t="shared" si="0"/>
        <v>419.76848893093796</v>
      </c>
      <c r="AE8" s="141">
        <f t="shared" si="0"/>
        <v>59676.828374510864</v>
      </c>
      <c r="AF8" s="141">
        <f t="shared" si="0"/>
        <v>46359.813199888529</v>
      </c>
      <c r="AG8" s="141">
        <f t="shared" si="0"/>
        <v>57013.4253395864</v>
      </c>
      <c r="AH8" s="141">
        <f t="shared" si="0"/>
        <v>35706.20106019068</v>
      </c>
      <c r="AI8" s="141">
        <f t="shared" si="0"/>
        <v>43696.410164964072</v>
      </c>
      <c r="AJ8" s="141">
        <f t="shared" si="0"/>
        <v>18423.052265484919</v>
      </c>
      <c r="AK8" s="141">
        <f t="shared" si="0"/>
        <v>12282.034843656613</v>
      </c>
      <c r="AL8" s="141">
        <f t="shared" si="0"/>
        <v>9211.5261327424596</v>
      </c>
      <c r="AM8" s="141">
        <f t="shared" si="0"/>
        <v>61410.174218283086</v>
      </c>
      <c r="AN8" s="141">
        <f t="shared" si="0"/>
        <v>3070.5087109141532</v>
      </c>
      <c r="AO8" s="141">
        <f t="shared" si="0"/>
        <v>3070.5087109141532</v>
      </c>
      <c r="AP8" s="141">
        <f t="shared" si="0"/>
        <v>3070.5087109141532</v>
      </c>
      <c r="AQ8" s="141">
        <f>SUM(AQ10,AQ13,AQ16,AQ19,AQ22,AQ25,AQ28,AQ31,AQ34)</f>
        <v>116886.77058876518</v>
      </c>
      <c r="AR8" s="141">
        <f>SUM(AR10,AR13,AR16,AR19,AR22,AR25,AR28,AR31,AR34)</f>
        <v>64287.723823820852</v>
      </c>
      <c r="AS8" s="141">
        <f t="shared" ref="AS8:BB8" si="2">SUM(AS10,AS13,AS16,AS19,AS22,AS25,AS28,AS31,AS34)</f>
        <v>58443.385294382591</v>
      </c>
      <c r="AT8" s="141">
        <f t="shared" si="2"/>
        <v>70132.062353259113</v>
      </c>
      <c r="AU8" s="141">
        <f t="shared" si="2"/>
        <v>64287.723823820852</v>
      </c>
      <c r="AV8" s="141">
        <f t="shared" si="2"/>
        <v>47705.704941049218</v>
      </c>
      <c r="AW8" s="141">
        <f t="shared" si="2"/>
        <v>31803.803294032819</v>
      </c>
      <c r="AX8" s="141">
        <f t="shared" si="2"/>
        <v>23852.852470524609</v>
      </c>
      <c r="AY8" s="141">
        <f t="shared" si="2"/>
        <v>159019.01647016409</v>
      </c>
      <c r="AZ8" s="141">
        <f t="shared" si="2"/>
        <v>7950.9508235082048</v>
      </c>
      <c r="BA8" s="141">
        <f t="shared" si="2"/>
        <v>7950.9508235082048</v>
      </c>
      <c r="BB8" s="141">
        <f t="shared" si="2"/>
        <v>7950.9508235082048</v>
      </c>
      <c r="BC8" s="143"/>
      <c r="BD8" s="65">
        <f>SUM(BD10,BD13,BD16,BD19,BD22,BD25,BD28,BD31,BD34)</f>
        <v>8887.01</v>
      </c>
      <c r="BE8" s="131"/>
      <c r="BF8" s="65">
        <f>SUM(P8:AA8)</f>
        <v>71452.235196286594</v>
      </c>
      <c r="BH8" s="65">
        <f>SUM(AB8:AM8)</f>
        <v>345038.77106610045</v>
      </c>
      <c r="BJ8" s="65">
        <f>SUM(AN8:AY8)</f>
        <v>645630.56919256179</v>
      </c>
    </row>
    <row r="9" spans="1:63" x14ac:dyDescent="0.15">
      <c r="A9" s="47"/>
      <c r="B9" s="47" t="s">
        <v>209</v>
      </c>
      <c r="C9" s="95" t="s">
        <v>0</v>
      </c>
      <c r="D9" s="48">
        <f>D8/D68</f>
        <v>1</v>
      </c>
      <c r="E9" s="48">
        <f t="shared" ref="E9:O9" si="3">E8/E68</f>
        <v>1</v>
      </c>
      <c r="F9" s="48">
        <f t="shared" si="3"/>
        <v>1</v>
      </c>
      <c r="G9" s="48">
        <f t="shared" si="3"/>
        <v>1</v>
      </c>
      <c r="H9" s="48">
        <f t="shared" si="3"/>
        <v>1</v>
      </c>
      <c r="I9" s="48">
        <f t="shared" si="3"/>
        <v>1</v>
      </c>
      <c r="J9" s="48">
        <f t="shared" si="3"/>
        <v>2.3159740949227983E-2</v>
      </c>
      <c r="K9" s="48">
        <f t="shared" si="3"/>
        <v>5.0802752182146957E-2</v>
      </c>
      <c r="L9" s="48">
        <f t="shared" si="3"/>
        <v>6.9005979003457923E-2</v>
      </c>
      <c r="M9" s="48">
        <f t="shared" si="3"/>
        <v>0</v>
      </c>
      <c r="N9" s="48">
        <f t="shared" si="3"/>
        <v>1</v>
      </c>
      <c r="O9" s="48">
        <f t="shared" si="3"/>
        <v>0.26396944328397892</v>
      </c>
      <c r="P9" s="49">
        <f>1</f>
        <v>1</v>
      </c>
      <c r="Q9" s="49">
        <f>1</f>
        <v>1</v>
      </c>
      <c r="R9" s="49">
        <f>1</f>
        <v>1</v>
      </c>
      <c r="S9" s="49">
        <f>1</f>
        <v>1</v>
      </c>
      <c r="T9" s="49">
        <f>1</f>
        <v>1</v>
      </c>
      <c r="U9" s="48">
        <f t="shared" ref="U9:AM9" si="4">U8/U68</f>
        <v>0.28852657716225405</v>
      </c>
      <c r="V9" s="48">
        <f t="shared" si="4"/>
        <v>0.28852657716225405</v>
      </c>
      <c r="W9" s="48">
        <f t="shared" si="4"/>
        <v>0.28852657716225411</v>
      </c>
      <c r="X9" s="48">
        <f t="shared" si="4"/>
        <v>0.24881374625411651</v>
      </c>
      <c r="Y9" s="48">
        <f>Y8/Y68</f>
        <v>0.33887810240958149</v>
      </c>
      <c r="Z9" s="48">
        <f t="shared" si="4"/>
        <v>0.25630509058339457</v>
      </c>
      <c r="AA9" s="48">
        <f t="shared" si="4"/>
        <v>0.24306958375538673</v>
      </c>
      <c r="AB9" s="48">
        <f t="shared" si="4"/>
        <v>0.29169169637859454</v>
      </c>
      <c r="AC9" s="48">
        <f t="shared" si="4"/>
        <v>0.29169169637859454</v>
      </c>
      <c r="AD9" s="48">
        <f t="shared" si="4"/>
        <v>0.29169169637859454</v>
      </c>
      <c r="AE9" s="48">
        <f t="shared" si="4"/>
        <v>0.31112564365276679</v>
      </c>
      <c r="AF9" s="48">
        <f t="shared" si="4"/>
        <v>0.33991354073311369</v>
      </c>
      <c r="AG9" s="48">
        <f t="shared" si="4"/>
        <v>0.32201919489950676</v>
      </c>
      <c r="AH9" s="48">
        <f t="shared" si="4"/>
        <v>0.37301054315670396</v>
      </c>
      <c r="AI9" s="48">
        <f t="shared" si="4"/>
        <v>0.34618860559598669</v>
      </c>
      <c r="AJ9" s="48">
        <f t="shared" si="4"/>
        <v>0.30002924313132806</v>
      </c>
      <c r="AK9" s="48">
        <f t="shared" si="4"/>
        <v>0.30002924313132795</v>
      </c>
      <c r="AL9" s="48">
        <f t="shared" si="4"/>
        <v>0.30002924313132806</v>
      </c>
      <c r="AM9" s="48">
        <f t="shared" si="4"/>
        <v>0.30002924313132812</v>
      </c>
      <c r="AN9" s="48">
        <f t="shared" ref="AN9:AY9" si="5">AN8/AN68</f>
        <v>0.30002924313132795</v>
      </c>
      <c r="AO9" s="48">
        <f t="shared" si="5"/>
        <v>0.30002924313132795</v>
      </c>
      <c r="AP9" s="48">
        <f t="shared" si="5"/>
        <v>0.30002924313132795</v>
      </c>
      <c r="AQ9" s="48">
        <f t="shared" si="5"/>
        <v>0.32367985699730883</v>
      </c>
      <c r="AR9" s="48">
        <f t="shared" si="5"/>
        <v>0.32530389981999347</v>
      </c>
      <c r="AS9" s="48">
        <f t="shared" si="5"/>
        <v>0.32530389981999347</v>
      </c>
      <c r="AT9" s="48">
        <f t="shared" si="5"/>
        <v>0.32530389981999341</v>
      </c>
      <c r="AU9" s="48">
        <f t="shared" si="5"/>
        <v>0.32530389981999347</v>
      </c>
      <c r="AV9" s="48">
        <f t="shared" si="5"/>
        <v>0.31695739984204907</v>
      </c>
      <c r="AW9" s="48">
        <f t="shared" si="5"/>
        <v>0.31693747069022604</v>
      </c>
      <c r="AX9" s="48">
        <f t="shared" si="5"/>
        <v>0.31693747069022604</v>
      </c>
      <c r="AY9" s="48">
        <f t="shared" si="5"/>
        <v>0.31693747069022604</v>
      </c>
      <c r="AZ9" s="48">
        <f t="shared" ref="AZ9:BB9" si="6">AZ8/AZ68</f>
        <v>0.31693747069022604</v>
      </c>
      <c r="BA9" s="48">
        <f t="shared" si="6"/>
        <v>0.31693747069022604</v>
      </c>
      <c r="BB9" s="48">
        <f t="shared" si="6"/>
        <v>0.31693747069022604</v>
      </c>
      <c r="BC9" s="41"/>
      <c r="BD9" s="50">
        <f>BD8/(BD8+BD38)</f>
        <v>0.10302425610836999</v>
      </c>
      <c r="BF9" s="51">
        <v>0.3</v>
      </c>
      <c r="BG9" s="52"/>
      <c r="BH9" s="51">
        <v>0.3</v>
      </c>
      <c r="BI9" s="52"/>
      <c r="BJ9" s="51">
        <v>0.3</v>
      </c>
      <c r="BK9" s="52"/>
    </row>
    <row r="10" spans="1:63" outlineLevel="1" x14ac:dyDescent="0.15">
      <c r="A10" s="33"/>
      <c r="B10" s="33" t="s">
        <v>210</v>
      </c>
      <c r="C10" s="94" t="s">
        <v>17</v>
      </c>
      <c r="D10" s="53">
        <f>(D12*D11)</f>
        <v>88.186189055711665</v>
      </c>
      <c r="E10" s="53">
        <f t="shared" ref="E10:O10" si="7">(E12*E11)</f>
        <v>96.307276350538601</v>
      </c>
      <c r="F10" s="53">
        <f t="shared" si="7"/>
        <v>27.409971632753873</v>
      </c>
      <c r="G10" s="53">
        <f t="shared" si="7"/>
        <v>131.5050200236075</v>
      </c>
      <c r="H10" s="53">
        <f t="shared" si="7"/>
        <v>28.173819091010358</v>
      </c>
      <c r="I10" s="53">
        <f t="shared" si="7"/>
        <v>202.24597474291127</v>
      </c>
      <c r="J10" s="53">
        <f t="shared" si="7"/>
        <v>123.97070645807757</v>
      </c>
      <c r="K10" s="53">
        <f t="shared" si="7"/>
        <v>181.53008447160519</v>
      </c>
      <c r="L10" s="53">
        <f t="shared" si="7"/>
        <v>192.44615905687064</v>
      </c>
      <c r="M10" s="53">
        <f t="shared" si="7"/>
        <v>0</v>
      </c>
      <c r="N10" s="53">
        <f>(N12*N11)</f>
        <v>267.43514725425092</v>
      </c>
      <c r="O10" s="53">
        <f t="shared" si="7"/>
        <v>844.62432696711278</v>
      </c>
      <c r="P10" s="53">
        <f>P11*P12</f>
        <v>85.852114265652915</v>
      </c>
      <c r="Q10" s="53">
        <f t="shared" ref="Q10:S10" si="8">Q11*Q12</f>
        <v>85.852114265652915</v>
      </c>
      <c r="R10" s="53">
        <f t="shared" si="8"/>
        <v>85.852114265652915</v>
      </c>
      <c r="S10" s="53">
        <f t="shared" si="8"/>
        <v>85.852114265652915</v>
      </c>
      <c r="T10" s="53">
        <f t="shared" ref="T10" si="9">T11*T12</f>
        <v>85.852114265652915</v>
      </c>
      <c r="U10" s="53">
        <f t="shared" ref="U10:Z10" si="10">(U11*U12)/1.21</f>
        <v>3414.6367986080904</v>
      </c>
      <c r="V10" s="53">
        <f t="shared" si="10"/>
        <v>4439.0278381905173</v>
      </c>
      <c r="W10" s="53">
        <f t="shared" si="10"/>
        <v>5121.9551979121361</v>
      </c>
      <c r="X10" s="53">
        <f t="shared" si="10"/>
        <v>1726.0289677234127</v>
      </c>
      <c r="Y10" s="53">
        <f t="shared" si="10"/>
        <v>215.75362096542659</v>
      </c>
      <c r="Z10" s="53">
        <f t="shared" si="10"/>
        <v>129.45217257925594</v>
      </c>
      <c r="AA10" s="53">
        <f>(AA11*AA12)/1.21</f>
        <v>431.50724193085318</v>
      </c>
      <c r="AB10" s="53">
        <f t="shared" ref="AB10:AH10" si="11">(AB11*AB12)/1.21</f>
        <v>43.150724193085317</v>
      </c>
      <c r="AC10" s="53">
        <f>(AC11*AC12)/1.21</f>
        <v>43.150724193085317</v>
      </c>
      <c r="AD10" s="53">
        <f>(AD11*AD12)/1.21</f>
        <v>43.150724193085317</v>
      </c>
      <c r="AE10" s="53">
        <f>(AE11*AE12)/1.21</f>
        <v>14496.209969008265</v>
      </c>
      <c r="AF10" s="53">
        <f>(AF11*AF12)/1.21</f>
        <v>10232.618801652892</v>
      </c>
      <c r="AG10" s="53">
        <f>(AG11*AG12)/1.21</f>
        <v>13643.491735537191</v>
      </c>
      <c r="AH10" s="53">
        <f t="shared" si="11"/>
        <v>6821.7458677685954</v>
      </c>
      <c r="AI10" s="53">
        <f t="shared" ref="AI10" si="12">(AI11*AI12)/1.21</f>
        <v>9379.900568181818</v>
      </c>
      <c r="AJ10" s="53">
        <f t="shared" ref="AJ10" si="13">(AJ11*AJ12)/1.21</f>
        <v>1830.9232374707788</v>
      </c>
      <c r="AK10" s="53">
        <f>(AK11*AK12)/1.21</f>
        <v>1220.615491647186</v>
      </c>
      <c r="AL10" s="53">
        <f t="shared" ref="AL10" si="14">(AL11*AL12)/1.21</f>
        <v>915.46161873538938</v>
      </c>
      <c r="AM10" s="53">
        <f>(AM11*AM12)/1.21</f>
        <v>6103.077458235929</v>
      </c>
      <c r="AN10" s="53">
        <f t="shared" ref="AN10:AQ10" si="15">(AN11*AN12)/1.21</f>
        <v>305.1538729117965</v>
      </c>
      <c r="AO10" s="53">
        <f t="shared" si="15"/>
        <v>305.1538729117965</v>
      </c>
      <c r="AP10" s="53">
        <f t="shared" si="15"/>
        <v>305.1538729117965</v>
      </c>
      <c r="AQ10" s="53">
        <f t="shared" si="15"/>
        <v>41563.82311902973</v>
      </c>
      <c r="AR10" s="53">
        <f>(AR11*AR12)/1.21</f>
        <v>22860.102715466353</v>
      </c>
      <c r="AS10" s="53">
        <f>(AS11*AS12)/1.21</f>
        <v>20781.911559514865</v>
      </c>
      <c r="AT10" s="53">
        <f t="shared" ref="AT10:AV10" si="16">(AT11*AT12)/1.21</f>
        <v>24938.293871417838</v>
      </c>
      <c r="AU10" s="53">
        <f t="shared" si="16"/>
        <v>22860.102715466353</v>
      </c>
      <c r="AV10" s="53">
        <f t="shared" si="16"/>
        <v>4858.8761023514926</v>
      </c>
      <c r="AW10" s="53">
        <f>(AW11*AW12)/1.21</f>
        <v>3239.2507349009957</v>
      </c>
      <c r="AX10" s="53">
        <f t="shared" ref="AX10" si="17">(AX11*AX12)/1.21</f>
        <v>2429.4380511757463</v>
      </c>
      <c r="AY10" s="53">
        <f>(AY11*AY12)/1.21</f>
        <v>16196.253674504978</v>
      </c>
      <c r="AZ10" s="53">
        <f t="shared" ref="AZ10:BB10" si="18">(AZ11*AZ12)/1.21</f>
        <v>809.81268372524892</v>
      </c>
      <c r="BA10" s="53">
        <f t="shared" si="18"/>
        <v>809.81268372524892</v>
      </c>
      <c r="BB10" s="53">
        <f t="shared" si="18"/>
        <v>809.81268372524892</v>
      </c>
      <c r="BC10" s="54"/>
      <c r="BD10" s="46">
        <f>(BD11*BD12)</f>
        <v>1542.8</v>
      </c>
      <c r="BE10" s="40"/>
      <c r="BF10" s="46">
        <f>SUM(P10:AA10)</f>
        <v>15907.622409237954</v>
      </c>
      <c r="BG10" s="55"/>
      <c r="BH10" s="46">
        <f>SUM(AB10:AM10)</f>
        <v>64773.496920817299</v>
      </c>
      <c r="BI10" s="55"/>
      <c r="BJ10" s="46">
        <f>SUM(AN10:AY10)</f>
        <v>160643.51416256375</v>
      </c>
      <c r="BK10" s="55"/>
    </row>
    <row r="11" spans="1:63" outlineLevel="1" x14ac:dyDescent="0.15">
      <c r="A11" s="34"/>
      <c r="B11" s="34" t="s">
        <v>211</v>
      </c>
      <c r="C11" s="94" t="s">
        <v>18</v>
      </c>
      <c r="D11" s="46">
        <f>$BD11*(D$8/$BD$8)</f>
        <v>1.6004753004666363</v>
      </c>
      <c r="E11" s="46">
        <f t="shared" ref="E11:O11" si="19">$BD11*(E8/$BD$8)</f>
        <v>1.7478634546377241</v>
      </c>
      <c r="F11" s="46">
        <f t="shared" si="19"/>
        <v>0.49745865032221182</v>
      </c>
      <c r="G11" s="46">
        <f t="shared" si="19"/>
        <v>2.3866609804647458</v>
      </c>
      <c r="H11" s="46">
        <f t="shared" si="19"/>
        <v>0.51132158059909905</v>
      </c>
      <c r="I11" s="46">
        <f t="shared" si="19"/>
        <v>3.6705258574031081</v>
      </c>
      <c r="J11" s="46">
        <f t="shared" si="19"/>
        <v>2.2499220772790847</v>
      </c>
      <c r="K11" s="46">
        <f t="shared" si="19"/>
        <v>3.2945568869619817</v>
      </c>
      <c r="L11" s="46">
        <f t="shared" si="19"/>
        <v>3.4926707632825886</v>
      </c>
      <c r="M11" s="46">
        <f t="shared" si="19"/>
        <v>0</v>
      </c>
      <c r="N11" s="46">
        <f t="shared" si="19"/>
        <v>4.8536324365562775</v>
      </c>
      <c r="O11" s="46">
        <f t="shared" si="19"/>
        <v>15.328935153668107</v>
      </c>
      <c r="P11" s="46">
        <f>AVERAGE($D11:$G11)</f>
        <v>1.5581145964728296</v>
      </c>
      <c r="Q11" s="46">
        <f t="shared" ref="Q11:R11" si="20">AVERAGE($D11:$G11)</f>
        <v>1.5581145964728296</v>
      </c>
      <c r="R11" s="46">
        <f t="shared" si="20"/>
        <v>1.5581145964728296</v>
      </c>
      <c r="S11" s="46">
        <f>AVERAGE($D11:$G11)</f>
        <v>1.5581145964728296</v>
      </c>
      <c r="T11" s="46">
        <f>AVERAGE($D11:$G11)</f>
        <v>1.5581145964728296</v>
      </c>
      <c r="U11" s="46">
        <f>Purchases!$F$56*Purchases!$P$56*Assumptions!$BF9*(1*U$75/(SUM(Assumptions!$U$75:$W$75)))</f>
        <v>53.28947368421052</v>
      </c>
      <c r="V11" s="46">
        <f>Purchases!$F$56*Purchases!$P$56*Assumptions!$BF9*(1*V$75/(SUM(Assumptions!$U$75:$W$75)))</f>
        <v>69.276315789473685</v>
      </c>
      <c r="W11" s="46">
        <f>Purchases!$F$56*Purchases!$P$56*Assumptions!$BF9*(1*W$75/(SUM(Assumptions!$U$75:$W$75)))</f>
        <v>79.934210526315795</v>
      </c>
      <c r="X11" s="46">
        <f>(Purchases!$F$56+Purchases!$H$56-SUM(Assumptions!$T11:$W11,$T41:$W41))*Purchases!$Q$56*Assumptions!$BF$9*(1*Assumptions!X$75/(SUM($X$75:$AD$75)))</f>
        <v>26.37346844107207</v>
      </c>
      <c r="Y11" s="46">
        <f>(Purchases!$F$56+Purchases!$H$56-SUM(Assumptions!$T11:$W11,$T41:$W41))*Purchases!$Q$56*Assumptions!$BF$9*(1*Assumptions!Y$75/(SUM($X$75:$AD$75)))</f>
        <v>3.2966835551340088</v>
      </c>
      <c r="Z11" s="46">
        <f>(Purchases!$F$56+Purchases!$H$56-SUM(Assumptions!$T11:$W11,$T41:$W41))*Purchases!$Q$56*Assumptions!$BF$9*(1*Assumptions!Z$75/(SUM($X$75:$AD$75)))</f>
        <v>1.9780101330804052</v>
      </c>
      <c r="AA11" s="46">
        <f>(Purchases!$F$56+Purchases!$H$56-SUM(Assumptions!$T11:$W11,$T41:$W41))*Purchases!$Q$56*Assumptions!$BF$9*(1*Assumptions!AA$75/(SUM($X$75:$AD$75)))</f>
        <v>6.5933671102680176</v>
      </c>
      <c r="AB11" s="46">
        <f>(Purchases!$F$56+Purchases!$H$56-SUM(Assumptions!$T11:$W11,$T41:$W41))*Purchases!$Q$56*Assumptions!$BF$9*(1*Assumptions!AB$75/(SUM($X$75:$AD$75)))</f>
        <v>0.6593367110268018</v>
      </c>
      <c r="AC11" s="46">
        <f>(Purchases!$F$56+Purchases!$H$56-SUM(Assumptions!$T11:$W11,$T41:$W41))*Purchases!$Q$56*Assumptions!$BF$9*(1*Assumptions!AC$75/(SUM($X$75:$AD$75)))</f>
        <v>0.6593367110268018</v>
      </c>
      <c r="AD11" s="46">
        <f>(Purchases!$F$56+Purchases!$H$56-SUM(Assumptions!$T11:$W11,$T41:$W41))*Purchases!$Q$56*Assumptions!$BF$9*(1*Assumptions!AD$75/(SUM($X$75:$AD$75)))</f>
        <v>0.6593367110268018</v>
      </c>
      <c r="AE11" s="46">
        <f>Purchases!$Z$56*Purchases!$AJ$56*Assumptions!$BH9*(1*AE$75/(SUM(Assumptions!$AE$75:$AI$75)))</f>
        <v>238.46484375</v>
      </c>
      <c r="AF11" s="46">
        <f>Purchases!$Z$56*Purchases!$AJ$56*Assumptions!$BH9*(1*AF$75/(SUM(Assumptions!$AE$75:$AI$75)))</f>
        <v>168.328125</v>
      </c>
      <c r="AG11" s="46">
        <f>Purchases!$Z$56*Purchases!$AJ$56*Assumptions!$BH9*(1*AG$75/(SUM(Assumptions!$AE$75:$AI$75)))</f>
        <v>224.4375</v>
      </c>
      <c r="AH11" s="46">
        <f>Purchases!$Z$56*Purchases!$AJ$56*Assumptions!$BH9*(1*AH$75/(SUM(Assumptions!$AE$75:$AI$75)))</f>
        <v>112.21875</v>
      </c>
      <c r="AI11" s="46">
        <f>Purchases!$Z$56*Purchases!$AJ$56*Assumptions!$BH9*(1*AI$75/(SUM(Assumptions!$AE$75:$AI$75)))</f>
        <v>154.30078125</v>
      </c>
      <c r="AJ11" s="46">
        <f>(Purchases!$Z$56+Purchases!$AB$56-SUM(Assumptions!$AE11:$AI11,$AE41:$AI41))*Purchases!$AK$56*Assumptions!$BH$9*(1*Assumptions!AJ$75/(SUM($AJ$75:$AP$75)))</f>
        <v>26.124999999999993</v>
      </c>
      <c r="AK11" s="46">
        <f>(Purchases!$Z$56+Purchases!$AB$56-SUM(Assumptions!$AE11:$AI11,$AE41:$AI41))*Purchases!$AK$56*Assumptions!$BH$9*(1*Assumptions!AK$75/(SUM($AJ$75:$AP$75)))</f>
        <v>17.416666666666664</v>
      </c>
      <c r="AL11" s="46">
        <f>(Purchases!$Z$56+Purchases!$AB$56-SUM(Assumptions!$AE11:$AI11,$AE41:$AI41))*Purchases!$AK$56*Assumptions!$BH$9*(1*Assumptions!AL$75/(SUM($AJ$75:$AP$75)))</f>
        <v>13.062499999999996</v>
      </c>
      <c r="AM11" s="46">
        <f>(Purchases!$Z$56+Purchases!$AB$56-SUM(Assumptions!$AE11:$AI11,$AE41:$AI41))*Purchases!$AK$56*Assumptions!$BH$9*(1*Assumptions!AM$75/(SUM($AJ$75:$AP$75)))</f>
        <v>87.083333333333314</v>
      </c>
      <c r="AN11" s="46">
        <f>(Purchases!$Z$56+Purchases!$AB$56-SUM(Assumptions!$AE11:$AI11,$AE41:$AI41))*Purchases!$AK$56*Assumptions!$BH$9*(1*Assumptions!AN$75/(SUM($AJ$75:$AP$75)))</f>
        <v>4.3541666666666661</v>
      </c>
      <c r="AO11" s="46">
        <f>(Purchases!$Z$56+Purchases!$AB$56-SUM(Assumptions!$AE11:$AI11,$AE41:$AI41))*Purchases!$AK$56*Assumptions!$BH$9*(1*Assumptions!AO$75/(SUM($AJ$75:$AP$75)))</f>
        <v>4.3541666666666661</v>
      </c>
      <c r="AP11" s="46">
        <f>(Purchases!$Z$56+Purchases!$AB$56-SUM(Assumptions!$AE11:$AI11,$AE41:$AI41))*Purchases!$AK$56*Assumptions!$BH$9*(1*Assumptions!AP$75/(SUM($AJ$75:$AP$75)))</f>
        <v>4.3541666666666661</v>
      </c>
      <c r="AQ11" s="46">
        <f>Purchases!$AT$56*Purchases!$BD$56*Assumptions!$BJ$9*(1*AQ$75/(SUM(Assumptions!$AR$75:$AU$75)))</f>
        <v>683.73116883116882</v>
      </c>
      <c r="AR11" s="46">
        <f>Purchases!$AT$56*Purchases!$BD$56*Assumptions!$BJ$9*(1*AR$75/(SUM(Assumptions!$AR$75:$AU$75)))</f>
        <v>376.05214285714283</v>
      </c>
      <c r="AS11" s="46">
        <f>Purchases!$AT$56*Purchases!$BD$56*Assumptions!$BJ$9*(1*AS$75/(SUM(Assumptions!$AR$75:$AU$75)))</f>
        <v>341.86558441558441</v>
      </c>
      <c r="AT11" s="46">
        <f>Purchases!$AT$56*Purchases!$BD$56*Assumptions!$BJ$9*(1*AT$75/(SUM(Assumptions!$AR$75:$AU$75)))</f>
        <v>410.23870129870124</v>
      </c>
      <c r="AU11" s="46">
        <f>Purchases!$AT$56*Purchases!$BD$56*Assumptions!$BJ$9*(1*AU$75/(SUM(Assumptions!$AR$75:$AU$75)))</f>
        <v>376.05214285714283</v>
      </c>
      <c r="AV11" s="46">
        <f>(Purchases!$AT$56+Purchases!$AV$56-SUM(Assumptions!$AR11:$AU11,$AR41:$AU41))*Purchases!$BE$56*Assumptions!$BJ$9*(1*Assumptions!AV$75/(SUM($AV$75:$BB$75)))</f>
        <v>69.330125685271184</v>
      </c>
      <c r="AW11" s="46">
        <f>(Purchases!$AT$56+Purchases!$AV$56-SUM(Assumptions!$AR11:$AU11,$AR41:$AU41))*Purchases!$BE$56*Assumptions!$BJ$9*(1*Assumptions!AW$75/(SUM($AV$75:$BB$75)))</f>
        <v>46.220083790180801</v>
      </c>
      <c r="AX11" s="46">
        <f>(Purchases!$AT$56+Purchases!$AV$56-SUM(Assumptions!$AR11:$AU11,$AR41:$AU41))*Purchases!$BE$56*Assumptions!$BJ$9*(1*Assumptions!AX$75/(SUM($AV$75:$BB$75)))</f>
        <v>34.665062842635592</v>
      </c>
      <c r="AY11" s="46">
        <f>(Purchases!$AT$56+Purchases!$AV$56-SUM(Assumptions!$AR11:$AU11,$AR41:$AU41))*Purchases!$BE$56*Assumptions!$BJ$9*(1*Assumptions!AY$75/(SUM($AV$75:$BB$75)))</f>
        <v>231.10041895090399</v>
      </c>
      <c r="AZ11" s="46">
        <f>(Purchases!$AT$56+Purchases!$AV$56-SUM(Assumptions!$AR11:$AU11,$AR41:$AU41))*Purchases!$BE$56*Assumptions!$BJ$9*(1*Assumptions!AZ$75/(SUM($AV$75:$BB$75)))</f>
        <v>11.5550209475452</v>
      </c>
      <c r="BA11" s="46">
        <f>(Purchases!$AT$56+Purchases!$AV$56-SUM(Assumptions!$AR11:$AU11,$AR41:$AU41))*Purchases!$BE$56*Assumptions!$BJ$9*(1*Assumptions!BA$75/(SUM($AV$75:$BB$75)))</f>
        <v>11.5550209475452</v>
      </c>
      <c r="BB11" s="46">
        <f>(Purchases!$AT$56+Purchases!$AV$56-SUM(Assumptions!$AR11:$AU11,$AR41:$AU41))*Purchases!$BE$56*Assumptions!$BJ$9*(1*Assumptions!BB$75/(SUM($AV$75:$BB$75)))</f>
        <v>11.5550209475452</v>
      </c>
      <c r="BC11" s="143"/>
      <c r="BD11" s="57">
        <v>28</v>
      </c>
      <c r="BE11" s="22"/>
      <c r="BF11" s="46">
        <f>SUM(P11:AA11)</f>
        <v>248.53210222191865</v>
      </c>
      <c r="BG11" s="55"/>
      <c r="BH11" s="46">
        <f>SUM(AB11:AM11)</f>
        <v>1043.4155101330803</v>
      </c>
      <c r="BI11" s="55"/>
      <c r="BJ11" s="46">
        <f>SUM(AN11:AY11)</f>
        <v>2582.3179315287316</v>
      </c>
      <c r="BK11" s="55"/>
    </row>
    <row r="12" spans="1:63" outlineLevel="1" x14ac:dyDescent="0.15">
      <c r="A12" s="34"/>
      <c r="B12" s="34" t="s">
        <v>212</v>
      </c>
      <c r="C12" s="94" t="s">
        <v>17</v>
      </c>
      <c r="D12" s="57">
        <v>55.1</v>
      </c>
      <c r="E12" s="57">
        <v>55.1</v>
      </c>
      <c r="F12" s="57">
        <v>55.1</v>
      </c>
      <c r="G12" s="57">
        <v>55.1</v>
      </c>
      <c r="H12" s="57">
        <v>55.1</v>
      </c>
      <c r="I12" s="57">
        <v>55.1</v>
      </c>
      <c r="J12" s="57">
        <v>55.1</v>
      </c>
      <c r="K12" s="57">
        <v>55.1</v>
      </c>
      <c r="L12" s="57">
        <v>55.1</v>
      </c>
      <c r="M12" s="57">
        <v>55.1</v>
      </c>
      <c r="N12" s="57">
        <v>55.1</v>
      </c>
      <c r="O12" s="57">
        <v>55.1</v>
      </c>
      <c r="P12" s="57">
        <v>55.1</v>
      </c>
      <c r="Q12" s="57">
        <v>55.1</v>
      </c>
      <c r="R12" s="57">
        <v>55.1</v>
      </c>
      <c r="S12" s="57">
        <v>55.1</v>
      </c>
      <c r="T12" s="57">
        <v>55.1</v>
      </c>
      <c r="U12" s="46">
        <f>Purchases!$M$56</f>
        <v>77.533333333333331</v>
      </c>
      <c r="V12" s="46">
        <f>Purchases!$M$56</f>
        <v>77.533333333333331</v>
      </c>
      <c r="W12" s="46">
        <f>Purchases!$M$56</f>
        <v>77.533333333333331</v>
      </c>
      <c r="X12" s="46">
        <f>Purchases!$O$56</f>
        <v>79.189244888733057</v>
      </c>
      <c r="Y12" s="46">
        <f>Purchases!$O$56</f>
        <v>79.189244888733057</v>
      </c>
      <c r="Z12" s="46">
        <f>Purchases!$O$56</f>
        <v>79.189244888733057</v>
      </c>
      <c r="AA12" s="46">
        <f>Purchases!$O$56</f>
        <v>79.189244888733057</v>
      </c>
      <c r="AB12" s="46">
        <f>Purchases!$O$56</f>
        <v>79.189244888733057</v>
      </c>
      <c r="AC12" s="46">
        <f>Purchases!$O$56</f>
        <v>79.189244888733057</v>
      </c>
      <c r="AD12" s="46">
        <f>Purchases!$O$56</f>
        <v>79.189244888733057</v>
      </c>
      <c r="AE12" s="46">
        <f>Purchases!$AG56</f>
        <v>73.555555555555557</v>
      </c>
      <c r="AF12" s="46">
        <f>Purchases!$AG56</f>
        <v>73.555555555555557</v>
      </c>
      <c r="AG12" s="46">
        <f>Purchases!$AG56</f>
        <v>73.555555555555557</v>
      </c>
      <c r="AH12" s="46">
        <f>Purchases!$AG56</f>
        <v>73.555555555555557</v>
      </c>
      <c r="AI12" s="46">
        <f>Purchases!$AG56</f>
        <v>73.555555555555557</v>
      </c>
      <c r="AJ12" s="46">
        <f>Purchases!$AI$56</f>
        <v>84.80065520917293</v>
      </c>
      <c r="AK12" s="46">
        <f>Purchases!$AI$56</f>
        <v>84.80065520917293</v>
      </c>
      <c r="AL12" s="46">
        <f>Purchases!$AI$56</f>
        <v>84.80065520917293</v>
      </c>
      <c r="AM12" s="46">
        <f>Purchases!$AI$56</f>
        <v>84.80065520917293</v>
      </c>
      <c r="AN12" s="46">
        <f>Purchases!$AI$56</f>
        <v>84.80065520917293</v>
      </c>
      <c r="AO12" s="46">
        <f>Purchases!$AI$56</f>
        <v>84.80065520917293</v>
      </c>
      <c r="AP12" s="46">
        <f>Purchases!$AI$56</f>
        <v>84.80065520917293</v>
      </c>
      <c r="AQ12" s="46">
        <f>Purchases!$AG56</f>
        <v>73.555555555555557</v>
      </c>
      <c r="AR12" s="46">
        <f>Purchases!$AG56</f>
        <v>73.555555555555557</v>
      </c>
      <c r="AS12" s="46">
        <f>Purchases!$AG56</f>
        <v>73.555555555555557</v>
      </c>
      <c r="AT12" s="46">
        <f>Purchases!$AG56</f>
        <v>73.555555555555557</v>
      </c>
      <c r="AU12" s="46">
        <f>Purchases!$AG56</f>
        <v>73.555555555555557</v>
      </c>
      <c r="AV12" s="46">
        <f>Purchases!$AI$56</f>
        <v>84.80065520917293</v>
      </c>
      <c r="AW12" s="46">
        <f>Purchases!$AI$56</f>
        <v>84.80065520917293</v>
      </c>
      <c r="AX12" s="46">
        <f>Purchases!$AI$56</f>
        <v>84.80065520917293</v>
      </c>
      <c r="AY12" s="46">
        <f>Purchases!$AI$56</f>
        <v>84.80065520917293</v>
      </c>
      <c r="AZ12" s="46">
        <f>Purchases!$AI$56</f>
        <v>84.80065520917293</v>
      </c>
      <c r="BA12" s="46">
        <f>Purchases!$AI$56</f>
        <v>84.80065520917293</v>
      </c>
      <c r="BB12" s="46">
        <f>Purchases!$AI$56</f>
        <v>84.80065520917293</v>
      </c>
      <c r="BC12" s="56"/>
      <c r="BD12" s="57">
        <v>55.1</v>
      </c>
      <c r="BE12" s="58"/>
      <c r="BF12" s="46">
        <f>((T12*SUM(T10:W10))+X12*SUM(X10:AA10)+AB12*SUM(AB10:AE10))/SUM(T10:AE10)</f>
        <v>68.767175072712405</v>
      </c>
      <c r="BH12" s="46">
        <f>((AF12*SUM(AF10:AI10))+AJ12*SUM(AJ10:AM10)+AN12*SUM(AN10:AQ10))/SUM(AF10:AQ10)</f>
        <v>79.935143106383919</v>
      </c>
      <c r="BJ12" s="46">
        <f>((AR12*SUM(AR10:AU10))+AV12*SUM(AV10:AY10)+AZ12*SUM(AZ10:BB10))/SUM(AR10:BB10)</f>
        <v>76.274033919425264</v>
      </c>
    </row>
    <row r="13" spans="1:63" outlineLevel="1" x14ac:dyDescent="0.15">
      <c r="A13" s="35"/>
      <c r="B13" s="35" t="s">
        <v>213</v>
      </c>
      <c r="C13" s="94" t="s">
        <v>17</v>
      </c>
      <c r="D13" s="46">
        <f>(D15*D14)</f>
        <v>73.691027218378281</v>
      </c>
      <c r="E13" s="46">
        <f>(E15*E14)</f>
        <v>80.477251584053576</v>
      </c>
      <c r="F13" s="46">
        <f t="shared" ref="F13:O13" si="21">(F15*F14)</f>
        <v>22.904595235067809</v>
      </c>
      <c r="G13" s="46">
        <f t="shared" si="21"/>
        <v>109.88954295089125</v>
      </c>
      <c r="H13" s="46">
        <f t="shared" si="21"/>
        <v>23.542889104434447</v>
      </c>
      <c r="I13" s="46">
        <f t="shared" si="21"/>
        <v>169.00280859366649</v>
      </c>
      <c r="J13" s="46">
        <f t="shared" si="21"/>
        <v>103.59364433032032</v>
      </c>
      <c r="K13" s="46">
        <f t="shared" si="21"/>
        <v>151.69198872286631</v>
      </c>
      <c r="L13" s="46">
        <f t="shared" si="21"/>
        <v>160.8137883832695</v>
      </c>
      <c r="M13" s="46">
        <f t="shared" si="21"/>
        <v>0</v>
      </c>
      <c r="N13" s="46">
        <f t="shared" si="21"/>
        <v>223.47683834045421</v>
      </c>
      <c r="O13" s="46">
        <f t="shared" si="21"/>
        <v>705.79344605215931</v>
      </c>
      <c r="P13" s="53">
        <f>P14*P15</f>
        <v>71.740604247097721</v>
      </c>
      <c r="Q13" s="53">
        <f t="shared" ref="Q13:S13" si="22">Q14*Q15</f>
        <v>71.740604247097721</v>
      </c>
      <c r="R13" s="53">
        <f t="shared" si="22"/>
        <v>71.740604247097721</v>
      </c>
      <c r="S13" s="53">
        <f t="shared" si="22"/>
        <v>71.740604247097721</v>
      </c>
      <c r="T13" s="53">
        <f t="shared" ref="T13" si="23">T14*T15</f>
        <v>71.740604247097721</v>
      </c>
      <c r="U13" s="53">
        <f t="shared" ref="U13:AA13" si="24">(U14*U15)/1.21</f>
        <v>1691.1700739451935</v>
      </c>
      <c r="V13" s="53">
        <f t="shared" si="24"/>
        <v>2198.5210961287512</v>
      </c>
      <c r="W13" s="53">
        <f t="shared" si="24"/>
        <v>2536.7551109177907</v>
      </c>
      <c r="X13" s="53">
        <f t="shared" si="24"/>
        <v>394.00991305211852</v>
      </c>
      <c r="Y13" s="53">
        <f t="shared" si="24"/>
        <v>1027.1198588110783</v>
      </c>
      <c r="Z13" s="53">
        <f t="shared" si="24"/>
        <v>102.71198588110782</v>
      </c>
      <c r="AA13" s="53">
        <f t="shared" si="24"/>
        <v>102.71198588110782</v>
      </c>
      <c r="AB13" s="53">
        <f t="shared" ref="AB13" si="25">(AB14*AB15)/1.21</f>
        <v>102.71198588110782</v>
      </c>
      <c r="AC13" s="53">
        <f t="shared" ref="AC13" si="26">(AC14*AC15)/1.21</f>
        <v>102.71198588110782</v>
      </c>
      <c r="AD13" s="53">
        <f t="shared" ref="AD13" si="27">(AD14*AD15)/1.21</f>
        <v>102.71198588110782</v>
      </c>
      <c r="AE13" s="53">
        <f t="shared" ref="AE13" si="28">(AE14*AE15)/1.21</f>
        <v>14398.976780794963</v>
      </c>
      <c r="AF13" s="53">
        <f>(AF14*AF15)/1.21</f>
        <v>14398.976780794963</v>
      </c>
      <c r="AG13" s="53">
        <f t="shared" ref="AG13" si="29">(AG14*AG15)/1.21</f>
        <v>14398.976780794963</v>
      </c>
      <c r="AH13" s="53">
        <f t="shared" ref="AH13" si="30">(AH14*AH15)/1.21</f>
        <v>14398.976780794963</v>
      </c>
      <c r="AI13" s="53">
        <f t="shared" ref="AI13" si="31">(AI14*AI15)/1.21</f>
        <v>14398.976780794963</v>
      </c>
      <c r="AJ13" s="53">
        <f t="shared" ref="AJ13" si="32">(AJ14*AJ15)/1.21</f>
        <v>702.47340304095678</v>
      </c>
      <c r="AK13" s="53">
        <f t="shared" ref="AK13" si="33">(AK14*AK15)/1.21</f>
        <v>468.31560202730458</v>
      </c>
      <c r="AL13" s="53">
        <f t="shared" ref="AL13" si="34">(AL14*AL15)/1.21</f>
        <v>351.23670152047839</v>
      </c>
      <c r="AM13" s="53">
        <f t="shared" ref="AM13:AQ13" si="35">(AM14*AM15)/1.21</f>
        <v>2341.5780101365226</v>
      </c>
      <c r="AN13" s="53">
        <f t="shared" si="35"/>
        <v>117.07890050682614</v>
      </c>
      <c r="AO13" s="53">
        <f t="shared" si="35"/>
        <v>117.07890050682614</v>
      </c>
      <c r="AP13" s="53">
        <f t="shared" si="35"/>
        <v>117.07890050682614</v>
      </c>
      <c r="AQ13" s="53">
        <f t="shared" si="35"/>
        <v>18410.423277007081</v>
      </c>
      <c r="AR13" s="53">
        <f>(AR14*AR15)/1.21</f>
        <v>10125.732802353894</v>
      </c>
      <c r="AS13" s="53">
        <f t="shared" ref="AS13:BB13" si="36">(AS14*AS15)/1.21</f>
        <v>9205.2116385035406</v>
      </c>
      <c r="AT13" s="53">
        <f t="shared" si="36"/>
        <v>11046.253966204249</v>
      </c>
      <c r="AU13" s="53">
        <f t="shared" si="36"/>
        <v>10125.732802353894</v>
      </c>
      <c r="AV13" s="53">
        <f t="shared" si="36"/>
        <v>4483.1004832880117</v>
      </c>
      <c r="AW13" s="53">
        <f t="shared" si="36"/>
        <v>2988.733655525341</v>
      </c>
      <c r="AX13" s="53">
        <f t="shared" si="36"/>
        <v>2241.5502416440058</v>
      </c>
      <c r="AY13" s="53">
        <f t="shared" si="36"/>
        <v>14943.668277626704</v>
      </c>
      <c r="AZ13" s="53">
        <f t="shared" si="36"/>
        <v>747.18341388133524</v>
      </c>
      <c r="BA13" s="53">
        <f t="shared" si="36"/>
        <v>747.18341388133524</v>
      </c>
      <c r="BB13" s="53">
        <f t="shared" si="36"/>
        <v>747.18341388133524</v>
      </c>
      <c r="BC13" s="56"/>
      <c r="BD13" s="46">
        <f>(BD14*BD15)</f>
        <v>1289.21</v>
      </c>
      <c r="BE13" s="40"/>
      <c r="BF13" s="46">
        <f>SUM(P13:AA13)</f>
        <v>8411.7030458526351</v>
      </c>
      <c r="BG13" s="55"/>
      <c r="BH13" s="46">
        <f>SUM(AB13:AM13)</f>
        <v>76166.623578343409</v>
      </c>
      <c r="BI13" s="55"/>
      <c r="BJ13" s="46">
        <f>SUM(AN13:AY13)</f>
        <v>83921.643846027204</v>
      </c>
      <c r="BK13" s="55"/>
    </row>
    <row r="14" spans="1:63" outlineLevel="1" x14ac:dyDescent="0.15">
      <c r="A14" s="34"/>
      <c r="B14" s="34" t="s">
        <v>211</v>
      </c>
      <c r="C14" s="94" t="s">
        <v>18</v>
      </c>
      <c r="D14" s="46">
        <f t="shared" ref="D14:O14" si="37">$BD14*(D$8/$BD$8)</f>
        <v>0.74307781807379536</v>
      </c>
      <c r="E14" s="46">
        <f t="shared" si="37"/>
        <v>0.81150803251037185</v>
      </c>
      <c r="F14" s="46">
        <f t="shared" si="37"/>
        <v>0.23096294479245547</v>
      </c>
      <c r="G14" s="46">
        <f t="shared" si="37"/>
        <v>1.1080925980729177</v>
      </c>
      <c r="H14" s="46">
        <f t="shared" si="37"/>
        <v>0.23739930527815314</v>
      </c>
      <c r="I14" s="46">
        <f t="shared" si="37"/>
        <v>1.7041727195085861</v>
      </c>
      <c r="J14" s="46">
        <f t="shared" si="37"/>
        <v>1.0446066787367179</v>
      </c>
      <c r="K14" s="46">
        <f t="shared" si="37"/>
        <v>1.529615697518063</v>
      </c>
      <c r="L14" s="46">
        <f t="shared" si="37"/>
        <v>1.6215971400954876</v>
      </c>
      <c r="M14" s="46">
        <f t="shared" si="37"/>
        <v>0</v>
      </c>
      <c r="N14" s="46">
        <f t="shared" si="37"/>
        <v>2.2534722026868428</v>
      </c>
      <c r="O14" s="46">
        <f t="shared" si="37"/>
        <v>7.117005607060193</v>
      </c>
      <c r="P14" s="46">
        <f t="shared" ref="P14:T14" si="38">AVERAGE($D14:$G14)</f>
        <v>0.72341034836238505</v>
      </c>
      <c r="Q14" s="46">
        <f t="shared" si="38"/>
        <v>0.72341034836238505</v>
      </c>
      <c r="R14" s="46">
        <f t="shared" si="38"/>
        <v>0.72341034836238505</v>
      </c>
      <c r="S14" s="46">
        <f t="shared" si="38"/>
        <v>0.72341034836238505</v>
      </c>
      <c r="T14" s="46">
        <f t="shared" si="38"/>
        <v>0.72341034836238505</v>
      </c>
      <c r="U14" s="46">
        <f>Purchases!$F$57*Purchases!$P$57*Assumptions!$BF$9*(1*U$75/(SUM(Assumptions!$U$75:$W$75)))</f>
        <v>14.210526315789473</v>
      </c>
      <c r="V14" s="46">
        <f>Purchases!$F$57*Purchases!$P$57*Assumptions!$BF$9*(1*V$75/(SUM(Assumptions!$U$75:$W$75)))</f>
        <v>18.473684210526315</v>
      </c>
      <c r="W14" s="46">
        <f>Purchases!$F$57*Purchases!$P$57*Assumptions!$BF$9*(1*W$75/(SUM(Assumptions!$U$75:$W$75)))</f>
        <v>21.315789473684212</v>
      </c>
      <c r="X14" s="46">
        <f>(Purchases!$F$57+Purchases!$H$57-SUM(Assumptions!$T14:$W14,$T44:$W44))*Purchases!$Q$57*Assumptions!$BF$9*(1*Assumptions!Z$75/(SUM($X$75:$AD$75)))</f>
        <v>3.3107777416184958</v>
      </c>
      <c r="Y14" s="46">
        <f>(Purchases!$F$57+Purchases!$H$57-SUM(Assumptions!$T14:$W14,$T44:$W44))*Purchases!$Q$57*Assumptions!$BF$9*(1*Assumptions!AA$75/(SUM($X$75:$AE$75)))</f>
        <v>8.6306599247319777</v>
      </c>
      <c r="Z14" s="46">
        <f>(Purchases!$F$57+Purchases!$H$57-SUM(Assumptions!$T14:$W14,$T44:$W44))*Purchases!$Q$57*Assumptions!$BF$9*(1*Assumptions!AB$75/(SUM($X$75:$AE$75)))</f>
        <v>0.8630659924731976</v>
      </c>
      <c r="AA14" s="46">
        <f>(Purchases!$F$57+Purchases!$H$57-SUM(Assumptions!$T14:$W14,$T44:$W44))*Purchases!$Q$57*Assumptions!$BF$9*(1*Assumptions!AC$75/(SUM($X$75:$AE$75)))</f>
        <v>0.8630659924731976</v>
      </c>
      <c r="AB14" s="46">
        <f>(Purchases!$F$57+Purchases!$H$57-SUM(Assumptions!$T14:$W14,$T44:$W44))*Purchases!$Q$57*Assumptions!$BH$9*(1*Assumptions!AB$75/(SUM($X$75:$AE$75)))</f>
        <v>0.8630659924731976</v>
      </c>
      <c r="AC14" s="46">
        <f>(Purchases!$F$57+Purchases!$H$57-SUM(Assumptions!$T14:$W14,$T44:$W44))*Purchases!$Q$57*Assumptions!$BH$9*(1*Assumptions!AC$75/(SUM($X$75:$AE$75)))</f>
        <v>0.8630659924731976</v>
      </c>
      <c r="AD14" s="46">
        <f>(Purchases!$F$57+Purchases!$H$57-SUM(Assumptions!$T14:$W14,$T44:$W44))*Purchases!$Q$57*Assumptions!$BH$9*(1*Assumptions!AD$75/(SUM($X$75:$AE$75)))</f>
        <v>0.8630659924731976</v>
      </c>
      <c r="AE14" s="519">
        <v>122</v>
      </c>
      <c r="AF14" s="519">
        <v>122</v>
      </c>
      <c r="AG14" s="519">
        <v>122</v>
      </c>
      <c r="AH14" s="519">
        <v>122</v>
      </c>
      <c r="AI14" s="519">
        <v>122</v>
      </c>
      <c r="AJ14" s="46">
        <f>(Purchases!$Z$57+Purchases!$AB$57-SUM(Assumptions!$AE14:$AI14,$AE44:$AI44))*Purchases!$AK$57*Assumptions!$BH$9*(1*Assumptions!AJ$75/(SUM($AJ$75:$AP$75)))</f>
        <v>5.9519337016574569</v>
      </c>
      <c r="AK14" s="46">
        <f>(Purchases!$Z$57+Purchases!$AB$57-SUM(Assumptions!$AE14:$AI14,$AE44:$AI44))*Purchases!$AK$57*Assumptions!$BH$9*(1*Assumptions!AK$75/(SUM($AJ$75:$AP$75)))</f>
        <v>3.967955801104972</v>
      </c>
      <c r="AL14" s="46">
        <f>(Purchases!$Z$57+Purchases!$AB$57-SUM(Assumptions!$AE14:$AI14,$AE44:$AI44))*Purchases!$AK$57*Assumptions!$BH$9*(1*Assumptions!AL$75/(SUM($AJ$75:$AP$75)))</f>
        <v>2.9759668508287285</v>
      </c>
      <c r="AM14" s="46">
        <f>(Purchases!$Z$57+Purchases!$AB$57-SUM(Assumptions!$AE14:$AI14,$AE44:$AI44))*Purchases!$AK$57*Assumptions!$BH$9*(1*Assumptions!AM$75/(SUM($AJ$75:$AP$75)))</f>
        <v>19.839779005524857</v>
      </c>
      <c r="AN14" s="46">
        <f>(Purchases!$Z$57+Purchases!$AB$57-SUM(Assumptions!$AE14:$AI14,$AE44:$AI44))*Purchases!$AK$57*Assumptions!$BH$9*(1*Assumptions!AN$75/(SUM($AJ$75:$AP$75)))</f>
        <v>0.99198895027624301</v>
      </c>
      <c r="AO14" s="46">
        <f>(Purchases!$Z$57+Purchases!$AB$57-SUM(Assumptions!$AE14:$AI14,$AE44:$AI44))*Purchases!$AK$57*Assumptions!$BH$9*(1*Assumptions!AO$75/(SUM($AJ$75:$AP$75)))</f>
        <v>0.99198895027624301</v>
      </c>
      <c r="AP14" s="46">
        <f>(Purchases!$Z$57+Purchases!$AB$57-SUM(Assumptions!$AE14:$AI14,$AE44:$AI44))*Purchases!$AK$57*Assumptions!$BH$9*(1*Assumptions!AP$75/(SUM($AJ$75:$AP$75)))</f>
        <v>0.99198895027624301</v>
      </c>
      <c r="AQ14" s="46">
        <f>Purchases!$AT$57*Purchases!$BD$57*Assumptions!$BH$9*(1*AQ$75/(SUM(Assumptions!$AQ$75:$AU$75)))</f>
        <v>155.98828125</v>
      </c>
      <c r="AR14" s="46">
        <f>Purchases!$AT$57*Purchases!$BD$57*Assumptions!$BH$9*(1*AR$75/(SUM(Assumptions!$AQ$75:$AU$75)))</f>
        <v>85.793554687499991</v>
      </c>
      <c r="AS14" s="46">
        <f>Purchases!$AT$57*Purchases!$BD$57*Assumptions!$BH$9*(1*AS$75/(SUM(Assumptions!$AQ$75:$AU$75)))</f>
        <v>77.994140625</v>
      </c>
      <c r="AT14" s="46">
        <f>Purchases!$AT$57*Purchases!$BD$57*Assumptions!$BH$9*(1*AT$75/(SUM(Assumptions!$AQ$75:$AU$75)))</f>
        <v>93.592968749999997</v>
      </c>
      <c r="AU14" s="46">
        <f>Purchases!$AT$57*Purchases!$BD$57*Assumptions!$BH$9*(1*AU$75/(SUM(Assumptions!$AQ$75:$AU$75)))</f>
        <v>85.793554687499991</v>
      </c>
      <c r="AV14" s="46">
        <f>(Purchases!$AT$57+Purchases!$AV$57-SUM(Assumptions!$AQ14:$AU14,$AQ44:$AU44))*Purchases!$BE$57*Assumptions!$BJ$9*(1*Assumptions!AV$75/(SUM($AV$75:$BB$75)))</f>
        <v>37.984522600983119</v>
      </c>
      <c r="AW14" s="46">
        <f>(Purchases!$AT$57+Purchases!$AV$57-SUM(Assumptions!$AQ14:$AU14,$AQ44:$AU44))*Purchases!$BE$57*Assumptions!$BJ$9*(1*Assumptions!AW$75/(SUM($AV$75:$BB$75)))</f>
        <v>25.323015067322082</v>
      </c>
      <c r="AX14" s="46">
        <f>(Purchases!$AT$57+Purchases!$AV$57-SUM(Assumptions!$AQ14:$AU14,$AQ44:$AU44))*Purchases!$BE$57*Assumptions!$BJ$9*(1*Assumptions!AX$75/(SUM($AV$75:$BB$75)))</f>
        <v>18.99226130049156</v>
      </c>
      <c r="AY14" s="46">
        <f>(Purchases!$AT$57+Purchases!$AV$57-SUM(Assumptions!$AQ14:$AU14,$AQ44:$AU44))*Purchases!$BE$57*Assumptions!$BJ$9*(1*Assumptions!AY$75/(SUM($AV$75:$BB$75)))</f>
        <v>126.6150753366104</v>
      </c>
      <c r="AZ14" s="46">
        <f>(Purchases!$AT$57+Purchases!$AV$57-SUM(Assumptions!$AQ14:$AU14,$AQ44:$AU44))*Purchases!$BE$57*Assumptions!$BJ$9*(1*Assumptions!AZ$75/(SUM($AV$75:$BB$75)))</f>
        <v>6.3307537668305205</v>
      </c>
      <c r="BA14" s="46">
        <f>(Purchases!$AT$57+Purchases!$AV$57-SUM(Assumptions!$AQ14:$AU14,$AQ44:$AU44))*Purchases!$BE$57*Assumptions!$BJ$9*(1*Assumptions!BA$75/(SUM($AV$75:$BB$75)))</f>
        <v>6.3307537668305205</v>
      </c>
      <c r="BB14" s="46">
        <f>(Purchases!$AT$57+Purchases!$AV$57-SUM(Assumptions!$AQ14:$AU14,$AQ44:$AU44))*Purchases!$BE$57*Assumptions!$BJ$9*(1*Assumptions!BB$75/(SUM($AV$75:$BB$75)))</f>
        <v>6.3307537668305205</v>
      </c>
      <c r="BC14" s="143"/>
      <c r="BD14" s="57">
        <v>13</v>
      </c>
      <c r="BE14" s="22"/>
      <c r="BF14" s="46">
        <f>SUM(P14:AA14)</f>
        <v>71.284621393108793</v>
      </c>
      <c r="BG14" s="55"/>
      <c r="BH14" s="46">
        <f>SUM(AB14:AM14)</f>
        <v>645.32483333653568</v>
      </c>
      <c r="BI14" s="55"/>
      <c r="BJ14" s="46">
        <f>SUM(AN14:AY14)</f>
        <v>711.05334115623589</v>
      </c>
      <c r="BK14" s="55"/>
    </row>
    <row r="15" spans="1:63" outlineLevel="1" x14ac:dyDescent="0.15">
      <c r="A15" s="34"/>
      <c r="B15" s="34" t="s">
        <v>212</v>
      </c>
      <c r="C15" s="94" t="s">
        <v>17</v>
      </c>
      <c r="D15" s="57">
        <v>99.17</v>
      </c>
      <c r="E15" s="57">
        <v>99.17</v>
      </c>
      <c r="F15" s="57">
        <v>99.17</v>
      </c>
      <c r="G15" s="57">
        <v>99.17</v>
      </c>
      <c r="H15" s="57">
        <v>99.17</v>
      </c>
      <c r="I15" s="57">
        <v>99.17</v>
      </c>
      <c r="J15" s="57">
        <v>99.17</v>
      </c>
      <c r="K15" s="57">
        <v>99.17</v>
      </c>
      <c r="L15" s="57">
        <v>99.17</v>
      </c>
      <c r="M15" s="57">
        <v>99.17</v>
      </c>
      <c r="N15" s="57">
        <v>99.17</v>
      </c>
      <c r="O15" s="57">
        <v>99.17</v>
      </c>
      <c r="P15" s="57">
        <v>99.17</v>
      </c>
      <c r="Q15" s="57">
        <v>99.17</v>
      </c>
      <c r="R15" s="57">
        <v>99.17</v>
      </c>
      <c r="S15" s="57">
        <v>99.17</v>
      </c>
      <c r="T15" s="57">
        <v>99.17</v>
      </c>
      <c r="U15" s="46">
        <f>Purchases!$M$57</f>
        <v>144</v>
      </c>
      <c r="V15" s="46">
        <f>Purchases!$M$57</f>
        <v>144</v>
      </c>
      <c r="W15" s="46">
        <f>Purchases!$M$57</f>
        <v>144</v>
      </c>
      <c r="X15" s="46">
        <f>Purchases!$O$57</f>
        <v>144</v>
      </c>
      <c r="Y15" s="46">
        <f>Purchases!$O$57</f>
        <v>144</v>
      </c>
      <c r="Z15" s="46">
        <f>Purchases!$O$57</f>
        <v>144</v>
      </c>
      <c r="AA15" s="46">
        <f>Purchases!$O$57</f>
        <v>144</v>
      </c>
      <c r="AB15" s="46">
        <f>Purchases!$O$57</f>
        <v>144</v>
      </c>
      <c r="AC15" s="46">
        <f>Purchases!$O$57</f>
        <v>144</v>
      </c>
      <c r="AD15" s="46">
        <f>Purchases!$O$57</f>
        <v>144</v>
      </c>
      <c r="AE15" s="46">
        <f>Purchases!$AG57</f>
        <v>142.8095238095238</v>
      </c>
      <c r="AF15" s="46">
        <f>Purchases!$AG57</f>
        <v>142.8095238095238</v>
      </c>
      <c r="AG15" s="46">
        <f>Purchases!$AG57</f>
        <v>142.8095238095238</v>
      </c>
      <c r="AH15" s="46">
        <f>Purchases!$AG57</f>
        <v>142.8095238095238</v>
      </c>
      <c r="AI15" s="46">
        <f>Purchases!$AG57</f>
        <v>142.8095238095238</v>
      </c>
      <c r="AJ15" s="46">
        <f>Purchases!$AI$57</f>
        <v>142.8095238095238</v>
      </c>
      <c r="AK15" s="46">
        <f>Purchases!$AI$57</f>
        <v>142.8095238095238</v>
      </c>
      <c r="AL15" s="46">
        <f>Purchases!$AI$57</f>
        <v>142.8095238095238</v>
      </c>
      <c r="AM15" s="46">
        <f>Purchases!$AI$57</f>
        <v>142.8095238095238</v>
      </c>
      <c r="AN15" s="46">
        <f>Purchases!$AI$57</f>
        <v>142.8095238095238</v>
      </c>
      <c r="AO15" s="46">
        <f>Purchases!$AI$57</f>
        <v>142.8095238095238</v>
      </c>
      <c r="AP15" s="46">
        <f>Purchases!$AI$57</f>
        <v>142.8095238095238</v>
      </c>
      <c r="AQ15" s="46">
        <f>Purchases!$AI$57</f>
        <v>142.8095238095238</v>
      </c>
      <c r="AR15" s="46">
        <f>Purchases!$AG57</f>
        <v>142.8095238095238</v>
      </c>
      <c r="AS15" s="46">
        <f>Purchases!$AG57</f>
        <v>142.8095238095238</v>
      </c>
      <c r="AT15" s="46">
        <f>Purchases!$AG57</f>
        <v>142.8095238095238</v>
      </c>
      <c r="AU15" s="46">
        <f>Purchases!$AG57</f>
        <v>142.8095238095238</v>
      </c>
      <c r="AV15" s="46">
        <f>Purchases!$AI$57</f>
        <v>142.8095238095238</v>
      </c>
      <c r="AW15" s="46">
        <f>Purchases!$AI$57</f>
        <v>142.8095238095238</v>
      </c>
      <c r="AX15" s="46">
        <f>Purchases!$AI$57</f>
        <v>142.8095238095238</v>
      </c>
      <c r="AY15" s="46">
        <f>Purchases!$AI$57</f>
        <v>142.8095238095238</v>
      </c>
      <c r="AZ15" s="46">
        <f>Purchases!$AI$57</f>
        <v>142.8095238095238</v>
      </c>
      <c r="BA15" s="46">
        <f>Purchases!$AI$57</f>
        <v>142.8095238095238</v>
      </c>
      <c r="BB15" s="46">
        <f>Purchases!$AI$57</f>
        <v>142.8095238095238</v>
      </c>
      <c r="BC15" s="58"/>
      <c r="BD15" s="57">
        <v>99.17</v>
      </c>
      <c r="BF15" s="46">
        <f>((T15*SUM(T13:W13))+X15*SUM(X13:AA13)+AB15*SUM(AB13:AE13))/SUM(T13:AE13)</f>
        <v>131.24090798154623</v>
      </c>
      <c r="BH15" s="46">
        <f>((AF15*SUM(AF13:AI13))+AJ15*SUM(AJ13:AM13)+AN15*SUM(AN13:AQ13))/SUM(AF13:AQ13)</f>
        <v>142.80952380952377</v>
      </c>
      <c r="BJ15" s="46">
        <f>((AR15*SUM(AR13:AU13))+AV15*SUM(AV13:AY13)+AZ15*SUM(AZ13:BB13))/SUM(AR13:BB13)</f>
        <v>142.80952380952382</v>
      </c>
    </row>
    <row r="16" spans="1:63" outlineLevel="1" x14ac:dyDescent="0.15">
      <c r="A16" s="35"/>
      <c r="B16" s="35" t="s">
        <v>214</v>
      </c>
      <c r="C16" s="94" t="s">
        <v>17</v>
      </c>
      <c r="D16" s="46">
        <f t="shared" ref="D16" si="39">(D18*D17)</f>
        <v>133.92777314304814</v>
      </c>
      <c r="E16" s="46">
        <f t="shared" ref="E16:O16" si="40">(E18*E17)</f>
        <v>146.26121388408475</v>
      </c>
      <c r="F16" s="46">
        <f t="shared" si="40"/>
        <v>41.627339858962685</v>
      </c>
      <c r="G16" s="46">
        <f t="shared" si="40"/>
        <v>199.71579084528994</v>
      </c>
      <c r="H16" s="46">
        <f t="shared" si="40"/>
        <v>42.787389864532614</v>
      </c>
      <c r="I16" s="46">
        <f t="shared" si="40"/>
        <v>307.14960374749211</v>
      </c>
      <c r="J16" s="46">
        <f t="shared" si="40"/>
        <v>188.27347942671383</v>
      </c>
      <c r="K16" s="46">
        <f t="shared" si="40"/>
        <v>275.68852030097867</v>
      </c>
      <c r="L16" s="46">
        <f t="shared" si="40"/>
        <v>292.26668947148704</v>
      </c>
      <c r="M16" s="46">
        <f t="shared" si="40"/>
        <v>0</v>
      </c>
      <c r="N16" s="46">
        <f t="shared" si="40"/>
        <v>406.15196229102935</v>
      </c>
      <c r="O16" s="46">
        <f t="shared" si="40"/>
        <v>1282.7252936589473</v>
      </c>
      <c r="P16" s="53">
        <f>P17*P18</f>
        <v>130.3830294328464</v>
      </c>
      <c r="Q16" s="53">
        <f t="shared" ref="Q16:S16" si="41">Q17*Q18</f>
        <v>130.3830294328464</v>
      </c>
      <c r="R16" s="53">
        <f t="shared" si="41"/>
        <v>130.3830294328464</v>
      </c>
      <c r="S16" s="53">
        <f t="shared" si="41"/>
        <v>130.3830294328464</v>
      </c>
      <c r="T16" s="53">
        <f t="shared" ref="T16" si="42">T17*T18</f>
        <v>130.3830294328464</v>
      </c>
      <c r="U16" s="53">
        <f t="shared" ref="U16:AA16" si="43">(U17*U18)/1.21</f>
        <v>1168.5515441496302</v>
      </c>
      <c r="V16" s="53">
        <f t="shared" si="43"/>
        <v>1519.1170073945193</v>
      </c>
      <c r="W16" s="53">
        <f t="shared" si="43"/>
        <v>1752.8273162244457</v>
      </c>
      <c r="X16" s="53">
        <f t="shared" si="43"/>
        <v>3364.34842419297</v>
      </c>
      <c r="Y16" s="53">
        <f t="shared" si="43"/>
        <v>328.88662480091534</v>
      </c>
      <c r="Z16" s="53">
        <f t="shared" si="43"/>
        <v>197.33197488054918</v>
      </c>
      <c r="AA16" s="53">
        <f t="shared" si="43"/>
        <v>657.77324960183068</v>
      </c>
      <c r="AB16" s="53">
        <f t="shared" ref="AB16" si="44">(AB17*AB18)/1.21</f>
        <v>65.777324960183066</v>
      </c>
      <c r="AC16" s="53">
        <f t="shared" ref="AC16" si="45">(AC17*AC18)/1.21</f>
        <v>65.777324960183066</v>
      </c>
      <c r="AD16" s="53">
        <f t="shared" ref="AD16" si="46">(AD17*AD18)/1.21</f>
        <v>65.777324960183066</v>
      </c>
      <c r="AE16" s="53">
        <f t="shared" ref="AE16" si="47">(AE17*AE18)/1.21</f>
        <v>6118.8145661157023</v>
      </c>
      <c r="AF16" s="53">
        <f>(AF17*AF18)/1.21</f>
        <v>4319.1632231404956</v>
      </c>
      <c r="AG16" s="53">
        <f t="shared" ref="AG16" si="48">(AG17*AG18)/1.21</f>
        <v>5758.8842975206617</v>
      </c>
      <c r="AH16" s="53">
        <f t="shared" ref="AH16" si="49">(AH17*AH18)/1.21</f>
        <v>2879.4421487603308</v>
      </c>
      <c r="AI16" s="53">
        <f>(AI17*AI18)/1.21</f>
        <v>3959.2329545454545</v>
      </c>
      <c r="AJ16" s="53">
        <f t="shared" ref="AJ16" si="50">(AJ17*AJ18)/1.21</f>
        <v>11683.699981763024</v>
      </c>
      <c r="AK16" s="53">
        <f t="shared" ref="AK16" si="51">(AK17*AK18)/1.21</f>
        <v>7789.1333211753499</v>
      </c>
      <c r="AL16" s="53">
        <f t="shared" ref="AL16" si="52">(AL17*AL18)/1.21</f>
        <v>5841.849990881512</v>
      </c>
      <c r="AM16" s="53">
        <f t="shared" ref="AM16:AQ16" si="53">(AM17*AM18)/1.21</f>
        <v>38945.666605876744</v>
      </c>
      <c r="AN16" s="53">
        <f t="shared" si="53"/>
        <v>1947.2833302938375</v>
      </c>
      <c r="AO16" s="53">
        <f t="shared" si="53"/>
        <v>1947.2833302938375</v>
      </c>
      <c r="AP16" s="53">
        <f t="shared" si="53"/>
        <v>1947.2833302938375</v>
      </c>
      <c r="AQ16" s="53">
        <f t="shared" si="53"/>
        <v>13332.574896694216</v>
      </c>
      <c r="AR16" s="53">
        <f>(AR17*AR18)/1.21</f>
        <v>7332.9161931818189</v>
      </c>
      <c r="AS16" s="53">
        <f t="shared" ref="AS16:AT16" si="54">(AS17*AS18)/1.21</f>
        <v>6666.2874483471078</v>
      </c>
      <c r="AT16" s="53">
        <f t="shared" si="54"/>
        <v>7999.544938016531</v>
      </c>
      <c r="AU16" s="53">
        <f>(AU17*AU18)/1.21</f>
        <v>7332.9161931818189</v>
      </c>
      <c r="AV16" s="53">
        <f t="shared" ref="AV16:BB16" si="55">(AV17*AV18)/1.21</f>
        <v>26153.364035162158</v>
      </c>
      <c r="AW16" s="53">
        <f t="shared" si="55"/>
        <v>17435.576023441441</v>
      </c>
      <c r="AX16" s="53">
        <f t="shared" si="55"/>
        <v>13076.682017581079</v>
      </c>
      <c r="AY16" s="53">
        <f t="shared" si="55"/>
        <v>87177.880117207198</v>
      </c>
      <c r="AZ16" s="53">
        <f t="shared" si="55"/>
        <v>4358.8940058603603</v>
      </c>
      <c r="BA16" s="53">
        <f t="shared" si="55"/>
        <v>4358.8940058603603</v>
      </c>
      <c r="BB16" s="53">
        <f t="shared" si="55"/>
        <v>4358.8940058603603</v>
      </c>
      <c r="BC16" s="58"/>
      <c r="BD16" s="46">
        <f>(BD17*BD18)</f>
        <v>2343.04</v>
      </c>
      <c r="BE16" s="40"/>
      <c r="BF16" s="46">
        <f>SUM(P16:AA16)</f>
        <v>9640.7512884090938</v>
      </c>
      <c r="BG16" s="55"/>
      <c r="BH16" s="46">
        <f>SUM(AB16:AM16)</f>
        <v>87493.219064659832</v>
      </c>
      <c r="BI16" s="55"/>
      <c r="BJ16" s="46">
        <f>SUM(AN16:AY16)</f>
        <v>192349.59185369487</v>
      </c>
      <c r="BK16" s="55"/>
    </row>
    <row r="17" spans="1:63" outlineLevel="1" x14ac:dyDescent="0.15">
      <c r="A17" s="34"/>
      <c r="B17" s="34" t="s">
        <v>211</v>
      </c>
      <c r="C17" s="94" t="s">
        <v>18</v>
      </c>
      <c r="D17" s="46">
        <f t="shared" ref="D17:O17" si="56">$BD17*(D$8/$BD$8)</f>
        <v>0.80023765023331817</v>
      </c>
      <c r="E17" s="46">
        <f t="shared" si="56"/>
        <v>0.87393172731886204</v>
      </c>
      <c r="F17" s="46">
        <f t="shared" si="56"/>
        <v>0.24872932516110591</v>
      </c>
      <c r="G17" s="46">
        <f t="shared" si="56"/>
        <v>1.1933304902323729</v>
      </c>
      <c r="H17" s="46">
        <f t="shared" si="56"/>
        <v>0.25566079029954952</v>
      </c>
      <c r="I17" s="46">
        <f t="shared" si="56"/>
        <v>1.8352629287015541</v>
      </c>
      <c r="J17" s="46">
        <f t="shared" si="56"/>
        <v>1.1249610386395423</v>
      </c>
      <c r="K17" s="46">
        <f t="shared" si="56"/>
        <v>1.6472784434809908</v>
      </c>
      <c r="L17" s="46">
        <f t="shared" si="56"/>
        <v>1.7463353816412943</v>
      </c>
      <c r="M17" s="46">
        <f t="shared" si="56"/>
        <v>0</v>
      </c>
      <c r="N17" s="46">
        <f t="shared" si="56"/>
        <v>2.4268162182781388</v>
      </c>
      <c r="O17" s="46">
        <f t="shared" si="56"/>
        <v>7.6644675768340536</v>
      </c>
      <c r="P17" s="46">
        <f t="shared" ref="P17:T17" si="57">AVERAGE($D17:$G17)</f>
        <v>0.77905729823641479</v>
      </c>
      <c r="Q17" s="46">
        <f t="shared" si="57"/>
        <v>0.77905729823641479</v>
      </c>
      <c r="R17" s="46">
        <f t="shared" si="57"/>
        <v>0.77905729823641479</v>
      </c>
      <c r="S17" s="46">
        <f t="shared" si="57"/>
        <v>0.77905729823641479</v>
      </c>
      <c r="T17" s="46">
        <f t="shared" si="57"/>
        <v>0.77905729823641479</v>
      </c>
      <c r="U17" s="46">
        <f>Purchases!$F$58*Purchases!$P$58*Assumptions!$BF$9*(1*U$75/(SUM(Assumptions!$U$75:$W$75)))</f>
        <v>7.1052631578947363</v>
      </c>
      <c r="V17" s="46">
        <f>Purchases!$F$58*Purchases!$P$58*Assumptions!$BF$9*(1*V$75/(SUM(Assumptions!$U$75:$W$75)))</f>
        <v>9.2368421052631575</v>
      </c>
      <c r="W17" s="46">
        <f>Purchases!$F$58*Purchases!$P$58*Assumptions!$BF$9*(1*W$75/(SUM(Assumptions!$U$75:$W$75)))</f>
        <v>10.657894736842106</v>
      </c>
      <c r="X17" s="46">
        <f>(Purchases!$F$58+Purchases!$H$58-SUM(Assumptions!$T17:$W17,$T47:$W47))*Purchases!$Q$58*Assumptions!$BF$9*(1*Assumptions!X$75/(SUM($X$75:$AD$75)))</f>
        <v>10.504723857316817</v>
      </c>
      <c r="Y17" s="46">
        <f>(Purchases!$F$58+Purchases!$H$58-SUM(Assumptions!$T17:$W17,$T47:$W47))*Purchases!$Q$58*Assumptions!$BF$9*(1*Assumptions!Y$75/(SUM($X$75:$AE$75)))</f>
        <v>1.0269040950261632</v>
      </c>
      <c r="Z17" s="46">
        <f>(Purchases!$F$58+Purchases!$H$58-SUM(Assumptions!$T17:$W17,$T47:$W47))*Purchases!$Q$58*Assumptions!$BF$9*(1*Assumptions!Z$75/(SUM($X$75:$AE$75)))</f>
        <v>0.61614245701569781</v>
      </c>
      <c r="AA17" s="46">
        <f>(Purchases!$F$58+Purchases!$H$58-SUM(Assumptions!$T17:$W17,$T47:$W47))*Purchases!$Q$58*Assumptions!$BF$9*(1*Assumptions!AA$75/(SUM($X$75:$AE$75)))</f>
        <v>2.0538081900523264</v>
      </c>
      <c r="AB17" s="46">
        <f>(Purchases!$F$58+Purchases!$H$58-SUM(Assumptions!$T17:$W17,$T47:$W47))*Purchases!$Q$58*Assumptions!$BH$9*(1*Assumptions!AB$75/(SUM($X$75:$AE$75)))</f>
        <v>0.20538081900523261</v>
      </c>
      <c r="AC17" s="46">
        <f>(Purchases!$F$58+Purchases!$H$58-SUM(Assumptions!$T17:$W17,$T47:$W47))*Purchases!$Q$58*Assumptions!$BH$9*(1*Assumptions!AC$75/(SUM($X$75:$AE$75)))</f>
        <v>0.20538081900523261</v>
      </c>
      <c r="AD17" s="46">
        <f>(Purchases!$F$58+Purchases!$H$58-SUM(Assumptions!$T17:$W17,$T47:$W47))*Purchases!$Q$58*Assumptions!$BH$9*(1*Assumptions!AD$75/(SUM($X$75:$AE$75)))</f>
        <v>0.20538081900523261</v>
      </c>
      <c r="AE17" s="46">
        <f>Purchases!$Z$58*Purchases!$AJ$58*Assumptions!$BH$9*(1*AE$75/(SUM(Assumptions!$AE$75:$AI$75)))</f>
        <v>30.28125</v>
      </c>
      <c r="AF17" s="46">
        <f>Purchases!$Z$58*Purchases!$AJ$58*Assumptions!$BH$9*(1*AF$75/(SUM(Assumptions!$AE$75:$AI$75)))</f>
        <v>21.375</v>
      </c>
      <c r="AG17" s="46">
        <f>Purchases!$Z$58*Purchases!$AJ$58*Assumptions!$BH$9*(1*AG$75/(SUM(Assumptions!$AE$75:$AI$75)))</f>
        <v>28.5</v>
      </c>
      <c r="AH17" s="46">
        <f>Purchases!$Z$58*Purchases!$AJ$58*Assumptions!$BH$9*(1*AH$75/(SUM(Assumptions!$AE$75:$AI$75)))</f>
        <v>14.25</v>
      </c>
      <c r="AI17" s="46">
        <f>Purchases!$Z$58*Purchases!$AJ$58*Assumptions!$BH$9*(1*AI$75/(SUM(Assumptions!$AE$75:$AI$75)))</f>
        <v>19.59375</v>
      </c>
      <c r="AJ17" s="46">
        <f>(Purchases!$Z$58+Purchases!$AB$58-SUM(Assumptions!$AE17:$AI17,$AE47:$AI47))*Purchases!$AK$58*Assumptions!$BH$9*(1*Assumptions!AJ$75/(SUM($AJ$75:$AP$75)))</f>
        <v>35.624999999999993</v>
      </c>
      <c r="AK17" s="46">
        <f>(Purchases!$Z$58+Purchases!$AB$58-SUM(Assumptions!$AE17:$AI17,$AE47:$AI47))*Purchases!$AK$58*Assumptions!$BH$9*(1*Assumptions!AK$75/(SUM($AJ$75:$AP$75)))</f>
        <v>23.75</v>
      </c>
      <c r="AL17" s="46">
        <f>(Purchases!$Z$58+Purchases!$AB$58-SUM(Assumptions!$AE17:$AI17,$AE47:$AI47))*Purchases!$AK$58*Assumptions!$BH$9*(1*Assumptions!AL$75/(SUM($AJ$75:$AP$75)))</f>
        <v>17.812499999999996</v>
      </c>
      <c r="AM17" s="46">
        <f>(Purchases!$Z$58+Purchases!$AB$58-SUM(Assumptions!$AE17:$AI17,$AE47:$AI47))*Purchases!$AK$58*Assumptions!$BH$9*(1*Assumptions!AM$75/(SUM($AJ$75:$AP$75)))</f>
        <v>118.74999999999999</v>
      </c>
      <c r="AN17" s="46">
        <f>(Purchases!$Z$58+Purchases!$AB$58-SUM(Assumptions!$AE17:$AI17,$AE47:$AI47))*Purchases!$AK$58*Assumptions!$BH$9*(1*Assumptions!AN$75/(SUM($AJ$75:$AP$75)))</f>
        <v>5.9375</v>
      </c>
      <c r="AO17" s="46">
        <f>(Purchases!$Z$58+Purchases!$AB$58-SUM(Assumptions!$AE17:$AI17,$AE47:$AI47))*Purchases!$AK$58*Assumptions!$BH$9*(1*Assumptions!AO$75/(SUM($AJ$75:$AP$75)))</f>
        <v>5.9375</v>
      </c>
      <c r="AP17" s="46">
        <f>(Purchases!$Z$58+Purchases!$AB$58-SUM(Assumptions!$AE17:$AI17,$AE47:$AI47))*Purchases!$AK$58*Assumptions!$BH$9*(1*Assumptions!AP$75/(SUM($AJ$75:$AP$75)))</f>
        <v>5.9375</v>
      </c>
      <c r="AQ17" s="46">
        <f>Purchases!$AT$58*Purchases!$BD$58*Assumptions!$BH$9*(1*AQ$75/(SUM(Assumptions!$AQ$75:$AU$75)))</f>
        <v>65.981250000000003</v>
      </c>
      <c r="AR17" s="46">
        <f>Purchases!$AT$58*Purchases!$BD$58*Assumptions!$BH$9*(1*AR$75/(SUM(Assumptions!$AQ$75:$AU$75)))</f>
        <v>36.289687499999999</v>
      </c>
      <c r="AS17" s="46">
        <f>Purchases!$AT$58*Purchases!$BD$58*Assumptions!$BH$9*(1*AS$75/(SUM(Assumptions!$AQ$75:$AU$75)))</f>
        <v>32.990625000000001</v>
      </c>
      <c r="AT17" s="46">
        <f>Purchases!$AT$58*Purchases!$BD$58*Assumptions!$BH$9*(1*AT$75/(SUM(Assumptions!$AQ$75:$AU$75)))</f>
        <v>39.588750000000005</v>
      </c>
      <c r="AU17" s="46">
        <f>Purchases!$AT$58*Purchases!$BD$58*Assumptions!$BH$9*(1*AU$75/(SUM(Assumptions!$AQ$75:$AU$75)))</f>
        <v>36.289687499999999</v>
      </c>
      <c r="AV17" s="46">
        <f>(Purchases!$AT$58+Purchases!$AV$58-SUM(Assumptions!$AQ17:$AU17,$AQ47:$AU47))*Purchases!$BE$58*Assumptions!$BJ$9*(1*Assumptions!AV$75/(SUM($AV$75:$BB$75)))</f>
        <v>79.744737985993694</v>
      </c>
      <c r="AW17" s="46">
        <f>(Purchases!$AT$58+Purchases!$AV$58-SUM(Assumptions!$AQ17:$AU17,$AQ47:$AU47))*Purchases!$BE$58*Assumptions!$BJ$9*(1*Assumptions!AW$75/(SUM($AV$75:$BB$75)))</f>
        <v>53.163158657329134</v>
      </c>
      <c r="AX17" s="46">
        <f>(Purchases!$AT$58+Purchases!$AV$58-SUM(Assumptions!$AQ17:$AU17,$AQ47:$AU47))*Purchases!$BE$58*Assumptions!$BJ$9*(1*Assumptions!AX$75/(SUM($AV$75:$BB$75)))</f>
        <v>39.872368992996847</v>
      </c>
      <c r="AY17" s="46">
        <f>(Purchases!$AT$58+Purchases!$AV$58-SUM(Assumptions!$AQ17:$AU17,$AQ47:$AU47))*Purchases!$BE$58*Assumptions!$BJ$9*(1*Assumptions!AY$75/(SUM($AV$75:$BB$75)))</f>
        <v>265.81579328664566</v>
      </c>
      <c r="AZ17" s="46">
        <f>(Purchases!$AT$58+Purchases!$AV$58-SUM(Assumptions!$AQ17:$AU17,$AQ47:$AU47))*Purchases!$BE$58*Assumptions!$BJ$9*(1*Assumptions!AZ$75/(SUM($AV$75:$BB$75)))</f>
        <v>13.290789664332284</v>
      </c>
      <c r="BA17" s="46">
        <f>(Purchases!$AT$58+Purchases!$AV$58-SUM(Assumptions!$AQ17:$AU17,$AQ47:$AU47))*Purchases!$BE$58*Assumptions!$BJ$9*(1*Assumptions!BA$75/(SUM($AV$75:$BB$75)))</f>
        <v>13.290789664332284</v>
      </c>
      <c r="BB17" s="46">
        <f>(Purchases!$AT$58+Purchases!$AV$58-SUM(Assumptions!$AQ17:$AU17,$AQ47:$AU47))*Purchases!$BE$58*Assumptions!$BJ$9*(1*Assumptions!BB$75/(SUM($AV$75:$BB$75)))</f>
        <v>13.290789664332284</v>
      </c>
      <c r="BC17" s="143"/>
      <c r="BD17" s="57">
        <v>14</v>
      </c>
      <c r="BE17" s="22"/>
      <c r="BF17" s="46">
        <f>SUM(P17:AA17)</f>
        <v>45.096865090593077</v>
      </c>
      <c r="BG17" s="55"/>
      <c r="BH17" s="46">
        <f>SUM(AB17:AM17)</f>
        <v>310.55364245701566</v>
      </c>
      <c r="BI17" s="55"/>
      <c r="BJ17" s="46">
        <f>SUM(AN17:AY17)</f>
        <v>667.5485589229653</v>
      </c>
      <c r="BK17" s="55"/>
    </row>
    <row r="18" spans="1:63" outlineLevel="1" x14ac:dyDescent="0.15">
      <c r="A18" s="34"/>
      <c r="B18" s="34" t="s">
        <v>212</v>
      </c>
      <c r="C18" s="94" t="s">
        <v>17</v>
      </c>
      <c r="D18" s="57">
        <v>167.36</v>
      </c>
      <c r="E18" s="57">
        <v>167.36</v>
      </c>
      <c r="F18" s="57">
        <v>167.36</v>
      </c>
      <c r="G18" s="57">
        <v>167.36</v>
      </c>
      <c r="H18" s="57">
        <v>167.36</v>
      </c>
      <c r="I18" s="57">
        <v>167.36</v>
      </c>
      <c r="J18" s="57">
        <v>167.36</v>
      </c>
      <c r="K18" s="57">
        <v>167.36</v>
      </c>
      <c r="L18" s="57">
        <v>167.36</v>
      </c>
      <c r="M18" s="57">
        <v>167.36</v>
      </c>
      <c r="N18" s="57">
        <v>167.36</v>
      </c>
      <c r="O18" s="57">
        <v>167.36</v>
      </c>
      <c r="P18" s="57">
        <v>167.36</v>
      </c>
      <c r="Q18" s="57">
        <v>167.36</v>
      </c>
      <c r="R18" s="57">
        <v>167.36</v>
      </c>
      <c r="S18" s="57">
        <v>167.36</v>
      </c>
      <c r="T18" s="57">
        <v>167.36</v>
      </c>
      <c r="U18" s="46">
        <f>Purchases!$M$58</f>
        <v>199</v>
      </c>
      <c r="V18" s="46">
        <f>Purchases!$M$58</f>
        <v>199</v>
      </c>
      <c r="W18" s="46">
        <f>Purchases!$M$58</f>
        <v>199</v>
      </c>
      <c r="X18" s="46">
        <f>Purchases!$O$58</f>
        <v>387.52675925298422</v>
      </c>
      <c r="Y18" s="46">
        <f>Purchases!$O$58</f>
        <v>387.52675925298422</v>
      </c>
      <c r="Z18" s="46">
        <f>Purchases!$O$58</f>
        <v>387.52675925298422</v>
      </c>
      <c r="AA18" s="46">
        <f>Purchases!$O$58</f>
        <v>387.52675925298422</v>
      </c>
      <c r="AB18" s="46">
        <f>Purchases!$O$58</f>
        <v>387.52675925298422</v>
      </c>
      <c r="AC18" s="46">
        <f>Purchases!$O$58</f>
        <v>387.52675925298422</v>
      </c>
      <c r="AD18" s="46">
        <f>Purchases!$O$58</f>
        <v>387.52675925298422</v>
      </c>
      <c r="AE18" s="46">
        <f>Purchases!$AG58</f>
        <v>244.5</v>
      </c>
      <c r="AF18" s="46">
        <f>Purchases!$AG58</f>
        <v>244.5</v>
      </c>
      <c r="AG18" s="46">
        <f>Purchases!$AG58</f>
        <v>244.5</v>
      </c>
      <c r="AH18" s="46">
        <f>Purchases!$AG58</f>
        <v>244.5</v>
      </c>
      <c r="AI18" s="46">
        <f>Purchases!$AG58</f>
        <v>244.5</v>
      </c>
      <c r="AJ18" s="46">
        <f>Purchases!$AI$58</f>
        <v>396.83584499461784</v>
      </c>
      <c r="AK18" s="46">
        <f>Purchases!$AI$58</f>
        <v>396.83584499461784</v>
      </c>
      <c r="AL18" s="46">
        <f>Purchases!$AI$58</f>
        <v>396.83584499461784</v>
      </c>
      <c r="AM18" s="46">
        <f>Purchases!$AI$58</f>
        <v>396.83584499461784</v>
      </c>
      <c r="AN18" s="46">
        <f>Purchases!$AI$58</f>
        <v>396.83584499461784</v>
      </c>
      <c r="AO18" s="46">
        <f>Purchases!$AI$58</f>
        <v>396.83584499461784</v>
      </c>
      <c r="AP18" s="46">
        <f>Purchases!$AI$58</f>
        <v>396.83584499461784</v>
      </c>
      <c r="AQ18" s="46">
        <f>Purchases!$AG58</f>
        <v>244.5</v>
      </c>
      <c r="AR18" s="46">
        <f>Purchases!$AG58</f>
        <v>244.5</v>
      </c>
      <c r="AS18" s="46">
        <f>Purchases!$AG58</f>
        <v>244.5</v>
      </c>
      <c r="AT18" s="46">
        <f>Purchases!$AG58</f>
        <v>244.5</v>
      </c>
      <c r="AU18" s="46">
        <f>Purchases!$AG58</f>
        <v>244.5</v>
      </c>
      <c r="AV18" s="46">
        <f>Purchases!$AI$58</f>
        <v>396.83584499461784</v>
      </c>
      <c r="AW18" s="46">
        <f>Purchases!$AI$58</f>
        <v>396.83584499461784</v>
      </c>
      <c r="AX18" s="46">
        <f>Purchases!$AI$58</f>
        <v>396.83584499461784</v>
      </c>
      <c r="AY18" s="46">
        <f>Purchases!$AI$58</f>
        <v>396.83584499461784</v>
      </c>
      <c r="AZ18" s="46">
        <f>Purchases!$AI$58</f>
        <v>396.83584499461784</v>
      </c>
      <c r="BA18" s="46">
        <f>Purchases!$AI$58</f>
        <v>396.83584499461784</v>
      </c>
      <c r="BB18" s="46">
        <f>Purchases!$AI$58</f>
        <v>396.83584499461784</v>
      </c>
      <c r="BC18" s="58"/>
      <c r="BD18" s="57">
        <v>167.36</v>
      </c>
      <c r="BF18" s="46">
        <f>((T18*SUM(T16:W16))+X18*SUM(X16:AA16)+AB18*SUM(AB16:AE16))/SUM(T16:AE16)</f>
        <v>322.32871908127794</v>
      </c>
      <c r="BH18" s="46">
        <f>((AF18*SUM(AF16:AI16))+AJ18*SUM(AJ16:AM16)+AN18*SUM(AN16:AQ16))/SUM(AF16:AQ16)</f>
        <v>371.15587706249062</v>
      </c>
      <c r="BJ18" s="46">
        <f>((AR18*SUM(AR16:AU16))+AV18*SUM(AV16:AY16)+AZ18*SUM(AZ16:BB16))/SUM(AR16:BB16)</f>
        <v>372.84540429492154</v>
      </c>
    </row>
    <row r="19" spans="1:63" outlineLevel="1" x14ac:dyDescent="0.15">
      <c r="A19" s="35"/>
      <c r="B19" s="35" t="s">
        <v>215</v>
      </c>
      <c r="C19" s="94" t="s">
        <v>17</v>
      </c>
      <c r="D19" s="46">
        <f>(D21*D20)</f>
        <v>137.15730366006116</v>
      </c>
      <c r="E19" s="46">
        <f t="shared" ref="E19:O19" si="58">(E21*E20)</f>
        <v>149.78815264076445</v>
      </c>
      <c r="F19" s="46">
        <f t="shared" si="58"/>
        <v>42.63114034979143</v>
      </c>
      <c r="G19" s="46">
        <f t="shared" si="58"/>
        <v>204.53173175229915</v>
      </c>
      <c r="H19" s="46">
        <f t="shared" si="58"/>
        <v>43.819163768241509</v>
      </c>
      <c r="I19" s="46">
        <f t="shared" si="58"/>
        <v>314.55620056689486</v>
      </c>
      <c r="J19" s="46">
        <f t="shared" si="58"/>
        <v>192.81350076122339</v>
      </c>
      <c r="K19" s="46">
        <f t="shared" si="58"/>
        <v>282.33646544788411</v>
      </c>
      <c r="L19" s="46">
        <f t="shared" si="58"/>
        <v>299.31440011882512</v>
      </c>
      <c r="M19" s="46">
        <f t="shared" si="58"/>
        <v>0</v>
      </c>
      <c r="N19" s="46">
        <f t="shared" si="58"/>
        <v>415.94589917193747</v>
      </c>
      <c r="O19" s="46">
        <f t="shared" si="58"/>
        <v>1313.6568949511704</v>
      </c>
      <c r="P19" s="53">
        <f>P20*P21</f>
        <v>133.52708210072905</v>
      </c>
      <c r="Q19" s="53">
        <f t="shared" ref="Q19:S19" si="59">Q20*Q21</f>
        <v>133.52708210072905</v>
      </c>
      <c r="R19" s="53">
        <f t="shared" si="59"/>
        <v>133.52708210072905</v>
      </c>
      <c r="S19" s="53">
        <f t="shared" si="59"/>
        <v>133.52708210072905</v>
      </c>
      <c r="T19" s="53">
        <f t="shared" ref="T19" si="60">T20*T21</f>
        <v>133.52708210072905</v>
      </c>
      <c r="U19" s="53">
        <f t="shared" ref="U19:AA19" si="61">(U20*U21)/1.21</f>
        <v>2845.0413223140495</v>
      </c>
      <c r="V19" s="53">
        <f t="shared" si="61"/>
        <v>3698.5537190082646</v>
      </c>
      <c r="W19" s="53">
        <f t="shared" si="61"/>
        <v>4267.5619834710742</v>
      </c>
      <c r="X19" s="53">
        <f t="shared" si="61"/>
        <v>5204.0084156411831</v>
      </c>
      <c r="Y19" s="53">
        <f t="shared" si="61"/>
        <v>650.50105195514789</v>
      </c>
      <c r="Z19" s="53">
        <f t="shared" si="61"/>
        <v>390.30063117308862</v>
      </c>
      <c r="AA19" s="53">
        <f t="shared" si="61"/>
        <v>1301.0021039102958</v>
      </c>
      <c r="AB19" s="53">
        <f t="shared" ref="AB19" si="62">(AB20*AB21)/1.21</f>
        <v>130.10021039102958</v>
      </c>
      <c r="AC19" s="53">
        <f t="shared" ref="AC19" si="63">(AC20*AC21)/1.21</f>
        <v>130.10021039102958</v>
      </c>
      <c r="AD19" s="53">
        <f t="shared" ref="AD19" si="64">(AD20*AD21)/1.21</f>
        <v>130.10021039102958</v>
      </c>
      <c r="AE19" s="53">
        <f t="shared" ref="AE19" si="65">(AE20*AE21)/1.21</f>
        <v>12813.959194214875</v>
      </c>
      <c r="AF19" s="53">
        <f>(AF20*AF21)/1.21</f>
        <v>9045.1476665046175</v>
      </c>
      <c r="AG19" s="53">
        <f t="shared" ref="AG19" si="66">(AG20*AG21)/1.21</f>
        <v>12060.196888672825</v>
      </c>
      <c r="AH19" s="53">
        <f t="shared" ref="AH19" si="67">(AH20*AH21)/1.21</f>
        <v>6030.0984443364123</v>
      </c>
      <c r="AI19" s="53">
        <f t="shared" ref="AI19" si="68">(AI20*AI21)/1.21</f>
        <v>8291.3853609625658</v>
      </c>
      <c r="AJ19" s="53">
        <f t="shared" ref="AJ19" si="69">(AJ20*AJ21)/1.21</f>
        <v>2968.2667372175938</v>
      </c>
      <c r="AK19" s="53">
        <f t="shared" ref="AK19" si="70">(AK20*AK21)/1.21</f>
        <v>1978.8444914783961</v>
      </c>
      <c r="AL19" s="53">
        <f t="shared" ref="AL19" si="71">(AL20*AL21)/1.21</f>
        <v>1484.1333686087969</v>
      </c>
      <c r="AM19" s="53">
        <f t="shared" ref="AM19:AQ19" si="72">(AM20*AM21)/1.21</f>
        <v>9894.2224573919793</v>
      </c>
      <c r="AN19" s="53">
        <f t="shared" si="72"/>
        <v>494.71112286959902</v>
      </c>
      <c r="AO19" s="53">
        <f t="shared" si="72"/>
        <v>494.71112286959902</v>
      </c>
      <c r="AP19" s="53">
        <f t="shared" si="72"/>
        <v>494.71112286959902</v>
      </c>
      <c r="AQ19" s="53">
        <f t="shared" si="72"/>
        <v>22921.864893999282</v>
      </c>
      <c r="AR19" s="53">
        <f>(AR20*AR21)/1.21</f>
        <v>12607.025691699604</v>
      </c>
      <c r="AS19" s="53">
        <f t="shared" ref="AS19:BB19" si="73">(AS20*AS21)/1.21</f>
        <v>11460.932446999641</v>
      </c>
      <c r="AT19" s="53">
        <f t="shared" si="73"/>
        <v>13753.118936399565</v>
      </c>
      <c r="AU19" s="53">
        <f t="shared" si="73"/>
        <v>12607.025691699604</v>
      </c>
      <c r="AV19" s="53">
        <f t="shared" si="73"/>
        <v>9213.8689996668254</v>
      </c>
      <c r="AW19" s="53">
        <f t="shared" si="73"/>
        <v>6142.5793331112181</v>
      </c>
      <c r="AX19" s="53">
        <f t="shared" si="73"/>
        <v>4606.9344998334127</v>
      </c>
      <c r="AY19" s="53">
        <f t="shared" si="73"/>
        <v>30712.896665556091</v>
      </c>
      <c r="AZ19" s="53">
        <f t="shared" si="73"/>
        <v>1535.6448332778045</v>
      </c>
      <c r="BA19" s="53">
        <f t="shared" si="73"/>
        <v>1535.6448332778045</v>
      </c>
      <c r="BB19" s="53">
        <f t="shared" si="73"/>
        <v>1535.6448332778045</v>
      </c>
      <c r="BC19" s="58"/>
      <c r="BD19" s="46">
        <f>(BD20*BD21)</f>
        <v>2399.54</v>
      </c>
      <c r="BE19" s="40"/>
      <c r="BF19" s="46">
        <f>SUM(P19:AA19)</f>
        <v>19024.60463797675</v>
      </c>
      <c r="BG19" s="55"/>
      <c r="BH19" s="46">
        <f>SUM(AB19:AM19)</f>
        <v>64956.555240561152</v>
      </c>
      <c r="BI19" s="55"/>
      <c r="BJ19" s="46">
        <f>SUM(AN19:AY19)</f>
        <v>125510.38052757405</v>
      </c>
      <c r="BK19" s="55"/>
    </row>
    <row r="20" spans="1:63" outlineLevel="1" x14ac:dyDescent="0.15">
      <c r="A20" s="34"/>
      <c r="B20" s="34" t="s">
        <v>211</v>
      </c>
      <c r="C20" s="94" t="s">
        <v>18</v>
      </c>
      <c r="D20" s="46">
        <f t="shared" ref="D20:O20" si="74">$BD20*(D$8/$BD$8)</f>
        <v>1.4861556361475907</v>
      </c>
      <c r="E20" s="46">
        <f t="shared" si="74"/>
        <v>1.6230160650207437</v>
      </c>
      <c r="F20" s="46">
        <f t="shared" si="74"/>
        <v>0.46192588958491093</v>
      </c>
      <c r="G20" s="46">
        <f t="shared" si="74"/>
        <v>2.2161851961458354</v>
      </c>
      <c r="H20" s="46">
        <f t="shared" si="74"/>
        <v>0.47479861055630629</v>
      </c>
      <c r="I20" s="46">
        <f t="shared" si="74"/>
        <v>3.4083454390171721</v>
      </c>
      <c r="J20" s="46">
        <f t="shared" si="74"/>
        <v>2.0892133574734357</v>
      </c>
      <c r="K20" s="46">
        <f t="shared" si="74"/>
        <v>3.0592313950361261</v>
      </c>
      <c r="L20" s="46">
        <f t="shared" si="74"/>
        <v>3.2431942801909752</v>
      </c>
      <c r="M20" s="46">
        <f t="shared" si="74"/>
        <v>0</v>
      </c>
      <c r="N20" s="46">
        <f t="shared" si="74"/>
        <v>4.5069444053736856</v>
      </c>
      <c r="O20" s="46">
        <f t="shared" si="74"/>
        <v>14.234011214120386</v>
      </c>
      <c r="P20" s="46">
        <f t="shared" ref="P20:T20" si="75">AVERAGE($D20:$G20)</f>
        <v>1.4468206967247701</v>
      </c>
      <c r="Q20" s="46">
        <f t="shared" si="75"/>
        <v>1.4468206967247701</v>
      </c>
      <c r="R20" s="46">
        <f t="shared" si="75"/>
        <v>1.4468206967247701</v>
      </c>
      <c r="S20" s="46">
        <f t="shared" si="75"/>
        <v>1.4468206967247701</v>
      </c>
      <c r="T20" s="46">
        <f t="shared" si="75"/>
        <v>1.4468206967247701</v>
      </c>
      <c r="U20" s="46">
        <f>Purchases!$F$59*Purchases!$P$59*Assumptions!$BF$9*(1*U$75/(SUM(Assumptions!$U$75:$W$75)))</f>
        <v>24.868421052631579</v>
      </c>
      <c r="V20" s="46">
        <f>Purchases!$F$59*Purchases!$P$59*Assumptions!$BF$9*(1*V$75/(SUM(Assumptions!$U$75:$W$75)))</f>
        <v>32.328947368421055</v>
      </c>
      <c r="W20" s="46">
        <f>Purchases!$F$59*Purchases!$P$59*Assumptions!$BF$9*(1*W$75/(SUM(Assumptions!$U$75:$W$75)))</f>
        <v>37.30263157894737</v>
      </c>
      <c r="X20" s="46">
        <f>(Purchases!$F$59+Purchases!$H$59-SUM(Assumptions!$T20:$W20,$T50:$W50))*Purchases!$Q$59*Assumptions!$BF$9*(1*Assumptions!X$75/(SUM($X$75:$AD$75)))</f>
        <v>44.037594714917638</v>
      </c>
      <c r="Y20" s="46">
        <f>(Purchases!$F$59+Purchases!$H$59-SUM(Assumptions!$T20:$W20,$T50:$W50))*Purchases!$Q$59*Assumptions!$BF$9*(1*Assumptions!Y$75/(SUM($X$75:$AD$75)))</f>
        <v>5.5046993393647048</v>
      </c>
      <c r="Z20" s="46">
        <f>(Purchases!$F$59+Purchases!$H$59-SUM(Assumptions!$T20:$W20,$T50:$W50))*Purchases!$Q$59*Assumptions!$BF$9*(1*Assumptions!Z$75/(SUM($X$75:$AD$75)))</f>
        <v>3.3028196036188224</v>
      </c>
      <c r="AA20" s="46">
        <f>(Purchases!$F$59+Purchases!$H$59-SUM(Assumptions!$T20:$W20,$T50:$W50))*Purchases!$Q$59*Assumptions!$BF$9*(1*Assumptions!AA$75/(SUM($X$75:$AD$75)))</f>
        <v>11.00939867872941</v>
      </c>
      <c r="AB20" s="46">
        <f>(Purchases!$F$59+Purchases!$H$59-SUM(Assumptions!$T20:$W20,$T50:$W50))*Purchases!$Q$59*Assumptions!$BF$9*(1*Assumptions!AB$75/(SUM($X$75:$AD$75)))</f>
        <v>1.100939867872941</v>
      </c>
      <c r="AC20" s="46">
        <f>(Purchases!$F$59+Purchases!$H$59-SUM(Assumptions!$T20:$W20,$T50:$W50))*Purchases!$Q$59*Assumptions!$BF$9*(1*Assumptions!AC$75/(SUM($X$75:$AD$75)))</f>
        <v>1.100939867872941</v>
      </c>
      <c r="AD20" s="46">
        <f>(Purchases!$F$59+Purchases!$H$59-SUM(Assumptions!$T20:$W20,$T50:$W50))*Purchases!$Q$59*Assumptions!$BF$9*(1*Assumptions!AD$75/(SUM($X$75:$AD$75)))</f>
        <v>1.100939867872941</v>
      </c>
      <c r="AE20" s="46">
        <f>Purchases!$Z$59*Purchases!$AJ$59*Assumptions!$BH$9*(1*AE$75/(SUM(Assumptions!$AE$75:$AI$75)))</f>
        <v>105.984375</v>
      </c>
      <c r="AF20" s="46">
        <f>Purchases!$Z$59*Purchases!$AJ$59*Assumptions!$BH$9*(1*AF$75/(SUM(Assumptions!$AE$75:$AI$75)))</f>
        <v>74.8125</v>
      </c>
      <c r="AG20" s="46">
        <f>Purchases!$Z$59*Purchases!$AJ$59*Assumptions!$BH$9*(1*AG$75/(SUM(Assumptions!$AE$75:$AI$75)))</f>
        <v>99.75</v>
      </c>
      <c r="AH20" s="46">
        <f>Purchases!$Z$59*Purchases!$AJ$59*Assumptions!$BH$9*(1*AH$75/(SUM(Assumptions!$AE$75:$AI$75)))</f>
        <v>49.875</v>
      </c>
      <c r="AI20" s="46">
        <f>Purchases!$Z$59*Purchases!$AJ$59*Assumptions!$BH$9*(1*AI$75/(SUM(Assumptions!$AE$75:$AI$75)))</f>
        <v>68.578125</v>
      </c>
      <c r="AJ20" s="46">
        <f>(Purchases!$Z$59+Purchases!$AB$59-SUM(Assumptions!$AE20:$AI20,$AE50:$AI50))*Purchases!$AK$59*Assumptions!$BH$9*(1*Assumptions!AJ$75/(SUM($AJ$75:$AP$75)))</f>
        <v>23.749999999999996</v>
      </c>
      <c r="AK20" s="46">
        <f>(Purchases!$Z$59+Purchases!$AB$59-SUM(Assumptions!$AE20:$AI20,$AE50:$AI50))*Purchases!$AK$59*Assumptions!$BH$9*(1*Assumptions!AK$75/(SUM($AJ$75:$AP$75)))</f>
        <v>15.833333333333332</v>
      </c>
      <c r="AL20" s="46">
        <f>(Purchases!$Z$59+Purchases!$AB$59-SUM(Assumptions!$AE20:$AI20,$AE50:$AI50))*Purchases!$AK$59*Assumptions!$BH$9*(1*Assumptions!AL$75/(SUM($AJ$75:$AP$75)))</f>
        <v>11.874999999999998</v>
      </c>
      <c r="AM20" s="46">
        <f>(Purchases!$Z$59+Purchases!$AB$59-SUM(Assumptions!$AE20:$AI20,$AE50:$AI50))*Purchases!$AK$59*Assumptions!$BH$9*(1*Assumptions!AM$75/(SUM($AJ$75:$AP$75)))</f>
        <v>79.166666666666657</v>
      </c>
      <c r="AN20" s="46">
        <f>(Purchases!$Z$59+Purchases!$AB$59-SUM(Assumptions!$AE20:$AI20,$AE50:$AI50))*Purchases!$AK$59*Assumptions!$BH$9*(1*Assumptions!AN$75/(SUM($AJ$75:$AP$75)))</f>
        <v>3.958333333333333</v>
      </c>
      <c r="AO20" s="46">
        <f>(Purchases!$Z$59+Purchases!$AB$59-SUM(Assumptions!$AE20:$AI20,$AE50:$AI50))*Purchases!$AK$59*Assumptions!$BH$9*(1*Assumptions!AO$75/(SUM($AJ$75:$AP$75)))</f>
        <v>3.958333333333333</v>
      </c>
      <c r="AP20" s="46">
        <f>(Purchases!$Z$59+Purchases!$AB$59-SUM(Assumptions!$AE20:$AI20,$AE50:$AI50))*Purchases!$AK$59*Assumptions!$BH$9*(1*Assumptions!AP$75/(SUM($AJ$75:$AP$75)))</f>
        <v>3.958333333333333</v>
      </c>
      <c r="AQ20" s="46">
        <f>Purchases!$AT$59*Purchases!$BD$59*Assumptions!$BH$9*(1*AQ$75/(SUM(Assumptions!$AQ$75:$AU$75)))</f>
        <v>189.58695652173913</v>
      </c>
      <c r="AR20" s="46">
        <f>Purchases!$AT$59*Purchases!$BD$59*Assumptions!$BH$9*(1*AR$75/(SUM(Assumptions!$AQ$75:$AU$75)))</f>
        <v>104.27282608695651</v>
      </c>
      <c r="AS20" s="46">
        <f>Purchases!$AT$59*Purchases!$BD$59*Assumptions!$BH$9*(1*AS$75/(SUM(Assumptions!$AQ$75:$AU$75)))</f>
        <v>94.793478260869563</v>
      </c>
      <c r="AT20" s="46">
        <f>Purchases!$AT$59*Purchases!$BD$59*Assumptions!$BH$9*(1*AT$75/(SUM(Assumptions!$AQ$75:$AU$75)))</f>
        <v>113.75217391304346</v>
      </c>
      <c r="AU20" s="46">
        <f>Purchases!$AT$59*Purchases!$BD$59*Assumptions!$BH$9*(1*AU$75/(SUM(Assumptions!$AQ$75:$AU$75)))</f>
        <v>104.27282608695651</v>
      </c>
      <c r="AV20" s="46">
        <f>(Purchases!$AT$59+Purchases!$AV$59-SUM(Assumptions!$AQ20:$AU20,$AQ50:$AU50))*Purchases!$BE$59*Assumptions!$BJ$9*(1*Assumptions!AV$75/(SUM($AV$75:$BB$75)))</f>
        <v>73.722952859423373</v>
      </c>
      <c r="AW20" s="46">
        <f>(Purchases!$AT$59+Purchases!$AV$59-SUM(Assumptions!$AQ20:$AU20,$AQ50:$AU50))*Purchases!$BE$59*Assumptions!$BJ$9*(1*Assumptions!AW$75/(SUM($AV$75:$BB$75)))</f>
        <v>49.148635239615594</v>
      </c>
      <c r="AX20" s="46">
        <f>(Purchases!$AT$59+Purchases!$AV$59-SUM(Assumptions!$AQ20:$AU20,$AQ50:$AU50))*Purchases!$BE$59*Assumptions!$BJ$9*(1*Assumptions!AX$75/(SUM($AV$75:$BB$75)))</f>
        <v>36.861476429711686</v>
      </c>
      <c r="AY20" s="46">
        <f>(Purchases!$AT$59+Purchases!$AV$59-SUM(Assumptions!$AQ20:$AU20,$AQ50:$AU50))*Purchases!$BE$59*Assumptions!$BJ$9*(1*Assumptions!AY$75/(SUM($AV$75:$BB$75)))</f>
        <v>245.74317619807795</v>
      </c>
      <c r="AZ20" s="46">
        <f>(Purchases!$AT$59+Purchases!$AV$59-SUM(Assumptions!$AQ20:$AU20,$AQ50:$AU50))*Purchases!$BE$59*Assumptions!$BJ$9*(1*Assumptions!AZ$75/(SUM($AV$75:$BB$75)))</f>
        <v>12.287158809903898</v>
      </c>
      <c r="BA20" s="46">
        <f>(Purchases!$AT$59+Purchases!$AV$59-SUM(Assumptions!$AQ20:$AU20,$AQ50:$AU50))*Purchases!$BE$59*Assumptions!$BJ$9*(1*Assumptions!BA$75/(SUM($AV$75:$BB$75)))</f>
        <v>12.287158809903898</v>
      </c>
      <c r="BB20" s="46">
        <f>(Purchases!$AT$59+Purchases!$AV$59-SUM(Assumptions!$AQ20:$AU20,$AQ50:$AU50))*Purchases!$BE$59*Assumptions!$BJ$9*(1*Assumptions!BB$75/(SUM($AV$75:$BB$75)))</f>
        <v>12.287158809903898</v>
      </c>
      <c r="BC20" s="143"/>
      <c r="BD20" s="57">
        <v>26</v>
      </c>
      <c r="BE20" s="22"/>
      <c r="BF20" s="46">
        <f>SUM(P20:AA20)</f>
        <v>165.5886158202544</v>
      </c>
      <c r="BG20" s="55"/>
      <c r="BH20" s="46">
        <f>SUM(AB20:AM20)</f>
        <v>532.92781960361879</v>
      </c>
      <c r="BI20" s="55"/>
      <c r="BJ20" s="46">
        <f>SUM(AN20:AY20)</f>
        <v>1024.0295015963936</v>
      </c>
      <c r="BK20" s="55"/>
    </row>
    <row r="21" spans="1:63" outlineLevel="1" x14ac:dyDescent="0.15">
      <c r="A21" s="34"/>
      <c r="B21" s="34" t="s">
        <v>212</v>
      </c>
      <c r="C21" s="94" t="s">
        <v>17</v>
      </c>
      <c r="D21" s="57">
        <v>92.29</v>
      </c>
      <c r="E21" s="57">
        <v>92.29</v>
      </c>
      <c r="F21" s="57">
        <v>92.29</v>
      </c>
      <c r="G21" s="57">
        <v>92.29</v>
      </c>
      <c r="H21" s="57">
        <v>92.29</v>
      </c>
      <c r="I21" s="57">
        <v>92.29</v>
      </c>
      <c r="J21" s="57">
        <v>92.29</v>
      </c>
      <c r="K21" s="57">
        <v>92.29</v>
      </c>
      <c r="L21" s="57">
        <v>92.29</v>
      </c>
      <c r="M21" s="57">
        <v>92.29</v>
      </c>
      <c r="N21" s="57">
        <v>92.29</v>
      </c>
      <c r="O21" s="57">
        <v>92.29</v>
      </c>
      <c r="P21" s="57">
        <v>92.29</v>
      </c>
      <c r="Q21" s="57">
        <v>92.29</v>
      </c>
      <c r="R21" s="57">
        <v>92.29</v>
      </c>
      <c r="S21" s="57">
        <v>92.29</v>
      </c>
      <c r="T21" s="57">
        <v>92.29</v>
      </c>
      <c r="U21" s="46">
        <f>Purchases!$M$59</f>
        <v>138.42857142857142</v>
      </c>
      <c r="V21" s="46">
        <f>Purchases!$M$59</f>
        <v>138.42857142857142</v>
      </c>
      <c r="W21" s="46">
        <f>Purchases!$M$59</f>
        <v>138.42857142857142</v>
      </c>
      <c r="X21" s="46">
        <f>Purchases!$O$59</f>
        <v>142.98805880950593</v>
      </c>
      <c r="Y21" s="46">
        <f>Purchases!$O$59</f>
        <v>142.98805880950593</v>
      </c>
      <c r="Z21" s="46">
        <f>Purchases!$O$59</f>
        <v>142.98805880950593</v>
      </c>
      <c r="AA21" s="46">
        <f>Purchases!$O$59</f>
        <v>142.98805880950593</v>
      </c>
      <c r="AB21" s="46">
        <f>Purchases!$O$59</f>
        <v>142.98805880950593</v>
      </c>
      <c r="AC21" s="46">
        <f>Purchases!$O$59</f>
        <v>142.98805880950593</v>
      </c>
      <c r="AD21" s="46">
        <f>Purchases!$O$59</f>
        <v>142.98805880950593</v>
      </c>
      <c r="AE21" s="46">
        <f>Purchases!$AG59</f>
        <v>146.29411764705881</v>
      </c>
      <c r="AF21" s="46">
        <f>Purchases!$AG59</f>
        <v>146.29411764705881</v>
      </c>
      <c r="AG21" s="46">
        <f>Purchases!$AG59</f>
        <v>146.29411764705881</v>
      </c>
      <c r="AH21" s="46">
        <f>Purchases!$AG59</f>
        <v>146.29411764705881</v>
      </c>
      <c r="AI21" s="46">
        <f>Purchases!$AG59</f>
        <v>146.29411764705881</v>
      </c>
      <c r="AJ21" s="46">
        <f>Purchases!$AI$59</f>
        <v>151.22537903298058</v>
      </c>
      <c r="AK21" s="46">
        <f>Purchases!$AI$59</f>
        <v>151.22537903298058</v>
      </c>
      <c r="AL21" s="46">
        <f>Purchases!$AI$59</f>
        <v>151.22537903298058</v>
      </c>
      <c r="AM21" s="46">
        <f>Purchases!$AI$59</f>
        <v>151.22537903298058</v>
      </c>
      <c r="AN21" s="46">
        <f>Purchases!$AI$59</f>
        <v>151.22537903298058</v>
      </c>
      <c r="AO21" s="46">
        <f>Purchases!$AI$59</f>
        <v>151.22537903298058</v>
      </c>
      <c r="AP21" s="46">
        <f>Purchases!$AI$59</f>
        <v>151.22537903298058</v>
      </c>
      <c r="AQ21" s="46">
        <f>Purchases!$AG59</f>
        <v>146.29411764705881</v>
      </c>
      <c r="AR21" s="46">
        <f>Purchases!$AG59</f>
        <v>146.29411764705881</v>
      </c>
      <c r="AS21" s="46">
        <f>Purchases!$AG59</f>
        <v>146.29411764705881</v>
      </c>
      <c r="AT21" s="46">
        <f>Purchases!$AG59</f>
        <v>146.29411764705881</v>
      </c>
      <c r="AU21" s="46">
        <f>Purchases!$AG59</f>
        <v>146.29411764705881</v>
      </c>
      <c r="AV21" s="46">
        <f>Purchases!$AI$59</f>
        <v>151.22537903298058</v>
      </c>
      <c r="AW21" s="46">
        <f>Purchases!$AI$59</f>
        <v>151.22537903298058</v>
      </c>
      <c r="AX21" s="46">
        <f>Purchases!$AI$59</f>
        <v>151.22537903298058</v>
      </c>
      <c r="AY21" s="46">
        <f>Purchases!$AI$59</f>
        <v>151.22537903298058</v>
      </c>
      <c r="AZ21" s="46">
        <f>Purchases!$AI$59</f>
        <v>151.22537903298058</v>
      </c>
      <c r="BA21" s="46">
        <f>Purchases!$AI$59</f>
        <v>151.22537903298058</v>
      </c>
      <c r="BB21" s="46">
        <f>Purchases!$AI$59</f>
        <v>151.22537903298058</v>
      </c>
      <c r="BC21" s="58"/>
      <c r="BD21" s="57">
        <v>92.29</v>
      </c>
      <c r="BF21" s="46">
        <f>((T21*SUM(T19:W19))+X21*SUM(X19:AA19)+AB21*SUM(AB19:AE19))/SUM(T19:AE19)</f>
        <v>125.48124360827732</v>
      </c>
      <c r="BH21" s="46">
        <f>((AF21*SUM(AF19:AI19))+AJ21*SUM(AJ19:AM19)+AN21*SUM(AN19:AQ19))/SUM(AF19:AQ19)</f>
        <v>148.9314863748962</v>
      </c>
      <c r="BJ21" s="46">
        <f>((AR21*SUM(AR19:AU19))+AV21*SUM(AV19:AY19)+AZ21*SUM(AZ19:BB19))/SUM(AR19:BB19)</f>
        <v>148.87298987021484</v>
      </c>
    </row>
    <row r="22" spans="1:63" outlineLevel="1" x14ac:dyDescent="0.15">
      <c r="A22" s="35"/>
      <c r="B22" s="35" t="s">
        <v>216</v>
      </c>
      <c r="C22" s="94" t="s">
        <v>17</v>
      </c>
      <c r="D22" s="46">
        <f>(D24*D23)</f>
        <v>35.811778044584173</v>
      </c>
      <c r="E22" s="46">
        <f t="shared" ref="E22:O22" si="76">(E24*E23)</f>
        <v>39.109693271415246</v>
      </c>
      <c r="F22" s="46">
        <f t="shared" si="76"/>
        <v>11.130992628566862</v>
      </c>
      <c r="G22" s="46">
        <f t="shared" si="76"/>
        <v>53.403244195741877</v>
      </c>
      <c r="H22" s="46">
        <f t="shared" si="76"/>
        <v>11.441185595605271</v>
      </c>
      <c r="I22" s="46">
        <f t="shared" si="76"/>
        <v>82.130637863578414</v>
      </c>
      <c r="J22" s="46">
        <f t="shared" si="76"/>
        <v>50.343613566317572</v>
      </c>
      <c r="K22" s="46">
        <f t="shared" si="76"/>
        <v>73.718063600693597</v>
      </c>
      <c r="L22" s="46">
        <f t="shared" si="76"/>
        <v>78.151003093278845</v>
      </c>
      <c r="M22" s="46">
        <f t="shared" si="76"/>
        <v>0</v>
      </c>
      <c r="N22" s="46">
        <f t="shared" si="76"/>
        <v>108.60349264825852</v>
      </c>
      <c r="O22" s="46">
        <f t="shared" si="76"/>
        <v>342.99587330271936</v>
      </c>
      <c r="P22" s="53">
        <f>P23*P24</f>
        <v>34.86392703507704</v>
      </c>
      <c r="Q22" s="53">
        <f t="shared" ref="Q22:S22" si="77">Q23*Q24</f>
        <v>34.86392703507704</v>
      </c>
      <c r="R22" s="53">
        <f t="shared" si="77"/>
        <v>34.86392703507704</v>
      </c>
      <c r="S22" s="53">
        <f t="shared" si="77"/>
        <v>34.86392703507704</v>
      </c>
      <c r="T22" s="53">
        <f t="shared" ref="T22" si="78">T23*T24</f>
        <v>34.86392703507704</v>
      </c>
      <c r="U22" s="53">
        <f t="shared" ref="U22:AA22" si="79">(U23*U24)/1.21</f>
        <v>228.52664576802505</v>
      </c>
      <c r="V22" s="53">
        <f t="shared" si="79"/>
        <v>297.08463949843258</v>
      </c>
      <c r="W22" s="53">
        <f t="shared" si="79"/>
        <v>342.7899686520376</v>
      </c>
      <c r="X22" s="53">
        <f t="shared" si="79"/>
        <v>479.74854068729655</v>
      </c>
      <c r="Y22" s="53">
        <f t="shared" si="79"/>
        <v>59.968567585912069</v>
      </c>
      <c r="Z22" s="53">
        <f t="shared" si="79"/>
        <v>35.981140551547242</v>
      </c>
      <c r="AA22" s="53">
        <f t="shared" si="79"/>
        <v>119.93713517182414</v>
      </c>
      <c r="AB22" s="53">
        <f t="shared" ref="AB22" si="80">(AB23*AB24)/1.21</f>
        <v>11.993713517182416</v>
      </c>
      <c r="AC22" s="53">
        <f t="shared" ref="AC22" si="81">(AC23*AC24)/1.21</f>
        <v>11.993713517182416</v>
      </c>
      <c r="AD22" s="53">
        <f t="shared" ref="AD22" si="82">(AD23*AD24)/1.21</f>
        <v>11.993713517182416</v>
      </c>
      <c r="AE22" s="53">
        <f t="shared" ref="AE22" si="83">(AE23*AE24)/1.21</f>
        <v>2082.1487603305786</v>
      </c>
      <c r="AF22" s="53">
        <f>(AF23*AF24)/1.21</f>
        <v>1469.7520661157025</v>
      </c>
      <c r="AG22" s="53">
        <f t="shared" ref="AG22" si="84">(AG23*AG24)/1.21</f>
        <v>1959.6694214876036</v>
      </c>
      <c r="AH22" s="53">
        <f t="shared" ref="AH22" si="85">(AH23*AH24)/1.21</f>
        <v>979.83471074380179</v>
      </c>
      <c r="AI22" s="53">
        <f t="shared" ref="AI22" si="86">(AI23*AI24)/1.21</f>
        <v>1347.2727272727273</v>
      </c>
      <c r="AJ22" s="53">
        <f t="shared" ref="AJ22" si="87">(AJ23*AJ24)/1.21</f>
        <v>61.884297520661143</v>
      </c>
      <c r="AK22" s="53">
        <f t="shared" ref="AK22" si="88">(AK23*AK24)/1.21</f>
        <v>41.256198347107429</v>
      </c>
      <c r="AL22" s="53">
        <f t="shared" ref="AL22" si="89">(AL23*AL24)/1.21</f>
        <v>30.942148760330571</v>
      </c>
      <c r="AM22" s="53">
        <f t="shared" ref="AM22:AQ22" si="90">(AM23*AM24)/1.21</f>
        <v>206.28099173553716</v>
      </c>
      <c r="AN22" s="53">
        <f t="shared" si="90"/>
        <v>10.314049586776857</v>
      </c>
      <c r="AO22" s="53">
        <f t="shared" si="90"/>
        <v>10.314049586776857</v>
      </c>
      <c r="AP22" s="53">
        <f t="shared" si="90"/>
        <v>10.314049586776857</v>
      </c>
      <c r="AQ22" s="53">
        <f t="shared" si="90"/>
        <v>3945.1239669421493</v>
      </c>
      <c r="AR22" s="53">
        <f>(AR23*AR24)/1.21</f>
        <v>2169.818181818182</v>
      </c>
      <c r="AS22" s="53">
        <f t="shared" ref="AS22:BB22" si="91">(AS23*AS24)/1.21</f>
        <v>1972.5619834710747</v>
      </c>
      <c r="AT22" s="53">
        <f t="shared" si="91"/>
        <v>2367.0743801652893</v>
      </c>
      <c r="AU22" s="53">
        <f t="shared" si="91"/>
        <v>2169.818181818182</v>
      </c>
      <c r="AV22" s="53">
        <f t="shared" si="91"/>
        <v>233.78512396694174</v>
      </c>
      <c r="AW22" s="53">
        <f t="shared" si="91"/>
        <v>155.85674931129449</v>
      </c>
      <c r="AX22" s="53">
        <f t="shared" si="91"/>
        <v>116.89256198347087</v>
      </c>
      <c r="AY22" s="53">
        <f t="shared" si="91"/>
        <v>779.28374655647247</v>
      </c>
      <c r="AZ22" s="53">
        <f t="shared" si="91"/>
        <v>38.964187327823623</v>
      </c>
      <c r="BA22" s="53">
        <f t="shared" si="91"/>
        <v>38.964187327823623</v>
      </c>
      <c r="BB22" s="53">
        <f t="shared" si="91"/>
        <v>38.964187327823623</v>
      </c>
      <c r="BC22" s="58"/>
      <c r="BD22" s="46">
        <f>(BD23*BD24)</f>
        <v>626.52</v>
      </c>
      <c r="BE22" s="40"/>
      <c r="BF22" s="46">
        <f>SUM(P22:AA22)</f>
        <v>1738.3562730904605</v>
      </c>
      <c r="BG22" s="55"/>
      <c r="BH22" s="46">
        <f>SUM(AB22:AM22)</f>
        <v>8215.0224628655978</v>
      </c>
      <c r="BI22" s="55"/>
      <c r="BJ22" s="46">
        <f>SUM(AN22:AY22)</f>
        <v>13941.157024793389</v>
      </c>
      <c r="BK22" s="55"/>
    </row>
    <row r="23" spans="1:63" outlineLevel="1" x14ac:dyDescent="0.15">
      <c r="A23" s="34"/>
      <c r="B23" s="34" t="s">
        <v>211</v>
      </c>
      <c r="C23" s="94" t="s">
        <v>18</v>
      </c>
      <c r="D23" s="46">
        <f t="shared" ref="D23:O23" si="92">$BD23*(D$8/$BD$8)</f>
        <v>0.68591798591427267</v>
      </c>
      <c r="E23" s="46">
        <f t="shared" si="92"/>
        <v>0.74908433770188176</v>
      </c>
      <c r="F23" s="46">
        <f t="shared" si="92"/>
        <v>0.21319656442380505</v>
      </c>
      <c r="G23" s="46">
        <f t="shared" si="92"/>
        <v>1.0228547059134625</v>
      </c>
      <c r="H23" s="46">
        <f t="shared" si="92"/>
        <v>0.21913782025675677</v>
      </c>
      <c r="I23" s="46">
        <f t="shared" si="92"/>
        <v>1.5730825103156179</v>
      </c>
      <c r="J23" s="46">
        <f t="shared" si="92"/>
        <v>0.9642523188338934</v>
      </c>
      <c r="K23" s="46">
        <f t="shared" si="92"/>
        <v>1.411952951555135</v>
      </c>
      <c r="L23" s="46">
        <f t="shared" si="92"/>
        <v>1.4968588985496809</v>
      </c>
      <c r="M23" s="46">
        <f t="shared" si="92"/>
        <v>0</v>
      </c>
      <c r="N23" s="46">
        <f t="shared" si="92"/>
        <v>2.0801281870955473</v>
      </c>
      <c r="O23" s="46">
        <f t="shared" si="92"/>
        <v>6.5695436372863316</v>
      </c>
      <c r="P23" s="46">
        <f t="shared" ref="P23:T23" si="93">AVERAGE($D23:$G23)</f>
        <v>0.66776339848835553</v>
      </c>
      <c r="Q23" s="46">
        <f t="shared" si="93"/>
        <v>0.66776339848835553</v>
      </c>
      <c r="R23" s="46">
        <f t="shared" si="93"/>
        <v>0.66776339848835553</v>
      </c>
      <c r="S23" s="46">
        <f t="shared" si="93"/>
        <v>0.66776339848835553</v>
      </c>
      <c r="T23" s="46">
        <f t="shared" si="93"/>
        <v>0.66776339848835553</v>
      </c>
      <c r="U23" s="46">
        <f>Purchases!$F$60*Purchases!$P$60*Assumptions!$BF$9*((Assumptions!U$75/(SUM($U$75:$AE$75))))</f>
        <v>2.7931034482758617</v>
      </c>
      <c r="V23" s="46">
        <f>Purchases!$F$60*Purchases!$P$60*Assumptions!$BF$9*((Assumptions!V$75/(SUM($U$75:$AE$75))))</f>
        <v>3.6310344827586203</v>
      </c>
      <c r="W23" s="46">
        <f>Purchases!$F$60*Purchases!$P$60*Assumptions!$BF$9*((Assumptions!W$75/(SUM($U$75:$AE$75))))</f>
        <v>4.1896551724137927</v>
      </c>
      <c r="X23" s="46">
        <f>(Purchases!$F$60+Purchases!$H$60-SUM(Assumptions!$T23:$W23,$T53:$W53))*Purchases!$Q$60*Assumptions!$BF$9*(1*Assumptions!X$75/(SUM($X$75:$AD$75)))</f>
        <v>5.8635932750669584</v>
      </c>
      <c r="Y23" s="46">
        <f>(Purchases!$F$60+Purchases!$H$60-SUM(Assumptions!$T23:$W23,$T53:$W53))*Purchases!$Q$60*Assumptions!$BF$9*(1*Assumptions!Y$75/(SUM($X$75:$AD$75)))</f>
        <v>0.7329491593833698</v>
      </c>
      <c r="Z23" s="46">
        <f>(Purchases!$F$60+Purchases!$H$60-SUM(Assumptions!$T23:$W23,$T53:$W53))*Purchases!$Q$60*Assumptions!$BF$9*(1*Assumptions!Z$75/(SUM($X$75:$AD$75)))</f>
        <v>0.43976949563002182</v>
      </c>
      <c r="AA23" s="46">
        <f>(Purchases!$F$60+Purchases!$H$60-SUM(Assumptions!$T23:$W23,$T53:$W53))*Purchases!$Q$60*Assumptions!$BF$9*(1*Assumptions!AA$75/(SUM($X$75:$AD$75)))</f>
        <v>1.4658983187667396</v>
      </c>
      <c r="AB23" s="46">
        <f>(Purchases!$F$60+Purchases!$H$60-SUM(Assumptions!$T23:$W23,$T53:$W53))*Purchases!$Q$60*Assumptions!$BF$9*(1*Assumptions!AB$75/(SUM($X$75:$AD$75)))</f>
        <v>0.14658983187667396</v>
      </c>
      <c r="AC23" s="46">
        <f>(Purchases!$F$60+Purchases!$H$60-SUM(Assumptions!$T23:$W23,$T53:$W53))*Purchases!$Q$60*Assumptions!$BF$9*(1*Assumptions!AC$75/(SUM($X$75:$AD$75)))</f>
        <v>0.14658983187667396</v>
      </c>
      <c r="AD23" s="46">
        <f>(Purchases!$F$60+Purchases!$H$60-SUM(Assumptions!$T23:$W23,$T53:$W53))*Purchases!$Q$60*Assumptions!$BF$9*(1*Assumptions!AD$75/(SUM($X$75:$AD$75)))</f>
        <v>0.14658983187667396</v>
      </c>
      <c r="AE23" s="46">
        <f>Purchases!$Z$60*Purchases!$AJ$60*Assumptions!$BH$9*(1*AE$75/(SUM(Assumptions!$AE$75:$AI$75)))</f>
        <v>30.28125</v>
      </c>
      <c r="AF23" s="46">
        <f>Purchases!$Z$60*Purchases!$AJ$60*Assumptions!$BH$9*(1*AF$75/(SUM(Assumptions!$AE$75:$AI$75)))</f>
        <v>21.375</v>
      </c>
      <c r="AG23" s="46">
        <f>Purchases!$Z$60*Purchases!$AJ$60*Assumptions!$BH$9*(1*AG$75/(SUM(Assumptions!$AE$75:$AI$75)))</f>
        <v>28.5</v>
      </c>
      <c r="AH23" s="46">
        <f>Purchases!$Z$60*Purchases!$AJ$60*Assumptions!$BH$9*(1*AH$75/(SUM(Assumptions!$AE$75:$AI$75)))</f>
        <v>14.25</v>
      </c>
      <c r="AI23" s="46">
        <f>Purchases!$Z$60*Purchases!$AJ$60*Assumptions!$BH$9*(1*AI$75/(SUM(Assumptions!$AE$75:$AI$75)))</f>
        <v>19.59375</v>
      </c>
      <c r="AJ23" s="46">
        <f>(Purchases!$Z$60+Purchases!$AB$60-SUM(Assumptions!$AE23:$AI23,$AE53:$AI53))*Purchases!$AK$60*Assumptions!$BH$9*(1*Assumptions!AJ$75/(SUM($AJ$75:$AP$75)))</f>
        <v>0.89999999999999969</v>
      </c>
      <c r="AK23" s="46">
        <f>(Purchases!$Z$60+Purchases!$AB$60-SUM(Assumptions!$AE23:$AI23,$AE53:$AI53))*Purchases!$AK$60*Assumptions!$BH$9*(1*Assumptions!AK$75/(SUM($AJ$75:$AP$75)))</f>
        <v>0.59999999999999987</v>
      </c>
      <c r="AL23" s="46">
        <f>(Purchases!$Z$60+Purchases!$AB$60-SUM(Assumptions!$AE23:$AI23,$AE53:$AI53))*Purchases!$AK$60*Assumptions!$BH$9*(1*Assumptions!AL$75/(SUM($AJ$75:$AP$75)))</f>
        <v>0.44999999999999984</v>
      </c>
      <c r="AM23" s="46">
        <f>(Purchases!$Z$60+Purchases!$AB$60-SUM(Assumptions!$AE23:$AI23,$AE53:$AI53))*Purchases!$AK$60*Assumptions!$BH$9*(1*Assumptions!AM$75/(SUM($AJ$75:$AP$75)))</f>
        <v>2.9999999999999991</v>
      </c>
      <c r="AN23" s="46">
        <f>(Purchases!$Z$60+Purchases!$AB$60-SUM(Assumptions!$AE23:$AI23,$AE53:$AI53))*Purchases!$AK$60*Assumptions!$BH$9*(1*Assumptions!AN$75/(SUM($AJ$75:$AP$75)))</f>
        <v>0.14999999999999997</v>
      </c>
      <c r="AO23" s="46">
        <f>(Purchases!$Z$60+Purchases!$AB$60-SUM(Assumptions!$AE23:$AI23,$AE53:$AI53))*Purchases!$AK$60*Assumptions!$BH$9*(1*Assumptions!AO$75/(SUM($AJ$75:$AP$75)))</f>
        <v>0.14999999999999997</v>
      </c>
      <c r="AP23" s="46">
        <f>(Purchases!$Z$60+Purchases!$AB$60-SUM(Assumptions!$AE23:$AI23,$AE53:$AI53))*Purchases!$AK$60*Assumptions!$BH$9*(1*Assumptions!AP$75/(SUM($AJ$75:$AP$75)))</f>
        <v>0.14999999999999997</v>
      </c>
      <c r="AQ23" s="46">
        <f>Purchases!$AT$60*Purchases!$BD$60*Assumptions!$BH$9*(1*AQ$75/(SUM(Assumptions!$AQ$75:$AU$75)))</f>
        <v>57.375</v>
      </c>
      <c r="AR23" s="46">
        <f>Purchases!$AT$60*Purchases!$BD$60*Assumptions!$BH$9*(1*AR$75/(SUM(Assumptions!$AQ$75:$AU$75)))</f>
        <v>31.556249999999999</v>
      </c>
      <c r="AS23" s="46">
        <f>Purchases!$AT$60*Purchases!$BD$60*Assumptions!$BH$9*(1*AS$75/(SUM(Assumptions!$AQ$75:$AU$75)))</f>
        <v>28.6875</v>
      </c>
      <c r="AT23" s="46">
        <f>Purchases!$AT$60*Purchases!$BD$60*Assumptions!$BH$9*(1*AT$75/(SUM(Assumptions!$AQ$75:$AU$75)))</f>
        <v>34.424999999999997</v>
      </c>
      <c r="AU23" s="46">
        <f>Purchases!$AT$60*Purchases!$BD$60*Assumptions!$BH$9*(1*AU$75/(SUM(Assumptions!$AQ$75:$AU$75)))</f>
        <v>31.556249999999999</v>
      </c>
      <c r="AV23" s="46">
        <f>(Purchases!$AT$60+Purchases!$AV$60-SUM(Assumptions!$AQ23:$AU23,$AQ53:$AU53))*Purchases!$BE$60*Assumptions!$BJ$9*(1*Assumptions!AV$75/(SUM($AV$75:$BB$75)))</f>
        <v>3.3999999999999937</v>
      </c>
      <c r="AW23" s="46">
        <f>(Purchases!$AT$60+Purchases!$AV$60-SUM(Assumptions!$AQ23:$AU23,$AQ53:$AU53))*Purchases!$BE$60*Assumptions!$BJ$9*(1*Assumptions!AW$75/(SUM($AV$75:$BB$75)))</f>
        <v>2.2666666666666626</v>
      </c>
      <c r="AX23" s="46">
        <f>(Purchases!$AT$60+Purchases!$AV$60-SUM(Assumptions!$AQ23:$AU23,$AQ53:$AU53))*Purchases!$BE$60*Assumptions!$BJ$9*(1*Assumptions!AX$75/(SUM($AV$75:$BB$75)))</f>
        <v>1.6999999999999968</v>
      </c>
      <c r="AY23" s="46">
        <f>(Purchases!$AT$60+Purchases!$AV$60-SUM(Assumptions!$AQ23:$AU23,$AQ53:$AU53))*Purchases!$BE$60*Assumptions!$BJ$9*(1*Assumptions!AY$75/(SUM($AV$75:$BB$75)))</f>
        <v>11.333333333333313</v>
      </c>
      <c r="AZ23" s="46">
        <f>(Purchases!$AT$60+Purchases!$AV$60-SUM(Assumptions!$AQ23:$AU23,$AQ53:$AU53))*Purchases!$BE$60*Assumptions!$BJ$9*(1*Assumptions!AZ$75/(SUM($AV$75:$BB$75)))</f>
        <v>0.56666666666666565</v>
      </c>
      <c r="BA23" s="46">
        <f>(Purchases!$AT$60+Purchases!$AV$60-SUM(Assumptions!$AQ23:$AU23,$AQ53:$AU53))*Purchases!$BE$60*Assumptions!$BJ$9*(1*Assumptions!BA$75/(SUM($AV$75:$BB$75)))</f>
        <v>0.56666666666666565</v>
      </c>
      <c r="BB23" s="46">
        <f>(Purchases!$AT$60+Purchases!$AV$60-SUM(Assumptions!$AQ23:$AU23,$AQ53:$AU53))*Purchases!$BE$60*Assumptions!$BJ$9*(1*Assumptions!BB$75/(SUM($AV$75:$BB$75)))</f>
        <v>0.56666666666666565</v>
      </c>
      <c r="BC23" s="143"/>
      <c r="BD23" s="57">
        <v>12</v>
      </c>
      <c r="BE23" s="22"/>
      <c r="BF23" s="46">
        <f>SUM(P23:AA23)</f>
        <v>22.45482034473714</v>
      </c>
      <c r="BG23" s="55"/>
      <c r="BH23" s="46">
        <f>SUM(AB23:AM23)</f>
        <v>119.38976949563002</v>
      </c>
      <c r="BI23" s="55"/>
      <c r="BJ23" s="46">
        <f>SUM(AN23:AY23)</f>
        <v>202.74999999999994</v>
      </c>
      <c r="BK23" s="55"/>
    </row>
    <row r="24" spans="1:63" outlineLevel="1" x14ac:dyDescent="0.15">
      <c r="A24" s="34"/>
      <c r="B24" s="34" t="s">
        <v>212</v>
      </c>
      <c r="C24" s="94" t="s">
        <v>17</v>
      </c>
      <c r="D24" s="57">
        <v>52.21</v>
      </c>
      <c r="E24" s="57">
        <v>52.21</v>
      </c>
      <c r="F24" s="57">
        <v>52.21</v>
      </c>
      <c r="G24" s="57">
        <v>52.21</v>
      </c>
      <c r="H24" s="57">
        <v>52.21</v>
      </c>
      <c r="I24" s="57">
        <v>52.21</v>
      </c>
      <c r="J24" s="57">
        <v>52.21</v>
      </c>
      <c r="K24" s="57">
        <v>52.21</v>
      </c>
      <c r="L24" s="57">
        <v>52.21</v>
      </c>
      <c r="M24" s="57">
        <v>52.21</v>
      </c>
      <c r="N24" s="57">
        <v>52.21</v>
      </c>
      <c r="O24" s="57">
        <v>52.21</v>
      </c>
      <c r="P24" s="57">
        <v>52.21</v>
      </c>
      <c r="Q24" s="57">
        <v>52.21</v>
      </c>
      <c r="R24" s="57">
        <v>52.21</v>
      </c>
      <c r="S24" s="57">
        <v>52.21</v>
      </c>
      <c r="T24" s="57">
        <v>52.21</v>
      </c>
      <c r="U24" s="46">
        <f>Purchases!$M$60</f>
        <v>99</v>
      </c>
      <c r="V24" s="46">
        <f>Purchases!$M$60</f>
        <v>99</v>
      </c>
      <c r="W24" s="46">
        <f>Purchases!$M$60</f>
        <v>99</v>
      </c>
      <c r="X24" s="46">
        <f>Purchases!$O$60</f>
        <v>99</v>
      </c>
      <c r="Y24" s="46">
        <f>Purchases!$O$60</f>
        <v>99</v>
      </c>
      <c r="Z24" s="46">
        <f>Purchases!$O$60</f>
        <v>99</v>
      </c>
      <c r="AA24" s="46">
        <f>Purchases!$O$60</f>
        <v>99</v>
      </c>
      <c r="AB24" s="46">
        <f>Purchases!$O$60</f>
        <v>99</v>
      </c>
      <c r="AC24" s="46">
        <f>Purchases!$O$60</f>
        <v>99</v>
      </c>
      <c r="AD24" s="46">
        <f>Purchases!$O$60</f>
        <v>99</v>
      </c>
      <c r="AE24" s="46">
        <f>Purchases!$AG60</f>
        <v>83.2</v>
      </c>
      <c r="AF24" s="46">
        <f>Purchases!$AG60</f>
        <v>83.2</v>
      </c>
      <c r="AG24" s="46">
        <f>Purchases!$AG60</f>
        <v>83.2</v>
      </c>
      <c r="AH24" s="46">
        <f>Purchases!$AG60</f>
        <v>83.2</v>
      </c>
      <c r="AI24" s="46">
        <f>Purchases!$AG60</f>
        <v>83.2</v>
      </c>
      <c r="AJ24" s="46">
        <f>Purchases!$AI$60</f>
        <v>83.2</v>
      </c>
      <c r="AK24" s="46">
        <f>Purchases!$AI$60</f>
        <v>83.2</v>
      </c>
      <c r="AL24" s="46">
        <f>Purchases!$AI$60</f>
        <v>83.2</v>
      </c>
      <c r="AM24" s="46">
        <f>Purchases!$AI$60</f>
        <v>83.2</v>
      </c>
      <c r="AN24" s="46">
        <f>Purchases!$AI$60</f>
        <v>83.2</v>
      </c>
      <c r="AO24" s="46">
        <f>Purchases!$AI$60</f>
        <v>83.2</v>
      </c>
      <c r="AP24" s="46">
        <f>Purchases!$AI$60</f>
        <v>83.2</v>
      </c>
      <c r="AQ24" s="46">
        <f>Purchases!$AG60</f>
        <v>83.2</v>
      </c>
      <c r="AR24" s="46">
        <f>Purchases!$AG60</f>
        <v>83.2</v>
      </c>
      <c r="AS24" s="46">
        <f>Purchases!$AG60</f>
        <v>83.2</v>
      </c>
      <c r="AT24" s="46">
        <f>Purchases!$AG60</f>
        <v>83.2</v>
      </c>
      <c r="AU24" s="46">
        <f>Purchases!$AG60</f>
        <v>83.2</v>
      </c>
      <c r="AV24" s="46">
        <f>Purchases!$AI$60</f>
        <v>83.2</v>
      </c>
      <c r="AW24" s="46">
        <f>Purchases!$AI$60</f>
        <v>83.2</v>
      </c>
      <c r="AX24" s="46">
        <f>Purchases!$AI$60</f>
        <v>83.2</v>
      </c>
      <c r="AY24" s="46">
        <f>Purchases!$AI$60</f>
        <v>83.2</v>
      </c>
      <c r="AZ24" s="46">
        <f>Purchases!$AI$60</f>
        <v>83.2</v>
      </c>
      <c r="BA24" s="46">
        <f>Purchases!$AI$60</f>
        <v>83.2</v>
      </c>
      <c r="BB24" s="46">
        <f>Purchases!$AI$60</f>
        <v>83.2</v>
      </c>
      <c r="BC24" s="58"/>
      <c r="BD24" s="57">
        <v>52.21</v>
      </c>
      <c r="BF24" s="46">
        <f>((T24*SUM(T22:W22))+X24*SUM(X22:AA22)+AB24*SUM(AB22:AE22))/SUM(T22:AE22)</f>
        <v>87.629692921455685</v>
      </c>
      <c r="BH24" s="46">
        <f>((AF24*SUM(AF22:AI22))+AJ24*SUM(AJ22:AM22)+AN24*SUM(AN22:AQ22))/SUM(AF22:AQ22)</f>
        <v>83.2</v>
      </c>
      <c r="BJ24" s="46">
        <f>((AR24*SUM(AR22:AU22))+AV24*SUM(AV22:AY22)+AZ24*SUM(AZ22:BB22))/SUM(AR22:BB22)</f>
        <v>83.199999999999989</v>
      </c>
    </row>
    <row r="25" spans="1:63" outlineLevel="1" x14ac:dyDescent="0.15">
      <c r="A25" s="35"/>
      <c r="B25" s="35" t="s">
        <v>217</v>
      </c>
      <c r="C25" s="94" t="s">
        <v>17</v>
      </c>
      <c r="D25" s="46">
        <f>(D27*D26)</f>
        <v>29.52305331039349</v>
      </c>
      <c r="E25" s="46">
        <f t="shared" ref="E25:O25" si="94">(E27*E26)</f>
        <v>32.241838368585164</v>
      </c>
      <c r="F25" s="46">
        <f t="shared" si="94"/>
        <v>9.1763354604079428</v>
      </c>
      <c r="G25" s="46">
        <f t="shared" si="94"/>
        <v>44.025371300358614</v>
      </c>
      <c r="H25" s="46">
        <f t="shared" si="94"/>
        <v>9.4320570135512387</v>
      </c>
      <c r="I25" s="46">
        <f t="shared" si="94"/>
        <v>67.708093048168053</v>
      </c>
      <c r="J25" s="46">
        <f t="shared" si="94"/>
        <v>41.503026889808837</v>
      </c>
      <c r="K25" s="46">
        <f t="shared" si="94"/>
        <v>60.772808289852271</v>
      </c>
      <c r="L25" s="46">
        <f t="shared" si="94"/>
        <v>64.427301758409186</v>
      </c>
      <c r="M25" s="46">
        <f t="shared" si="94"/>
        <v>0</v>
      </c>
      <c r="N25" s="46">
        <f t="shared" si="94"/>
        <v>89.532184052904185</v>
      </c>
      <c r="O25" s="46">
        <f t="shared" si="94"/>
        <v>282.76410738819919</v>
      </c>
      <c r="P25" s="53">
        <f>P26*P27</f>
        <v>28.741649609936299</v>
      </c>
      <c r="Q25" s="53">
        <f t="shared" ref="Q25:S25" si="95">Q26*Q27</f>
        <v>28.741649609936299</v>
      </c>
      <c r="R25" s="53">
        <f t="shared" si="95"/>
        <v>28.741649609936299</v>
      </c>
      <c r="S25" s="53">
        <f t="shared" si="95"/>
        <v>28.741649609936299</v>
      </c>
      <c r="T25" s="53">
        <f t="shared" ref="T25" si="96">T26*T27</f>
        <v>28.741649609936299</v>
      </c>
      <c r="U25" s="53">
        <f t="shared" ref="U25:AA25" si="97">(U26*U27)/1.21</f>
        <v>2730.5350152240103</v>
      </c>
      <c r="V25" s="53">
        <f t="shared" si="97"/>
        <v>3549.6955197912134</v>
      </c>
      <c r="W25" s="53">
        <f t="shared" si="97"/>
        <v>4095.8025228360152</v>
      </c>
      <c r="X25" s="53">
        <f t="shared" si="97"/>
        <v>1092.6820105508134</v>
      </c>
      <c r="Y25" s="53">
        <f t="shared" si="97"/>
        <v>174.64999348967922</v>
      </c>
      <c r="Z25" s="53">
        <f t="shared" si="97"/>
        <v>104.7899960938075</v>
      </c>
      <c r="AA25" s="53">
        <f t="shared" si="97"/>
        <v>349.29998697935844</v>
      </c>
      <c r="AB25" s="53">
        <f t="shared" ref="AB25" si="98">(AB26*AB27)/1.21</f>
        <v>34.929998697935837</v>
      </c>
      <c r="AC25" s="53">
        <f t="shared" ref="AC25" si="99">(AC26*AC27)/1.21</f>
        <v>34.929998697935837</v>
      </c>
      <c r="AD25" s="53">
        <f t="shared" ref="AD25" si="100">(AD26*AD27)/1.21</f>
        <v>34.929998697935837</v>
      </c>
      <c r="AE25" s="53">
        <f t="shared" ref="AE25" si="101">(AE26*AE27)/1.21</f>
        <v>7244.9767561983472</v>
      </c>
      <c r="AF25" s="53">
        <f>(AF26*AF27)/1.21</f>
        <v>5114.1012396694214</v>
      </c>
      <c r="AG25" s="53">
        <f t="shared" ref="AG25" si="102">(AG26*AG27)/1.21</f>
        <v>6818.8016528925618</v>
      </c>
      <c r="AH25" s="53">
        <f t="shared" ref="AH25" si="103">(AH26*AH27)/1.21</f>
        <v>3409.4008264462809</v>
      </c>
      <c r="AI25" s="53">
        <f t="shared" ref="AI25" si="104">(AI26*AI27)/1.21</f>
        <v>4687.9261363636369</v>
      </c>
      <c r="AJ25" s="53">
        <f t="shared" ref="AJ25" si="105">(AJ26*AJ27)/1.21</f>
        <v>1129.8709207684258</v>
      </c>
      <c r="AK25" s="53">
        <f t="shared" ref="AK25" si="106">(AK26*AK27)/1.21</f>
        <v>753.24728051228396</v>
      </c>
      <c r="AL25" s="53">
        <f t="shared" ref="AL25" si="107">(AL26*AL27)/1.21</f>
        <v>564.93546038421289</v>
      </c>
      <c r="AM25" s="53">
        <f t="shared" ref="AM25:AQ25" si="108">(AM26*AM27)/1.21</f>
        <v>3766.2364025614197</v>
      </c>
      <c r="AN25" s="53">
        <f t="shared" si="108"/>
        <v>188.31182012807099</v>
      </c>
      <c r="AO25" s="53">
        <f t="shared" si="108"/>
        <v>188.31182012807099</v>
      </c>
      <c r="AP25" s="53">
        <f t="shared" si="108"/>
        <v>188.31182012807099</v>
      </c>
      <c r="AQ25" s="53">
        <f t="shared" si="108"/>
        <v>13971.931015592325</v>
      </c>
      <c r="AR25" s="53">
        <f>(AR26*AR27)/1.21</f>
        <v>7684.5620585757788</v>
      </c>
      <c r="AS25" s="53">
        <f t="shared" ref="AS25:BB25" si="109">(AS26*AS27)/1.21</f>
        <v>6985.9655077961625</v>
      </c>
      <c r="AT25" s="53">
        <f t="shared" si="109"/>
        <v>8383.158609355396</v>
      </c>
      <c r="AU25" s="53">
        <f t="shared" si="109"/>
        <v>7684.5620585757788</v>
      </c>
      <c r="AV25" s="53">
        <f t="shared" si="109"/>
        <v>2192.0397945967043</v>
      </c>
      <c r="AW25" s="53">
        <f t="shared" si="109"/>
        <v>1461.3598630644699</v>
      </c>
      <c r="AX25" s="53">
        <f t="shared" si="109"/>
        <v>1096.0198972983521</v>
      </c>
      <c r="AY25" s="53">
        <f t="shared" si="109"/>
        <v>7306.7993153223479</v>
      </c>
      <c r="AZ25" s="53">
        <f t="shared" si="109"/>
        <v>365.33996576611747</v>
      </c>
      <c r="BA25" s="53">
        <f t="shared" si="109"/>
        <v>365.33996576611747</v>
      </c>
      <c r="BB25" s="53">
        <f t="shared" si="109"/>
        <v>365.33996576611747</v>
      </c>
      <c r="BC25" s="58"/>
      <c r="BD25" s="46">
        <f>(BD26*BD27)</f>
        <v>516.5</v>
      </c>
      <c r="BE25" s="40"/>
      <c r="BF25" s="46">
        <f>SUM(P25:AA25)</f>
        <v>12241.163293014579</v>
      </c>
      <c r="BG25" s="55"/>
      <c r="BH25" s="46">
        <f>SUM(AB25:AM25)</f>
        <v>33594.286671890397</v>
      </c>
      <c r="BI25" s="55"/>
      <c r="BJ25" s="46">
        <f>SUM(AN25:AY25)</f>
        <v>57331.333580561528</v>
      </c>
      <c r="BK25" s="55"/>
    </row>
    <row r="26" spans="1:63" outlineLevel="1" x14ac:dyDescent="0.15">
      <c r="A26" s="34"/>
      <c r="B26" s="34" t="s">
        <v>211</v>
      </c>
      <c r="C26" s="94" t="s">
        <v>18</v>
      </c>
      <c r="D26" s="46">
        <f t="shared" ref="D26:O26" si="110">$BD26*(D$8/$BD$8)</f>
        <v>1.4289958039880681</v>
      </c>
      <c r="E26" s="46">
        <f t="shared" si="110"/>
        <v>1.5605923702122537</v>
      </c>
      <c r="F26" s="46">
        <f t="shared" si="110"/>
        <v>0.44415950921626052</v>
      </c>
      <c r="G26" s="46">
        <f t="shared" si="110"/>
        <v>2.13094730398638</v>
      </c>
      <c r="H26" s="46">
        <f t="shared" si="110"/>
        <v>0.45653712553490988</v>
      </c>
      <c r="I26" s="46">
        <f t="shared" si="110"/>
        <v>3.2772552298242039</v>
      </c>
      <c r="J26" s="46">
        <f t="shared" si="110"/>
        <v>2.0088589975706115</v>
      </c>
      <c r="K26" s="46">
        <f t="shared" si="110"/>
        <v>2.941568649073198</v>
      </c>
      <c r="L26" s="46">
        <f t="shared" si="110"/>
        <v>3.1184560386451685</v>
      </c>
      <c r="M26" s="46">
        <f t="shared" si="110"/>
        <v>0</v>
      </c>
      <c r="N26" s="46">
        <f t="shared" si="110"/>
        <v>4.33360038978239</v>
      </c>
      <c r="O26" s="46">
        <f t="shared" si="110"/>
        <v>13.686549244346525</v>
      </c>
      <c r="P26" s="46">
        <f t="shared" ref="P26:T26" si="111">AVERAGE($D26:$G26)</f>
        <v>1.3911737468507406</v>
      </c>
      <c r="Q26" s="46">
        <f t="shared" si="111"/>
        <v>1.3911737468507406</v>
      </c>
      <c r="R26" s="46">
        <f t="shared" si="111"/>
        <v>1.3911737468507406</v>
      </c>
      <c r="S26" s="46">
        <f t="shared" si="111"/>
        <v>1.3911737468507406</v>
      </c>
      <c r="T26" s="46">
        <f t="shared" si="111"/>
        <v>1.3911737468507406</v>
      </c>
      <c r="U26" s="46">
        <f>Purchases!$F$61*Purchases!$P$61*Assumptions!$BF$9*(1*U$75/(SUM(Assumptions!$U$75:$W$75)))</f>
        <v>63.94736842105263</v>
      </c>
      <c r="V26" s="46">
        <f>Purchases!$F$61*Purchases!$P$61*Assumptions!$BF$9*(1*V$75/(SUM(Assumptions!$U$75:$W$75)))</f>
        <v>83.131578947368425</v>
      </c>
      <c r="W26" s="46">
        <f>Purchases!$F$61*Purchases!$P$61*Assumptions!$BF$9*(1*W$75/(SUM(Assumptions!$U$75:$W$75)))</f>
        <v>95.921052631578945</v>
      </c>
      <c r="X26" s="46">
        <f>(Purchases!$F$61+Purchases!$H$61-SUM(Assumptions!$T26:$W26,$T56:$W56))*Purchases!$Q$61*Assumptions!$BF$9*(1*Assumptions!X$75/(SUM($X$75:$AE$75)))</f>
        <v>20.648840733445603</v>
      </c>
      <c r="Y26" s="46">
        <f>(Purchases!$F$61+Purchases!$H$61-SUM(Assumptions!$T26:$W26,$T56:$W56))*Purchases!$Q$61*Assumptions!$BF$9*(1*Assumptions!Y$75/(SUM($X$75:$AD$75)))</f>
        <v>3.3004294614933545</v>
      </c>
      <c r="Z26" s="46">
        <f>(Purchases!$F$61+Purchases!$H$61-SUM(Assumptions!$T26:$W26,$T56:$W56))*Purchases!$Q$61*Assumptions!$BF$9*(1*Assumptions!Z$75/(SUM($X$75:$AD$75)))</f>
        <v>1.9802576768960123</v>
      </c>
      <c r="AA26" s="46">
        <f>(Purchases!$F$61+Purchases!$H$61-SUM(Assumptions!$T26:$W26,$T56:$W56))*Purchases!$Q$61*Assumptions!$BF$9*(1*Assumptions!AA$75/(SUM($X$75:$AD$75)))</f>
        <v>6.600858922986709</v>
      </c>
      <c r="AB26" s="46">
        <f>(Purchases!$F$61+Purchases!$H$61-SUM(Assumptions!$T26:$W26,$T56:$W56))*Purchases!$Q$61*Assumptions!$BF$9*(1*Assumptions!AB$75/(SUM($X$75:$AD$75)))</f>
        <v>0.66008589229867087</v>
      </c>
      <c r="AC26" s="46">
        <f>(Purchases!$F$61+Purchases!$H$61-SUM(Assumptions!$T26:$W26,$T56:$W56))*Purchases!$Q$61*Assumptions!$BF$9*(1*Assumptions!AC$75/(SUM($X$75:$AD$75)))</f>
        <v>0.66008589229867087</v>
      </c>
      <c r="AD26" s="46">
        <f>(Purchases!$F$61+Purchases!$H$61-SUM(Assumptions!$T26:$W26,$T56:$W56))*Purchases!$Q$61*Assumptions!$BF$9*(1*Assumptions!AD$75/(SUM($X$75:$AD$75)))</f>
        <v>0.66008589229867087</v>
      </c>
      <c r="AE26" s="46">
        <f>Purchases!$Z$61*Purchases!$AJ$61*Assumptions!$BH$9*(1*AE$75/(SUM(Assumptions!$AE$75:$AI$75)))</f>
        <v>174.1171875</v>
      </c>
      <c r="AF26" s="46">
        <f>Purchases!$Z$61*Purchases!$AJ$61*Assumptions!$BH$9*(1*AF$75/(SUM(Assumptions!$AE$75:$AI$75)))</f>
        <v>122.90625</v>
      </c>
      <c r="AG26" s="46">
        <f>Purchases!$Z$61*Purchases!$AJ$61*Assumptions!$BH$9*(1*AG$75/(SUM(Assumptions!$AE$75:$AI$75)))</f>
        <v>163.875</v>
      </c>
      <c r="AH26" s="46">
        <f>Purchases!$Z$61*Purchases!$AJ$61*Assumptions!$BH$9*(1*AH$75/(SUM(Assumptions!$AE$75:$AI$75)))</f>
        <v>81.9375</v>
      </c>
      <c r="AI26" s="46">
        <f>Purchases!$Z$61*Purchases!$AJ$61*Assumptions!$BH$9*(1*AI$75/(SUM(Assumptions!$AE$75:$AI$75)))</f>
        <v>112.6640625</v>
      </c>
      <c r="AJ26" s="46">
        <f>(Purchases!$Z$61+Purchases!$AB$61-SUM(Assumptions!$AE26:$AI26,$AE56:$AI56))*Purchases!$AK$61*Assumptions!$BH$9*(1*Assumptions!AJ$75/(SUM($AJ$75:$AP$75)))</f>
        <v>23.749999999999996</v>
      </c>
      <c r="AK26" s="46">
        <f>(Purchases!$Z$61+Purchases!$AB$61-SUM(Assumptions!$AE26:$AI26,$AE56:$AI56))*Purchases!$AK$61*Assumptions!$BH$9*(1*Assumptions!AK$75/(SUM($AJ$75:$AP$75)))</f>
        <v>15.833333333333332</v>
      </c>
      <c r="AL26" s="46">
        <f>(Purchases!$Z$61+Purchases!$AB$61-SUM(Assumptions!$AE26:$AI26,$AE56:$AI56))*Purchases!$AK$61*Assumptions!$BH$9*(1*Assumptions!AL$75/(SUM($AJ$75:$AP$75)))</f>
        <v>11.874999999999998</v>
      </c>
      <c r="AM26" s="46">
        <f>(Purchases!$Z$61+Purchases!$AB$61-SUM(Assumptions!$AE26:$AI26,$AE56:$AI56))*Purchases!$AK$61*Assumptions!$BH$9*(1*Assumptions!AM$75/(SUM($AJ$75:$AP$75)))</f>
        <v>79.166666666666657</v>
      </c>
      <c r="AN26" s="46">
        <f>(Purchases!$Z$61+Purchases!$AB$61-SUM(Assumptions!$AE26:$AI26,$AE56:$AI56))*Purchases!$AK$61*Assumptions!$BH$9*(1*Assumptions!AN$75/(SUM($AJ$75:$AP$75)))</f>
        <v>3.958333333333333</v>
      </c>
      <c r="AO26" s="46">
        <f>(Purchases!$Z$61+Purchases!$AB$61-SUM(Assumptions!$AE26:$AI26,$AE56:$AI56))*Purchases!$AK$61*Assumptions!$BH$9*(1*Assumptions!AO$75/(SUM($AJ$75:$AP$75)))</f>
        <v>3.958333333333333</v>
      </c>
      <c r="AP26" s="46">
        <f>(Purchases!$Z$61+Purchases!$AB$61-SUM(Assumptions!$AE26:$AI26,$AE56:$AI56))*Purchases!$AK$61*Assumptions!$BH$9*(1*Assumptions!AP$75/(SUM($AJ$75:$AP$75)))</f>
        <v>3.958333333333333</v>
      </c>
      <c r="AQ26" s="46">
        <f>Purchases!$AT$61*Purchases!$BD$61*Assumptions!$BH$9*(1*AQ$75/(SUM(Assumptions!$AQ$75:$AU$75)))</f>
        <v>335.78483606557376</v>
      </c>
      <c r="AR26" s="46">
        <f>Purchases!$AT$61*Purchases!$BD$61*Assumptions!$BH$9*(1*AR$75/(SUM(Assumptions!$AQ$75:$AU$75)))</f>
        <v>184.68165983606556</v>
      </c>
      <c r="AS26" s="46">
        <f>Purchases!$AT$61*Purchases!$BD$61*Assumptions!$BH$9*(1*AS$75/(SUM(Assumptions!$AQ$75:$AU$75)))</f>
        <v>167.89241803278688</v>
      </c>
      <c r="AT26" s="46">
        <f>Purchases!$AT$61*Purchases!$BD$61*Assumptions!$BH$9*(1*AT$75/(SUM(Assumptions!$AQ$75:$AU$75)))</f>
        <v>201.47090163934428</v>
      </c>
      <c r="AU26" s="46">
        <f>Purchases!$AT$61*Purchases!$BD$61*Assumptions!$BH$9*(1*AU$75/(SUM(Assumptions!$AQ$75:$AU$75)))</f>
        <v>184.68165983606556</v>
      </c>
      <c r="AV26" s="46">
        <f>(Purchases!$AT$61+Purchases!$AV$61-SUM(Assumptions!$AQ26:$AU26,$AQ56:$AU56))*Purchases!$BE$61*Assumptions!$BJ$9*(1*Assumptions!AV$75/(SUM($AV$75:$BB$75)))</f>
        <v>46.076896187632691</v>
      </c>
      <c r="AW26" s="46">
        <f>(Purchases!$AT$61+Purchases!$AV$61-SUM(Assumptions!$AQ26:$AU26,$AQ56:$AU56))*Purchases!$BE$61*Assumptions!$BJ$9*(1*Assumptions!AW$75/(SUM($AV$75:$BB$75)))</f>
        <v>30.717930791755133</v>
      </c>
      <c r="AX26" s="46">
        <f>(Purchases!$AT$61+Purchases!$AV$61-SUM(Assumptions!$AQ26:$AU26,$AQ56:$AU56))*Purchases!$BE$61*Assumptions!$BJ$9*(1*Assumptions!AX$75/(SUM($AV$75:$BB$75)))</f>
        <v>23.038448093816346</v>
      </c>
      <c r="AY26" s="46">
        <f>(Purchases!$AT$61+Purchases!$AV$61-SUM(Assumptions!$AQ26:$AU26,$AQ56:$AU56))*Purchases!$BE$61*Assumptions!$BJ$9*(1*Assumptions!AY$75/(SUM($AV$75:$BB$75)))</f>
        <v>153.58965395877564</v>
      </c>
      <c r="AZ26" s="46">
        <f>(Purchases!$AT$61+Purchases!$AV$61-SUM(Assumptions!$AQ26:$AU26,$AQ56:$AU56))*Purchases!$BE$61*Assumptions!$BJ$9*(1*Assumptions!AZ$75/(SUM($AV$75:$BB$75)))</f>
        <v>7.6794826979387834</v>
      </c>
      <c r="BA26" s="46">
        <f>(Purchases!$AT$61+Purchases!$AV$61-SUM(Assumptions!$AQ26:$AU26,$AQ56:$AU56))*Purchases!$BE$61*Assumptions!$BJ$9*(1*Assumptions!BA$75/(SUM($AV$75:$BB$75)))</f>
        <v>7.6794826979387834</v>
      </c>
      <c r="BB26" s="46">
        <f>(Purchases!$AT$61+Purchases!$AV$61-SUM(Assumptions!$AQ26:$AU26,$AQ56:$AU56))*Purchases!$BE$61*Assumptions!$BJ$9*(1*Assumptions!BB$75/(SUM($AV$75:$BB$75)))</f>
        <v>7.6794826979387834</v>
      </c>
      <c r="BC26" s="143"/>
      <c r="BD26" s="57">
        <v>25</v>
      </c>
      <c r="BE26" s="22"/>
      <c r="BF26" s="46">
        <f>SUM(P26:AA26)</f>
        <v>282.48625552907544</v>
      </c>
      <c r="BG26" s="55"/>
      <c r="BH26" s="46">
        <f>SUM(AB26:AM26)</f>
        <v>788.10525767689603</v>
      </c>
      <c r="BI26" s="55"/>
      <c r="BJ26" s="46">
        <f>SUM(AN26:AY26)</f>
        <v>1339.809404441816</v>
      </c>
      <c r="BK26" s="55"/>
    </row>
    <row r="27" spans="1:63" outlineLevel="1" x14ac:dyDescent="0.15">
      <c r="A27" s="34"/>
      <c r="B27" s="34" t="s">
        <v>212</v>
      </c>
      <c r="C27" s="94" t="s">
        <v>17</v>
      </c>
      <c r="D27" s="57">
        <v>20.66</v>
      </c>
      <c r="E27" s="57">
        <v>20.66</v>
      </c>
      <c r="F27" s="57">
        <v>20.66</v>
      </c>
      <c r="G27" s="57">
        <v>20.66</v>
      </c>
      <c r="H27" s="57">
        <v>20.66</v>
      </c>
      <c r="I27" s="57">
        <v>20.66</v>
      </c>
      <c r="J27" s="57">
        <v>20.66</v>
      </c>
      <c r="K27" s="57">
        <v>20.66</v>
      </c>
      <c r="L27" s="57">
        <v>20.66</v>
      </c>
      <c r="M27" s="57">
        <v>20.66</v>
      </c>
      <c r="N27" s="57">
        <v>20.66</v>
      </c>
      <c r="O27" s="57">
        <v>20.66</v>
      </c>
      <c r="P27" s="57">
        <v>20.66</v>
      </c>
      <c r="Q27" s="57">
        <v>20.66</v>
      </c>
      <c r="R27" s="57">
        <v>20.66</v>
      </c>
      <c r="S27" s="57">
        <v>20.66</v>
      </c>
      <c r="T27" s="57">
        <v>20.66</v>
      </c>
      <c r="U27" s="46">
        <f>Purchases!$M$61</f>
        <v>51.666666666666664</v>
      </c>
      <c r="V27" s="46">
        <f>Purchases!$M$61</f>
        <v>51.666666666666664</v>
      </c>
      <c r="W27" s="46">
        <f>Purchases!$M$61</f>
        <v>51.666666666666664</v>
      </c>
      <c r="X27" s="46">
        <f>Purchases!$O$61</f>
        <v>64.029998092094459</v>
      </c>
      <c r="Y27" s="46">
        <f>Purchases!$O$61</f>
        <v>64.029998092094459</v>
      </c>
      <c r="Z27" s="46">
        <f>Purchases!$O$61</f>
        <v>64.029998092094459</v>
      </c>
      <c r="AA27" s="46">
        <f>Purchases!$O$61</f>
        <v>64.029998092094459</v>
      </c>
      <c r="AB27" s="46">
        <f>Purchases!$O$61</f>
        <v>64.029998092094459</v>
      </c>
      <c r="AC27" s="46">
        <f>Purchases!$O$61</f>
        <v>64.029998092094459</v>
      </c>
      <c r="AD27" s="46">
        <f>Purchases!$O$61</f>
        <v>64.029998092094459</v>
      </c>
      <c r="AE27" s="46">
        <f>Purchases!$AG61</f>
        <v>50.347826086956523</v>
      </c>
      <c r="AF27" s="46">
        <f>Purchases!$AG61</f>
        <v>50.347826086956523</v>
      </c>
      <c r="AG27" s="46">
        <f>Purchases!$AG61</f>
        <v>50.347826086956523</v>
      </c>
      <c r="AH27" s="46">
        <f>Purchases!$AG61</f>
        <v>50.347826086956523</v>
      </c>
      <c r="AI27" s="46">
        <f>Purchases!$AG61</f>
        <v>50.347826086956523</v>
      </c>
      <c r="AJ27" s="46">
        <f>Purchases!$AI$61</f>
        <v>57.563950068622965</v>
      </c>
      <c r="AK27" s="46">
        <f>Purchases!$AI$61</f>
        <v>57.563950068622965</v>
      </c>
      <c r="AL27" s="46">
        <f>Purchases!$AI$61</f>
        <v>57.563950068622965</v>
      </c>
      <c r="AM27" s="46">
        <f>Purchases!$AI$61</f>
        <v>57.563950068622965</v>
      </c>
      <c r="AN27" s="46">
        <f>Purchases!$AI$61</f>
        <v>57.563950068622965</v>
      </c>
      <c r="AO27" s="46">
        <f>Purchases!$AI$61</f>
        <v>57.563950068622965</v>
      </c>
      <c r="AP27" s="46">
        <f>Purchases!$AI$61</f>
        <v>57.563950068622965</v>
      </c>
      <c r="AQ27" s="46">
        <f>Purchases!$AG61</f>
        <v>50.347826086956523</v>
      </c>
      <c r="AR27" s="46">
        <f>Purchases!$AG61</f>
        <v>50.347826086956523</v>
      </c>
      <c r="AS27" s="46">
        <f>Purchases!$AG61</f>
        <v>50.347826086956523</v>
      </c>
      <c r="AT27" s="46">
        <f>Purchases!$AG61</f>
        <v>50.347826086956523</v>
      </c>
      <c r="AU27" s="46">
        <f>Purchases!$AG61</f>
        <v>50.347826086956523</v>
      </c>
      <c r="AV27" s="46">
        <f>Purchases!$AI$61</f>
        <v>57.563950068622965</v>
      </c>
      <c r="AW27" s="46">
        <f>Purchases!$AI$61</f>
        <v>57.563950068622965</v>
      </c>
      <c r="AX27" s="46">
        <f>Purchases!$AI$61</f>
        <v>57.563950068622965</v>
      </c>
      <c r="AY27" s="46">
        <f>Purchases!$AI$61</f>
        <v>57.563950068622965</v>
      </c>
      <c r="AZ27" s="46">
        <f>Purchases!$AI$61</f>
        <v>57.563950068622965</v>
      </c>
      <c r="BA27" s="46">
        <f>Purchases!$AI$61</f>
        <v>57.563950068622965</v>
      </c>
      <c r="BB27" s="46">
        <f>Purchases!$AI$61</f>
        <v>57.563950068622965</v>
      </c>
      <c r="BC27" s="58"/>
      <c r="BD27" s="57">
        <v>20.66</v>
      </c>
      <c r="BF27" s="46">
        <f>((T27*SUM(T25:W25))+X27*SUM(X25:AA25)+AB27*SUM(AB25:AE25))/SUM(T25:AE25)</f>
        <v>40.860152839388611</v>
      </c>
      <c r="BH27" s="46">
        <f>((AF27*SUM(AF25:AI25))+AJ27*SUM(AJ25:AM25)+AN27*SUM(AN25:AQ25))/SUM(AF25:AQ25)</f>
        <v>54.019670808089423</v>
      </c>
      <c r="BJ27" s="46">
        <f>((AR27*SUM(AR25:AU25))+AV27*SUM(AV25:AY25)+AZ27*SUM(AZ25:BB25))/SUM(AR25:BB25)</f>
        <v>52.510212336607097</v>
      </c>
    </row>
    <row r="28" spans="1:63" outlineLevel="1" x14ac:dyDescent="0.15">
      <c r="A28" s="35"/>
      <c r="B28" s="35" t="s">
        <v>218</v>
      </c>
      <c r="C28" s="94" t="s">
        <v>17</v>
      </c>
      <c r="D28" s="46">
        <f>(D30*D29)</f>
        <v>9.6828755678231495</v>
      </c>
      <c r="E28" s="46">
        <f t="shared" ref="E28:O28" si="112">(E30*E29)</f>
        <v>10.574573900558232</v>
      </c>
      <c r="F28" s="46">
        <f t="shared" si="112"/>
        <v>3.0096248344493812</v>
      </c>
      <c r="G28" s="46">
        <f t="shared" si="112"/>
        <v>14.439298931811713</v>
      </c>
      <c r="H28" s="46">
        <f t="shared" si="112"/>
        <v>3.0934955626245495</v>
      </c>
      <c r="I28" s="46">
        <f t="shared" si="112"/>
        <v>22.206681437288808</v>
      </c>
      <c r="J28" s="46">
        <f t="shared" si="112"/>
        <v>13.612028567538465</v>
      </c>
      <c r="K28" s="46">
        <f t="shared" si="112"/>
        <v>19.932069166119991</v>
      </c>
      <c r="L28" s="46">
        <f t="shared" si="112"/>
        <v>21.13065811785966</v>
      </c>
      <c r="M28" s="46">
        <f t="shared" si="112"/>
        <v>0</v>
      </c>
      <c r="N28" s="46">
        <f t="shared" si="112"/>
        <v>29.36447624116548</v>
      </c>
      <c r="O28" s="46">
        <f t="shared" si="112"/>
        <v>92.740057679692057</v>
      </c>
      <c r="P28" s="53">
        <f>P29*P30</f>
        <v>9.4265933086606193</v>
      </c>
      <c r="Q28" s="53">
        <f t="shared" ref="Q28:S28" si="113">Q29*Q30</f>
        <v>9.4265933086606193</v>
      </c>
      <c r="R28" s="53">
        <f t="shared" si="113"/>
        <v>9.4265933086606193</v>
      </c>
      <c r="S28" s="53">
        <f t="shared" si="113"/>
        <v>9.4265933086606193</v>
      </c>
      <c r="T28" s="53">
        <f t="shared" ref="T28" si="114">T29*T30</f>
        <v>9.4265933086606193</v>
      </c>
      <c r="U28" s="53">
        <f t="shared" ref="U28:AA28" si="115">(U29*U30)/1.21</f>
        <v>160.28049085900327</v>
      </c>
      <c r="V28" s="53">
        <f t="shared" si="115"/>
        <v>208.36463811670424</v>
      </c>
      <c r="W28" s="53">
        <f t="shared" si="115"/>
        <v>240.42073628850486</v>
      </c>
      <c r="X28" s="53">
        <f t="shared" si="115"/>
        <v>641.12196343601306</v>
      </c>
      <c r="Y28" s="53">
        <f t="shared" si="115"/>
        <v>80.140245429501633</v>
      </c>
      <c r="Z28" s="53">
        <f t="shared" si="115"/>
        <v>48.08414725770097</v>
      </c>
      <c r="AA28" s="53">
        <f t="shared" si="115"/>
        <v>160.28049085900327</v>
      </c>
      <c r="AB28" s="53">
        <f t="shared" ref="AB28" si="116">(AB29*AB30)/1.21</f>
        <v>16.028049085900324</v>
      </c>
      <c r="AC28" s="53">
        <f t="shared" ref="AC28" si="117">(AC29*AC30)/1.21</f>
        <v>16.028049085900324</v>
      </c>
      <c r="AD28" s="53">
        <f t="shared" ref="AD28" si="118">(AD29*AD30)/1.21</f>
        <v>16.028049085900324</v>
      </c>
      <c r="AE28" s="53">
        <f t="shared" ref="AE28" si="119">(AE29*AE30)/1.21</f>
        <v>500.51652892561987</v>
      </c>
      <c r="AF28" s="53">
        <f>(AF29*AF30)/1.21</f>
        <v>353.30578512396693</v>
      </c>
      <c r="AG28" s="53">
        <f t="shared" ref="AG28" si="120">(AG29*AG30)/1.21</f>
        <v>471.07438016528926</v>
      </c>
      <c r="AH28" s="53">
        <f t="shared" ref="AH28" si="121">(AH29*AH30)/1.21</f>
        <v>235.53719008264463</v>
      </c>
      <c r="AI28" s="53">
        <f t="shared" ref="AI28" si="122">(AI29*AI30)/1.21</f>
        <v>323.86363636363637</v>
      </c>
      <c r="AJ28" s="53">
        <f t="shared" ref="AJ28" si="123">(AJ29*AJ30)/1.21</f>
        <v>16.528925619834709</v>
      </c>
      <c r="AK28" s="53">
        <f t="shared" ref="AK28" si="124">(AK29*AK30)/1.21</f>
        <v>11.019283746556473</v>
      </c>
      <c r="AL28" s="53">
        <f t="shared" ref="AL28" si="125">(AL29*AL30)/1.21</f>
        <v>8.2644628099173545</v>
      </c>
      <c r="AM28" s="53">
        <f t="shared" ref="AM28:AQ28" si="126">(AM29*AM30)/1.21</f>
        <v>55.096418732782361</v>
      </c>
      <c r="AN28" s="53">
        <f t="shared" si="126"/>
        <v>2.7548209366391183</v>
      </c>
      <c r="AO28" s="53">
        <f t="shared" si="126"/>
        <v>2.7548209366391183</v>
      </c>
      <c r="AP28" s="53">
        <f t="shared" si="126"/>
        <v>2.7548209366391183</v>
      </c>
      <c r="AQ28" s="53">
        <f t="shared" si="126"/>
        <v>632.23140495867767</v>
      </c>
      <c r="AR28" s="53">
        <f>(AR29*AR30)/1.21</f>
        <v>347.72727272727269</v>
      </c>
      <c r="AS28" s="53">
        <f t="shared" ref="AS28:BB28" si="127">(AS29*AS30)/1.21</f>
        <v>316.11570247933884</v>
      </c>
      <c r="AT28" s="53">
        <f t="shared" si="127"/>
        <v>379.3388429752066</v>
      </c>
      <c r="AU28" s="53">
        <f t="shared" si="127"/>
        <v>347.72727272727269</v>
      </c>
      <c r="AV28" s="53">
        <f t="shared" si="127"/>
        <v>224.79338842975201</v>
      </c>
      <c r="AW28" s="53">
        <f t="shared" si="127"/>
        <v>149.86225895316804</v>
      </c>
      <c r="AX28" s="53">
        <f t="shared" si="127"/>
        <v>112.39669421487601</v>
      </c>
      <c r="AY28" s="53">
        <f t="shared" si="127"/>
        <v>749.3112947658401</v>
      </c>
      <c r="AZ28" s="53">
        <f t="shared" si="127"/>
        <v>37.465564738292009</v>
      </c>
      <c r="BA28" s="53">
        <f t="shared" si="127"/>
        <v>37.465564738292009</v>
      </c>
      <c r="BB28" s="53">
        <f t="shared" si="127"/>
        <v>37.465564738292009</v>
      </c>
      <c r="BC28" s="58"/>
      <c r="BD28" s="46">
        <f>(BD29*BD30)</f>
        <v>169.4</v>
      </c>
      <c r="BE28" s="40"/>
      <c r="BF28" s="46">
        <f>SUM(P28:AA28)</f>
        <v>1585.8256787897346</v>
      </c>
      <c r="BG28" s="55"/>
      <c r="BH28" s="46">
        <f>SUM(AB28:AM28)</f>
        <v>2023.2907588279493</v>
      </c>
      <c r="BI28" s="55"/>
      <c r="BJ28" s="46">
        <f>SUM(AN28:AY28)</f>
        <v>3267.7685950413215</v>
      </c>
      <c r="BK28" s="55"/>
    </row>
    <row r="29" spans="1:63" outlineLevel="1" x14ac:dyDescent="0.15">
      <c r="A29" s="34"/>
      <c r="B29" s="34" t="s">
        <v>211</v>
      </c>
      <c r="C29" s="94" t="s">
        <v>18</v>
      </c>
      <c r="D29" s="46">
        <f t="shared" ref="D29:O29" si="128">$BD29*(D$8/$BD$8)</f>
        <v>0.28579916079761358</v>
      </c>
      <c r="E29" s="46">
        <f t="shared" si="128"/>
        <v>0.31211847404245074</v>
      </c>
      <c r="F29" s="46">
        <f t="shared" si="128"/>
        <v>8.8831901843252098E-2</v>
      </c>
      <c r="G29" s="46">
        <f t="shared" si="128"/>
        <v>0.42618946079727604</v>
      </c>
      <c r="H29" s="46">
        <f t="shared" si="128"/>
        <v>9.1307425106981976E-2</v>
      </c>
      <c r="I29" s="46">
        <f t="shared" si="128"/>
        <v>0.65545104596484083</v>
      </c>
      <c r="J29" s="46">
        <f t="shared" si="128"/>
        <v>0.40177179951412229</v>
      </c>
      <c r="K29" s="46">
        <f t="shared" si="128"/>
        <v>0.58831372981463959</v>
      </c>
      <c r="L29" s="46">
        <f t="shared" si="128"/>
        <v>0.62369120772903364</v>
      </c>
      <c r="M29" s="46">
        <f t="shared" si="128"/>
        <v>0</v>
      </c>
      <c r="N29" s="46">
        <f t="shared" si="128"/>
        <v>0.8667200779564781</v>
      </c>
      <c r="O29" s="46">
        <f t="shared" si="128"/>
        <v>2.7373098488693048</v>
      </c>
      <c r="P29" s="46">
        <f t="shared" ref="P29:T29" si="129">AVERAGE($D29:$G29)</f>
        <v>0.27823474937014814</v>
      </c>
      <c r="Q29" s="46">
        <f t="shared" si="129"/>
        <v>0.27823474937014814</v>
      </c>
      <c r="R29" s="46">
        <f t="shared" si="129"/>
        <v>0.27823474937014814</v>
      </c>
      <c r="S29" s="46">
        <f t="shared" si="129"/>
        <v>0.27823474937014814</v>
      </c>
      <c r="T29" s="46">
        <f t="shared" si="129"/>
        <v>0.27823474937014814</v>
      </c>
      <c r="U29" s="46">
        <f>Purchases!$F$62*Purchases!$P$62*Assumptions!$BF$9*((Assumptions!U$75/(SUM($U$75:$AD$75))))</f>
        <v>2.4242424242424243</v>
      </c>
      <c r="V29" s="46">
        <f>Purchases!$F$62*Purchases!$P$62*Assumptions!$BF$9*((Assumptions!V$75/(SUM($U$75:$AD$75))))</f>
        <v>3.1515151515151514</v>
      </c>
      <c r="W29" s="46">
        <f>Purchases!$F$62*Purchases!$P$62*Assumptions!$BF$9*((Assumptions!W$75/(SUM($U$75:$AD$75))))</f>
        <v>3.6363636363636358</v>
      </c>
      <c r="X29" s="46">
        <f>Purchases!$F$62*Purchases!$P$62*Assumptions!$BF$9*((Assumptions!X$75/(SUM($U$75:$AD$75))))</f>
        <v>9.6969696969696972</v>
      </c>
      <c r="Y29" s="46">
        <f>Purchases!$F$62*Purchases!$P$62*Assumptions!$BF$9*((Assumptions!Y$75/(SUM($U$75:$AD$75))))</f>
        <v>1.2121212121212122</v>
      </c>
      <c r="Z29" s="46">
        <f>Purchases!$F$62*Purchases!$P$62*Assumptions!$BF$9*((Assumptions!Z$75/(SUM($U$75:$AD$75))))</f>
        <v>0.72727272727272718</v>
      </c>
      <c r="AA29" s="46">
        <f>Purchases!$F$62*Purchases!$P$62*Assumptions!$BF$9*((Assumptions!AA$75/(SUM($U$75:$AD$75))))</f>
        <v>2.4242424242424243</v>
      </c>
      <c r="AB29" s="46">
        <f>Purchases!$F$62*Purchases!$P$62*Assumptions!$BF$9*((Assumptions!AB$75/(SUM($U$75:$AD$75))))</f>
        <v>0.2424242424242424</v>
      </c>
      <c r="AC29" s="46">
        <f>Purchases!$F$62*Purchases!$P$62*Assumptions!$BF$9*((Assumptions!AC$75/(SUM($U$75:$AD$75))))</f>
        <v>0.2424242424242424</v>
      </c>
      <c r="AD29" s="46">
        <f>Purchases!$F$62*Purchases!$P$62*Assumptions!$BF$9*((Assumptions!AD$75/(SUM($U$75:$AD$75))))</f>
        <v>0.2424242424242424</v>
      </c>
      <c r="AE29" s="46">
        <f>Purchases!$Z$62*Purchases!$AJ$62*Assumptions!$BH$9*(1*AE$75/(SUM(Assumptions!$AE$75:$AI$75)))</f>
        <v>7.5703125</v>
      </c>
      <c r="AF29" s="46">
        <f>Purchases!$Z$62*Purchases!$AJ$62*Assumptions!$BH$9*(1*AF$75/(SUM(Assumptions!$AE$75:$AI$75)))</f>
        <v>5.34375</v>
      </c>
      <c r="AG29" s="46">
        <f>Purchases!$Z$62*Purchases!$AJ$62*Assumptions!$BH$9*(1*AG$75/(SUM(Assumptions!$AE$75:$AI$75)))</f>
        <v>7.125</v>
      </c>
      <c r="AH29" s="46">
        <f>Purchases!$Z$62*Purchases!$AJ$62*Assumptions!$BH$9*(1*AH$75/(SUM(Assumptions!$AE$75:$AI$75)))</f>
        <v>3.5625</v>
      </c>
      <c r="AI29" s="46">
        <f>Purchases!$Z$62*Purchases!$AJ$62*Assumptions!$BH$9*(1*AI$75/(SUM(Assumptions!$AE$75:$AI$75)))</f>
        <v>4.8984375</v>
      </c>
      <c r="AJ29" s="46">
        <f>(Purchases!$Z$62+Purchases!$AB$62-SUM(Assumptions!$AE29:$AI29,$AE59:$AI59))*Purchases!$AK$62*Assumptions!$BH$9*(1*Assumptions!AJ$75/(SUM($AJ$75:$AP$75)))</f>
        <v>0.24999999999999994</v>
      </c>
      <c r="AK29" s="46">
        <f>(Purchases!$Z$62+Purchases!$AB$62-SUM(Assumptions!$AE29:$AI29,$AE59:$AI59))*Purchases!$AK$62*Assumptions!$BH$9*(1*Assumptions!AK$75/(SUM($AJ$75:$AP$75)))</f>
        <v>0.16666666666666666</v>
      </c>
      <c r="AL29" s="46">
        <f>(Purchases!$Z$62+Purchases!$AB$62-SUM(Assumptions!$AE29:$AI29,$AE59:$AI59))*Purchases!$AK$62*Assumptions!$BH$9*(1*Assumptions!AL$75/(SUM($AJ$75:$AP$75)))</f>
        <v>0.12499999999999997</v>
      </c>
      <c r="AM29" s="46">
        <f>(Purchases!$Z$62+Purchases!$AB$62-SUM(Assumptions!$AE29:$AI29,$AE59:$AI59))*Purchases!$AK$62*Assumptions!$BH$9*(1*Assumptions!AM$75/(SUM($AJ$75:$AP$75)))</f>
        <v>0.83333333333333326</v>
      </c>
      <c r="AN29" s="46">
        <f>(Purchases!$Z$62+Purchases!$AB$62-SUM(Assumptions!$AE29:$AI29,$AE59:$AI59))*Purchases!$AK$62*Assumptions!$BH$9*(1*Assumptions!AN$75/(SUM($AJ$75:$AP$75)))</f>
        <v>4.1666666666666664E-2</v>
      </c>
      <c r="AO29" s="46">
        <f>(Purchases!$Z$62+Purchases!$AB$62-SUM(Assumptions!$AE29:$AI29,$AE59:$AI59))*Purchases!$AK$62*Assumptions!$BH$9*(1*Assumptions!AO$75/(SUM($AJ$75:$AP$75)))</f>
        <v>4.1666666666666664E-2</v>
      </c>
      <c r="AP29" s="46">
        <f>(Purchases!$Z$62+Purchases!$AB$62-SUM(Assumptions!$AE29:$AI29,$AE59:$AI59))*Purchases!$AK$62*Assumptions!$BH$9*(1*Assumptions!AP$75/(SUM($AJ$75:$AP$75)))</f>
        <v>4.1666666666666664E-2</v>
      </c>
      <c r="AQ29" s="46">
        <f>Purchases!$AT$62*Purchases!$BD$62*Assumptions!$BH$9*(1*AQ$75/(SUM(Assumptions!$AQ$75:$AU$75)))</f>
        <v>9.5625</v>
      </c>
      <c r="AR29" s="46">
        <f>Purchases!$AT$62*Purchases!$BD$62*Assumptions!$BH$9*(1*AR$75/(SUM(Assumptions!$AQ$75:$AU$75)))</f>
        <v>5.2593749999999995</v>
      </c>
      <c r="AS29" s="46">
        <f>Purchases!$AT$62*Purchases!$BD$62*Assumptions!$BH$9*(1*AS$75/(SUM(Assumptions!$AQ$75:$AU$75)))</f>
        <v>4.78125</v>
      </c>
      <c r="AT29" s="46">
        <f>Purchases!$AT$62*Purchases!$BD$62*Assumptions!$BH$9*(1*AT$75/(SUM(Assumptions!$AQ$75:$AU$75)))</f>
        <v>5.7374999999999998</v>
      </c>
      <c r="AU29" s="46">
        <f>Purchases!$AT$62*Purchases!$BD$62*Assumptions!$BH$9*(1*AU$75/(SUM(Assumptions!$AQ$75:$AU$75)))</f>
        <v>5.2593749999999995</v>
      </c>
      <c r="AV29" s="46">
        <f>(Purchases!$AT$62+Purchases!$AV$62-SUM(Assumptions!$AQ29:$AU29,$AQ59:$AU59))*Purchases!$BE$62*Assumptions!$BJ$9*(1*Assumptions!AV$75/(SUM($AV$75:$BB$75)))</f>
        <v>3.3999999999999995</v>
      </c>
      <c r="AW29" s="46">
        <f>(Purchases!$AT$62+Purchases!$AV$62-SUM(Assumptions!$AQ29:$AU29,$AQ59:$AU59))*Purchases!$BE$62*Assumptions!$BJ$9*(1*Assumptions!AW$75/(SUM($AV$75:$BB$75)))</f>
        <v>2.2666666666666666</v>
      </c>
      <c r="AX29" s="46">
        <f>(Purchases!$AT$62+Purchases!$AV$62-SUM(Assumptions!$AQ29:$AU29,$AQ59:$AU59))*Purchases!$BE$62*Assumptions!$BJ$9*(1*Assumptions!AX$75/(SUM($AV$75:$BB$75)))</f>
        <v>1.6999999999999997</v>
      </c>
      <c r="AY29" s="46">
        <f>(Purchases!$AT$62+Purchases!$AV$62-SUM(Assumptions!$AQ29:$AU29,$AQ59:$AU59))*Purchases!$BE$62*Assumptions!$BJ$9*(1*Assumptions!AY$75/(SUM($AV$75:$BB$75)))</f>
        <v>11.333333333333332</v>
      </c>
      <c r="AZ29" s="46">
        <f>(Purchases!$AT$62+Purchases!$AV$62-SUM(Assumptions!$AQ29:$AU29,$AQ59:$AU59))*Purchases!$BE$62*Assumptions!$BJ$9*(1*Assumptions!AZ$75/(SUM($AV$75:$BB$75)))</f>
        <v>0.56666666666666665</v>
      </c>
      <c r="BA29" s="46">
        <f>(Purchases!$AT$62+Purchases!$AV$62-SUM(Assumptions!$AQ29:$AU29,$AQ59:$AU59))*Purchases!$BE$62*Assumptions!$BJ$9*(1*Assumptions!BA$75/(SUM($AV$75:$BB$75)))</f>
        <v>0.56666666666666665</v>
      </c>
      <c r="BB29" s="46">
        <f>(Purchases!$AT$62+Purchases!$AV$62-SUM(Assumptions!$AQ29:$AU29,$AQ59:$AU59))*Purchases!$BE$62*Assumptions!$BJ$9*(1*Assumptions!BB$75/(SUM($AV$75:$BB$75)))</f>
        <v>0.56666666666666665</v>
      </c>
      <c r="BC29" s="143"/>
      <c r="BD29" s="57">
        <v>5</v>
      </c>
      <c r="BE29" s="22"/>
      <c r="BF29" s="46">
        <f>SUM(P29:AA29)</f>
        <v>24.66390101957801</v>
      </c>
      <c r="BG29" s="55"/>
      <c r="BH29" s="46">
        <f>SUM(AB29:AM29)</f>
        <v>30.602272727272727</v>
      </c>
      <c r="BI29" s="55"/>
      <c r="BJ29" s="46">
        <f>SUM(AN29:AY29)</f>
        <v>49.424999999999997</v>
      </c>
      <c r="BK29" s="55"/>
    </row>
    <row r="30" spans="1:63" outlineLevel="1" x14ac:dyDescent="0.15">
      <c r="A30" s="34"/>
      <c r="B30" s="34" t="s">
        <v>212</v>
      </c>
      <c r="C30" s="94" t="s">
        <v>17</v>
      </c>
      <c r="D30" s="57">
        <v>33.880000000000003</v>
      </c>
      <c r="E30" s="57">
        <v>33.880000000000003</v>
      </c>
      <c r="F30" s="57">
        <v>33.880000000000003</v>
      </c>
      <c r="G30" s="57">
        <v>33.880000000000003</v>
      </c>
      <c r="H30" s="57">
        <v>33.880000000000003</v>
      </c>
      <c r="I30" s="57">
        <v>33.880000000000003</v>
      </c>
      <c r="J30" s="57">
        <v>33.880000000000003</v>
      </c>
      <c r="K30" s="57">
        <v>33.880000000000003</v>
      </c>
      <c r="L30" s="57">
        <v>33.880000000000003</v>
      </c>
      <c r="M30" s="57">
        <v>33.880000000000003</v>
      </c>
      <c r="N30" s="57">
        <v>33.880000000000003</v>
      </c>
      <c r="O30" s="57">
        <v>33.880000000000003</v>
      </c>
      <c r="P30" s="57">
        <v>33.880000000000003</v>
      </c>
      <c r="Q30" s="57">
        <v>33.880000000000003</v>
      </c>
      <c r="R30" s="57">
        <v>33.880000000000003</v>
      </c>
      <c r="S30" s="57">
        <v>33.880000000000003</v>
      </c>
      <c r="T30" s="57">
        <v>33.880000000000003</v>
      </c>
      <c r="U30" s="46">
        <f>Purchases!$M$62</f>
        <v>80</v>
      </c>
      <c r="V30" s="46">
        <f>Purchases!$M$62</f>
        <v>80</v>
      </c>
      <c r="W30" s="46">
        <f>Purchases!$M$62</f>
        <v>80</v>
      </c>
      <c r="X30" s="46">
        <f>Purchases!$O$62</f>
        <v>80</v>
      </c>
      <c r="Y30" s="46">
        <f>Purchases!$O$62</f>
        <v>80</v>
      </c>
      <c r="Z30" s="46">
        <f>Purchases!$O$62</f>
        <v>80</v>
      </c>
      <c r="AA30" s="46">
        <f>Purchases!$O$62</f>
        <v>80</v>
      </c>
      <c r="AB30" s="46">
        <f>Purchases!$O$62</f>
        <v>80</v>
      </c>
      <c r="AC30" s="46">
        <f>Purchases!$O$62</f>
        <v>80</v>
      </c>
      <c r="AD30" s="46">
        <f>Purchases!$O$62</f>
        <v>80</v>
      </c>
      <c r="AE30" s="46">
        <f>Purchases!$AG62</f>
        <v>80</v>
      </c>
      <c r="AF30" s="46">
        <f>Purchases!$AG62</f>
        <v>80</v>
      </c>
      <c r="AG30" s="46">
        <f>Purchases!$AG62</f>
        <v>80</v>
      </c>
      <c r="AH30" s="46">
        <f>Purchases!$AG62</f>
        <v>80</v>
      </c>
      <c r="AI30" s="46">
        <f>Purchases!$AG62</f>
        <v>80</v>
      </c>
      <c r="AJ30" s="46">
        <f>Purchases!$AI$62</f>
        <v>80</v>
      </c>
      <c r="AK30" s="46">
        <f>Purchases!$AI$62</f>
        <v>80</v>
      </c>
      <c r="AL30" s="46">
        <f>Purchases!$AI$62</f>
        <v>80</v>
      </c>
      <c r="AM30" s="46">
        <f>Purchases!$AI$62</f>
        <v>80</v>
      </c>
      <c r="AN30" s="46">
        <f>Purchases!$AI$62</f>
        <v>80</v>
      </c>
      <c r="AO30" s="46">
        <f>Purchases!$AI$62</f>
        <v>80</v>
      </c>
      <c r="AP30" s="46">
        <f>Purchases!$AI$62</f>
        <v>80</v>
      </c>
      <c r="AQ30" s="46">
        <f>Purchases!$AG62</f>
        <v>80</v>
      </c>
      <c r="AR30" s="46">
        <f>Purchases!$AG62</f>
        <v>80</v>
      </c>
      <c r="AS30" s="46">
        <f>Purchases!$AG62</f>
        <v>80</v>
      </c>
      <c r="AT30" s="46">
        <f>Purchases!$AG62</f>
        <v>80</v>
      </c>
      <c r="AU30" s="46">
        <f>Purchases!$AG62</f>
        <v>80</v>
      </c>
      <c r="AV30" s="46">
        <f>Purchases!$AI$62</f>
        <v>80</v>
      </c>
      <c r="AW30" s="46">
        <f>Purchases!$AI$62</f>
        <v>80</v>
      </c>
      <c r="AX30" s="46">
        <f>Purchases!$AI$62</f>
        <v>80</v>
      </c>
      <c r="AY30" s="46">
        <f>Purchases!$AI$62</f>
        <v>80</v>
      </c>
      <c r="AZ30" s="46">
        <f>Purchases!$AI$62</f>
        <v>80</v>
      </c>
      <c r="BA30" s="46">
        <f>Purchases!$AI$62</f>
        <v>80</v>
      </c>
      <c r="BB30" s="46">
        <f>Purchases!$AI$62</f>
        <v>80</v>
      </c>
      <c r="BC30" s="58"/>
      <c r="BD30" s="57">
        <v>33.880000000000003</v>
      </c>
      <c r="BF30" s="46">
        <f>((T30*SUM(T28:W28))+X30*SUM(X28:AA28)+AB30*SUM(AB28:AE28))/SUM(T28:AE28)</f>
        <v>66.395478443558957</v>
      </c>
      <c r="BH30" s="46">
        <f>((AF30*SUM(AF28:AI28))+AJ30*SUM(AJ28:AM28)+AN30*SUM(AN28:AQ28))/SUM(AF28:AQ28)</f>
        <v>79.999999999999986</v>
      </c>
      <c r="BJ30" s="46">
        <f>((AR30*SUM(AR28:AU28))+AV30*SUM(AV28:AY28)+AZ30*SUM(AZ28:BB28))/SUM(AR28:BB28)</f>
        <v>80</v>
      </c>
    </row>
    <row r="31" spans="1:63" outlineLevel="1" x14ac:dyDescent="0.15">
      <c r="A31" s="35"/>
      <c r="B31" s="35" t="s">
        <v>219</v>
      </c>
      <c r="C31" s="94" t="s">
        <v>17</v>
      </c>
      <c r="D31" s="46">
        <f>(D33*D32)</f>
        <v>0</v>
      </c>
      <c r="E31" s="46">
        <f t="shared" ref="E31:O31" si="130">(E33*E32)</f>
        <v>0</v>
      </c>
      <c r="F31" s="46">
        <f t="shared" si="130"/>
        <v>0</v>
      </c>
      <c r="G31" s="46">
        <f t="shared" si="130"/>
        <v>0</v>
      </c>
      <c r="H31" s="46">
        <f t="shared" si="130"/>
        <v>0</v>
      </c>
      <c r="I31" s="46">
        <f t="shared" si="130"/>
        <v>0</v>
      </c>
      <c r="J31" s="46">
        <f t="shared" si="130"/>
        <v>0</v>
      </c>
      <c r="K31" s="46">
        <f t="shared" si="130"/>
        <v>0</v>
      </c>
      <c r="L31" s="46">
        <f t="shared" si="130"/>
        <v>0</v>
      </c>
      <c r="M31" s="46">
        <f t="shared" si="130"/>
        <v>0</v>
      </c>
      <c r="N31" s="46">
        <f t="shared" si="130"/>
        <v>0</v>
      </c>
      <c r="O31" s="46">
        <f t="shared" si="130"/>
        <v>0</v>
      </c>
      <c r="P31" s="53">
        <f>P32*P33</f>
        <v>0</v>
      </c>
      <c r="Q31" s="53">
        <f t="shared" ref="Q31:S31" si="131">Q32*Q33</f>
        <v>0</v>
      </c>
      <c r="R31" s="53">
        <f t="shared" si="131"/>
        <v>0</v>
      </c>
      <c r="S31" s="53">
        <f t="shared" si="131"/>
        <v>0</v>
      </c>
      <c r="T31" s="53">
        <f t="shared" ref="T31" si="132">T32*T33</f>
        <v>0</v>
      </c>
      <c r="U31" s="53">
        <f t="shared" ref="U31:AA31" si="133">(U32*U33)/1.21</f>
        <v>80.140245429501633</v>
      </c>
      <c r="V31" s="53">
        <f t="shared" si="133"/>
        <v>104.18231905835209</v>
      </c>
      <c r="W31" s="53">
        <f t="shared" si="133"/>
        <v>120.21036814425241</v>
      </c>
      <c r="X31" s="53">
        <f t="shared" si="133"/>
        <v>320.56098171800647</v>
      </c>
      <c r="Y31" s="53">
        <f t="shared" si="133"/>
        <v>40.070122714750809</v>
      </c>
      <c r="Z31" s="53">
        <f t="shared" si="133"/>
        <v>24.042073628850481</v>
      </c>
      <c r="AA31" s="53">
        <f t="shared" si="133"/>
        <v>80.140245429501618</v>
      </c>
      <c r="AB31" s="53">
        <f t="shared" ref="AB31" si="134">(AB32*AB33)/1.21</f>
        <v>8.0140245429501604</v>
      </c>
      <c r="AC31" s="53">
        <f t="shared" ref="AC31" si="135">(AC32*AC33)/1.21</f>
        <v>8.0140245429501604</v>
      </c>
      <c r="AD31" s="53">
        <f t="shared" ref="AD31" si="136">(AD32*AD33)/1.21</f>
        <v>8.0140245429501604</v>
      </c>
      <c r="AE31" s="53">
        <f t="shared" ref="AE31" si="137">(AE32*AE33)/1.21</f>
        <v>796.30541697971444</v>
      </c>
      <c r="AF31" s="53">
        <f>(AF32*AF33)/1.21</f>
        <v>562.09794139744542</v>
      </c>
      <c r="AG31" s="53">
        <f t="shared" ref="AG31" si="138">(AG32*AG33)/1.21</f>
        <v>749.46392186326068</v>
      </c>
      <c r="AH31" s="53">
        <f t="shared" ref="AH31" si="139">(AH32*AH33)/1.21</f>
        <v>374.73196093163034</v>
      </c>
      <c r="AI31" s="53">
        <f t="shared" ref="AI31" si="140">(AI32*AI33)/1.21</f>
        <v>515.25644628099167</v>
      </c>
      <c r="AJ31" s="53">
        <f t="shared" ref="AJ31" si="141">(AJ32*AJ33)/1.21</f>
        <v>26.296979714500374</v>
      </c>
      <c r="AK31" s="53">
        <f t="shared" ref="AK31" si="142">(AK32*AK33)/1.21</f>
        <v>17.531319809666918</v>
      </c>
      <c r="AL31" s="53">
        <f t="shared" ref="AL31" si="143">(AL32*AL33)/1.21</f>
        <v>13.148489857250187</v>
      </c>
      <c r="AM31" s="53">
        <f t="shared" ref="AM31:AP31" si="144">(AM32*AM33)/1.21</f>
        <v>87.656599048334584</v>
      </c>
      <c r="AN31" s="53">
        <f t="shared" si="144"/>
        <v>4.3828299524167296</v>
      </c>
      <c r="AO31" s="53">
        <f t="shared" si="144"/>
        <v>4.3828299524167296</v>
      </c>
      <c r="AP31" s="53">
        <f t="shared" si="144"/>
        <v>4.3828299524167296</v>
      </c>
      <c r="AQ31" s="53">
        <f>(AQ32*AQ33)/1.21</f>
        <v>948.34710743801656</v>
      </c>
      <c r="AR31" s="53">
        <f>(AR32*AR33)/1.21</f>
        <v>521.59090909090912</v>
      </c>
      <c r="AS31" s="53">
        <f t="shared" ref="AS31:BB31" si="145">(AS32*AS33)/1.21</f>
        <v>474.17355371900828</v>
      </c>
      <c r="AT31" s="53">
        <f t="shared" si="145"/>
        <v>569.00826446280996</v>
      </c>
      <c r="AU31" s="53">
        <f t="shared" si="145"/>
        <v>521.59090909090912</v>
      </c>
      <c r="AV31" s="53">
        <f t="shared" si="145"/>
        <v>337.19008264462803</v>
      </c>
      <c r="AW31" s="53">
        <f t="shared" si="145"/>
        <v>224.79338842975207</v>
      </c>
      <c r="AX31" s="53">
        <f t="shared" si="145"/>
        <v>168.59504132231402</v>
      </c>
      <c r="AY31" s="53">
        <f t="shared" si="145"/>
        <v>1123.9669421487602</v>
      </c>
      <c r="AZ31" s="53">
        <f t="shared" si="145"/>
        <v>56.198347107438018</v>
      </c>
      <c r="BA31" s="53">
        <f t="shared" si="145"/>
        <v>56.198347107438018</v>
      </c>
      <c r="BB31" s="53">
        <f t="shared" si="145"/>
        <v>56.198347107438018</v>
      </c>
      <c r="BC31" s="58"/>
      <c r="BD31" s="46">
        <f>(BD32*BD33)</f>
        <v>0</v>
      </c>
      <c r="BE31" s="40"/>
      <c r="BF31" s="46">
        <f>SUM(P31:AA31)</f>
        <v>769.34635612321563</v>
      </c>
      <c r="BG31" s="55"/>
      <c r="BH31" s="46">
        <f>SUM(AB31:AM31)</f>
        <v>3166.5311495116453</v>
      </c>
      <c r="BI31" s="55"/>
      <c r="BJ31" s="46">
        <f>SUM(AN31:AY31)</f>
        <v>4902.4046882043576</v>
      </c>
      <c r="BK31" s="55"/>
    </row>
    <row r="32" spans="1:63" outlineLevel="1" x14ac:dyDescent="0.15">
      <c r="A32" s="34"/>
      <c r="B32" s="34" t="s">
        <v>211</v>
      </c>
      <c r="C32" s="94" t="s">
        <v>18</v>
      </c>
      <c r="D32" s="46">
        <f t="shared" ref="D32:O32" si="146">$BD32*(D$8/$BD$8)</f>
        <v>0</v>
      </c>
      <c r="E32" s="46">
        <f t="shared" si="146"/>
        <v>0</v>
      </c>
      <c r="F32" s="46">
        <f t="shared" si="146"/>
        <v>0</v>
      </c>
      <c r="G32" s="46">
        <f t="shared" si="146"/>
        <v>0</v>
      </c>
      <c r="H32" s="46">
        <f t="shared" si="146"/>
        <v>0</v>
      </c>
      <c r="I32" s="46">
        <f t="shared" si="146"/>
        <v>0</v>
      </c>
      <c r="J32" s="46">
        <f t="shared" si="146"/>
        <v>0</v>
      </c>
      <c r="K32" s="46">
        <f t="shared" si="146"/>
        <v>0</v>
      </c>
      <c r="L32" s="46">
        <f t="shared" si="146"/>
        <v>0</v>
      </c>
      <c r="M32" s="46">
        <f t="shared" si="146"/>
        <v>0</v>
      </c>
      <c r="N32" s="46">
        <f t="shared" si="146"/>
        <v>0</v>
      </c>
      <c r="O32" s="46">
        <f t="shared" si="146"/>
        <v>0</v>
      </c>
      <c r="P32" s="46">
        <f t="shared" ref="P32:T32" si="147">AVERAGE($D32:$G32)</f>
        <v>0</v>
      </c>
      <c r="Q32" s="46">
        <f t="shared" si="147"/>
        <v>0</v>
      </c>
      <c r="R32" s="46">
        <f t="shared" si="147"/>
        <v>0</v>
      </c>
      <c r="S32" s="46">
        <f t="shared" si="147"/>
        <v>0</v>
      </c>
      <c r="T32" s="46">
        <f t="shared" si="147"/>
        <v>0</v>
      </c>
      <c r="U32" s="46">
        <f>Purchases!$F$63*Purchases!$P$63*Assumptions!$BF$9*((Assumptions!U$75/(SUM($U$75:$AD$75))))</f>
        <v>2.4242424242424242E-2</v>
      </c>
      <c r="V32" s="46">
        <f>Purchases!$F$63*Purchases!$P$63*Assumptions!$BF$9*((Assumptions!V$75/(SUM($U$75:$AD$75))))</f>
        <v>3.151515151515151E-2</v>
      </c>
      <c r="W32" s="46">
        <f>Purchases!$F$63*Purchases!$P$63*Assumptions!$BF$9*((Assumptions!W$75/(SUM($U$75:$AD$75))))</f>
        <v>3.6363636363636355E-2</v>
      </c>
      <c r="X32" s="46">
        <f>Purchases!$F$63*Purchases!$P$63*Assumptions!$BF$9*((Assumptions!X$75/(SUM($U$75:$AD$75))))</f>
        <v>9.696969696969697E-2</v>
      </c>
      <c r="Y32" s="46">
        <f>Purchases!$F$63*Purchases!$P$63*Assumptions!$BF$9*((Assumptions!Y$75/(SUM($U$75:$AD$75))))</f>
        <v>1.2121212121212121E-2</v>
      </c>
      <c r="Z32" s="46">
        <f>Purchases!$F$63*Purchases!$P$63*Assumptions!$BF$9*((Assumptions!Z$75/(SUM($U$75:$AD$75))))</f>
        <v>7.2727272727272719E-3</v>
      </c>
      <c r="AA32" s="46">
        <f>Purchases!$F$63*Purchases!$P$63*Assumptions!$BF$9*((Assumptions!AA$75/(SUM($U$75:$AD$75))))</f>
        <v>2.4242424242424242E-2</v>
      </c>
      <c r="AB32" s="46">
        <f>Purchases!$F$63*Purchases!$P$63*Assumptions!$BF$9*((Assumptions!AB$75/(SUM($U$75:$AD$75))))</f>
        <v>2.4242424242424238E-3</v>
      </c>
      <c r="AC32" s="46">
        <f>Purchases!$F$63*Purchases!$P$63*Assumptions!$BF$9*((Assumptions!AC$75/(SUM($U$75:$AD$75))))</f>
        <v>2.4242424242424238E-3</v>
      </c>
      <c r="AD32" s="46">
        <f>Purchases!$F$63*Purchases!$P$63*Assumptions!$BF$9*((Assumptions!AD$75/(SUM($U$75:$AD$75))))</f>
        <v>2.4242424242424238E-3</v>
      </c>
      <c r="AE32" s="46">
        <f>Purchases!$Z$63*Purchases!$AJ$63*Assumptions!$BH$9*(1*AE$75/(SUM(Assumptions!$AE$75:$AI$75)))</f>
        <v>8.0294129545454535E-2</v>
      </c>
      <c r="AF32" s="46">
        <f>Purchases!$Z$63*Purchases!$AJ$63*Assumptions!$BH$9*(1*AF$75/(SUM(Assumptions!$AE$75:$AI$75)))</f>
        <v>5.6678209090909079E-2</v>
      </c>
      <c r="AG32" s="46">
        <f>Purchases!$Z$63*Purchases!$AJ$63*Assumptions!$BH$9*(1*AG$75/(SUM(Assumptions!$AE$75:$AI$75)))</f>
        <v>7.5570945454545443E-2</v>
      </c>
      <c r="AH32" s="46">
        <f>Purchases!$Z$63*Purchases!$AJ$63*Assumptions!$BH$9*(1*AH$75/(SUM(Assumptions!$AE$75:$AI$75)))</f>
        <v>3.7785472727272722E-2</v>
      </c>
      <c r="AI32" s="46">
        <f>Purchases!$Z$63*Purchases!$AJ$63*Assumptions!$BH$9*(1*AI$75/(SUM(Assumptions!$AE$75:$AI$75)))</f>
        <v>5.1955024999999995E-2</v>
      </c>
      <c r="AJ32" s="46">
        <f>(Purchases!$Z$63+Purchases!$AB$63-SUM(Assumptions!$AE32:$AI32,$AE62:$AI62))*Purchases!$AK$63*Assumptions!$BH$9*(1*Assumptions!AJ$75/(SUM($AJ$75:$AP$75)))</f>
        <v>2.6516121212121209E-3</v>
      </c>
      <c r="AK32" s="46">
        <f>(Purchases!$Z$63+Purchases!$AB$63-SUM(Assumptions!$AE32:$AI32,$AE62:$AI62))*Purchases!$AK$63*Assumptions!$BH$9*(1*Assumptions!AK$75/(SUM($AJ$75:$AP$75)))</f>
        <v>1.7677414141414141E-3</v>
      </c>
      <c r="AL32" s="46">
        <f>(Purchases!$Z$63+Purchases!$AB$63-SUM(Assumptions!$AE32:$AI32,$AE62:$AI62))*Purchases!$AK$63*Assumptions!$BH$9*(1*Assumptions!AL$75/(SUM($AJ$75:$AP$75)))</f>
        <v>1.3258060606060604E-3</v>
      </c>
      <c r="AM32" s="46">
        <f>(Purchases!$Z$63+Purchases!$AB$63-SUM(Assumptions!$AE32:$AI32,$AE62:$AI62))*Purchases!$AK$63*Assumptions!$BH$9*(1*Assumptions!AM$75/(SUM($AJ$75:$AP$75)))</f>
        <v>8.8387070707070699E-3</v>
      </c>
      <c r="AN32" s="46">
        <f>(Purchases!$Z$63+Purchases!$AB$63-SUM(Assumptions!$AE32:$AI32,$AE62:$AI62))*Purchases!$AK$63*Assumptions!$BH$9*(1*Assumptions!AN$75/(SUM($AJ$75:$AP$75)))</f>
        <v>4.4193535353535352E-4</v>
      </c>
      <c r="AO32" s="46">
        <f>(Purchases!$Z$63+Purchases!$AB$63-SUM(Assumptions!$AE32:$AI32,$AE62:$AI62))*Purchases!$AK$63*Assumptions!$BH$9*(1*Assumptions!AO$75/(SUM($AJ$75:$AP$75)))</f>
        <v>4.4193535353535352E-4</v>
      </c>
      <c r="AP32" s="46">
        <f>(Purchases!$Z$63+Purchases!$AB$63-SUM(Assumptions!$AE32:$AI32,$AE62:$AI62))*Purchases!$AK$63*Assumptions!$BH$9*(1*Assumptions!AP$75/(SUM($AJ$75:$AP$75)))</f>
        <v>4.4193535353535352E-4</v>
      </c>
      <c r="AQ32" s="46">
        <f>Purchases!$AT$63*Purchases!$BD$63*Assumptions!$BH$9*(1*AQ$75/(SUM(Assumptions!$AQ$75:$AU$75)))</f>
        <v>9.5625000000000002E-2</v>
      </c>
      <c r="AR32" s="46">
        <f>Purchases!$AT$63*Purchases!$BD$63*Assumptions!$BH$9*(1*AR$75/(SUM(Assumptions!$AQ$75:$AU$75)))</f>
        <v>5.2593750000000002E-2</v>
      </c>
      <c r="AS32" s="46">
        <f>Purchases!$AT$63*Purchases!$BD$63*Assumptions!$BH$9*(1*AS$75/(SUM(Assumptions!$AQ$75:$AU$75)))</f>
        <v>4.7812500000000001E-2</v>
      </c>
      <c r="AT32" s="46">
        <f>Purchases!$AT$63*Purchases!$BD$63*Assumptions!$BH$9*(1*AT$75/(SUM(Assumptions!$AQ$75:$AU$75)))</f>
        <v>5.7374999999999995E-2</v>
      </c>
      <c r="AU32" s="46">
        <f>Purchases!$AT$63*Purchases!$BD$63*Assumptions!$BH$9*(1*AU$75/(SUM(Assumptions!$AQ$75:$AU$75)))</f>
        <v>5.2593750000000002E-2</v>
      </c>
      <c r="AV32" s="46">
        <f>(Purchases!$AT$63+Purchases!$AV$63-SUM(Assumptions!$AQ32:$AU32,$AQ62:$AU62))*Purchases!$BE$63*Assumptions!$BJ$9*(1*Assumptions!AV$75/(SUM($AV$75:$BB$75)))</f>
        <v>3.3999999999999989E-2</v>
      </c>
      <c r="AW32" s="46">
        <f>(Purchases!$AT$63+Purchases!$AV$63-SUM(Assumptions!$AQ32:$AU32,$AQ62:$AU62))*Purchases!$BE$63*Assumptions!$BJ$9*(1*Assumptions!AW$75/(SUM($AV$75:$BB$75)))</f>
        <v>2.2666666666666665E-2</v>
      </c>
      <c r="AX32" s="46">
        <f>(Purchases!$AT$63+Purchases!$AV$63-SUM(Assumptions!$AQ32:$AU32,$AQ62:$AU62))*Purchases!$BE$63*Assumptions!$BJ$9*(1*Assumptions!AX$75/(SUM($AV$75:$BB$75)))</f>
        <v>1.6999999999999994E-2</v>
      </c>
      <c r="AY32" s="46">
        <f>(Purchases!$AT$63+Purchases!$AV$63-SUM(Assumptions!$AQ32:$AU32,$AQ62:$AU62))*Purchases!$BE$63*Assumptions!$BJ$9*(1*Assumptions!AY$75/(SUM($AV$75:$BB$75)))</f>
        <v>0.11333333333333331</v>
      </c>
      <c r="AZ32" s="46">
        <f>(Purchases!$AT$63+Purchases!$AV$63-SUM(Assumptions!$AQ32:$AU32,$AQ62:$AU62))*Purchases!$BE$63*Assumptions!$BJ$9*(1*Assumptions!AZ$75/(SUM($AV$75:$BB$75)))</f>
        <v>5.6666666666666662E-3</v>
      </c>
      <c r="BA32" s="46">
        <f>(Purchases!$AT$63+Purchases!$AV$63-SUM(Assumptions!$AQ32:$AU32,$AQ62:$AU62))*Purchases!$BE$63*Assumptions!$BJ$9*(1*Assumptions!BA$75/(SUM($AV$75:$BB$75)))</f>
        <v>5.6666666666666662E-3</v>
      </c>
      <c r="BB32" s="46">
        <f>(Purchases!$AT$63+Purchases!$AV$63-SUM(Assumptions!$AQ32:$AU32,$AQ62:$AU62))*Purchases!$BE$63*Assumptions!$BJ$9*(1*Assumptions!BB$75/(SUM($AV$75:$BB$75)))</f>
        <v>5.6666666666666662E-3</v>
      </c>
      <c r="BC32" s="143"/>
      <c r="BD32" s="57">
        <v>0</v>
      </c>
      <c r="BE32" s="22"/>
      <c r="BF32" s="46">
        <f>SUM(P32:AA32)</f>
        <v>0.2327272727272727</v>
      </c>
      <c r="BG32" s="55"/>
      <c r="BH32" s="46">
        <f>SUM(AB32:AM32)</f>
        <v>0.3241403757575757</v>
      </c>
      <c r="BI32" s="55"/>
      <c r="BJ32" s="46">
        <f>SUM(AN32:AY32)</f>
        <v>0.49432580606060605</v>
      </c>
      <c r="BK32" s="55"/>
    </row>
    <row r="33" spans="1:63" outlineLevel="1" x14ac:dyDescent="0.15">
      <c r="A33" s="34"/>
      <c r="B33" s="34" t="s">
        <v>212</v>
      </c>
      <c r="C33" s="94" t="s">
        <v>17</v>
      </c>
      <c r="D33" s="57">
        <v>9917.36</v>
      </c>
      <c r="E33" s="57">
        <v>9917.36</v>
      </c>
      <c r="F33" s="57">
        <v>9917.36</v>
      </c>
      <c r="G33" s="57">
        <v>9917.36</v>
      </c>
      <c r="H33" s="57">
        <v>9917.36</v>
      </c>
      <c r="I33" s="57">
        <v>9917.36</v>
      </c>
      <c r="J33" s="57">
        <v>9917.36</v>
      </c>
      <c r="K33" s="57">
        <v>9917.36</v>
      </c>
      <c r="L33" s="57">
        <v>9917.36</v>
      </c>
      <c r="M33" s="57">
        <v>9917.36</v>
      </c>
      <c r="N33" s="57">
        <v>9917.36</v>
      </c>
      <c r="O33" s="57">
        <v>9917.36</v>
      </c>
      <c r="P33" s="57">
        <v>9917.36</v>
      </c>
      <c r="Q33" s="57">
        <v>9917.36</v>
      </c>
      <c r="R33" s="57">
        <v>9917.36</v>
      </c>
      <c r="S33" s="57">
        <v>9917.36</v>
      </c>
      <c r="T33" s="57">
        <v>9917.36</v>
      </c>
      <c r="U33" s="46">
        <f>Purchases!$M$63</f>
        <v>4000</v>
      </c>
      <c r="V33" s="46">
        <f>Purchases!$M$63</f>
        <v>4000</v>
      </c>
      <c r="W33" s="46">
        <f>Purchases!$M$63</f>
        <v>4000</v>
      </c>
      <c r="X33" s="46">
        <f>Purchases!$O$63</f>
        <v>3999.9999999999995</v>
      </c>
      <c r="Y33" s="46">
        <f>Purchases!$O$63</f>
        <v>3999.9999999999995</v>
      </c>
      <c r="Z33" s="46">
        <f>Purchases!$O$63</f>
        <v>3999.9999999999995</v>
      </c>
      <c r="AA33" s="46">
        <f>Purchases!$O$63</f>
        <v>3999.9999999999995</v>
      </c>
      <c r="AB33" s="46">
        <f>Purchases!$O$63</f>
        <v>3999.9999999999995</v>
      </c>
      <c r="AC33" s="46">
        <f>Purchases!$O$63</f>
        <v>3999.9999999999995</v>
      </c>
      <c r="AD33" s="46">
        <f>Purchases!$O$63</f>
        <v>3999.9999999999995</v>
      </c>
      <c r="AE33" s="46">
        <f>Purchases!$AG63</f>
        <v>12000</v>
      </c>
      <c r="AF33" s="46">
        <f>Purchases!$AG63</f>
        <v>12000</v>
      </c>
      <c r="AG33" s="46">
        <f>Purchases!$AG63</f>
        <v>12000</v>
      </c>
      <c r="AH33" s="46">
        <f>Purchases!$AG63</f>
        <v>12000</v>
      </c>
      <c r="AI33" s="46">
        <f>Purchases!$AG63</f>
        <v>12000</v>
      </c>
      <c r="AJ33" s="46">
        <f>Purchases!$AI$63</f>
        <v>12000</v>
      </c>
      <c r="AK33" s="46">
        <f>Purchases!$AI$63</f>
        <v>12000</v>
      </c>
      <c r="AL33" s="46">
        <f>Purchases!$AI$63</f>
        <v>12000</v>
      </c>
      <c r="AM33" s="46">
        <f>Purchases!$AI$63</f>
        <v>12000</v>
      </c>
      <c r="AN33" s="46">
        <f>Purchases!$AI$63</f>
        <v>12000</v>
      </c>
      <c r="AO33" s="46">
        <f>Purchases!$AI$63</f>
        <v>12000</v>
      </c>
      <c r="AP33" s="46">
        <f>Purchases!$AI$63</f>
        <v>12000</v>
      </c>
      <c r="AQ33" s="46">
        <f>Purchases!$AI$63</f>
        <v>12000</v>
      </c>
      <c r="AR33" s="46">
        <f>Purchases!$AG63</f>
        <v>12000</v>
      </c>
      <c r="AS33" s="46">
        <f>Purchases!$AG63</f>
        <v>12000</v>
      </c>
      <c r="AT33" s="46">
        <f>Purchases!$AG63</f>
        <v>12000</v>
      </c>
      <c r="AU33" s="46">
        <f>Purchases!$AG63</f>
        <v>12000</v>
      </c>
      <c r="AV33" s="46">
        <f>Purchases!$AI$63</f>
        <v>12000</v>
      </c>
      <c r="AW33" s="46">
        <f>Purchases!$AI$63</f>
        <v>12000</v>
      </c>
      <c r="AX33" s="46">
        <f>Purchases!$AI$63</f>
        <v>12000</v>
      </c>
      <c r="AY33" s="46">
        <f>Purchases!$AI$63</f>
        <v>12000</v>
      </c>
      <c r="AZ33" s="46">
        <f>Purchases!$AI$63</f>
        <v>12000</v>
      </c>
      <c r="BA33" s="46">
        <f>Purchases!$AI$63</f>
        <v>12000</v>
      </c>
      <c r="BB33" s="46">
        <f>Purchases!$AI$63</f>
        <v>12000</v>
      </c>
      <c r="BC33" s="58"/>
      <c r="BD33" s="57">
        <v>9917.36</v>
      </c>
      <c r="BF33" s="46">
        <f>((T33*SUM(T31:W31))+X33*SUM(X31:AA31)+AB33*SUM(AB31:AE31))/SUM(T31:AE31)</f>
        <v>5133.5710948021078</v>
      </c>
      <c r="BH33" s="46">
        <f>((AF33*SUM(AF31:AI31))+AJ33*SUM(AJ31:AM31)+AN33*SUM(AN31:AQ31))/SUM(AF31:AQ31)</f>
        <v>12000</v>
      </c>
      <c r="BJ33" s="46">
        <f>((AR33*SUM(AR31:AU31))+AV33*SUM(AV31:AY31)+AZ33*SUM(AZ31:BB31))/SUM(AR31:BB31)</f>
        <v>11999.999999999996</v>
      </c>
    </row>
    <row r="34" spans="1:63" outlineLevel="1" x14ac:dyDescent="0.15">
      <c r="A34" s="35"/>
      <c r="B34" s="35" t="s">
        <v>220</v>
      </c>
      <c r="C34" s="94" t="s">
        <v>17</v>
      </c>
      <c r="D34" s="46">
        <f t="shared" ref="D34:O34" si="148">(D36*D35)</f>
        <v>0</v>
      </c>
      <c r="E34" s="46">
        <f t="shared" si="148"/>
        <v>0</v>
      </c>
      <c r="F34" s="46">
        <f t="shared" si="148"/>
        <v>0</v>
      </c>
      <c r="G34" s="46">
        <f t="shared" si="148"/>
        <v>0</v>
      </c>
      <c r="H34" s="46">
        <f t="shared" si="148"/>
        <v>0</v>
      </c>
      <c r="I34" s="46">
        <f t="shared" si="148"/>
        <v>0</v>
      </c>
      <c r="J34" s="46">
        <f t="shared" si="148"/>
        <v>0</v>
      </c>
      <c r="K34" s="46">
        <f t="shared" si="148"/>
        <v>0</v>
      </c>
      <c r="L34" s="46">
        <f t="shared" si="148"/>
        <v>0</v>
      </c>
      <c r="M34" s="46">
        <f t="shared" si="148"/>
        <v>0</v>
      </c>
      <c r="N34" s="46">
        <f t="shared" si="148"/>
        <v>0</v>
      </c>
      <c r="O34" s="46">
        <f t="shared" si="148"/>
        <v>0</v>
      </c>
      <c r="P34" s="53">
        <f>P35*P36</f>
        <v>0</v>
      </c>
      <c r="Q34" s="53">
        <f t="shared" ref="Q34:S34" si="149">Q35*Q36</f>
        <v>0</v>
      </c>
      <c r="R34" s="53">
        <f t="shared" si="149"/>
        <v>0</v>
      </c>
      <c r="S34" s="53">
        <f t="shared" si="149"/>
        <v>0</v>
      </c>
      <c r="T34" s="53">
        <f t="shared" ref="T34" si="150">T35*T36</f>
        <v>0</v>
      </c>
      <c r="U34" s="53">
        <f t="shared" ref="U34:AA34" si="151">(U35*U36)/1.21</f>
        <v>453.4841235319704</v>
      </c>
      <c r="V34" s="53">
        <f t="shared" si="151"/>
        <v>589.52936059156161</v>
      </c>
      <c r="W34" s="53">
        <f t="shared" si="151"/>
        <v>680.22618529795568</v>
      </c>
      <c r="X34" s="53">
        <f>(X35*X36)/1.21</f>
        <v>282.49830646253895</v>
      </c>
      <c r="Y34" s="53">
        <f t="shared" si="151"/>
        <v>35.312288307817369</v>
      </c>
      <c r="Z34" s="53">
        <f t="shared" si="151"/>
        <v>21.187372984690416</v>
      </c>
      <c r="AA34" s="53">
        <f t="shared" si="151"/>
        <v>70.624576615634737</v>
      </c>
      <c r="AB34" s="53">
        <f t="shared" ref="AB34" si="152">(AB35*AB36)/1.21</f>
        <v>7.0624576615634718</v>
      </c>
      <c r="AC34" s="53">
        <f t="shared" ref="AC34" si="153">(AC35*AC36)/1.21</f>
        <v>7.0624576615634718</v>
      </c>
      <c r="AD34" s="53">
        <f t="shared" ref="AD34" si="154">(AD35*AD36)/1.21</f>
        <v>7.0624576615634718</v>
      </c>
      <c r="AE34" s="53">
        <f t="shared" ref="AE34" si="155">(AE35*AE36)/1.21</f>
        <v>1224.9204019427916</v>
      </c>
      <c r="AF34" s="53">
        <f>(AF35*AF36)/1.21</f>
        <v>864.64969548902945</v>
      </c>
      <c r="AG34" s="53">
        <f t="shared" ref="AG34" si="156">(AG35*AG36)/1.21</f>
        <v>1152.8662606520393</v>
      </c>
      <c r="AH34" s="53">
        <f t="shared" ref="AH34" si="157">(AH35*AH36)/1.21</f>
        <v>576.43313032601964</v>
      </c>
      <c r="AI34" s="53">
        <f t="shared" ref="AI34" si="158">(AI35*AI36)/1.21</f>
        <v>792.595554198277</v>
      </c>
      <c r="AJ34" s="53">
        <f t="shared" ref="AJ34" si="159">(AJ35*AJ36)/1.21</f>
        <v>3.1077823691460047</v>
      </c>
      <c r="AK34" s="53">
        <f t="shared" ref="AK34" si="160">(AK35*AK36)/1.21</f>
        <v>2.0718549127640036</v>
      </c>
      <c r="AL34" s="53">
        <f t="shared" ref="AL34" si="161">(AL35*AL36)/1.21</f>
        <v>1.5538911845730023</v>
      </c>
      <c r="AM34" s="53">
        <f t="shared" ref="AM34:AQ34" si="162">(AM35*AM36)/1.21</f>
        <v>10.359274563820017</v>
      </c>
      <c r="AN34" s="53">
        <f t="shared" si="162"/>
        <v>0.51796372819100089</v>
      </c>
      <c r="AO34" s="53">
        <f t="shared" si="162"/>
        <v>0.51796372819100089</v>
      </c>
      <c r="AP34" s="53">
        <f t="shared" si="162"/>
        <v>0.51796372819100089</v>
      </c>
      <c r="AQ34" s="53">
        <f t="shared" si="162"/>
        <v>1160.4509071036975</v>
      </c>
      <c r="AR34" s="53">
        <f>(AR35*AR36)/1.21</f>
        <v>638.24799890703355</v>
      </c>
      <c r="AS34" s="53">
        <f t="shared" ref="AS34:BB34" si="163">(AS35*AS36)/1.21</f>
        <v>580.22545355184877</v>
      </c>
      <c r="AT34" s="53">
        <f t="shared" si="163"/>
        <v>696.27054426221832</v>
      </c>
      <c r="AU34" s="53">
        <f t="shared" si="163"/>
        <v>638.24799890703355</v>
      </c>
      <c r="AV34" s="53">
        <f t="shared" si="163"/>
        <v>8.6869309427090577</v>
      </c>
      <c r="AW34" s="53">
        <f t="shared" si="163"/>
        <v>5.7912872951393739</v>
      </c>
      <c r="AX34" s="53">
        <f t="shared" si="163"/>
        <v>4.3434654713545289</v>
      </c>
      <c r="AY34" s="53">
        <f t="shared" si="163"/>
        <v>28.956436475696869</v>
      </c>
      <c r="AZ34" s="53">
        <f t="shared" si="163"/>
        <v>1.4478218237848435</v>
      </c>
      <c r="BA34" s="53">
        <f t="shared" si="163"/>
        <v>1.4478218237848435</v>
      </c>
      <c r="BB34" s="53">
        <f t="shared" si="163"/>
        <v>1.4478218237848435</v>
      </c>
      <c r="BC34" s="58"/>
      <c r="BD34" s="46">
        <f>(BD35*BD36)</f>
        <v>0</v>
      </c>
      <c r="BE34" s="40"/>
      <c r="BF34" s="46">
        <f>SUM(P34:AA34)</f>
        <v>2132.8622137921693</v>
      </c>
      <c r="BG34" s="55"/>
      <c r="BH34" s="46">
        <f>SUM(AB34:AM34)</f>
        <v>4649.7452186231503</v>
      </c>
      <c r="BI34" s="55"/>
      <c r="BJ34" s="46">
        <f>SUM(AN34:AY34)</f>
        <v>3762.7749141013041</v>
      </c>
      <c r="BK34" s="55"/>
    </row>
    <row r="35" spans="1:63" outlineLevel="1" x14ac:dyDescent="0.15">
      <c r="A35" s="34"/>
      <c r="B35" s="34" t="s">
        <v>211</v>
      </c>
      <c r="C35" s="94" t="s">
        <v>18</v>
      </c>
      <c r="D35" s="46">
        <f t="shared" ref="D35:O35" si="164">$BD35*(D$8/$BD$8)</f>
        <v>0</v>
      </c>
      <c r="E35" s="46">
        <f t="shared" si="164"/>
        <v>0</v>
      </c>
      <c r="F35" s="46">
        <f t="shared" si="164"/>
        <v>0</v>
      </c>
      <c r="G35" s="46">
        <f t="shared" si="164"/>
        <v>0</v>
      </c>
      <c r="H35" s="46">
        <f t="shared" si="164"/>
        <v>0</v>
      </c>
      <c r="I35" s="46">
        <f t="shared" si="164"/>
        <v>0</v>
      </c>
      <c r="J35" s="46">
        <f t="shared" si="164"/>
        <v>0</v>
      </c>
      <c r="K35" s="46">
        <f t="shared" si="164"/>
        <v>0</v>
      </c>
      <c r="L35" s="46">
        <f t="shared" si="164"/>
        <v>0</v>
      </c>
      <c r="M35" s="46">
        <f t="shared" si="164"/>
        <v>0</v>
      </c>
      <c r="N35" s="46">
        <f t="shared" si="164"/>
        <v>0</v>
      </c>
      <c r="O35" s="46">
        <f t="shared" si="164"/>
        <v>0</v>
      </c>
      <c r="P35" s="46">
        <f t="shared" ref="P35:T35" si="165">AVERAGE($D35:$G35)</f>
        <v>0</v>
      </c>
      <c r="Q35" s="46">
        <f t="shared" si="165"/>
        <v>0</v>
      </c>
      <c r="R35" s="46">
        <f t="shared" si="165"/>
        <v>0</v>
      </c>
      <c r="S35" s="46">
        <f t="shared" si="165"/>
        <v>0</v>
      </c>
      <c r="T35" s="46">
        <f t="shared" si="165"/>
        <v>0</v>
      </c>
      <c r="U35" s="46">
        <f>Purchases!$F$64*Purchases!$P$64*Assumptions!$BF$9*(1*U$75/(SUM(Assumptions!$U$75:$W$75)))</f>
        <v>32.336842105263152</v>
      </c>
      <c r="V35" s="46">
        <f>Purchases!$F$64*Purchases!$P$64*Assumptions!$BF$9*(1*V$75/(SUM(Assumptions!$U$75:$W$75)))</f>
        <v>42.037894736842105</v>
      </c>
      <c r="W35" s="46">
        <f>Purchases!$F$64*Purchases!$P$64*Assumptions!$BF$9*(1*W$75/(SUM(Assumptions!$U$75:$W$75)))</f>
        <v>48.505263157894738</v>
      </c>
      <c r="X35" s="46">
        <f>(Purchases!$F$64+Purchases!$H$64-SUM(Assumptions!$T35:$W35,$T65:$W65))*Purchases!$Q$64*Assumptions!$BF$9*(1*Assumptions!X$75/(SUM($X$75:$AD$75)))</f>
        <v>20.144262295081965</v>
      </c>
      <c r="Y35" s="46">
        <f>(Purchases!$F$64+Purchases!$H$64-SUM(Assumptions!$T35:$W35,$T65:$W65))*Purchases!$Q$64*Assumptions!$BF$9*(1*Assumptions!Y$75/(SUM($X$75:$AD$75)))</f>
        <v>2.5180327868852457</v>
      </c>
      <c r="Z35" s="46">
        <f>(Purchases!$F$64+Purchases!$H$64-SUM(Assumptions!$T35:$W35,$T65:$W65))*Purchases!$Q$64*Assumptions!$BF$9*(1*Assumptions!Z$75/(SUM($X$75:$AD$75)))</f>
        <v>1.5108196721311471</v>
      </c>
      <c r="AA35" s="46">
        <f>(Purchases!$F$64+Purchases!$H$64-SUM(Assumptions!$T35:$W35,$T65:$W65))*Purchases!$Q$64*Assumptions!$BF$9*(1*Assumptions!AA$75/(SUM($X$75:$AD$75)))</f>
        <v>5.0360655737704914</v>
      </c>
      <c r="AB35" s="46">
        <f>(Purchases!$F$64+Purchases!$H$64-SUM(Assumptions!$T35:$W35,$T65:$W65))*Purchases!$Q$64*Assumptions!$BF$9*(1*Assumptions!AB$75/(SUM($X$75:$AD$75)))</f>
        <v>0.50360655737704907</v>
      </c>
      <c r="AC35" s="46">
        <f>(Purchases!$F$64+Purchases!$H$64-SUM(Assumptions!$T35:$W35,$T65:$W65))*Purchases!$Q$64*Assumptions!$BF$9*(1*Assumptions!AC$75/(SUM($X$75:$AD$75)))</f>
        <v>0.50360655737704907</v>
      </c>
      <c r="AD35" s="46">
        <f>(Purchases!$F$64+Purchases!$H$64-SUM(Assumptions!$T35:$W35,$T65:$W65))*Purchases!$Q$64*Assumptions!$BF$9*(1*Assumptions!AD$75/(SUM($X$75:$AD$75)))</f>
        <v>0.50360655737704907</v>
      </c>
      <c r="AE35" s="46">
        <f>Purchases!$Z$64*Purchases!$AJ$64*Assumptions!$BH$9*(1*AE$75/(SUM(Assumptions!$AE$75:$AI$75)))</f>
        <v>30.28125</v>
      </c>
      <c r="AF35" s="46">
        <f>Purchases!$Z$64*Purchases!$AJ$64*Assumptions!$BH$9*(1*AF$75/(SUM(Assumptions!$AE$75:$AI$75)))</f>
        <v>21.375</v>
      </c>
      <c r="AG35" s="46">
        <f>Purchases!$Z$64*Purchases!$AJ$64*Assumptions!$BH$9*(1*AG$75/(SUM(Assumptions!$AE$75:$AI$75)))</f>
        <v>28.5</v>
      </c>
      <c r="AH35" s="46">
        <f>Purchases!$Z$64*Purchases!$AJ$64*Assumptions!$BH$9*(1*AH$75/(SUM(Assumptions!$AE$75:$AI$75)))</f>
        <v>14.25</v>
      </c>
      <c r="AI35" s="46">
        <f>Purchases!$Z$64*Purchases!$AJ$64*Assumptions!$BH$9*(1*AI$75/(SUM(Assumptions!$AE$75:$AI$75)))</f>
        <v>19.59375</v>
      </c>
      <c r="AJ35" s="46">
        <f>(Purchases!$Z$64+Purchases!$AB$64-SUM(Assumptions!$AE35:$AI35,$AE65:$AI65))*Purchases!$AK$64*Assumptions!$BH$9*(1*Assumptions!AJ$75/(SUM($AJ$75:$AP$75)))</f>
        <v>4.7499999999999991</v>
      </c>
      <c r="AK35" s="46">
        <f>(Purchases!$Z$64+Purchases!$AB$64-SUM(Assumptions!$AE35:$AI35,$AE65:$AI65))*Purchases!$AK$64*Assumptions!$BH$9*(1*Assumptions!AK$75/(SUM($AJ$75:$AP$75)))</f>
        <v>3.1666666666666665</v>
      </c>
      <c r="AL35" s="46">
        <f>(Purchases!$Z$64+Purchases!$AB$64-SUM(Assumptions!$AE35:$AI35,$AE65:$AI65))*Purchases!$AK$64*Assumptions!$BH$9*(1*Assumptions!AL$75/(SUM($AJ$75:$AP$75)))</f>
        <v>2.3749999999999996</v>
      </c>
      <c r="AM35" s="46">
        <f>(Purchases!$Z$64+Purchases!$AB$64-SUM(Assumptions!$AE35:$AI35,$AE65:$AI65))*Purchases!$AK$64*Assumptions!$BH$9*(1*Assumptions!AM$75/(SUM($AJ$75:$AP$75)))</f>
        <v>15.83333333333333</v>
      </c>
      <c r="AN35" s="46">
        <f>(Purchases!$Z$64+Purchases!$AB$64-SUM(Assumptions!$AE35:$AI35,$AE65:$AI65))*Purchases!$AK$64*Assumptions!$BH$9*(1*Assumptions!AN$75/(SUM($AJ$75:$AP$75)))</f>
        <v>0.79166666666666663</v>
      </c>
      <c r="AO35" s="46">
        <f>(Purchases!$Z$64+Purchases!$AB$64-SUM(Assumptions!$AE35:$AI35,$AE65:$AI65))*Purchases!$AK$64*Assumptions!$BH$9*(1*Assumptions!AO$75/(SUM($AJ$75:$AP$75)))</f>
        <v>0.79166666666666663</v>
      </c>
      <c r="AP35" s="46">
        <f>(Purchases!$Z$64+Purchases!$AB$64-SUM(Assumptions!$AE35:$AI35,$AE65:$AI65))*Purchases!$AK$64*Assumptions!$BH$9*(1*Assumptions!AP$75/(SUM($AJ$75:$AP$75)))</f>
        <v>0.79166666666666663</v>
      </c>
      <c r="AQ35" s="46">
        <f>Purchases!$AV$64*Purchases!$BF$64*Assumptions!$BH$9*(1*AQ$75/(SUM(Assumptions!$AQ$75:$AU$75)))</f>
        <v>28.6875</v>
      </c>
      <c r="AR35" s="46">
        <f>Purchases!$AV$64*Purchases!$BF$64*Assumptions!$BH$9*(1*AR$75/(SUM(Assumptions!$AQ$75:$AU$75)))</f>
        <v>15.778124999999999</v>
      </c>
      <c r="AS35" s="46">
        <f>Purchases!$AV$64*Purchases!$BF$64*Assumptions!$BH$9*(1*AS$75/(SUM(Assumptions!$AQ$75:$AU$75)))</f>
        <v>14.34375</v>
      </c>
      <c r="AT35" s="46">
        <f>Purchases!$AV$64*Purchases!$BF$64*Assumptions!$BH$9*(1*AT$75/(SUM(Assumptions!$AQ$75:$AU$75)))</f>
        <v>17.212499999999999</v>
      </c>
      <c r="AU35" s="46">
        <f>Purchases!$AV$64*Purchases!$BF$64*Assumptions!$BH$9*(1*AU$75/(SUM(Assumptions!$AQ$75:$AU$75)))</f>
        <v>15.778124999999999</v>
      </c>
      <c r="AV35" s="46">
        <f>(Purchases!$AV$64+Purchases!$AX$64-SUM(Assumptions!$AQ35:$AU35,$AQ65:$AU65))*Purchases!$BE$64*Assumptions!$BJ$9*(1*Assumptions!AV$75/(SUM($AV$75:$BB$75)))</f>
        <v>13.277288135593214</v>
      </c>
      <c r="AW35" s="46">
        <f>(Purchases!$AV$64+Purchases!$AX$64-SUM(Assumptions!$AQ35:$AU35,$AQ65:$AU65))*Purchases!$BE$64*Assumptions!$BJ$9*(1*Assumptions!AW$75/(SUM($AV$75:$BB$75)))</f>
        <v>8.8515254237288108</v>
      </c>
      <c r="AX35" s="46">
        <f>(Purchases!$AV$64+Purchases!$AX$64-SUM(Assumptions!$AQ35:$AU35,$AQ65:$AU65))*Purchases!$BE$64*Assumptions!$BJ$9*(1*Assumptions!AX$75/(SUM($AV$75:$BB$75)))</f>
        <v>6.6386440677966068</v>
      </c>
      <c r="AY35" s="46">
        <f>(Purchases!$AV$64+Purchases!$AX$64-SUM(Assumptions!$AQ35:$AU35,$AQ65:$AU65))*Purchases!$BE$64*Assumptions!$BJ$9*(1*Assumptions!AY$75/(SUM($AV$75:$BB$75)))</f>
        <v>44.257627118644052</v>
      </c>
      <c r="AZ35" s="46">
        <f>(Purchases!$AV$64+Purchases!$AX$64-SUM(Assumptions!$AQ35:$AU35,$AQ65:$AU65))*Purchases!$BE$64*Assumptions!$BJ$9*(1*Assumptions!AZ$75/(SUM($AV$75:$BB$75)))</f>
        <v>2.2128813559322027</v>
      </c>
      <c r="BA35" s="46">
        <f>(Purchases!$AV$64+Purchases!$AX$64-SUM(Assumptions!$AQ35:$AU35,$AQ65:$AU65))*Purchases!$BE$64*Assumptions!$BJ$9*(1*Assumptions!BA$75/(SUM($AV$75:$BB$75)))</f>
        <v>2.2128813559322027</v>
      </c>
      <c r="BB35" s="46">
        <f>(Purchases!$AV$64+Purchases!$AX$64-SUM(Assumptions!$AQ35:$AU35,$AQ65:$AU65))*Purchases!$BE$64*Assumptions!$BJ$9*(1*Assumptions!BB$75/(SUM($AV$75:$BB$75)))</f>
        <v>2.2128813559322027</v>
      </c>
      <c r="BC35" s="143"/>
      <c r="BD35" s="57">
        <v>0</v>
      </c>
      <c r="BE35" s="22"/>
      <c r="BF35" s="46">
        <f>SUM(P35:AA35)</f>
        <v>152.08918032786883</v>
      </c>
      <c r="BG35" s="55"/>
      <c r="BH35" s="46">
        <f>SUM(AB35:AM35)</f>
        <v>141.63581967213116</v>
      </c>
      <c r="BI35" s="55"/>
      <c r="BJ35" s="46">
        <f>SUM(AN35:AY35)</f>
        <v>167.20008474576269</v>
      </c>
      <c r="BK35" s="55"/>
    </row>
    <row r="36" spans="1:63" outlineLevel="1" x14ac:dyDescent="0.15">
      <c r="A36" s="34"/>
      <c r="B36" s="34" t="s">
        <v>212</v>
      </c>
      <c r="C36" s="94" t="s">
        <v>17</v>
      </c>
      <c r="D36" s="57">
        <v>10.17</v>
      </c>
      <c r="E36" s="57">
        <v>10.17</v>
      </c>
      <c r="F36" s="57">
        <v>10.17</v>
      </c>
      <c r="G36" s="57">
        <v>10.17</v>
      </c>
      <c r="H36" s="57">
        <v>10.17</v>
      </c>
      <c r="I36" s="57">
        <v>10.17</v>
      </c>
      <c r="J36" s="57">
        <v>10.17</v>
      </c>
      <c r="K36" s="57">
        <v>10.17</v>
      </c>
      <c r="L36" s="57">
        <v>10.17</v>
      </c>
      <c r="M36" s="57">
        <v>10.17</v>
      </c>
      <c r="N36" s="57">
        <v>10.17</v>
      </c>
      <c r="O36" s="57">
        <v>10.17</v>
      </c>
      <c r="P36" s="57">
        <v>10.17</v>
      </c>
      <c r="Q36" s="57">
        <v>10.17</v>
      </c>
      <c r="R36" s="57">
        <v>10.17</v>
      </c>
      <c r="S36" s="57">
        <v>10.17</v>
      </c>
      <c r="T36" s="57">
        <v>10.17</v>
      </c>
      <c r="U36" s="46">
        <f>Purchases!$M$64</f>
        <v>16.96875</v>
      </c>
      <c r="V36" s="46">
        <f>Purchases!$M$64</f>
        <v>16.96875</v>
      </c>
      <c r="W36" s="46">
        <f>Purchases!$M$64</f>
        <v>16.96875</v>
      </c>
      <c r="X36" s="46">
        <f>Purchases!$O$64</f>
        <v>16.96875</v>
      </c>
      <c r="Y36" s="46">
        <f>Purchases!$O$64</f>
        <v>16.96875</v>
      </c>
      <c r="Z36" s="46">
        <f>Purchases!$O$64</f>
        <v>16.96875</v>
      </c>
      <c r="AA36" s="46">
        <f>Purchases!$O$64</f>
        <v>16.96875</v>
      </c>
      <c r="AB36" s="46">
        <f>Purchases!$O$64</f>
        <v>16.96875</v>
      </c>
      <c r="AC36" s="46">
        <f>Purchases!$O$64</f>
        <v>16.96875</v>
      </c>
      <c r="AD36" s="46">
        <f>Purchases!$O$64</f>
        <v>16.96875</v>
      </c>
      <c r="AE36" s="46">
        <f>Purchases!$AI64</f>
        <v>48.946251768033946</v>
      </c>
      <c r="AF36" s="46">
        <f>Purchases!$AI64</f>
        <v>48.946251768033946</v>
      </c>
      <c r="AG36" s="46">
        <f>Purchases!$AI64</f>
        <v>48.946251768033946</v>
      </c>
      <c r="AH36" s="46">
        <f>Purchases!$AI64</f>
        <v>48.946251768033946</v>
      </c>
      <c r="AI36" s="46">
        <f>Purchases!$AI64</f>
        <v>48.946251768033946</v>
      </c>
      <c r="AJ36" s="46">
        <f>Purchases!$AK$64</f>
        <v>0.79166666666666663</v>
      </c>
      <c r="AK36" s="46">
        <f>Purchases!$AK$64</f>
        <v>0.79166666666666663</v>
      </c>
      <c r="AL36" s="46">
        <f>Purchases!$AK$64</f>
        <v>0.79166666666666663</v>
      </c>
      <c r="AM36" s="46">
        <f>Purchases!$AK$64</f>
        <v>0.79166666666666663</v>
      </c>
      <c r="AN36" s="46">
        <f>Purchases!$AK$64</f>
        <v>0.79166666666666663</v>
      </c>
      <c r="AO36" s="46">
        <f>Purchases!$AK$64</f>
        <v>0.79166666666666663</v>
      </c>
      <c r="AP36" s="46">
        <f>Purchases!$AK$64</f>
        <v>0.79166666666666663</v>
      </c>
      <c r="AQ36" s="46">
        <f>Purchases!$AI64</f>
        <v>48.946251768033946</v>
      </c>
      <c r="AR36" s="46">
        <f>Purchases!$AI64</f>
        <v>48.946251768033946</v>
      </c>
      <c r="AS36" s="46">
        <f>Purchases!$AI64</f>
        <v>48.946251768033946</v>
      </c>
      <c r="AT36" s="46">
        <f>Purchases!$AI64</f>
        <v>48.946251768033946</v>
      </c>
      <c r="AU36" s="46">
        <f>Purchases!$AI64</f>
        <v>48.946251768033946</v>
      </c>
      <c r="AV36" s="46">
        <f>Purchases!$AK$64</f>
        <v>0.79166666666666663</v>
      </c>
      <c r="AW36" s="46">
        <f>Purchases!$AK$64</f>
        <v>0.79166666666666663</v>
      </c>
      <c r="AX36" s="46">
        <f>Purchases!$AK$64</f>
        <v>0.79166666666666663</v>
      </c>
      <c r="AY36" s="46">
        <f>Purchases!$AK$64</f>
        <v>0.79166666666666663</v>
      </c>
      <c r="AZ36" s="46">
        <f>Purchases!$AK$64</f>
        <v>0.79166666666666663</v>
      </c>
      <c r="BA36" s="46">
        <f>Purchases!$AK$64</f>
        <v>0.79166666666666663</v>
      </c>
      <c r="BB36" s="46">
        <f>Purchases!$AK$64</f>
        <v>0.79166666666666663</v>
      </c>
      <c r="BC36" s="58"/>
      <c r="BD36" s="57">
        <v>10.17</v>
      </c>
      <c r="BF36" s="46">
        <f>((T36*SUM(T34:W34))+X36*SUM(X34:AA34)+AB36*SUM(AB34:AE34))/SUM(T34:AE34)</f>
        <v>13.501457972668714</v>
      </c>
      <c r="BH36" s="46">
        <f>((AF36*SUM(AF34:AI34))+AJ36*SUM(AJ34:AM34)+AN36*SUM(AN34:AQ34))/SUM(AF34:AQ34)</f>
        <v>36.510114029646296</v>
      </c>
      <c r="BJ36" s="46">
        <f>((AR36*SUM(AR34:AU34))+AV36*SUM(AV34:AY34)+AZ36*SUM(AZ34:BB34))/SUM(AR34:BB34)</f>
        <v>47.982803053116534</v>
      </c>
    </row>
    <row r="37" spans="1:63" x14ac:dyDescent="0.15">
      <c r="A37" s="42"/>
      <c r="C37" s="96"/>
      <c r="D37" s="59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60"/>
      <c r="V37" s="60"/>
      <c r="W37" s="60"/>
      <c r="X37" s="60"/>
      <c r="Y37" s="60"/>
      <c r="Z37" s="60"/>
      <c r="AA37" s="6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D37" s="10"/>
      <c r="BF37" s="10"/>
      <c r="BH37" s="10"/>
      <c r="BJ37" s="10"/>
    </row>
    <row r="38" spans="1:63" s="90" customFormat="1" x14ac:dyDescent="0.15">
      <c r="B38" s="90" t="s">
        <v>318</v>
      </c>
      <c r="C38" s="98" t="s">
        <v>17</v>
      </c>
      <c r="D38" s="130">
        <v>0</v>
      </c>
      <c r="E38" s="130">
        <v>0</v>
      </c>
      <c r="F38" s="130">
        <v>0</v>
      </c>
      <c r="G38" s="130">
        <v>0</v>
      </c>
      <c r="H38" s="130">
        <v>0</v>
      </c>
      <c r="I38" s="130">
        <v>0</v>
      </c>
      <c r="J38" s="130">
        <v>30120</v>
      </c>
      <c r="K38" s="130">
        <v>19537.27</v>
      </c>
      <c r="L38" s="130">
        <v>14956</v>
      </c>
      <c r="M38" s="130">
        <v>7226.7999999999993</v>
      </c>
      <c r="N38" s="130">
        <f>AVERAGE(D38:I38)</f>
        <v>0</v>
      </c>
      <c r="O38" s="130">
        <v>13566</v>
      </c>
      <c r="P38" s="65">
        <f>SUM(P40,P43,P46,P49,P52,P55,P58,P61,P64)</f>
        <v>0</v>
      </c>
      <c r="Q38" s="65">
        <f t="shared" ref="Q38:S38" si="166">SUM(Q40,Q43,Q46,Q49,Q52,Q55,Q58,Q61,Q64)</f>
        <v>0</v>
      </c>
      <c r="R38" s="65">
        <f t="shared" si="166"/>
        <v>0</v>
      </c>
      <c r="S38" s="65">
        <f t="shared" si="166"/>
        <v>0</v>
      </c>
      <c r="T38" s="65">
        <f t="shared" ref="T38" si="167">SUM(T40,T43,T46,T49,T52,T55,T58,T61,T64)</f>
        <v>0</v>
      </c>
      <c r="U38" s="65">
        <f t="shared" ref="U38:AP38" si="168">SUM(U40,U43,U46,U49,U52,U55,U58,U61,U64)</f>
        <v>31495.189212701167</v>
      </c>
      <c r="V38" s="65">
        <f t="shared" si="168"/>
        <v>40943.745976511527</v>
      </c>
      <c r="W38" s="65">
        <f t="shared" si="168"/>
        <v>47242.783819051758</v>
      </c>
      <c r="X38" s="65">
        <f t="shared" si="168"/>
        <v>40772.570491343256</v>
      </c>
      <c r="Y38" s="65">
        <f t="shared" si="168"/>
        <v>5096.5713114179071</v>
      </c>
      <c r="Z38" s="65">
        <f t="shared" si="168"/>
        <v>3057.9427868507423</v>
      </c>
      <c r="AA38" s="65">
        <f t="shared" si="168"/>
        <v>10193.142622835814</v>
      </c>
      <c r="AB38" s="65">
        <f t="shared" si="168"/>
        <v>1019.3142622835809</v>
      </c>
      <c r="AC38" s="65">
        <f t="shared" si="168"/>
        <v>1019.3142622835809</v>
      </c>
      <c r="AD38" s="65">
        <f t="shared" si="168"/>
        <v>1019.3142622835809</v>
      </c>
      <c r="AE38" s="65">
        <f t="shared" si="168"/>
        <v>132132.58879173681</v>
      </c>
      <c r="AF38" s="65">
        <f t="shared" si="168"/>
        <v>90027.260701025501</v>
      </c>
      <c r="AG38" s="65">
        <f t="shared" si="168"/>
        <v>120036.34760136734</v>
      </c>
      <c r="AH38" s="65">
        <f t="shared" si="168"/>
        <v>60018.173800683668</v>
      </c>
      <c r="AI38" s="65">
        <f t="shared" si="168"/>
        <v>82524.988975940054</v>
      </c>
      <c r="AJ38" s="65">
        <f t="shared" si="168"/>
        <v>42981.136450282451</v>
      </c>
      <c r="AK38" s="65">
        <f t="shared" si="168"/>
        <v>28654.090966854979</v>
      </c>
      <c r="AL38" s="65">
        <f t="shared" si="168"/>
        <v>21490.568225141225</v>
      </c>
      <c r="AM38" s="65">
        <f t="shared" si="168"/>
        <v>143270.45483427483</v>
      </c>
      <c r="AN38" s="65">
        <f t="shared" si="168"/>
        <v>7163.5227417137448</v>
      </c>
      <c r="AO38" s="65">
        <f t="shared" si="168"/>
        <v>7163.5227417137448</v>
      </c>
      <c r="AP38" s="65">
        <f t="shared" si="168"/>
        <v>7163.5227417137448</v>
      </c>
      <c r="AQ38" s="65">
        <f>SUM(AQ40,AQ43,AQ46,AQ49,AQ52,AQ55,AQ58,AQ61,AQ64)</f>
        <v>244231.68662106054</v>
      </c>
      <c r="AR38" s="65">
        <f t="shared" ref="AR38:BB38" si="169">SUM(AR40,AR43,AR46,AR49,AR52,AR55,AR58,AR61,AR64)</f>
        <v>133335.86402555442</v>
      </c>
      <c r="AS38" s="65">
        <f t="shared" si="169"/>
        <v>121214.4218414131</v>
      </c>
      <c r="AT38" s="65">
        <f t="shared" si="169"/>
        <v>145457.30620969576</v>
      </c>
      <c r="AU38" s="65">
        <f t="shared" si="169"/>
        <v>133335.86402555442</v>
      </c>
      <c r="AV38" s="65">
        <f t="shared" si="169"/>
        <v>102805.70436765483</v>
      </c>
      <c r="AW38" s="65">
        <f t="shared" si="169"/>
        <v>68543.445722533565</v>
      </c>
      <c r="AX38" s="65">
        <f t="shared" si="169"/>
        <v>51407.584291900152</v>
      </c>
      <c r="AY38" s="65">
        <f t="shared" si="169"/>
        <v>342717.22861266776</v>
      </c>
      <c r="AZ38" s="65">
        <f t="shared" si="169"/>
        <v>17135.861430633391</v>
      </c>
      <c r="BA38" s="65">
        <f t="shared" si="169"/>
        <v>17135.861430633391</v>
      </c>
      <c r="BB38" s="65">
        <f t="shared" si="169"/>
        <v>17135.861430633391</v>
      </c>
      <c r="BC38" s="143"/>
      <c r="BD38" s="65">
        <f>SUM(BD40,BD43,BD46,BD49,BD52,BD55,BD58,BD61,BD64)</f>
        <v>77374.326268731325</v>
      </c>
      <c r="BE38" s="131"/>
      <c r="BF38" s="65">
        <f>SUM(P38:AA38)</f>
        <v>178801.94622071215</v>
      </c>
      <c r="BH38" s="65">
        <f>SUM(AB38:AM38)</f>
        <v>724193.55313415756</v>
      </c>
      <c r="BJ38" s="65">
        <f>SUM(AN38:AY38)</f>
        <v>1364539.6739431757</v>
      </c>
    </row>
    <row r="39" spans="1:63" x14ac:dyDescent="0.15">
      <c r="A39" s="42"/>
      <c r="B39" s="47" t="s">
        <v>209</v>
      </c>
      <c r="C39" s="97" t="s">
        <v>0</v>
      </c>
      <c r="D39" s="48">
        <f>D38/D68</f>
        <v>0</v>
      </c>
      <c r="E39" s="48">
        <f t="shared" ref="E39:O39" si="170">E38/E68</f>
        <v>0</v>
      </c>
      <c r="F39" s="48">
        <f t="shared" si="170"/>
        <v>0</v>
      </c>
      <c r="G39" s="48">
        <f t="shared" si="170"/>
        <v>0</v>
      </c>
      <c r="H39" s="48">
        <f t="shared" si="170"/>
        <v>0</v>
      </c>
      <c r="I39" s="48">
        <f t="shared" si="170"/>
        <v>0</v>
      </c>
      <c r="J39" s="48">
        <f t="shared" si="170"/>
        <v>0.97684025905077199</v>
      </c>
      <c r="K39" s="48">
        <f t="shared" si="170"/>
        <v>0.94919724781785297</v>
      </c>
      <c r="L39" s="48">
        <f t="shared" si="170"/>
        <v>0.93099402099654216</v>
      </c>
      <c r="M39" s="48">
        <f t="shared" si="170"/>
        <v>1</v>
      </c>
      <c r="N39" s="48">
        <f t="shared" si="170"/>
        <v>0</v>
      </c>
      <c r="O39" s="48">
        <f t="shared" si="170"/>
        <v>0.73603055671602113</v>
      </c>
      <c r="P39" s="49">
        <v>0</v>
      </c>
      <c r="Q39" s="49">
        <v>0</v>
      </c>
      <c r="R39" s="49">
        <v>0</v>
      </c>
      <c r="S39" s="49">
        <v>0</v>
      </c>
      <c r="T39" s="49">
        <v>0</v>
      </c>
      <c r="U39" s="48">
        <f t="shared" ref="U39:AM39" si="171">U38/U68</f>
        <v>0.71147342283774595</v>
      </c>
      <c r="V39" s="48">
        <f t="shared" si="171"/>
        <v>0.71147342283774606</v>
      </c>
      <c r="W39" s="48">
        <f t="shared" si="171"/>
        <v>0.71147342283774595</v>
      </c>
      <c r="X39" s="48">
        <f t="shared" si="171"/>
        <v>0.75118625374588355</v>
      </c>
      <c r="Y39" s="48">
        <f t="shared" si="171"/>
        <v>0.66112189759041851</v>
      </c>
      <c r="Z39" s="48">
        <f t="shared" si="171"/>
        <v>0.74369490941660543</v>
      </c>
      <c r="AA39" s="48">
        <f t="shared" si="171"/>
        <v>0.75693041624461321</v>
      </c>
      <c r="AB39" s="48">
        <f t="shared" si="171"/>
        <v>0.70830830362140551</v>
      </c>
      <c r="AC39" s="48">
        <f t="shared" si="171"/>
        <v>0.70830830362140551</v>
      </c>
      <c r="AD39" s="48">
        <f t="shared" si="171"/>
        <v>0.70830830362140551</v>
      </c>
      <c r="AE39" s="48">
        <f t="shared" si="171"/>
        <v>0.68887435634723315</v>
      </c>
      <c r="AF39" s="48">
        <f t="shared" si="171"/>
        <v>0.66008645926688636</v>
      </c>
      <c r="AG39" s="48">
        <f t="shared" si="171"/>
        <v>0.6779808051004933</v>
      </c>
      <c r="AH39" s="48">
        <f t="shared" si="171"/>
        <v>0.62698945684329599</v>
      </c>
      <c r="AI39" s="48">
        <f t="shared" si="171"/>
        <v>0.65381139440401326</v>
      </c>
      <c r="AJ39" s="48">
        <f t="shared" si="171"/>
        <v>0.69997075686867194</v>
      </c>
      <c r="AK39" s="48">
        <f t="shared" si="171"/>
        <v>0.69997075686867205</v>
      </c>
      <c r="AL39" s="48">
        <f t="shared" si="171"/>
        <v>0.69997075686867194</v>
      </c>
      <c r="AM39" s="48">
        <f t="shared" si="171"/>
        <v>0.69997075686867183</v>
      </c>
      <c r="AN39" s="48">
        <f t="shared" ref="AN39:AY39" si="172">AN38/AN68</f>
        <v>0.69997075686867205</v>
      </c>
      <c r="AO39" s="48">
        <f t="shared" si="172"/>
        <v>0.69997075686867205</v>
      </c>
      <c r="AP39" s="48">
        <f t="shared" si="172"/>
        <v>0.69997075686867205</v>
      </c>
      <c r="AQ39" s="48">
        <f t="shared" si="172"/>
        <v>0.67632014300269105</v>
      </c>
      <c r="AR39" s="48">
        <f t="shared" si="172"/>
        <v>0.67469610018000648</v>
      </c>
      <c r="AS39" s="48">
        <f t="shared" si="172"/>
        <v>0.67469610018000648</v>
      </c>
      <c r="AT39" s="48">
        <f t="shared" si="172"/>
        <v>0.67469610018000648</v>
      </c>
      <c r="AU39" s="48">
        <f t="shared" si="172"/>
        <v>0.67469610018000648</v>
      </c>
      <c r="AV39" s="48">
        <f t="shared" si="172"/>
        <v>0.68304260015795093</v>
      </c>
      <c r="AW39" s="48">
        <f t="shared" si="172"/>
        <v>0.68306252930977407</v>
      </c>
      <c r="AX39" s="48">
        <f t="shared" si="172"/>
        <v>0.68306252930977385</v>
      </c>
      <c r="AY39" s="48">
        <f t="shared" si="172"/>
        <v>0.68306252930977396</v>
      </c>
      <c r="AZ39" s="48">
        <f t="shared" ref="AZ39:BB39" si="173">AZ38/AZ68</f>
        <v>0.68306252930977407</v>
      </c>
      <c r="BA39" s="48">
        <f t="shared" si="173"/>
        <v>0.68306252930977407</v>
      </c>
      <c r="BB39" s="48">
        <f t="shared" si="173"/>
        <v>0.68306252930977407</v>
      </c>
      <c r="BD39" s="64">
        <f>BD38/(BD8+BD38)</f>
        <v>0.89697574389163004</v>
      </c>
      <c r="BF39" s="51">
        <v>0.7</v>
      </c>
      <c r="BH39" s="51">
        <v>0.7</v>
      </c>
      <c r="BJ39" s="51">
        <v>0.7</v>
      </c>
    </row>
    <row r="40" spans="1:63" outlineLevel="1" x14ac:dyDescent="0.15">
      <c r="B40" s="33" t="s">
        <v>210</v>
      </c>
      <c r="C40" s="94" t="s">
        <v>17</v>
      </c>
      <c r="D40" s="46">
        <f>(D42*D41)</f>
        <v>0</v>
      </c>
      <c r="E40" s="46">
        <f t="shared" ref="E40:O40" si="174">(E42*E41)</f>
        <v>0</v>
      </c>
      <c r="F40" s="46">
        <f t="shared" si="174"/>
        <v>0</v>
      </c>
      <c r="G40" s="46">
        <f t="shared" si="174"/>
        <v>0</v>
      </c>
      <c r="H40" s="46">
        <f t="shared" si="174"/>
        <v>0</v>
      </c>
      <c r="I40" s="46">
        <f t="shared" si="174"/>
        <v>0</v>
      </c>
      <c r="J40" s="46">
        <f t="shared" si="174"/>
        <v>10123.989464921051</v>
      </c>
      <c r="K40" s="46">
        <f t="shared" si="174"/>
        <v>6566.9029101367232</v>
      </c>
      <c r="L40" s="46">
        <f t="shared" si="174"/>
        <v>5027.038062329324</v>
      </c>
      <c r="M40" s="46">
        <f t="shared" si="174"/>
        <v>2429.0852279246824</v>
      </c>
      <c r="N40" s="46">
        <f t="shared" si="174"/>
        <v>0</v>
      </c>
      <c r="O40" s="46">
        <f t="shared" si="174"/>
        <v>4559.8287211526876</v>
      </c>
      <c r="P40" s="53">
        <f t="shared" ref="P40:S40" si="175">P41*P42</f>
        <v>0</v>
      </c>
      <c r="Q40" s="53">
        <f t="shared" si="175"/>
        <v>0</v>
      </c>
      <c r="R40" s="53">
        <f t="shared" si="175"/>
        <v>0</v>
      </c>
      <c r="S40" s="53">
        <f t="shared" si="175"/>
        <v>0</v>
      </c>
      <c r="T40" s="53">
        <f t="shared" ref="T40" si="176">T41*T42</f>
        <v>0</v>
      </c>
      <c r="U40" s="53">
        <f t="shared" ref="U40:AA40" si="177">(U41*U42)/1.21</f>
        <v>7967.4858634188759</v>
      </c>
      <c r="V40" s="53">
        <f t="shared" si="177"/>
        <v>10357.731622444542</v>
      </c>
      <c r="W40" s="53">
        <f t="shared" si="177"/>
        <v>11951.228795128316</v>
      </c>
      <c r="X40" s="53">
        <f>(X41*X42)/1.21</f>
        <v>4027.4009246879632</v>
      </c>
      <c r="Y40" s="53">
        <f t="shared" si="177"/>
        <v>503.4251155859954</v>
      </c>
      <c r="Z40" s="53">
        <f t="shared" si="177"/>
        <v>302.05506935159718</v>
      </c>
      <c r="AA40" s="53">
        <f t="shared" si="177"/>
        <v>1006.8502311719908</v>
      </c>
      <c r="AB40" s="53">
        <f t="shared" ref="AB40" si="178">(AB41*AB42)/1.21</f>
        <v>100.68502311719907</v>
      </c>
      <c r="AC40" s="53">
        <f t="shared" ref="AC40" si="179">(AC41*AC42)/1.21</f>
        <v>100.68502311719907</v>
      </c>
      <c r="AD40" s="53">
        <f t="shared" ref="AD40" si="180">(AD41*AD42)/1.21</f>
        <v>100.68502311719907</v>
      </c>
      <c r="AE40" s="53">
        <f>(AE41*AE42)/1.21</f>
        <v>33824.489927685951</v>
      </c>
      <c r="AF40" s="53">
        <f>(AF41*AF42)/1.21</f>
        <v>23876.110537190085</v>
      </c>
      <c r="AG40" s="53">
        <f>(AG41*AG42)/1.21</f>
        <v>31834.814049586777</v>
      </c>
      <c r="AH40" s="53">
        <f t="shared" ref="AH40" si="181">(AH41*AH42)/1.21</f>
        <v>15917.407024793389</v>
      </c>
      <c r="AI40" s="53">
        <f t="shared" ref="AI40:AJ40" si="182">(AI41*AI42)/1.21</f>
        <v>21886.434659090908</v>
      </c>
      <c r="AJ40" s="53">
        <f t="shared" si="182"/>
        <v>4272.1542207651501</v>
      </c>
      <c r="AK40" s="53">
        <f t="shared" ref="AK40" si="183">(AK41*AK42)/1.21</f>
        <v>2848.102813843434</v>
      </c>
      <c r="AL40" s="53">
        <f t="shared" ref="AL40" si="184">(AL41*AL42)/1.21</f>
        <v>2136.077110382575</v>
      </c>
      <c r="AM40" s="53">
        <f t="shared" ref="AM40:AQ40" si="185">(AM41*AM42)/1.21</f>
        <v>14240.514069217168</v>
      </c>
      <c r="AN40" s="53">
        <f t="shared" si="185"/>
        <v>712.02570346085849</v>
      </c>
      <c r="AO40" s="53">
        <f t="shared" si="185"/>
        <v>712.02570346085849</v>
      </c>
      <c r="AP40" s="53">
        <f t="shared" si="185"/>
        <v>712.02570346085849</v>
      </c>
      <c r="AQ40" s="53">
        <f t="shared" si="185"/>
        <v>66675.299586776848</v>
      </c>
      <c r="AR40" s="53">
        <f>(AR41*AR42)/1.21</f>
        <v>36671.414772727272</v>
      </c>
      <c r="AS40" s="53">
        <f>(AS41*AS42)/1.21</f>
        <v>33337.649793388424</v>
      </c>
      <c r="AT40" s="53">
        <f t="shared" ref="AT40:BB40" si="186">(AT41*AT42)/1.21</f>
        <v>40005.179752066113</v>
      </c>
      <c r="AU40" s="53">
        <f t="shared" si="186"/>
        <v>36671.414772727272</v>
      </c>
      <c r="AV40" s="53">
        <f t="shared" si="186"/>
        <v>2829.7704106934989</v>
      </c>
      <c r="AW40" s="53">
        <f t="shared" si="186"/>
        <v>1886.5136071289996</v>
      </c>
      <c r="AX40" s="53">
        <f t="shared" si="186"/>
        <v>1414.8852053467494</v>
      </c>
      <c r="AY40" s="53">
        <f t="shared" si="186"/>
        <v>9432.5680356449975</v>
      </c>
      <c r="AZ40" s="53">
        <f t="shared" si="186"/>
        <v>471.62840178224991</v>
      </c>
      <c r="BA40" s="53">
        <f t="shared" si="186"/>
        <v>471.62840178224991</v>
      </c>
      <c r="BB40" s="53">
        <f t="shared" si="186"/>
        <v>471.62840178224991</v>
      </c>
      <c r="BD40" s="46">
        <f>((BD41*BD42))</f>
        <v>26007.200000000001</v>
      </c>
      <c r="BE40" s="40"/>
      <c r="BF40" s="46">
        <f>SUM(P40:AA40)</f>
        <v>36116.177621789284</v>
      </c>
      <c r="BG40" s="55"/>
      <c r="BH40" s="46">
        <f>SUM(AB40:AM40)</f>
        <v>151138.15948190703</v>
      </c>
      <c r="BI40" s="55"/>
      <c r="BJ40" s="46">
        <f>SUM(AN40:AY40)</f>
        <v>231060.77304688274</v>
      </c>
      <c r="BK40" s="55"/>
    </row>
    <row r="41" spans="1:63" outlineLevel="1" x14ac:dyDescent="0.15">
      <c r="B41" s="34" t="s">
        <v>211</v>
      </c>
      <c r="C41" s="94" t="s">
        <v>18</v>
      </c>
      <c r="D41" s="46">
        <f t="shared" ref="D41:O41" si="187">$BD41*(D$38/$BD$38)</f>
        <v>0</v>
      </c>
      <c r="E41" s="46">
        <f t="shared" si="187"/>
        <v>0</v>
      </c>
      <c r="F41" s="46">
        <f t="shared" si="187"/>
        <v>0</v>
      </c>
      <c r="G41" s="46">
        <f t="shared" si="187"/>
        <v>0</v>
      </c>
      <c r="H41" s="46">
        <f t="shared" si="187"/>
        <v>0</v>
      </c>
      <c r="I41" s="46">
        <f t="shared" si="187"/>
        <v>0</v>
      </c>
      <c r="J41" s="46">
        <f t="shared" si="187"/>
        <v>183.73846578804086</v>
      </c>
      <c r="K41" s="46">
        <f t="shared" si="187"/>
        <v>119.1815410188153</v>
      </c>
      <c r="L41" s="46">
        <f t="shared" si="187"/>
        <v>91.234810568590262</v>
      </c>
      <c r="M41" s="46">
        <f t="shared" si="187"/>
        <v>44.085031359794598</v>
      </c>
      <c r="N41" s="46">
        <f t="shared" si="187"/>
        <v>0</v>
      </c>
      <c r="O41" s="46">
        <f t="shared" si="187"/>
        <v>82.755512180629538</v>
      </c>
      <c r="P41" s="46">
        <f t="shared" ref="P41:T41" si="188">AVERAGE($D41:$G41)</f>
        <v>0</v>
      </c>
      <c r="Q41" s="46">
        <f t="shared" si="188"/>
        <v>0</v>
      </c>
      <c r="R41" s="46">
        <f t="shared" si="188"/>
        <v>0</v>
      </c>
      <c r="S41" s="46">
        <f t="shared" si="188"/>
        <v>0</v>
      </c>
      <c r="T41" s="46">
        <f t="shared" si="188"/>
        <v>0</v>
      </c>
      <c r="U41" s="46">
        <f>Purchases!$F$56*Purchases!$P$56*Assumptions!$BF$39*(1*U$75/(SUM(Assumptions!$U$75:$W$75)))</f>
        <v>124.34210526315788</v>
      </c>
      <c r="V41" s="46">
        <f>Purchases!$F$56*Purchases!$P$56*Assumptions!$BF$39*(1*V$75/(SUM(Assumptions!$U$75:$W$75)))</f>
        <v>161.64473684210526</v>
      </c>
      <c r="W41" s="46">
        <f>Purchases!$F$56*Purchases!$P$56*Assumptions!$BF$39*(1*W$75/(SUM(Assumptions!$U$75:$W$75)))</f>
        <v>186.51315789473682</v>
      </c>
      <c r="X41" s="46">
        <f>(Purchases!$F$56+Purchases!$H$56-SUM(Assumptions!$T$11:$W$11,$T$41:$W$41))*Purchases!$Q$56*Assumptions!$BF$39*(1*Assumptions!X$75/(SUM($X$75:$AD$75)))</f>
        <v>61.538093029168174</v>
      </c>
      <c r="Y41" s="46">
        <f>(Purchases!$F$56+Purchases!$H$56-SUM(Assumptions!$T$11:$W$11,$T$41:$W$41))*Purchases!$Q$56*Assumptions!$BF$39*(1*Assumptions!Y$75/(SUM($X$75:$AD$75)))</f>
        <v>7.6922616286460217</v>
      </c>
      <c r="Z41" s="46">
        <f>(Purchases!$F$56+Purchases!$H$56-SUM(Assumptions!$T$11:$W$11,$T$41:$W$41))*Purchases!$Q$56*Assumptions!$BF$39*(1*Assumptions!Z$75/(SUM($X$75:$AD$75)))</f>
        <v>4.615356977187612</v>
      </c>
      <c r="AA41" s="46">
        <f>(Purchases!$F$56+Purchases!$H$56-SUM(Assumptions!$T$11:$W$11,$T$41:$W$41))*Purchases!$Q$56*Assumptions!$BF$39*(1*Assumptions!AA$75/(SUM($X$75:$AD$75)))</f>
        <v>15.384523257292043</v>
      </c>
      <c r="AB41" s="46">
        <f>(Purchases!$F$56+Purchases!$H$56-SUM(Assumptions!$T$11:$W$11,$T$41:$W$41))*Purchases!$Q$56*Assumptions!$BF$39*(1*Assumptions!AB$75/(SUM($X$75:$AD$75)))</f>
        <v>1.5384523257292042</v>
      </c>
      <c r="AC41" s="46">
        <f>(Purchases!$F$56+Purchases!$H$56-SUM(Assumptions!$T$11:$W$11,$T$41:$W$41))*Purchases!$Q$56*Assumptions!$BF$39*(1*Assumptions!AC$75/(SUM($X$75:$AD$75)))</f>
        <v>1.5384523257292042</v>
      </c>
      <c r="AD41" s="46">
        <f>(Purchases!$F$56+Purchases!$H$56-SUM(Assumptions!$T$11:$W$11,$T$41:$W$41))*Purchases!$Q$56*Assumptions!$BF$39*(1*Assumptions!AD$75/(SUM($X$75:$AD$75)))</f>
        <v>1.5384523257292042</v>
      </c>
      <c r="AE41" s="46">
        <f>Purchases!$Z$56*Purchases!$AJ$56*Assumptions!$BH$39*(1*AE$75/(SUM(Assumptions!$AE$75:$AI$75)))</f>
        <v>556.41796875</v>
      </c>
      <c r="AF41" s="46">
        <f>Purchases!$Z$56*Purchases!$AJ$56*Assumptions!$BH$39*(1*AF$75/(SUM(Assumptions!$AE$75:$AI$75)))</f>
        <v>392.765625</v>
      </c>
      <c r="AG41" s="46">
        <f>Purchases!$Z$56*Purchases!$AJ$56*Assumptions!$BH$39*(1*AG$75/(SUM(Assumptions!$AE$75:$AI$75)))</f>
        <v>523.6875</v>
      </c>
      <c r="AH41" s="46">
        <f>Purchases!$Z$56*Purchases!$AJ$56*Assumptions!$BH$39*(1*AH$75/(SUM(Assumptions!$AE$75:$AI$75)))</f>
        <v>261.84375</v>
      </c>
      <c r="AI41" s="46">
        <f>Purchases!$Z$56*Purchases!$AJ$56*Assumptions!$BH$39*(1*AI$75/(SUM(Assumptions!$AE$75:$AI$75)))</f>
        <v>360.03515625</v>
      </c>
      <c r="AJ41" s="46">
        <f>(Purchases!$Z$56+Purchases!$AB$56-SUM(Assumptions!$AE41:$AI41,$AE11:$AI11))*Purchases!$AK$56*Assumptions!$BH$39*(1*Assumptions!AJ$75/(SUM($AJ$75:$AP$75)))</f>
        <v>60.958333333333321</v>
      </c>
      <c r="AK41" s="46">
        <f>(Purchases!$Z$56+Purchases!$AB$56-SUM(Assumptions!$AE41:$AI41,$AE11:$AI11))*Purchases!$AK$56*Assumptions!$BH$39*(1*Assumptions!AK$75/(SUM($AJ$75:$AP$75)))</f>
        <v>40.638888888888886</v>
      </c>
      <c r="AL41" s="46">
        <f>(Purchases!$Z$56+Purchases!$AB$56-SUM(Assumptions!$AE41:$AI41,$AE11:$AI11))*Purchases!$AK$56*Assumptions!$BH$39*(1*Assumptions!AL$75/(SUM($AJ$75:$AP$75)))</f>
        <v>30.479166666666661</v>
      </c>
      <c r="AM41" s="46">
        <f>(Purchases!$Z$56+Purchases!$AB$56-SUM(Assumptions!$AE41:$AI41,$AE11:$AI11))*Purchases!$AK$56*Assumptions!$BH$39*(1*Assumptions!AM$75/(SUM($AJ$75:$AP$75)))</f>
        <v>203.1944444444444</v>
      </c>
      <c r="AN41" s="46">
        <f>(Purchases!$Z$56+Purchases!$AB$56-SUM(Assumptions!$AE41:$AI41,$AE11:$AI11))*Purchases!$AK$56*Assumptions!$BH$39*(1*Assumptions!AN$75/(SUM($AJ$75:$AP$75)))</f>
        <v>10.159722222222221</v>
      </c>
      <c r="AO41" s="46">
        <f>(Purchases!$Z$56+Purchases!$AB$56-SUM(Assumptions!$AE41:$AI41,$AE11:$AI11))*Purchases!$AK$56*Assumptions!$BH$39*(1*Assumptions!AO$75/(SUM($AJ$75:$AP$75)))</f>
        <v>10.159722222222221</v>
      </c>
      <c r="AP41" s="46">
        <f>(Purchases!$Z$56+Purchases!$AB$56-SUM(Assumptions!$AE41:$AI41,$AE11:$AI11))*Purchases!$AK$56*Assumptions!$BH$39*(1*Assumptions!AP$75/(SUM($AJ$75:$AP$75)))</f>
        <v>10.159722222222221</v>
      </c>
      <c r="AQ41" s="46">
        <f>Purchases!$AT$56*Purchases!$BD$56*Assumptions!$BJ$39*(1*AQ$75/(SUM(Assumptions!$AQ$75:$AU$75)))</f>
        <v>1096.8187499999999</v>
      </c>
      <c r="AR41" s="46">
        <f>Purchases!$AT$56*Purchases!$BD$56*Assumptions!$BJ$39*(1*AR$75/(SUM(Assumptions!$AQ$75:$AU$75)))</f>
        <v>603.25031249999995</v>
      </c>
      <c r="AS41" s="46">
        <f>Purchases!$AT$56*Purchases!$BD$56*Assumptions!$BJ$39*(1*AS$75/(SUM(Assumptions!$AQ$75:$AU$75)))</f>
        <v>548.40937499999995</v>
      </c>
      <c r="AT41" s="46">
        <f>Purchases!$AT$56*Purchases!$BD$56*Assumptions!$BJ$39*(1*AT$75/(SUM(Assumptions!$AQ$75:$AU$75)))</f>
        <v>658.09124999999995</v>
      </c>
      <c r="AU41" s="46">
        <f>Purchases!$AT$56*Purchases!$BD$56*Assumptions!$BJ$39*(1*AU$75/(SUM(Assumptions!$AQ$75:$AU$75)))</f>
        <v>603.25031249999995</v>
      </c>
      <c r="AV41" s="46">
        <f>(Purchases!$AT$56+Purchases!$AV$56-SUM(Assumptions!$AQ11:$AU11,$AQ41:$AU41))*Purchases!$BE$56*Assumptions!$BJ$39*(1*Assumptions!AV$75/(SUM($AV$75:$BB$75)))</f>
        <v>40.377308270711985</v>
      </c>
      <c r="AW41" s="46">
        <f>(Purchases!$AT$56+Purchases!$AV$56-SUM(Assumptions!$AQ11:$AU11,$AQ41:$AU41))*Purchases!$BE$56*Assumptions!$BJ$39*(1*Assumptions!AW$75/(SUM($AV$75:$BB$75)))</f>
        <v>26.918205513807994</v>
      </c>
      <c r="AX41" s="46">
        <f>(Purchases!$AT$56+Purchases!$AV$56-SUM(Assumptions!$AQ11:$AU11,$AQ41:$AU41))*Purchases!$BE$56*Assumptions!$BJ$39*(1*Assumptions!AX$75/(SUM($AV$75:$BB$75)))</f>
        <v>20.188654135355993</v>
      </c>
      <c r="AY41" s="46">
        <f>(Purchases!$AT$56+Purchases!$AV$56-SUM(Assumptions!$AQ11:$AU11,$AQ41:$AU41))*Purchases!$BE$56*Assumptions!$BJ$39*(1*Assumptions!AY$75/(SUM($AV$75:$BB$75)))</f>
        <v>134.59102756903997</v>
      </c>
      <c r="AZ41" s="46">
        <f>(Purchases!$AT$56+Purchases!$AV$56-SUM(Assumptions!$AQ11:$AU11,$AQ41:$AU41))*Purchases!$BE$56*Assumptions!$BJ$39*(1*Assumptions!AZ$75/(SUM($AV$75:$BB$75)))</f>
        <v>6.7295513784519985</v>
      </c>
      <c r="BA41" s="46">
        <f>(Purchases!$AT$56+Purchases!$AV$56-SUM(Assumptions!$AQ11:$AU11,$AQ41:$AU41))*Purchases!$BE$56*Assumptions!$BJ$39*(1*Assumptions!BA$75/(SUM($AV$75:$BB$75)))</f>
        <v>6.7295513784519985</v>
      </c>
      <c r="BB41" s="46">
        <f>(Purchases!$AT$56+Purchases!$AV$56-SUM(Assumptions!$AQ11:$AU11,$AQ41:$AU41))*Purchases!$BE$56*Assumptions!$BJ$39*(1*Assumptions!BB$75/(SUM($AV$75:$BB$75)))</f>
        <v>6.7295513784519985</v>
      </c>
      <c r="BC41" s="143"/>
      <c r="BD41" s="57">
        <v>472</v>
      </c>
      <c r="BE41" s="22"/>
      <c r="BF41" s="46">
        <f>SUM(P41:AA41)</f>
        <v>561.73023489229377</v>
      </c>
      <c r="BG41" s="55"/>
      <c r="BH41" s="46">
        <f>SUM(AB41:AM41)</f>
        <v>2434.6361903105208</v>
      </c>
      <c r="BI41" s="55"/>
      <c r="BJ41" s="46">
        <f>SUM(AN41:AY41)</f>
        <v>3762.3743621555827</v>
      </c>
      <c r="BK41" s="55"/>
    </row>
    <row r="42" spans="1:63" outlineLevel="1" x14ac:dyDescent="0.15">
      <c r="B42" s="34" t="s">
        <v>212</v>
      </c>
      <c r="C42" s="94" t="s">
        <v>17</v>
      </c>
      <c r="D42" s="57">
        <v>55.1</v>
      </c>
      <c r="E42" s="57">
        <v>55.1</v>
      </c>
      <c r="F42" s="57">
        <v>55.1</v>
      </c>
      <c r="G42" s="57">
        <v>55.1</v>
      </c>
      <c r="H42" s="57">
        <v>55.1</v>
      </c>
      <c r="I42" s="57">
        <v>55.1</v>
      </c>
      <c r="J42" s="57">
        <v>55.1</v>
      </c>
      <c r="K42" s="57">
        <v>55.1</v>
      </c>
      <c r="L42" s="57">
        <v>55.1</v>
      </c>
      <c r="M42" s="57">
        <v>55.1</v>
      </c>
      <c r="N42" s="57">
        <v>55.1</v>
      </c>
      <c r="O42" s="57">
        <v>55.1</v>
      </c>
      <c r="P42" s="57">
        <v>55.1</v>
      </c>
      <c r="Q42" s="57">
        <v>55.1</v>
      </c>
      <c r="R42" s="57">
        <v>55.1</v>
      </c>
      <c r="S42" s="57">
        <v>55.1</v>
      </c>
      <c r="T42" s="57">
        <v>55.1</v>
      </c>
      <c r="U42" s="46">
        <f>Purchases!$M$56</f>
        <v>77.533333333333331</v>
      </c>
      <c r="V42" s="46">
        <f>Purchases!$M$56</f>
        <v>77.533333333333331</v>
      </c>
      <c r="W42" s="46">
        <f>Purchases!$M$56</f>
        <v>77.533333333333331</v>
      </c>
      <c r="X42" s="46">
        <f>Purchases!$O$56</f>
        <v>79.189244888733057</v>
      </c>
      <c r="Y42" s="46">
        <f>Purchases!$O$56</f>
        <v>79.189244888733057</v>
      </c>
      <c r="Z42" s="46">
        <f>Purchases!$O$56</f>
        <v>79.189244888733057</v>
      </c>
      <c r="AA42" s="46">
        <f>Purchases!$O$56</f>
        <v>79.189244888733057</v>
      </c>
      <c r="AB42" s="46">
        <f>Purchases!$O$56</f>
        <v>79.189244888733057</v>
      </c>
      <c r="AC42" s="46">
        <f>Purchases!$O$56</f>
        <v>79.189244888733057</v>
      </c>
      <c r="AD42" s="46">
        <f>Purchases!$O$56</f>
        <v>79.189244888733057</v>
      </c>
      <c r="AE42" s="46">
        <f>Purchases!$AG$56</f>
        <v>73.555555555555557</v>
      </c>
      <c r="AF42" s="46">
        <f>Purchases!$AG$56</f>
        <v>73.555555555555557</v>
      </c>
      <c r="AG42" s="46">
        <f>Purchases!$AG$56</f>
        <v>73.555555555555557</v>
      </c>
      <c r="AH42" s="46">
        <f>Purchases!$AG$56</f>
        <v>73.555555555555557</v>
      </c>
      <c r="AI42" s="46">
        <f>Purchases!$AG$56</f>
        <v>73.555555555555557</v>
      </c>
      <c r="AJ42" s="46">
        <f>Purchases!$AI$56</f>
        <v>84.80065520917293</v>
      </c>
      <c r="AK42" s="46">
        <f>Purchases!$AI$56</f>
        <v>84.80065520917293</v>
      </c>
      <c r="AL42" s="46">
        <f>Purchases!$AI$56</f>
        <v>84.80065520917293</v>
      </c>
      <c r="AM42" s="46">
        <f>Purchases!$AI$56</f>
        <v>84.80065520917293</v>
      </c>
      <c r="AN42" s="46">
        <f>Purchases!$AI$56</f>
        <v>84.80065520917293</v>
      </c>
      <c r="AO42" s="46">
        <f>Purchases!$AI$56</f>
        <v>84.80065520917293</v>
      </c>
      <c r="AP42" s="46">
        <f>Purchases!$AI$56</f>
        <v>84.80065520917293</v>
      </c>
      <c r="AQ42" s="46">
        <f>Purchases!$AG$56</f>
        <v>73.555555555555557</v>
      </c>
      <c r="AR42" s="46">
        <f>Purchases!$AG$56</f>
        <v>73.555555555555557</v>
      </c>
      <c r="AS42" s="46">
        <f>Purchases!$AG$56</f>
        <v>73.555555555555557</v>
      </c>
      <c r="AT42" s="46">
        <f>Purchases!$AG$56</f>
        <v>73.555555555555557</v>
      </c>
      <c r="AU42" s="46">
        <f>Purchases!$AG$56</f>
        <v>73.555555555555557</v>
      </c>
      <c r="AV42" s="46">
        <f>Purchases!$AI$56</f>
        <v>84.80065520917293</v>
      </c>
      <c r="AW42" s="46">
        <f>Purchases!$AI$56</f>
        <v>84.80065520917293</v>
      </c>
      <c r="AX42" s="46">
        <f>Purchases!$AI$56</f>
        <v>84.80065520917293</v>
      </c>
      <c r="AY42" s="46">
        <f>Purchases!$AI$56</f>
        <v>84.80065520917293</v>
      </c>
      <c r="AZ42" s="46">
        <f>Purchases!$AI$56</f>
        <v>84.80065520917293</v>
      </c>
      <c r="BA42" s="46">
        <f>Purchases!$AI$56</f>
        <v>84.80065520917293</v>
      </c>
      <c r="BB42" s="46">
        <f>Purchases!$AI$56</f>
        <v>84.80065520917293</v>
      </c>
      <c r="BD42" s="57">
        <v>55.1</v>
      </c>
      <c r="BE42" s="58"/>
      <c r="BF42" s="46">
        <f>((T42*SUM(T40:W40))+X42*SUM(X40:AA40)+AB42*SUM(AB40:AE40))/SUM(T40:AE40)</f>
        <v>68.806151784823371</v>
      </c>
      <c r="BH42" s="46">
        <f>((AF42*SUM(AF40:AI40))+AJ42*SUM(AJ40:AM40)+AN42*SUM(AN40:AQ40))/SUM(AF40:AQ40)</f>
        <v>79.14159838789827</v>
      </c>
      <c r="BJ42" s="46">
        <f>((AR42*SUM(AR40:AU40))+AV42*SUM(AV40:AY40)+AZ42*SUM(AZ40:BB40))/SUM(AR40:BB40)</f>
        <v>74.722128370201091</v>
      </c>
    </row>
    <row r="43" spans="1:63" outlineLevel="1" x14ac:dyDescent="0.15">
      <c r="B43" s="35" t="s">
        <v>213</v>
      </c>
      <c r="C43" s="94" t="s">
        <v>17</v>
      </c>
      <c r="D43" s="46">
        <f t="shared" ref="D43:O43" si="189">(D45*D44)</f>
        <v>0</v>
      </c>
      <c r="E43" s="46">
        <f t="shared" si="189"/>
        <v>0</v>
      </c>
      <c r="F43" s="46">
        <f t="shared" si="189"/>
        <v>0</v>
      </c>
      <c r="G43" s="46">
        <f t="shared" si="189"/>
        <v>0</v>
      </c>
      <c r="H43" s="46">
        <f t="shared" si="189"/>
        <v>0</v>
      </c>
      <c r="I43" s="46">
        <f t="shared" si="189"/>
        <v>0</v>
      </c>
      <c r="J43" s="46">
        <f t="shared" si="189"/>
        <v>3744.6405386936467</v>
      </c>
      <c r="K43" s="46">
        <f t="shared" si="189"/>
        <v>2428.9526313878891</v>
      </c>
      <c r="L43" s="46">
        <f t="shared" si="189"/>
        <v>1859.3905676195939</v>
      </c>
      <c r="M43" s="46">
        <f t="shared" si="189"/>
        <v>898.46508117633584</v>
      </c>
      <c r="N43" s="46">
        <f t="shared" si="189"/>
        <v>0</v>
      </c>
      <c r="O43" s="46">
        <f t="shared" si="189"/>
        <v>1686.5801310729748</v>
      </c>
      <c r="P43" s="53">
        <f t="shared" ref="P43" si="190">P44*P45</f>
        <v>0</v>
      </c>
      <c r="Q43" s="53">
        <f t="shared" ref="Q43" si="191">Q44*Q45</f>
        <v>0</v>
      </c>
      <c r="R43" s="53">
        <f t="shared" ref="R43" si="192">R44*R45</f>
        <v>0</v>
      </c>
      <c r="S43" s="53">
        <f t="shared" ref="S43:T43" si="193">S44*S45</f>
        <v>0</v>
      </c>
      <c r="T43" s="53">
        <f t="shared" si="193"/>
        <v>0</v>
      </c>
      <c r="U43" s="53">
        <f t="shared" ref="U43:AA43" si="194">(U44*U45)/1.21</f>
        <v>3946.0635058721177</v>
      </c>
      <c r="V43" s="53">
        <f t="shared" si="194"/>
        <v>5129.882557633754</v>
      </c>
      <c r="W43" s="53">
        <f t="shared" si="194"/>
        <v>5919.0952588081764</v>
      </c>
      <c r="X43" s="53">
        <f t="shared" si="194"/>
        <v>12258.08618384369</v>
      </c>
      <c r="Y43" s="53">
        <f t="shared" si="194"/>
        <v>1532.2607729804613</v>
      </c>
      <c r="Z43" s="53">
        <f t="shared" si="194"/>
        <v>919.35646378827653</v>
      </c>
      <c r="AA43" s="53">
        <f t="shared" si="194"/>
        <v>3064.5215459609226</v>
      </c>
      <c r="AB43" s="53">
        <f t="shared" ref="AB43" si="195">(AB44*AB45)/1.21</f>
        <v>306.45215459609221</v>
      </c>
      <c r="AC43" s="53">
        <f t="shared" ref="AC43" si="196">(AC44*AC45)/1.21</f>
        <v>306.45215459609221</v>
      </c>
      <c r="AD43" s="53">
        <f t="shared" ref="AD43" si="197">(AD44*AD45)/1.21</f>
        <v>306.45215459609221</v>
      </c>
      <c r="AE43" s="53">
        <f t="shared" ref="AE43" si="198">(AE44*AE45)/1.21</f>
        <v>21890.2989411157</v>
      </c>
      <c r="AF43" s="53">
        <f>(AF44*AF45)/1.21</f>
        <v>15451.975723140496</v>
      </c>
      <c r="AG43" s="53">
        <f>(AG44*AG45)/1.21</f>
        <v>20602.634297520657</v>
      </c>
      <c r="AH43" s="53">
        <f t="shared" ref="AH43" si="199">(AH44*AH45)/1.21</f>
        <v>10301.317148760329</v>
      </c>
      <c r="AI43" s="53">
        <f t="shared" ref="AI43" si="200">(AI44*AI45)/1.21</f>
        <v>14164.311079545456</v>
      </c>
      <c r="AJ43" s="53">
        <f t="shared" ref="AJ43" si="201">(AJ44*AJ45)/1.21</f>
        <v>1639.1046070955656</v>
      </c>
      <c r="AK43" s="53">
        <f t="shared" ref="AK43" si="202">(AK44*AK45)/1.21</f>
        <v>1092.7364047303774</v>
      </c>
      <c r="AL43" s="53">
        <f t="shared" ref="AL43" si="203">(AL44*AL45)/1.21</f>
        <v>819.5523035477828</v>
      </c>
      <c r="AM43" s="53">
        <f t="shared" ref="AM43:AQ43" si="204">(AM44*AM45)/1.21</f>
        <v>5463.682023651887</v>
      </c>
      <c r="AN43" s="53">
        <f t="shared" si="204"/>
        <v>273.18410118259436</v>
      </c>
      <c r="AO43" s="53">
        <f t="shared" si="204"/>
        <v>273.18410118259436</v>
      </c>
      <c r="AP43" s="53">
        <f>(AP44*AP45)/1.21</f>
        <v>273.18410118259436</v>
      </c>
      <c r="AQ43" s="53">
        <f t="shared" si="204"/>
        <v>42957.654313016516</v>
      </c>
      <c r="AR43" s="53">
        <f>(AR44*AR45)/1.21</f>
        <v>23626.709872159088</v>
      </c>
      <c r="AS43" s="53">
        <f>(AS44*AS45)/1.21</f>
        <v>21478.827156508258</v>
      </c>
      <c r="AT43" s="53">
        <f t="shared" ref="AT43:BB43" si="205">(AT44*AT45)/1.21</f>
        <v>25774.592587809915</v>
      </c>
      <c r="AU43" s="53">
        <f t="shared" si="205"/>
        <v>23626.709872159088</v>
      </c>
      <c r="AV43" s="53">
        <f t="shared" si="205"/>
        <v>10460.567794338691</v>
      </c>
      <c r="AW43" s="53">
        <f t="shared" si="205"/>
        <v>6973.7118628924627</v>
      </c>
      <c r="AX43" s="53">
        <f t="shared" si="205"/>
        <v>5230.2838971693454</v>
      </c>
      <c r="AY43" s="53">
        <f t="shared" si="205"/>
        <v>34868.559314462305</v>
      </c>
      <c r="AZ43" s="53">
        <f t="shared" si="205"/>
        <v>1743.4279657231157</v>
      </c>
      <c r="BA43" s="53">
        <f t="shared" si="205"/>
        <v>1743.4279657231157</v>
      </c>
      <c r="BB43" s="53">
        <f t="shared" si="205"/>
        <v>1743.4279657231157</v>
      </c>
      <c r="BD43" s="46">
        <f>((BD44*BD45))</f>
        <v>9619.49</v>
      </c>
      <c r="BE43" s="40"/>
      <c r="BF43" s="46">
        <f>SUM(P43:AA43)</f>
        <v>32769.266288887404</v>
      </c>
      <c r="BG43" s="55"/>
      <c r="BH43" s="46">
        <f>SUM(AB43:AM43)</f>
        <v>92344.968992896509</v>
      </c>
      <c r="BI43" s="55"/>
      <c r="BJ43" s="46">
        <f>SUM(AN43:AY43)</f>
        <v>195817.16897406345</v>
      </c>
      <c r="BK43" s="55"/>
    </row>
    <row r="44" spans="1:63" outlineLevel="1" x14ac:dyDescent="0.15">
      <c r="B44" s="34" t="s">
        <v>211</v>
      </c>
      <c r="C44" s="94" t="s">
        <v>18</v>
      </c>
      <c r="D44" s="46">
        <f t="shared" ref="D44:O44" si="206">$BD44*(D$38/$BD$38)</f>
        <v>0</v>
      </c>
      <c r="E44" s="46">
        <f t="shared" si="206"/>
        <v>0</v>
      </c>
      <c r="F44" s="46">
        <f t="shared" si="206"/>
        <v>0</v>
      </c>
      <c r="G44" s="46">
        <f t="shared" si="206"/>
        <v>0</v>
      </c>
      <c r="H44" s="46">
        <f t="shared" si="206"/>
        <v>0</v>
      </c>
      <c r="I44" s="46">
        <f t="shared" si="206"/>
        <v>0</v>
      </c>
      <c r="J44" s="46">
        <f t="shared" si="206"/>
        <v>37.759811825084668</v>
      </c>
      <c r="K44" s="46">
        <f t="shared" si="206"/>
        <v>24.492816692426025</v>
      </c>
      <c r="L44" s="46">
        <f t="shared" si="206"/>
        <v>18.749526748206048</v>
      </c>
      <c r="M44" s="46">
        <f t="shared" si="206"/>
        <v>9.0598475463984656</v>
      </c>
      <c r="N44" s="46">
        <f t="shared" si="206"/>
        <v>0</v>
      </c>
      <c r="O44" s="46">
        <f t="shared" si="206"/>
        <v>17.006959071019207</v>
      </c>
      <c r="P44" s="46">
        <f t="shared" ref="P44:T44" si="207">AVERAGE($D44:$G44)</f>
        <v>0</v>
      </c>
      <c r="Q44" s="46">
        <f t="shared" si="207"/>
        <v>0</v>
      </c>
      <c r="R44" s="46">
        <f t="shared" si="207"/>
        <v>0</v>
      </c>
      <c r="S44" s="46">
        <f t="shared" si="207"/>
        <v>0</v>
      </c>
      <c r="T44" s="46">
        <f t="shared" si="207"/>
        <v>0</v>
      </c>
      <c r="U44" s="46">
        <f>Purchases!$F$57*Purchases!$P$57*Assumptions!$BF$39*(1*U$75/(SUM(Assumptions!$U$75:$W$75)))</f>
        <v>33.157894736842103</v>
      </c>
      <c r="V44" s="46">
        <f>Purchases!$F$57*Purchases!$P$57*Assumptions!$BF$39*(1*V$75/(SUM(Assumptions!$U$75:$W$75)))</f>
        <v>43.105263157894733</v>
      </c>
      <c r="W44" s="46">
        <f>Purchases!$F$57*Purchases!$P$57*Assumptions!$BF$39*(1*W$75/(SUM(Assumptions!$U$75:$W$75)))</f>
        <v>49.73684210526315</v>
      </c>
      <c r="X44" s="46">
        <f>(Purchases!$F$57+Purchases!$H$57-SUM(Assumptions!$T14:$W14,$T44:$W44))*Purchases!$Q$57*Assumptions!$BF$39*(1*Assumptions!X$75/(SUM($X$75:$AD$75)))</f>
        <v>103.00197418368656</v>
      </c>
      <c r="Y44" s="46">
        <f>(Purchases!$F$57+Purchases!$H$57-SUM(Assumptions!$T14:$W14,$T44:$W44))*Purchases!$Q$57*Assumptions!$BF$39*(1*Assumptions!Y$75/(SUM($X$75:$AD$75)))</f>
        <v>12.87524677296082</v>
      </c>
      <c r="Z44" s="46">
        <f>(Purchases!$F$57+Purchases!$H$57-SUM(Assumptions!$T14:$W14,$T44:$W44))*Purchases!$Q$57*Assumptions!$BF$39*(1*Assumptions!Z$75/(SUM($X$75:$AD$75)))</f>
        <v>7.7251480637764907</v>
      </c>
      <c r="AA44" s="46">
        <f>(Purchases!$F$57+Purchases!$H$57-SUM(Assumptions!$T14:$W14,$T44:$W44))*Purchases!$Q$57*Assumptions!$BF$39*(1*Assumptions!AA$75/(SUM($X$75:$AD$75)))</f>
        <v>25.750493545921639</v>
      </c>
      <c r="AB44" s="46">
        <f>(Purchases!$F$57+Purchases!$H$57-SUM(Assumptions!$T14:$W14,$T44:$W44))*Purchases!$Q$57*Assumptions!$BF$39*(1*Assumptions!AB$75/(SUM($X$75:$AD$75)))</f>
        <v>2.5750493545921636</v>
      </c>
      <c r="AC44" s="46">
        <f>(Purchases!$F$57+Purchases!$H$57-SUM(Assumptions!$T14:$W14,$T44:$W44))*Purchases!$Q$57*Assumptions!$BF$39*(1*Assumptions!AC$75/(SUM($X$75:$AD$75)))</f>
        <v>2.5750493545921636</v>
      </c>
      <c r="AD44" s="46">
        <f>(Purchases!$F$57+Purchases!$H$57-SUM(Assumptions!$T14:$W14,$T44:$W44))*Purchases!$Q$57*Assumptions!$BF$39*(1*Assumptions!AD$75/(SUM($X$75:$AD$75)))</f>
        <v>2.5750493545921636</v>
      </c>
      <c r="AE44" s="46">
        <f>Purchases!$Z$57*Purchases!$AJ$57*Assumptions!$BH$39*(1*AE$75/(SUM(Assumptions!$AE$75:$AI$75)))</f>
        <v>185.47265625</v>
      </c>
      <c r="AF44" s="46">
        <f>Purchases!$Z$57*Purchases!$AJ$57*Assumptions!$BH$39*(1*AF$75/(SUM(Assumptions!$AE$75:$AI$75)))</f>
        <v>130.921875</v>
      </c>
      <c r="AG44" s="46">
        <f>Purchases!$Z$57*Purchases!$AJ$57*Assumptions!$BH$39*(1*AG$75/(SUM(Assumptions!$AE$75:$AI$75)))</f>
        <v>174.5625</v>
      </c>
      <c r="AH44" s="46">
        <f>Purchases!$Z$57*Purchases!$AJ$57*Assumptions!$BH$39*(1*AH$75/(SUM(Assumptions!$AE$75:$AI$75)))</f>
        <v>87.28125</v>
      </c>
      <c r="AI44" s="46">
        <f>Purchases!$Z$57*Purchases!$AJ$57*Assumptions!$BH$39*(1*AI$75/(SUM(Assumptions!$AE$75:$AI$75)))</f>
        <v>120.01171875</v>
      </c>
      <c r="AJ44" s="46">
        <f>(Purchases!$Z$57+Purchases!$AB$57-SUM(Assumptions!$AE44:$AI44,$AE14:$AI14))*Purchases!$AK$57*Assumptions!$BH$39*(1*Assumptions!AJ$75/(SUM($AJ$75:$AP$75)))</f>
        <v>13.887845303867397</v>
      </c>
      <c r="AK44" s="46">
        <f>(Purchases!$Z$57+Purchases!$AB$57-SUM(Assumptions!$AE44:$AI44,$AE14:$AI14))*Purchases!$AK$57*Assumptions!$BH$39*(1*Assumptions!AK$75/(SUM($AJ$75:$AP$75)))</f>
        <v>9.2585635359116001</v>
      </c>
      <c r="AL44" s="46">
        <f>(Purchases!$Z$57+Purchases!$AB$57-SUM(Assumptions!$AE44:$AI44,$AE14:$AI14))*Purchases!$AK$57*Assumptions!$BH$39*(1*Assumptions!AL$75/(SUM($AJ$75:$AP$75)))</f>
        <v>6.9439226519336987</v>
      </c>
      <c r="AM44" s="46">
        <f>(Purchases!$Z$57+Purchases!$AB$57-SUM(Assumptions!$AE44:$AI44,$AE14:$AI14))*Purchases!$AK$57*Assumptions!$BH$39*(1*Assumptions!AM$75/(SUM($AJ$75:$AP$75)))</f>
        <v>46.292817679557999</v>
      </c>
      <c r="AN44" s="46">
        <f>(Purchases!$Z$57+Purchases!$AB$57-SUM(Assumptions!$AE44:$AI44,$AE14:$AI14))*Purchases!$AK$57*Assumptions!$BH$39*(1*Assumptions!AN$75/(SUM($AJ$75:$AP$75)))</f>
        <v>2.3146408839779</v>
      </c>
      <c r="AO44" s="46">
        <f>(Purchases!$Z$57+Purchases!$AB$57-SUM(Assumptions!$AE44:$AI44,$AE14:$AI14))*Purchases!$AK$57*Assumptions!$BH$39*(1*Assumptions!AO$75/(SUM($AJ$75:$AP$75)))</f>
        <v>2.3146408839779</v>
      </c>
      <c r="AP44" s="46">
        <f>(Purchases!$Z$57+Purchases!$AB$57-SUM(Assumptions!$AE44:$AI44,$AE14:$AI14))*Purchases!$AK$57*Assumptions!$BH$39*(1*Assumptions!AP$75/(SUM($AJ$75:$AP$75)))</f>
        <v>2.3146408839779</v>
      </c>
      <c r="AQ44" s="46">
        <f>Purchases!$AT$57*Purchases!$BD$57*Assumptions!$BJ$39*(1*AQ$75/(SUM(Assumptions!$AQ$75:$AU$75)))</f>
        <v>363.97265624999994</v>
      </c>
      <c r="AR44" s="46">
        <f>Purchases!$AT$57*Purchases!$BD$57*Assumptions!$BJ$39*(1*AR$75/(SUM(Assumptions!$AQ$75:$AU$75)))</f>
        <v>200.18496093749997</v>
      </c>
      <c r="AS44" s="46">
        <f>Purchases!$AT$57*Purchases!$BD$57*Assumptions!$BJ$39*(1*AS$75/(SUM(Assumptions!$AQ$75:$AU$75)))</f>
        <v>181.98632812499997</v>
      </c>
      <c r="AT44" s="46">
        <f>Purchases!$AT$57*Purchases!$BD$57*Assumptions!$BJ$39*(1*AT$75/(SUM(Assumptions!$AQ$75:$AU$75)))</f>
        <v>218.38359374999999</v>
      </c>
      <c r="AU44" s="46">
        <f>Purchases!$AT$57*Purchases!$BD$57*Assumptions!$BJ$39*(1*AU$75/(SUM(Assumptions!$AQ$75:$AU$75)))</f>
        <v>200.18496093749997</v>
      </c>
      <c r="AV44" s="46">
        <f>(Purchases!$AT$57+Purchases!$AV$57-SUM(Assumptions!$AQ14:$AU14,$AQ44:$AU44))*Purchases!$BE$57*Assumptions!$BJ$39*(1*Assumptions!AV$75/(SUM($AV$75:$BB$75)))</f>
        <v>88.630552735627262</v>
      </c>
      <c r="AW44" s="46">
        <f>(Purchases!$AT$57+Purchases!$AV$57-SUM(Assumptions!$AQ14:$AU14,$AQ44:$AU44))*Purchases!$BE$57*Assumptions!$BJ$39*(1*Assumptions!AW$75/(SUM($AV$75:$BB$75)))</f>
        <v>59.087035157084856</v>
      </c>
      <c r="AX44" s="46">
        <f>(Purchases!$AT$57+Purchases!$AV$57-SUM(Assumptions!$AQ14:$AU14,$AQ44:$AU44))*Purchases!$BE$57*Assumptions!$BJ$39*(1*Assumptions!AX$75/(SUM($AV$75:$BB$75)))</f>
        <v>44.315276367813631</v>
      </c>
      <c r="AY44" s="46">
        <f>(Purchases!$AT$57+Purchases!$AV$57-SUM(Assumptions!$AQ14:$AU14,$AQ44:$AU44))*Purchases!$BE$57*Assumptions!$BJ$39*(1*Assumptions!AY$75/(SUM($AV$75:$BB$75)))</f>
        <v>295.43517578542424</v>
      </c>
      <c r="AZ44" s="46">
        <f>(Purchases!$AT$57+Purchases!$AV$57-SUM(Assumptions!$AQ14:$AU14,$AQ44:$AU44))*Purchases!$BE$57*Assumptions!$BJ$39*(1*Assumptions!AZ$75/(SUM($AV$75:$BB$75)))</f>
        <v>14.771758789271214</v>
      </c>
      <c r="BA44" s="46">
        <f>(Purchases!$AT$57+Purchases!$AV$57-SUM(Assumptions!$AQ14:$AU14,$AQ44:$AU44))*Purchases!$BE$57*Assumptions!$BJ$39*(1*Assumptions!BA$75/(SUM($AV$75:$BB$75)))</f>
        <v>14.771758789271214</v>
      </c>
      <c r="BB44" s="46">
        <f>(Purchases!$AT$57+Purchases!$AV$57-SUM(Assumptions!$AQ14:$AU14,$AQ44:$AU44))*Purchases!$BE$57*Assumptions!$BJ$39*(1*Assumptions!BB$75/(SUM($AV$75:$BB$75)))</f>
        <v>14.771758789271214</v>
      </c>
      <c r="BC44" s="143"/>
      <c r="BD44" s="57">
        <v>97</v>
      </c>
      <c r="BE44" s="22"/>
      <c r="BF44" s="46">
        <f>SUM(P44:AA44)</f>
        <v>275.35286256634549</v>
      </c>
      <c r="BG44" s="55"/>
      <c r="BH44" s="46">
        <f>SUM(AB44:AM44)</f>
        <v>782.35829723504708</v>
      </c>
      <c r="BI44" s="55"/>
      <c r="BJ44" s="46">
        <f>SUM(AN44:AY44)</f>
        <v>1659.1244626978835</v>
      </c>
      <c r="BK44" s="55"/>
    </row>
    <row r="45" spans="1:63" outlineLevel="1" x14ac:dyDescent="0.15">
      <c r="B45" s="34" t="s">
        <v>212</v>
      </c>
      <c r="C45" s="94" t="s">
        <v>17</v>
      </c>
      <c r="D45" s="57">
        <v>99.17</v>
      </c>
      <c r="E45" s="57">
        <v>99.17</v>
      </c>
      <c r="F45" s="57">
        <v>99.17</v>
      </c>
      <c r="G45" s="57">
        <v>99.17</v>
      </c>
      <c r="H45" s="57">
        <v>99.17</v>
      </c>
      <c r="I45" s="57">
        <v>99.17</v>
      </c>
      <c r="J45" s="57">
        <v>99.17</v>
      </c>
      <c r="K45" s="57">
        <v>99.17</v>
      </c>
      <c r="L45" s="57">
        <v>99.17</v>
      </c>
      <c r="M45" s="57">
        <v>99.17</v>
      </c>
      <c r="N45" s="57">
        <v>99.17</v>
      </c>
      <c r="O45" s="57">
        <v>99.17</v>
      </c>
      <c r="P45" s="57">
        <v>99.17</v>
      </c>
      <c r="Q45" s="57">
        <v>99.17</v>
      </c>
      <c r="R45" s="57">
        <v>99.17</v>
      </c>
      <c r="S45" s="57">
        <v>99.17</v>
      </c>
      <c r="T45" s="57">
        <v>99.17</v>
      </c>
      <c r="U45" s="46">
        <f>Purchases!$M$57</f>
        <v>144</v>
      </c>
      <c r="V45" s="46">
        <f>Purchases!$M$57</f>
        <v>144</v>
      </c>
      <c r="W45" s="46">
        <f>Purchases!$M$57</f>
        <v>144</v>
      </c>
      <c r="X45" s="46">
        <f>Purchases!$O$57</f>
        <v>144</v>
      </c>
      <c r="Y45" s="46">
        <f>Purchases!$O$57</f>
        <v>144</v>
      </c>
      <c r="Z45" s="46">
        <f>Purchases!$O$57</f>
        <v>144</v>
      </c>
      <c r="AA45" s="46">
        <f>Purchases!$O$57</f>
        <v>144</v>
      </c>
      <c r="AB45" s="46">
        <f>Purchases!$O$57</f>
        <v>144</v>
      </c>
      <c r="AC45" s="46">
        <f>Purchases!$O$57</f>
        <v>144</v>
      </c>
      <c r="AD45" s="46">
        <f>Purchases!$O$57</f>
        <v>144</v>
      </c>
      <c r="AE45" s="46">
        <f>Purchases!$AG$57</f>
        <v>142.8095238095238</v>
      </c>
      <c r="AF45" s="46">
        <f>Purchases!$AG$57</f>
        <v>142.8095238095238</v>
      </c>
      <c r="AG45" s="46">
        <f>Purchases!$AG$57</f>
        <v>142.8095238095238</v>
      </c>
      <c r="AH45" s="46">
        <f>Purchases!$AG$57</f>
        <v>142.8095238095238</v>
      </c>
      <c r="AI45" s="46">
        <f>Purchases!$AG$57</f>
        <v>142.8095238095238</v>
      </c>
      <c r="AJ45" s="46">
        <f>Purchases!$AI$57</f>
        <v>142.8095238095238</v>
      </c>
      <c r="AK45" s="46">
        <f>Purchases!$AI$57</f>
        <v>142.8095238095238</v>
      </c>
      <c r="AL45" s="46">
        <f>Purchases!$AI$57</f>
        <v>142.8095238095238</v>
      </c>
      <c r="AM45" s="46">
        <f>Purchases!$AI$57</f>
        <v>142.8095238095238</v>
      </c>
      <c r="AN45" s="46">
        <f>Purchases!$AI$57</f>
        <v>142.8095238095238</v>
      </c>
      <c r="AO45" s="46">
        <f>Purchases!$AI$57</f>
        <v>142.8095238095238</v>
      </c>
      <c r="AP45" s="46">
        <f>Purchases!$AI$57</f>
        <v>142.8095238095238</v>
      </c>
      <c r="AQ45" s="46">
        <f>Purchases!$AI$57</f>
        <v>142.8095238095238</v>
      </c>
      <c r="AR45" s="46">
        <f>Purchases!$AG$57</f>
        <v>142.8095238095238</v>
      </c>
      <c r="AS45" s="46">
        <f>Purchases!$AG$57</f>
        <v>142.8095238095238</v>
      </c>
      <c r="AT45" s="46">
        <f>Purchases!$AG$57</f>
        <v>142.8095238095238</v>
      </c>
      <c r="AU45" s="46">
        <f>Purchases!$AG$57</f>
        <v>142.8095238095238</v>
      </c>
      <c r="AV45" s="46">
        <f>Purchases!$AI$57</f>
        <v>142.8095238095238</v>
      </c>
      <c r="AW45" s="46">
        <f>Purchases!$AI$57</f>
        <v>142.8095238095238</v>
      </c>
      <c r="AX45" s="46">
        <f>Purchases!$AI$57</f>
        <v>142.8095238095238</v>
      </c>
      <c r="AY45" s="46">
        <f>Purchases!$AI$57</f>
        <v>142.8095238095238</v>
      </c>
      <c r="AZ45" s="46">
        <f>Purchases!$AI$57</f>
        <v>142.8095238095238</v>
      </c>
      <c r="BA45" s="46">
        <f>Purchases!$AI$57</f>
        <v>142.8095238095238</v>
      </c>
      <c r="BB45" s="46">
        <f>Purchases!$AI$57</f>
        <v>142.8095238095238</v>
      </c>
      <c r="BD45" s="57">
        <v>99.17</v>
      </c>
      <c r="BF45" s="46">
        <f>((T45*SUM(T43:W43))+X45*SUM(X43:AA43)+AB45*SUM(AB43:AE43))/SUM(T43:AE43)</f>
        <v>131.90498840220516</v>
      </c>
      <c r="BH45" s="46">
        <f>((AF45*SUM(AF43:AI43))+AJ45*SUM(AJ43:AM43)+AN45*SUM(AN43:AQ43))/SUM(AF43:AQ43)</f>
        <v>142.8095238095238</v>
      </c>
      <c r="BJ45" s="46">
        <f>((AR45*SUM(AR43:AU43))+AV45*SUM(AV43:AY43)+AZ45*SUM(AZ43:BB43))/SUM(AR43:BB43)</f>
        <v>142.8095238095238</v>
      </c>
    </row>
    <row r="46" spans="1:63" outlineLevel="1" x14ac:dyDescent="0.15">
      <c r="B46" s="35" t="s">
        <v>214</v>
      </c>
      <c r="C46" s="94" t="s">
        <v>17</v>
      </c>
      <c r="D46" s="46">
        <f t="shared" ref="D46:O46" si="208">(D48*D47)</f>
        <v>0</v>
      </c>
      <c r="E46" s="46">
        <f t="shared" si="208"/>
        <v>0</v>
      </c>
      <c r="F46" s="46">
        <f t="shared" si="208"/>
        <v>0</v>
      </c>
      <c r="G46" s="46">
        <f t="shared" si="208"/>
        <v>0</v>
      </c>
      <c r="H46" s="46">
        <f t="shared" si="208"/>
        <v>0</v>
      </c>
      <c r="I46" s="46">
        <f t="shared" si="208"/>
        <v>0</v>
      </c>
      <c r="J46" s="46">
        <f t="shared" si="208"/>
        <v>5798.2877064650429</v>
      </c>
      <c r="K46" s="46">
        <f t="shared" si="208"/>
        <v>3761.0462303747772</v>
      </c>
      <c r="L46" s="46">
        <f t="shared" si="208"/>
        <v>2879.1232051092688</v>
      </c>
      <c r="M46" s="46">
        <f t="shared" si="208"/>
        <v>1391.2040370877014</v>
      </c>
      <c r="N46" s="46">
        <f t="shared" si="208"/>
        <v>0</v>
      </c>
      <c r="O46" s="46">
        <f t="shared" si="208"/>
        <v>2611.5395426927212</v>
      </c>
      <c r="P46" s="53">
        <f t="shared" ref="P46" si="209">P47*P48</f>
        <v>0</v>
      </c>
      <c r="Q46" s="53">
        <f t="shared" ref="Q46" si="210">Q47*Q48</f>
        <v>0</v>
      </c>
      <c r="R46" s="53">
        <f t="shared" ref="R46" si="211">R47*R48</f>
        <v>0</v>
      </c>
      <c r="S46" s="53">
        <f t="shared" ref="S46:T46" si="212">S47*S48</f>
        <v>0</v>
      </c>
      <c r="T46" s="53">
        <f t="shared" si="212"/>
        <v>0</v>
      </c>
      <c r="U46" s="53">
        <f t="shared" ref="U46:AA46" si="213">(U47*U48)/1.21</f>
        <v>2726.6202696824703</v>
      </c>
      <c r="V46" s="53">
        <f t="shared" si="213"/>
        <v>3544.6063505872116</v>
      </c>
      <c r="W46" s="53">
        <f t="shared" si="213"/>
        <v>4089.9304045237054</v>
      </c>
      <c r="X46" s="53">
        <f t="shared" si="213"/>
        <v>7850.1463231169309</v>
      </c>
      <c r="Y46" s="53">
        <f t="shared" si="213"/>
        <v>981.26829038961637</v>
      </c>
      <c r="Z46" s="53">
        <f t="shared" si="213"/>
        <v>588.76097423376973</v>
      </c>
      <c r="AA46" s="53">
        <f t="shared" si="213"/>
        <v>1962.5365807792327</v>
      </c>
      <c r="AB46" s="53">
        <f t="shared" ref="AB46" si="214">(AB47*AB48)/1.21</f>
        <v>196.25365807792326</v>
      </c>
      <c r="AC46" s="53">
        <f t="shared" ref="AC46" si="215">(AC47*AC48)/1.21</f>
        <v>196.25365807792326</v>
      </c>
      <c r="AD46" s="53">
        <f t="shared" ref="AD46" si="216">(AD47*AD48)/1.21</f>
        <v>196.25365807792326</v>
      </c>
      <c r="AE46" s="53">
        <f t="shared" ref="AE46" si="217">(AE47*AE48)/1.21</f>
        <v>14277.233987603306</v>
      </c>
      <c r="AF46" s="53">
        <f>(AF47*AF48)/1.21</f>
        <v>10078.047520661157</v>
      </c>
      <c r="AG46" s="53">
        <f>(AG47*AG48)/1.21</f>
        <v>13437.396694214876</v>
      </c>
      <c r="AH46" s="53">
        <f t="shared" ref="AH46" si="218">(AH47*AH48)/1.21</f>
        <v>6718.6983471074382</v>
      </c>
      <c r="AI46" s="53">
        <f t="shared" ref="AI46" si="219">(AI47*AI48)/1.21</f>
        <v>9238.2102272727279</v>
      </c>
      <c r="AJ46" s="53">
        <f t="shared" ref="AJ46" si="220">(AJ47*AJ48)/1.21</f>
        <v>27261.966624113717</v>
      </c>
      <c r="AK46" s="53">
        <f t="shared" ref="AK46" si="221">(AK47*AK48)/1.21</f>
        <v>18174.644416075815</v>
      </c>
      <c r="AL46" s="53">
        <f t="shared" ref="AL46" si="222">(AL47*AL48)/1.21</f>
        <v>13630.983312056858</v>
      </c>
      <c r="AM46" s="53">
        <f t="shared" ref="AM46:AQ46" si="223">(AM47*AM48)/1.21</f>
        <v>90873.222080379055</v>
      </c>
      <c r="AN46" s="53">
        <f t="shared" si="223"/>
        <v>4543.6611040189537</v>
      </c>
      <c r="AO46" s="53">
        <f t="shared" si="223"/>
        <v>4543.6611040189537</v>
      </c>
      <c r="AP46" s="53">
        <f t="shared" si="223"/>
        <v>4543.6611040189537</v>
      </c>
      <c r="AQ46" s="53">
        <f t="shared" si="223"/>
        <v>31109.341425619841</v>
      </c>
      <c r="AR46" s="53">
        <f>(AR47*AR48)/1.21</f>
        <v>17110.137784090912</v>
      </c>
      <c r="AS46" s="53">
        <f>(AS47*AS48)/1.21</f>
        <v>15554.670712809921</v>
      </c>
      <c r="AT46" s="53">
        <f t="shared" ref="AT46:BB46" si="224">(AT47*AT48)/1.21</f>
        <v>18665.604855371901</v>
      </c>
      <c r="AU46" s="53">
        <f t="shared" si="224"/>
        <v>17110.137784090912</v>
      </c>
      <c r="AV46" s="53">
        <f t="shared" si="224"/>
        <v>61024.516082045018</v>
      </c>
      <c r="AW46" s="53">
        <f t="shared" si="224"/>
        <v>40683.01072136336</v>
      </c>
      <c r="AX46" s="53">
        <f t="shared" si="224"/>
        <v>30512.258041022509</v>
      </c>
      <c r="AY46" s="53">
        <f t="shared" si="224"/>
        <v>203415.05360681674</v>
      </c>
      <c r="AZ46" s="53">
        <f t="shared" si="224"/>
        <v>10170.75268034084</v>
      </c>
      <c r="BA46" s="53">
        <f t="shared" si="224"/>
        <v>10170.75268034084</v>
      </c>
      <c r="BB46" s="53">
        <f t="shared" si="224"/>
        <v>10170.75268034084</v>
      </c>
      <c r="BD46" s="46">
        <f>((BD47*BD48))</f>
        <v>14895.04</v>
      </c>
      <c r="BE46" s="40"/>
      <c r="BF46" s="46">
        <f>SUM(P46:AA46)</f>
        <v>21743.869193312938</v>
      </c>
      <c r="BG46" s="55"/>
      <c r="BH46" s="46">
        <f>SUM(AB46:AM46)</f>
        <v>204279.16418371873</v>
      </c>
      <c r="BI46" s="55"/>
      <c r="BJ46" s="46">
        <f>SUM(AN46:AY46)</f>
        <v>448815.71432528796</v>
      </c>
      <c r="BK46" s="55"/>
    </row>
    <row r="47" spans="1:63" outlineLevel="1" x14ac:dyDescent="0.15">
      <c r="B47" s="34" t="s">
        <v>211</v>
      </c>
      <c r="C47" s="94" t="s">
        <v>18</v>
      </c>
      <c r="D47" s="46">
        <f t="shared" ref="D47:O47" si="225">$BD47*(D$38/$BD$38)</f>
        <v>0</v>
      </c>
      <c r="E47" s="46">
        <f t="shared" si="225"/>
        <v>0</v>
      </c>
      <c r="F47" s="46">
        <f t="shared" si="225"/>
        <v>0</v>
      </c>
      <c r="G47" s="46">
        <f t="shared" si="225"/>
        <v>0</v>
      </c>
      <c r="H47" s="46">
        <f t="shared" si="225"/>
        <v>0</v>
      </c>
      <c r="I47" s="46">
        <f t="shared" si="225"/>
        <v>0</v>
      </c>
      <c r="J47" s="46">
        <f t="shared" si="225"/>
        <v>34.645600540541601</v>
      </c>
      <c r="K47" s="46">
        <f t="shared" si="225"/>
        <v>22.472790573463055</v>
      </c>
      <c r="L47" s="46">
        <f t="shared" si="225"/>
        <v>17.20317402670452</v>
      </c>
      <c r="M47" s="46">
        <f t="shared" si="225"/>
        <v>8.3126436250460163</v>
      </c>
      <c r="N47" s="46">
        <f t="shared" si="225"/>
        <v>0</v>
      </c>
      <c r="O47" s="46">
        <f t="shared" si="225"/>
        <v>15.60432327134752</v>
      </c>
      <c r="P47" s="46">
        <f t="shared" ref="P47:T47" si="226">AVERAGE($D47:$G47)</f>
        <v>0</v>
      </c>
      <c r="Q47" s="46">
        <f t="shared" si="226"/>
        <v>0</v>
      </c>
      <c r="R47" s="46">
        <f t="shared" si="226"/>
        <v>0</v>
      </c>
      <c r="S47" s="46">
        <f t="shared" si="226"/>
        <v>0</v>
      </c>
      <c r="T47" s="46">
        <f t="shared" si="226"/>
        <v>0</v>
      </c>
      <c r="U47" s="46">
        <f>Purchases!$F$58*Purchases!$P$58*Assumptions!$BF$39*(1*U$75/(SUM(Assumptions!$U$75:$W$75)))</f>
        <v>16.578947368421051</v>
      </c>
      <c r="V47" s="46">
        <f>Purchases!$F$58*Purchases!$P$58*Assumptions!$BF$39*(1*V$75/(SUM(Assumptions!$U$75:$W$75)))</f>
        <v>21.552631578947366</v>
      </c>
      <c r="W47" s="46">
        <f>Purchases!$F$58*Purchases!$P$58*Assumptions!$BF$39*(1*W$75/(SUM(Assumptions!$U$75:$W$75)))</f>
        <v>24.868421052631575</v>
      </c>
      <c r="X47" s="46">
        <f>(Purchases!$F$58+Purchases!$H$58-SUM(Assumptions!$T17:$W17,$T47:$W47))*Purchases!$Q$58*Assumptions!$BF$39*(1*Assumptions!X$75/(SUM($X$75:$AD$75)))</f>
        <v>24.511022333739241</v>
      </c>
      <c r="Y47" s="46">
        <f>(Purchases!$F$58+Purchases!$H$58-SUM(Assumptions!$T17:$W17,$T47:$W47))*Purchases!$Q$58*Assumptions!$BF$39*(1*Assumptions!Y$75/(SUM($X$75:$AD$75)))</f>
        <v>3.0638777917174052</v>
      </c>
      <c r="Z47" s="46">
        <f>(Purchases!$F$58+Purchases!$H$58-SUM(Assumptions!$T17:$W17,$T47:$W47))*Purchases!$Q$58*Assumptions!$BF$39*(1*Assumptions!Z$75/(SUM($X$75:$AD$75)))</f>
        <v>1.8383266750304428</v>
      </c>
      <c r="AA47" s="46">
        <f>(Purchases!$F$58+Purchases!$H$58-SUM(Assumptions!$T17:$W17,$T47:$W47))*Purchases!$Q$58*Assumptions!$BF$39*(1*Assumptions!AA$75/(SUM($X$75:$AD$75)))</f>
        <v>6.1277555834348103</v>
      </c>
      <c r="AB47" s="46">
        <f>(Purchases!$F$58+Purchases!$H$58-SUM(Assumptions!$T17:$W17,$T47:$W47))*Purchases!$Q$58*Assumptions!$BF$39*(1*Assumptions!AB$75/(SUM($X$75:$AD$75)))</f>
        <v>0.61277555834348096</v>
      </c>
      <c r="AC47" s="46">
        <f>(Purchases!$F$58+Purchases!$H$58-SUM(Assumptions!$T17:$W17,$T47:$W47))*Purchases!$Q$58*Assumptions!$BF$39*(1*Assumptions!AC$75/(SUM($X$75:$AD$75)))</f>
        <v>0.61277555834348096</v>
      </c>
      <c r="AD47" s="46">
        <f>(Purchases!$F$58+Purchases!$H$58-SUM(Assumptions!$T17:$W17,$T47:$W47))*Purchases!$Q$58*Assumptions!$BF$39*(1*Assumptions!AD$75/(SUM($X$75:$AD$75)))</f>
        <v>0.61277555834348096</v>
      </c>
      <c r="AE47" s="46">
        <f>Purchases!$Z$58*Purchases!$AJ$58*Assumptions!$BH$39*(1*AE$75/(SUM(Assumptions!$AE$75:$AI$75)))</f>
        <v>70.65625</v>
      </c>
      <c r="AF47" s="46">
        <f>Purchases!$Z$58*Purchases!$AJ$58*Assumptions!$BH$39*(1*AF$75/(SUM(Assumptions!$AE$75:$AI$75)))</f>
        <v>49.875</v>
      </c>
      <c r="AG47" s="46">
        <f>Purchases!$Z$58*Purchases!$AJ$58*Assumptions!$BH$39*(1*AG$75/(SUM(Assumptions!$AE$75:$AI$75)))</f>
        <v>66.5</v>
      </c>
      <c r="AH47" s="46">
        <f>Purchases!$Z$58*Purchases!$AJ$58*Assumptions!$BH$39*(1*AH$75/(SUM(Assumptions!$AE$75:$AI$75)))</f>
        <v>33.25</v>
      </c>
      <c r="AI47" s="46">
        <f>Purchases!$Z$58*Purchases!$AJ$58*Assumptions!$BH$39*(1*AI$75/(SUM(Assumptions!$AE$75:$AI$75)))</f>
        <v>45.71875</v>
      </c>
      <c r="AJ47" s="46">
        <f>(Purchases!$Z$58+Purchases!$AB$58-SUM(Assumptions!$AE47:$AI47,$AE17:$AI17))*Purchases!$AK$58*Assumptions!$BH$39*(1*Assumptions!AJ$75/(SUM($AJ$75:$AP$75)))</f>
        <v>83.124999999999972</v>
      </c>
      <c r="AK47" s="46">
        <f>(Purchases!$Z$58+Purchases!$AB$58-SUM(Assumptions!$AE47:$AI47,$AE17:$AI17))*Purchases!$AK$58*Assumptions!$BH$39*(1*Assumptions!AK$75/(SUM($AJ$75:$AP$75)))</f>
        <v>55.416666666666657</v>
      </c>
      <c r="AL47" s="46">
        <f>(Purchases!$Z$58+Purchases!$AB$58-SUM(Assumptions!$AE47:$AI47,$AE17:$AI17))*Purchases!$AK$58*Assumptions!$BH$39*(1*Assumptions!AL$75/(SUM($AJ$75:$AP$75)))</f>
        <v>41.562499999999986</v>
      </c>
      <c r="AM47" s="46">
        <f>(Purchases!$Z$58+Purchases!$AB$58-SUM(Assumptions!$AE47:$AI47,$AE17:$AI17))*Purchases!$AK$58*Assumptions!$BH$39*(1*Assumptions!AM$75/(SUM($AJ$75:$AP$75)))</f>
        <v>277.08333333333326</v>
      </c>
      <c r="AN47" s="46">
        <f>(Purchases!$Z$58+Purchases!$AB$58-SUM(Assumptions!$AE47:$AI47,$AE17:$AI17))*Purchases!$AK$58*Assumptions!$BH$39*(1*Assumptions!AN$75/(SUM($AJ$75:$AP$75)))</f>
        <v>13.854166666666664</v>
      </c>
      <c r="AO47" s="46">
        <f>(Purchases!$Z$58+Purchases!$AB$58-SUM(Assumptions!$AE47:$AI47,$AE17:$AI17))*Purchases!$AK$58*Assumptions!$BH$39*(1*Assumptions!AO$75/(SUM($AJ$75:$AP$75)))</f>
        <v>13.854166666666664</v>
      </c>
      <c r="AP47" s="46">
        <f>(Purchases!$Z$58+Purchases!$AB$58-SUM(Assumptions!$AE47:$AI47,$AE17:$AI17))*Purchases!$AK$58*Assumptions!$BH$39*(1*Assumptions!AP$75/(SUM($AJ$75:$AP$75)))</f>
        <v>13.854166666666664</v>
      </c>
      <c r="AQ47" s="46">
        <f>Purchases!$AT$58*Purchases!$BD$58*Assumptions!$BJ$39*(1*AQ$75/(SUM(Assumptions!$AQ$75:$AU$75)))</f>
        <v>153.95625000000001</v>
      </c>
      <c r="AR47" s="46">
        <f>Purchases!$AT$58*Purchases!$BD$58*Assumptions!$BJ$39*(1*AR$75/(SUM(Assumptions!$AQ$75:$AU$75)))</f>
        <v>84.675937500000003</v>
      </c>
      <c r="AS47" s="46">
        <f>Purchases!$AT$58*Purchases!$BD$58*Assumptions!$BJ$39*(1*AS$75/(SUM(Assumptions!$AQ$75:$AU$75)))</f>
        <v>76.978125000000006</v>
      </c>
      <c r="AT47" s="46">
        <f>Purchases!$AT$58*Purchases!$BD$58*Assumptions!$BJ$39*(1*AT$75/(SUM(Assumptions!$AQ$75:$AU$75)))</f>
        <v>92.373750000000001</v>
      </c>
      <c r="AU47" s="46">
        <f>Purchases!$AT$58*Purchases!$BD$58*Assumptions!$BJ$39*(1*AU$75/(SUM(Assumptions!$AQ$75:$AU$75)))</f>
        <v>84.675937500000003</v>
      </c>
      <c r="AV47" s="46">
        <f>(Purchases!$AT$58+Purchases!$AV$58-SUM(Assumptions!$AQ17:$AU17,$AQ47:$AU47))*Purchases!$BE$58*Assumptions!$BJ$39*(1*Assumptions!AV$75/(SUM($AV$75:$BB$75)))</f>
        <v>186.07105530065192</v>
      </c>
      <c r="AW47" s="46">
        <f>(Purchases!$AT$58+Purchases!$AV$58-SUM(Assumptions!$AQ17:$AU17,$AQ47:$AU47))*Purchases!$BE$58*Assumptions!$BJ$39*(1*Assumptions!AW$75/(SUM($AV$75:$BB$75)))</f>
        <v>124.04737020043464</v>
      </c>
      <c r="AX47" s="46">
        <f>(Purchases!$AT$58+Purchases!$AV$58-SUM(Assumptions!$AQ17:$AU17,$AQ47:$AU47))*Purchases!$BE$58*Assumptions!$BJ$39*(1*Assumptions!AX$75/(SUM($AV$75:$BB$75)))</f>
        <v>93.03552765032596</v>
      </c>
      <c r="AY47" s="46">
        <f>(Purchases!$AT$58+Purchases!$AV$58-SUM(Assumptions!$AQ17:$AU17,$AQ47:$AU47))*Purchases!$BE$58*Assumptions!$BJ$39*(1*Assumptions!AY$75/(SUM($AV$75:$BB$75)))</f>
        <v>620.23685100217313</v>
      </c>
      <c r="AZ47" s="46">
        <f>(Purchases!$AT$58+Purchases!$AV$58-SUM(Assumptions!$AQ17:$AU17,$AQ47:$AU47))*Purchases!$BE$58*Assumptions!$BJ$39*(1*Assumptions!AZ$75/(SUM($AV$75:$BB$75)))</f>
        <v>31.011842550108661</v>
      </c>
      <c r="BA47" s="46">
        <f>(Purchases!$AT$58+Purchases!$AV$58-SUM(Assumptions!$AQ17:$AU17,$AQ47:$AU47))*Purchases!$BE$58*Assumptions!$BJ$39*(1*Assumptions!BA$75/(SUM($AV$75:$BB$75)))</f>
        <v>31.011842550108661</v>
      </c>
      <c r="BB47" s="46">
        <f>(Purchases!$AT$58+Purchases!$AV$58-SUM(Assumptions!$AQ17:$AU17,$AQ47:$AU47))*Purchases!$BE$58*Assumptions!$BJ$39*(1*Assumptions!BB$75/(SUM($AV$75:$BB$75)))</f>
        <v>31.011842550108661</v>
      </c>
      <c r="BC47" s="143"/>
      <c r="BD47" s="57">
        <v>89</v>
      </c>
      <c r="BE47" s="22"/>
      <c r="BF47" s="46">
        <f>SUM(P47:AA47)</f>
        <v>98.540982383921886</v>
      </c>
      <c r="BG47" s="55"/>
      <c r="BH47" s="46">
        <f>SUM(AB47:AM47)</f>
        <v>725.02582667503032</v>
      </c>
      <c r="BI47" s="55"/>
      <c r="BJ47" s="46">
        <f>SUM(AN47:AY47)</f>
        <v>1557.6133041535857</v>
      </c>
      <c r="BK47" s="55"/>
    </row>
    <row r="48" spans="1:63" outlineLevel="1" x14ac:dyDescent="0.15">
      <c r="B48" s="34" t="s">
        <v>212</v>
      </c>
      <c r="C48" s="94" t="s">
        <v>17</v>
      </c>
      <c r="D48" s="57">
        <v>167.36</v>
      </c>
      <c r="E48" s="57">
        <v>167.36</v>
      </c>
      <c r="F48" s="57">
        <v>167.36</v>
      </c>
      <c r="G48" s="57">
        <v>167.36</v>
      </c>
      <c r="H48" s="57">
        <v>167.36</v>
      </c>
      <c r="I48" s="57">
        <v>167.36</v>
      </c>
      <c r="J48" s="57">
        <v>167.36</v>
      </c>
      <c r="K48" s="57">
        <v>167.36</v>
      </c>
      <c r="L48" s="57">
        <v>167.36</v>
      </c>
      <c r="M48" s="57">
        <v>167.36</v>
      </c>
      <c r="N48" s="57">
        <v>167.36</v>
      </c>
      <c r="O48" s="57">
        <v>167.36</v>
      </c>
      <c r="P48" s="57">
        <v>167.36</v>
      </c>
      <c r="Q48" s="57">
        <v>167.36</v>
      </c>
      <c r="R48" s="57">
        <v>167.36</v>
      </c>
      <c r="S48" s="57">
        <v>167.36</v>
      </c>
      <c r="T48" s="57">
        <v>167.36</v>
      </c>
      <c r="U48" s="46">
        <f>Purchases!$M$58</f>
        <v>199</v>
      </c>
      <c r="V48" s="46">
        <f>Purchases!$M$58</f>
        <v>199</v>
      </c>
      <c r="W48" s="46">
        <f>Purchases!$M$58</f>
        <v>199</v>
      </c>
      <c r="X48" s="46">
        <f>Purchases!$O$58</f>
        <v>387.52675925298422</v>
      </c>
      <c r="Y48" s="46">
        <f>Purchases!$O$58</f>
        <v>387.52675925298422</v>
      </c>
      <c r="Z48" s="46">
        <f>Purchases!$O$58</f>
        <v>387.52675925298422</v>
      </c>
      <c r="AA48" s="46">
        <f>Purchases!$O$58</f>
        <v>387.52675925298422</v>
      </c>
      <c r="AB48" s="46">
        <f>Purchases!$O$58</f>
        <v>387.52675925298422</v>
      </c>
      <c r="AC48" s="46">
        <f>Purchases!$O$58</f>
        <v>387.52675925298422</v>
      </c>
      <c r="AD48" s="46">
        <f>Purchases!$O$58</f>
        <v>387.52675925298422</v>
      </c>
      <c r="AE48" s="46">
        <f>Purchases!$AG$58</f>
        <v>244.5</v>
      </c>
      <c r="AF48" s="46">
        <f>Purchases!$AG$58</f>
        <v>244.5</v>
      </c>
      <c r="AG48" s="46">
        <f>Purchases!$AG$58</f>
        <v>244.5</v>
      </c>
      <c r="AH48" s="46">
        <f>Purchases!$AG$58</f>
        <v>244.5</v>
      </c>
      <c r="AI48" s="46">
        <f>Purchases!$AG$58</f>
        <v>244.5</v>
      </c>
      <c r="AJ48" s="46">
        <f>Purchases!$AI$58</f>
        <v>396.83584499461784</v>
      </c>
      <c r="AK48" s="46">
        <f>Purchases!$AI$58</f>
        <v>396.83584499461784</v>
      </c>
      <c r="AL48" s="46">
        <f>Purchases!$AI$58</f>
        <v>396.83584499461784</v>
      </c>
      <c r="AM48" s="46">
        <f>Purchases!$AI$58</f>
        <v>396.83584499461784</v>
      </c>
      <c r="AN48" s="46">
        <f>Purchases!$AI$58</f>
        <v>396.83584499461784</v>
      </c>
      <c r="AO48" s="46">
        <f>Purchases!$AI$58</f>
        <v>396.83584499461784</v>
      </c>
      <c r="AP48" s="46">
        <f>Purchases!$AI$58</f>
        <v>396.83584499461784</v>
      </c>
      <c r="AQ48" s="46">
        <f>Purchases!$AG$58</f>
        <v>244.5</v>
      </c>
      <c r="AR48" s="46">
        <f>Purchases!$AG$58</f>
        <v>244.5</v>
      </c>
      <c r="AS48" s="46">
        <f>Purchases!$AG$58</f>
        <v>244.5</v>
      </c>
      <c r="AT48" s="46">
        <f>Purchases!$AG$58</f>
        <v>244.5</v>
      </c>
      <c r="AU48" s="46">
        <f>Purchases!$AG$58</f>
        <v>244.5</v>
      </c>
      <c r="AV48" s="46">
        <f>Purchases!$AI$58</f>
        <v>396.83584499461784</v>
      </c>
      <c r="AW48" s="46">
        <f>Purchases!$AI$58</f>
        <v>396.83584499461784</v>
      </c>
      <c r="AX48" s="46">
        <f>Purchases!$AI$58</f>
        <v>396.83584499461784</v>
      </c>
      <c r="AY48" s="46">
        <f>Purchases!$AI$58</f>
        <v>396.83584499461784</v>
      </c>
      <c r="AZ48" s="46">
        <f>Purchases!$AI$58</f>
        <v>396.83584499461784</v>
      </c>
      <c r="BA48" s="46">
        <f>Purchases!$AI$58</f>
        <v>396.83584499461784</v>
      </c>
      <c r="BB48" s="46">
        <f>Purchases!$AI$58</f>
        <v>396.83584499461784</v>
      </c>
      <c r="BC48" s="58"/>
      <c r="BD48" s="57">
        <v>167.36</v>
      </c>
      <c r="BF48" s="46">
        <f>((T48*SUM(T46:W46))+X48*SUM(X46:AA46)+AB48*SUM(AB46:AE46))/SUM(T46:AE46)</f>
        <v>325.21616573117927</v>
      </c>
      <c r="BH48" s="46">
        <f>((AF48*SUM(AF46:AI46))+AJ48*SUM(AJ46:AM46)+AN48*SUM(AN46:AQ46))/SUM(AF46:AQ46)</f>
        <v>371.15587706249067</v>
      </c>
      <c r="BJ48" s="46">
        <f>((AR48*SUM(AR46:AU46))+AV48*SUM(AV46:AY46)+AZ48*SUM(AZ46:BB46))/SUM(AR46:BB46)</f>
        <v>372.84540429492137</v>
      </c>
    </row>
    <row r="49" spans="2:63" outlineLevel="1" x14ac:dyDescent="0.15">
      <c r="B49" s="35" t="s">
        <v>215</v>
      </c>
      <c r="C49" s="94" t="s">
        <v>17</v>
      </c>
      <c r="D49" s="46">
        <f t="shared" ref="D49:O49" si="227">(D51*D50)</f>
        <v>0</v>
      </c>
      <c r="E49" s="46">
        <f t="shared" si="227"/>
        <v>0</v>
      </c>
      <c r="F49" s="46">
        <f t="shared" si="227"/>
        <v>0</v>
      </c>
      <c r="G49" s="46">
        <f t="shared" si="227"/>
        <v>0</v>
      </c>
      <c r="H49" s="46">
        <f t="shared" si="227"/>
        <v>0</v>
      </c>
      <c r="I49" s="46">
        <f t="shared" si="227"/>
        <v>0</v>
      </c>
      <c r="J49" s="46">
        <f t="shared" si="227"/>
        <v>4239.3057518945725</v>
      </c>
      <c r="K49" s="46">
        <f t="shared" si="227"/>
        <v>2749.8161051566162</v>
      </c>
      <c r="L49" s="46">
        <f t="shared" si="227"/>
        <v>2105.0151668437989</v>
      </c>
      <c r="M49" s="46">
        <f t="shared" si="227"/>
        <v>1017.1518860488609</v>
      </c>
      <c r="N49" s="46">
        <f t="shared" si="227"/>
        <v>0</v>
      </c>
      <c r="O49" s="46">
        <f t="shared" si="227"/>
        <v>1909.3765547875751</v>
      </c>
      <c r="P49" s="53">
        <f t="shared" ref="P49" si="228">P50*P51</f>
        <v>0</v>
      </c>
      <c r="Q49" s="53">
        <f t="shared" ref="Q49" si="229">Q50*Q51</f>
        <v>0</v>
      </c>
      <c r="R49" s="53">
        <f t="shared" ref="R49" si="230">R50*R51</f>
        <v>0</v>
      </c>
      <c r="S49" s="53">
        <f t="shared" ref="S49:T49" si="231">S50*S51</f>
        <v>0</v>
      </c>
      <c r="T49" s="53">
        <f t="shared" si="231"/>
        <v>0</v>
      </c>
      <c r="U49" s="53">
        <f t="shared" ref="U49:AA49" si="232">(U50*U51)/1.21</f>
        <v>6638.4297520661148</v>
      </c>
      <c r="V49" s="53">
        <f t="shared" si="232"/>
        <v>8629.9586776859505</v>
      </c>
      <c r="W49" s="53">
        <f t="shared" si="232"/>
        <v>9957.6446280991731</v>
      </c>
      <c r="X49" s="53">
        <f t="shared" si="232"/>
        <v>9496.2033909349793</v>
      </c>
      <c r="Y49" s="53">
        <f t="shared" si="232"/>
        <v>1187.0254238668724</v>
      </c>
      <c r="Z49" s="53">
        <f t="shared" si="232"/>
        <v>712.21525432012322</v>
      </c>
      <c r="AA49" s="53">
        <f t="shared" si="232"/>
        <v>2374.0508477337448</v>
      </c>
      <c r="AB49" s="53">
        <f t="shared" ref="AB49" si="233">(AB50*AB51)/1.21</f>
        <v>237.4050847733744</v>
      </c>
      <c r="AC49" s="53">
        <f t="shared" ref="AC49" si="234">(AC50*AC51)/1.21</f>
        <v>237.4050847733744</v>
      </c>
      <c r="AD49" s="53">
        <f t="shared" ref="AD49" si="235">(AD50*AD51)/1.21</f>
        <v>237.4050847733744</v>
      </c>
      <c r="AE49" s="53">
        <f t="shared" ref="AE49" si="236">(AE50*AE51)/1.21</f>
        <v>29899.238119834707</v>
      </c>
      <c r="AF49" s="53">
        <f>(AF50*AF51)/1.21</f>
        <v>21105.344555177438</v>
      </c>
      <c r="AG49" s="53">
        <f>(AG50*AG51)/1.21</f>
        <v>28140.459406903254</v>
      </c>
      <c r="AH49" s="53">
        <f t="shared" ref="AH49" si="237">(AH50*AH51)/1.21</f>
        <v>14070.229703451627</v>
      </c>
      <c r="AI49" s="53">
        <f t="shared" ref="AI49" si="238">(AI50*AI51)/1.21</f>
        <v>19346.565842245982</v>
      </c>
      <c r="AJ49" s="53">
        <f t="shared" ref="AJ49" si="239">(AJ50*AJ51)/1.21</f>
        <v>6925.9557201743855</v>
      </c>
      <c r="AK49" s="53">
        <f t="shared" ref="AK49" si="240">(AK50*AK51)/1.21</f>
        <v>4617.303813449591</v>
      </c>
      <c r="AL49" s="53">
        <f t="shared" ref="AL49" si="241">(AL50*AL51)/1.21</f>
        <v>3462.9778600871928</v>
      </c>
      <c r="AM49" s="53">
        <f t="shared" ref="AM49:AQ49" si="242">(AM50*AM51)/1.21</f>
        <v>23086.519067247955</v>
      </c>
      <c r="AN49" s="53">
        <f t="shared" si="242"/>
        <v>1154.3259533623977</v>
      </c>
      <c r="AO49" s="53">
        <f t="shared" si="242"/>
        <v>1154.3259533623977</v>
      </c>
      <c r="AP49" s="53">
        <f t="shared" si="242"/>
        <v>1154.3259533623977</v>
      </c>
      <c r="AQ49" s="53">
        <f t="shared" si="242"/>
        <v>55287.194357565975</v>
      </c>
      <c r="AR49" s="53">
        <f>(AR50*AR51)/1.21</f>
        <v>29416.393280632416</v>
      </c>
      <c r="AS49" s="53">
        <f>(AS50*AS51)/1.21</f>
        <v>26742.175709665826</v>
      </c>
      <c r="AT49" s="53">
        <f t="shared" ref="AT49:BB49" si="243">(AT50*AT51)/1.21</f>
        <v>32090.610851598991</v>
      </c>
      <c r="AU49" s="53">
        <f t="shared" si="243"/>
        <v>29416.393280632416</v>
      </c>
      <c r="AV49" s="53">
        <f t="shared" si="243"/>
        <v>21499.027665889262</v>
      </c>
      <c r="AW49" s="53">
        <f t="shared" si="243"/>
        <v>14332.685110592842</v>
      </c>
      <c r="AX49" s="53">
        <f t="shared" si="243"/>
        <v>10749.513832944631</v>
      </c>
      <c r="AY49" s="53">
        <f t="shared" si="243"/>
        <v>71663.425552964211</v>
      </c>
      <c r="AZ49" s="53">
        <f t="shared" si="243"/>
        <v>3583.1712776482104</v>
      </c>
      <c r="BA49" s="53">
        <f t="shared" si="243"/>
        <v>3583.1712776482104</v>
      </c>
      <c r="BB49" s="53">
        <f t="shared" si="243"/>
        <v>3583.1712776482104</v>
      </c>
      <c r="BD49" s="46">
        <f>((BD50*BD51))</f>
        <v>10890.220000000001</v>
      </c>
      <c r="BE49" s="40"/>
      <c r="BF49" s="46">
        <f>SUM(P49:AA49)</f>
        <v>38995.527974706951</v>
      </c>
      <c r="BG49" s="55"/>
      <c r="BH49" s="46">
        <f>SUM(AB49:AM49)</f>
        <v>151366.80934289226</v>
      </c>
      <c r="BI49" s="55"/>
      <c r="BJ49" s="46">
        <f>SUM(AN49:AY49)</f>
        <v>294660.39750257379</v>
      </c>
      <c r="BK49" s="55"/>
    </row>
    <row r="50" spans="2:63" outlineLevel="1" x14ac:dyDescent="0.15">
      <c r="B50" s="34" t="s">
        <v>211</v>
      </c>
      <c r="C50" s="94" t="s">
        <v>18</v>
      </c>
      <c r="D50" s="46">
        <f t="shared" ref="D50:O50" si="244">$BD50*(D$38/$BD$38)</f>
        <v>0</v>
      </c>
      <c r="E50" s="46">
        <f t="shared" si="244"/>
        <v>0</v>
      </c>
      <c r="F50" s="46">
        <f t="shared" si="244"/>
        <v>0</v>
      </c>
      <c r="G50" s="46">
        <f t="shared" si="244"/>
        <v>0</v>
      </c>
      <c r="H50" s="46">
        <f t="shared" si="244"/>
        <v>0</v>
      </c>
      <c r="I50" s="46">
        <f t="shared" si="244"/>
        <v>0</v>
      </c>
      <c r="J50" s="46">
        <f t="shared" si="244"/>
        <v>45.934616447010214</v>
      </c>
      <c r="K50" s="46">
        <f t="shared" si="244"/>
        <v>29.795385254703824</v>
      </c>
      <c r="L50" s="46">
        <f t="shared" si="244"/>
        <v>22.808702642147566</v>
      </c>
      <c r="M50" s="46">
        <f t="shared" si="244"/>
        <v>11.02125783994865</v>
      </c>
      <c r="N50" s="46">
        <f t="shared" si="244"/>
        <v>0</v>
      </c>
      <c r="O50" s="46">
        <f t="shared" si="244"/>
        <v>20.688878045157384</v>
      </c>
      <c r="P50" s="46">
        <f t="shared" ref="P50:T50" si="245">AVERAGE($D50:$G50)</f>
        <v>0</v>
      </c>
      <c r="Q50" s="46">
        <f t="shared" si="245"/>
        <v>0</v>
      </c>
      <c r="R50" s="46">
        <f t="shared" si="245"/>
        <v>0</v>
      </c>
      <c r="S50" s="46">
        <f t="shared" si="245"/>
        <v>0</v>
      </c>
      <c r="T50" s="46">
        <f t="shared" si="245"/>
        <v>0</v>
      </c>
      <c r="U50" s="46">
        <f>Purchases!$F$59*Purchases!$P$59*Assumptions!$BF$39*(1*U$75/(SUM(Assumptions!$U$75:$W$75)))</f>
        <v>58.026315789473678</v>
      </c>
      <c r="V50" s="46">
        <f>Purchases!$F$59*Purchases!$P$59*Assumptions!$BF$39*(1*V$75/(SUM(Assumptions!$U$75:$W$75)))</f>
        <v>75.434210526315795</v>
      </c>
      <c r="W50" s="46">
        <f>Purchases!$F$59*Purchases!$P$59*Assumptions!$BF$39*(1*W$75/(SUM(Assumptions!$U$75:$W$75)))</f>
        <v>87.039473684210535</v>
      </c>
      <c r="X50" s="46">
        <f>(Purchases!$F$59+Purchases!$H$59-SUM(Assumptions!$T20:$W20,$T50:$W50))*Purchases!$Q$59*Assumptions!$BF$39*(1*Assumptions!X$75/(SUM($X$75:$AE$75)))</f>
        <v>80.359200612264246</v>
      </c>
      <c r="Y50" s="46">
        <f>(Purchases!$F$59+Purchases!$H$59-SUM(Assumptions!$T20:$W20,$T50:$W50))*Purchases!$Q$59*Assumptions!$BF$39*(1*Assumptions!Y$75/(SUM($X$75:$AE$75)))</f>
        <v>10.044900076533031</v>
      </c>
      <c r="Z50" s="46">
        <f>(Purchases!$F$59+Purchases!$H$59-SUM(Assumptions!$T20:$W20,$T50:$W50))*Purchases!$Q$59*Assumptions!$BF$39*(1*Assumptions!Z$75/(SUM($X$75:$AE$75)))</f>
        <v>6.026940045919817</v>
      </c>
      <c r="AA50" s="46">
        <f>(Purchases!$F$59+Purchases!$H$59-SUM(Assumptions!$T20:$W20,$T50:$W50))*Purchases!$Q$59*Assumptions!$BF$39*(1*Assumptions!AA$75/(SUM($X$75:$AE$75)))</f>
        <v>20.089800153066061</v>
      </c>
      <c r="AB50" s="46">
        <f>(Purchases!$F$59+Purchases!$H$59-SUM(Assumptions!$T50:$W50,$T20:$W20))*Purchases!$Q$59*Assumptions!$BH$39*(1*Assumptions!AB$75/(SUM($X$75:$AE$75)))</f>
        <v>2.0089800153066055</v>
      </c>
      <c r="AC50" s="46">
        <f>(Purchases!$F$59+Purchases!$H$59-SUM(Assumptions!$T50:$W50,$T20:$W20))*Purchases!$Q$59*Assumptions!$BH$39*(1*Assumptions!AC$75/(SUM($X$75:$AE$75)))</f>
        <v>2.0089800153066055</v>
      </c>
      <c r="AD50" s="46">
        <f>(Purchases!$F$59+Purchases!$H$59-SUM(Assumptions!$T50:$W50,$T20:$W20))*Purchases!$Q$59*Assumptions!$BH$39*(1*Assumptions!AD$75/(SUM($X$75:$AE$75)))</f>
        <v>2.0089800153066055</v>
      </c>
      <c r="AE50" s="46">
        <f>Purchases!$Z$59*Purchases!$AJ$59*Assumptions!$BH$39*(1*AE$75/(SUM(Assumptions!$AE$75:$AI$75)))</f>
        <v>247.29687499999997</v>
      </c>
      <c r="AF50" s="46">
        <f>Purchases!$Z$59*Purchases!$AJ$59*Assumptions!$BH$39*(1*AF$75/(SUM(Assumptions!$AE$75:$AI$75)))</f>
        <v>174.56249999999997</v>
      </c>
      <c r="AG50" s="46">
        <f>Purchases!$Z$59*Purchases!$AJ$59*Assumptions!$BH$39*(1*AG$75/(SUM(Assumptions!$AE$75:$AI$75)))</f>
        <v>232.74999999999997</v>
      </c>
      <c r="AH50" s="46">
        <f>Purchases!$Z$59*Purchases!$AJ$59*Assumptions!$BH$39*(1*AH$75/(SUM(Assumptions!$AE$75:$AI$75)))</f>
        <v>116.37499999999999</v>
      </c>
      <c r="AI50" s="46">
        <f>Purchases!$Z$59*Purchases!$AJ$59*Assumptions!$BH$39*(1*AI$75/(SUM(Assumptions!$AE$75:$AI$75)))</f>
        <v>160.01562499999997</v>
      </c>
      <c r="AJ50" s="46">
        <f>(Purchases!$Z$59+Purchases!$AB$59-SUM(Assumptions!$AE50:$AI50,$AE20:$AI20))*Purchases!$AK$59*Assumptions!$BH$39*(1*Assumptions!AJ$75/(SUM($AJ$75:$AP75)))</f>
        <v>55.416666666666657</v>
      </c>
      <c r="AK50" s="46">
        <f>(Purchases!$Z$59+Purchases!$AB$59-SUM(Assumptions!$AE50:$AI50,$AE20:$AI20))*Purchases!$AK$59*Assumptions!$BH$39*(1*Assumptions!AK$75/(SUM($AJ$75:$AP75)))</f>
        <v>36.944444444444443</v>
      </c>
      <c r="AL50" s="46">
        <f>(Purchases!$Z$59+Purchases!$AB$59-SUM(Assumptions!$AE50:$AI50,$AE20:$AI20))*Purchases!$AK$59*Assumptions!$BH$39*(1*Assumptions!AL$75/(SUM($AJ$75:$AP75)))</f>
        <v>27.708333333333329</v>
      </c>
      <c r="AM50" s="46">
        <f>(Purchases!$Z$59+Purchases!$AB$59-SUM(Assumptions!$AE50:$AI50,$AE20:$AI20))*Purchases!$AK$59*Assumptions!$BH$39*(1*Assumptions!AM$75/(SUM($AJ$75:$AP75)))</f>
        <v>184.7222222222222</v>
      </c>
      <c r="AN50" s="46">
        <f>(Purchases!$Z$59+Purchases!$AB$59-SUM(Assumptions!$AE50:$AI50,$AE20:$AI20))*Purchases!$AK$59*Assumptions!$BH$39*(1*Assumptions!AN$75/(SUM($AJ$75:$AP75)))</f>
        <v>9.2361111111111107</v>
      </c>
      <c r="AO50" s="46">
        <f>(Purchases!$Z$59+Purchases!$AB$59-SUM(Assumptions!$AE50:$AI50,$AE20:$AI20))*Purchases!$AK$59*Assumptions!$BH$39*(1*Assumptions!AO$75/(SUM($AJ$75:$AP75)))</f>
        <v>9.2361111111111107</v>
      </c>
      <c r="AP50" s="46">
        <f>(Purchases!$Z$59+Purchases!$AB$59-SUM(Assumptions!$AE50:$AI50,$AE20:$AI20))*Purchases!$AK$59*Assumptions!$BH$39*(1*Assumptions!AP$75/(SUM($AJ$75:$AP75)))</f>
        <v>9.2361111111111107</v>
      </c>
      <c r="AQ50" s="46">
        <f>Purchases!$AT$59*Purchases!$BD$59*Assumptions!$BJ$39*(1*AQ$75/(SUM(Assumptions!$AQ$75:$AU$75)))</f>
        <v>442.36956521739131</v>
      </c>
      <c r="AR50" s="46">
        <f>Purchases!$AT$59*Purchases!$BD$59*Assumptions!$BJ$39*(1*AR$75/(SUM(Assumptions!$AQ$75:$AU$75)))</f>
        <v>243.30326086956524</v>
      </c>
      <c r="AS50" s="46">
        <f>Purchases!$AT$59*Purchases!$BD$59*Assumptions!$BJ$39*(1*AS$75/(SUM(Assumptions!$AQ$75:$AU$75)))</f>
        <v>221.18478260869566</v>
      </c>
      <c r="AT50" s="46">
        <f>Purchases!$AT$59*Purchases!$BD$59*Assumptions!$BJ$39*(1*AT$75/(SUM(Assumptions!$AQ$75:$AU$75)))</f>
        <v>265.42173913043479</v>
      </c>
      <c r="AU50" s="46">
        <f>Purchases!$AT$59*Purchases!$BD$59*Assumptions!$BJ$39*(1*AU$75/(SUM(Assumptions!$AQ$75:$AU$75)))</f>
        <v>243.30326086956524</v>
      </c>
      <c r="AV50" s="46">
        <f>(Purchases!$AT$59+Purchases!$AV$59-SUM(Assumptions!$AQ20:$AU20,$AQ50:$AU50))*Purchases!$BE$59*Assumptions!$BJ$39*(1*Assumptions!AV$75/(SUM($AV$75:$BB$75)))</f>
        <v>172.02022333865455</v>
      </c>
      <c r="AW50" s="46">
        <f>(Purchases!$AT$59+Purchases!$AV$59-SUM(Assumptions!$AQ20:$AU20,$AQ50:$AU50))*Purchases!$BE$59*Assumptions!$BJ$39*(1*Assumptions!AW$75/(SUM($AV$75:$BB$75)))</f>
        <v>114.68014889243638</v>
      </c>
      <c r="AX50" s="46">
        <f>(Purchases!$AT$59+Purchases!$AV$59-SUM(Assumptions!$AQ20:$AU20,$AQ50:$AU50))*Purchases!$BE$59*Assumptions!$BJ$39*(1*Assumptions!AX$75/(SUM($AV$75:$BB$75)))</f>
        <v>86.010111669327273</v>
      </c>
      <c r="AY50" s="46">
        <f>(Purchases!$AT$59+Purchases!$AV$59-SUM(Assumptions!$AQ20:$AU20,$AQ50:$AU50))*Purchases!$BE$59*Assumptions!$BJ$39*(1*Assumptions!AY$75/(SUM($AV$75:$BB$75)))</f>
        <v>573.40074446218182</v>
      </c>
      <c r="AZ50" s="46">
        <f>(Purchases!$AT$59+Purchases!$AV$59-SUM(Assumptions!$AQ20:$AU20,$AQ50:$AU50))*Purchases!$BE$59*Assumptions!$BJ$39*(1*Assumptions!AZ$75/(SUM($AV$75:$BB$75)))</f>
        <v>28.670037223109095</v>
      </c>
      <c r="BA50" s="46">
        <f>(Purchases!$AT$59+Purchases!$AV$59-SUM(Assumptions!$AQ20:$AU20,$AQ50:$AU50))*Purchases!$BE$59*Assumptions!$BJ$39*(1*Assumptions!BA$75/(SUM($AV$75:$BB$75)))</f>
        <v>28.670037223109095</v>
      </c>
      <c r="BB50" s="46">
        <f>(Purchases!$AT$59+Purchases!$AV$59-SUM(Assumptions!$AQ20:$AU20,$AQ50:$AU50))*Purchases!$BE$59*Assumptions!$BJ$39*(1*Assumptions!BB$75/(SUM($AV$75:$BB$75)))</f>
        <v>28.670037223109095</v>
      </c>
      <c r="BC50" s="143"/>
      <c r="BD50" s="57">
        <v>118</v>
      </c>
      <c r="BE50" s="22"/>
      <c r="BF50" s="46">
        <f>SUM(P50:AA50)</f>
        <v>337.02084088778321</v>
      </c>
      <c r="BG50" s="55"/>
      <c r="BH50" s="46">
        <f>SUM(AB50:AM50)</f>
        <v>1241.8186067125862</v>
      </c>
      <c r="BI50" s="55"/>
      <c r="BJ50" s="46">
        <f>SUM(AN50:AY50)</f>
        <v>2389.4021703915855</v>
      </c>
      <c r="BK50" s="55"/>
    </row>
    <row r="51" spans="2:63" outlineLevel="1" x14ac:dyDescent="0.15">
      <c r="B51" s="34" t="s">
        <v>212</v>
      </c>
      <c r="C51" s="94" t="s">
        <v>17</v>
      </c>
      <c r="D51" s="57">
        <v>92.29</v>
      </c>
      <c r="E51" s="57">
        <v>92.29</v>
      </c>
      <c r="F51" s="57">
        <v>92.29</v>
      </c>
      <c r="G51" s="57">
        <v>92.29</v>
      </c>
      <c r="H51" s="57">
        <v>92.29</v>
      </c>
      <c r="I51" s="57">
        <v>92.29</v>
      </c>
      <c r="J51" s="57">
        <v>92.29</v>
      </c>
      <c r="K51" s="57">
        <v>92.29</v>
      </c>
      <c r="L51" s="57">
        <v>92.29</v>
      </c>
      <c r="M51" s="57">
        <v>92.29</v>
      </c>
      <c r="N51" s="57">
        <v>92.29</v>
      </c>
      <c r="O51" s="57">
        <v>92.29</v>
      </c>
      <c r="P51" s="57">
        <v>92.29</v>
      </c>
      <c r="Q51" s="57">
        <v>92.29</v>
      </c>
      <c r="R51" s="57">
        <v>92.29</v>
      </c>
      <c r="S51" s="57">
        <v>92.29</v>
      </c>
      <c r="T51" s="57">
        <v>92.29</v>
      </c>
      <c r="U51" s="46">
        <f>Purchases!$M$59</f>
        <v>138.42857142857142</v>
      </c>
      <c r="V51" s="46">
        <f>Purchases!$M$59</f>
        <v>138.42857142857142</v>
      </c>
      <c r="W51" s="46">
        <f>Purchases!$M$59</f>
        <v>138.42857142857142</v>
      </c>
      <c r="X51" s="46">
        <f>Purchases!$O$59</f>
        <v>142.98805880950593</v>
      </c>
      <c r="Y51" s="46">
        <f>Purchases!$O$59</f>
        <v>142.98805880950593</v>
      </c>
      <c r="Z51" s="46">
        <f>Purchases!$O$59</f>
        <v>142.98805880950593</v>
      </c>
      <c r="AA51" s="46">
        <f>Purchases!$O$59</f>
        <v>142.98805880950593</v>
      </c>
      <c r="AB51" s="46">
        <f>Purchases!$O$59</f>
        <v>142.98805880950593</v>
      </c>
      <c r="AC51" s="46">
        <f>Purchases!$O$59</f>
        <v>142.98805880950593</v>
      </c>
      <c r="AD51" s="46">
        <f>Purchases!$O$59</f>
        <v>142.98805880950593</v>
      </c>
      <c r="AE51" s="46">
        <f>Purchases!$AG$59</f>
        <v>146.29411764705881</v>
      </c>
      <c r="AF51" s="46">
        <f>Purchases!$AG$59</f>
        <v>146.29411764705881</v>
      </c>
      <c r="AG51" s="46">
        <f>Purchases!$AG$59</f>
        <v>146.29411764705881</v>
      </c>
      <c r="AH51" s="46">
        <f>Purchases!$AG$59</f>
        <v>146.29411764705881</v>
      </c>
      <c r="AI51" s="46">
        <f>Purchases!$AG$59</f>
        <v>146.29411764705881</v>
      </c>
      <c r="AJ51" s="46">
        <f>Purchases!$AI$59</f>
        <v>151.22537903298058</v>
      </c>
      <c r="AK51" s="46">
        <f>Purchases!$AI$59</f>
        <v>151.22537903298058</v>
      </c>
      <c r="AL51" s="46">
        <f>Purchases!$AI$59</f>
        <v>151.22537903298058</v>
      </c>
      <c r="AM51" s="46">
        <f>Purchases!$AI$59</f>
        <v>151.22537903298058</v>
      </c>
      <c r="AN51" s="46">
        <f>Purchases!$AI$59</f>
        <v>151.22537903298058</v>
      </c>
      <c r="AO51" s="46">
        <f>Purchases!$AI$59</f>
        <v>151.22537903298058</v>
      </c>
      <c r="AP51" s="46">
        <f>Purchases!$AI$59</f>
        <v>151.22537903298058</v>
      </c>
      <c r="AQ51" s="46">
        <f>Purchases!$AI$59</f>
        <v>151.22537903298058</v>
      </c>
      <c r="AR51" s="46">
        <f>Purchases!$AG$59</f>
        <v>146.29411764705881</v>
      </c>
      <c r="AS51" s="46">
        <f>Purchases!$AG$59</f>
        <v>146.29411764705881</v>
      </c>
      <c r="AT51" s="46">
        <f>Purchases!$AG$59</f>
        <v>146.29411764705881</v>
      </c>
      <c r="AU51" s="46">
        <f>Purchases!$AG$59</f>
        <v>146.29411764705881</v>
      </c>
      <c r="AV51" s="46">
        <f>Purchases!$AI$59</f>
        <v>151.22537903298058</v>
      </c>
      <c r="AW51" s="46">
        <f>Purchases!$AI$59</f>
        <v>151.22537903298058</v>
      </c>
      <c r="AX51" s="46">
        <f>Purchases!$AI$59</f>
        <v>151.22537903298058</v>
      </c>
      <c r="AY51" s="46">
        <f>Purchases!$AI$59</f>
        <v>151.22537903298058</v>
      </c>
      <c r="AZ51" s="46">
        <f>Purchases!$AI$59</f>
        <v>151.22537903298058</v>
      </c>
      <c r="BA51" s="46">
        <f>Purchases!$AI$59</f>
        <v>151.22537903298058</v>
      </c>
      <c r="BB51" s="46">
        <f>Purchases!$AI$59</f>
        <v>151.22537903298058</v>
      </c>
      <c r="BD51" s="57">
        <v>92.29</v>
      </c>
      <c r="BF51" s="46">
        <f>((T51*SUM(T49:W49))+X51*SUM(X49:AA49)+AB51*SUM(AB49:AE49))/SUM(T49:AE49)</f>
        <v>124.61474505972939</v>
      </c>
      <c r="BH51" s="46">
        <f>((AF51*SUM(AF49:AI49))+AJ51*SUM(AJ49:AM49)+AN51*SUM(AN49:AQ49))/SUM(AF49:AQ49)</f>
        <v>148.95452481956966</v>
      </c>
      <c r="BJ51" s="46">
        <f>((AR51*SUM(AR49:AU49))+AV51*SUM(AV49:AY49)+AZ51*SUM(AZ49:BB49))/SUM(AR49:BB49)</f>
        <v>148.87298987021487</v>
      </c>
    </row>
    <row r="52" spans="2:63" outlineLevel="1" x14ac:dyDescent="0.15">
      <c r="B52" s="35" t="s">
        <v>216</v>
      </c>
      <c r="C52" s="94" t="s">
        <v>17</v>
      </c>
      <c r="D52" s="46">
        <f t="shared" ref="D52:O52" si="246">(D54*D53)</f>
        <v>0</v>
      </c>
      <c r="E52" s="46">
        <f t="shared" si="246"/>
        <v>0</v>
      </c>
      <c r="F52" s="46">
        <f t="shared" si="246"/>
        <v>0</v>
      </c>
      <c r="G52" s="46">
        <f t="shared" si="246"/>
        <v>0</v>
      </c>
      <c r="H52" s="46">
        <f t="shared" si="246"/>
        <v>0</v>
      </c>
      <c r="I52" s="46">
        <f t="shared" si="246"/>
        <v>0</v>
      </c>
      <c r="J52" s="46">
        <f t="shared" si="246"/>
        <v>1158.4749195577031</v>
      </c>
      <c r="K52" s="46">
        <f t="shared" si="246"/>
        <v>751.44214115627915</v>
      </c>
      <c r="L52" s="46">
        <f t="shared" si="246"/>
        <v>575.23741357586346</v>
      </c>
      <c r="M52" s="46">
        <f t="shared" si="246"/>
        <v>277.95705672840666</v>
      </c>
      <c r="N52" s="46">
        <f t="shared" si="246"/>
        <v>0</v>
      </c>
      <c r="O52" s="46">
        <f t="shared" si="246"/>
        <v>521.7752575936189</v>
      </c>
      <c r="P52" s="53">
        <f t="shared" ref="P52" si="247">P53*P54</f>
        <v>0</v>
      </c>
      <c r="Q52" s="53">
        <f t="shared" ref="Q52" si="248">Q53*Q54</f>
        <v>0</v>
      </c>
      <c r="R52" s="53">
        <f t="shared" ref="R52" si="249">R53*R54</f>
        <v>0</v>
      </c>
      <c r="S52" s="53">
        <f t="shared" ref="S52:T52" si="250">S53*S54</f>
        <v>0</v>
      </c>
      <c r="T52" s="53">
        <f t="shared" si="250"/>
        <v>0</v>
      </c>
      <c r="U52" s="53">
        <f t="shared" ref="U52:AA52" si="251">(U53*U54)/1.21</f>
        <v>1627.7511961722487</v>
      </c>
      <c r="V52" s="53">
        <f t="shared" si="251"/>
        <v>2116.0765550239234</v>
      </c>
      <c r="W52" s="53">
        <f t="shared" si="251"/>
        <v>2441.6267942583731</v>
      </c>
      <c r="X52" s="53">
        <f t="shared" si="251"/>
        <v>1119.413261603692</v>
      </c>
      <c r="Y52" s="53">
        <f t="shared" si="251"/>
        <v>139.9266577004615</v>
      </c>
      <c r="Z52" s="53">
        <f t="shared" si="251"/>
        <v>83.955994620276883</v>
      </c>
      <c r="AA52" s="53">
        <f t="shared" si="251"/>
        <v>279.85331540092301</v>
      </c>
      <c r="AB52" s="53">
        <f t="shared" ref="AB52" si="252">(AB53*AB54)/1.21</f>
        <v>27.985331540092297</v>
      </c>
      <c r="AC52" s="53">
        <f t="shared" ref="AC52" si="253">(AC53*AC54)/1.21</f>
        <v>27.985331540092297</v>
      </c>
      <c r="AD52" s="53">
        <f t="shared" ref="AD52" si="254">(AD53*AD54)/1.21</f>
        <v>27.985331540092297</v>
      </c>
      <c r="AE52" s="53">
        <f t="shared" ref="AE52" si="255">(AE53*AE54)/1.21</f>
        <v>4858.3471074380168</v>
      </c>
      <c r="AF52" s="53">
        <f>(AF53*AF54)/1.21</f>
        <v>3429.4214876033061</v>
      </c>
      <c r="AG52" s="53">
        <f>(AG53*AG54)/1.21</f>
        <v>4572.5619834710751</v>
      </c>
      <c r="AH52" s="53">
        <f t="shared" ref="AH52" si="256">(AH53*AH54)/1.21</f>
        <v>2286.2809917355376</v>
      </c>
      <c r="AI52" s="53">
        <f t="shared" ref="AI52" si="257">(AI53*AI54)/1.21</f>
        <v>3143.636363636364</v>
      </c>
      <c r="AJ52" s="53">
        <f t="shared" ref="AJ52" si="258">(AJ53*AJ54)/1.21</f>
        <v>144.39669421487602</v>
      </c>
      <c r="AK52" s="53">
        <f t="shared" ref="AK52" si="259">(AK53*AK54)/1.21</f>
        <v>96.264462809917347</v>
      </c>
      <c r="AL52" s="53">
        <f t="shared" ref="AL52" si="260">(AL53*AL54)/1.21</f>
        <v>72.198347107438011</v>
      </c>
      <c r="AM52" s="53">
        <f t="shared" ref="AM52:AQ52" si="261">(AM53*AM54)/1.21</f>
        <v>481.32231404958679</v>
      </c>
      <c r="AN52" s="53">
        <f t="shared" si="261"/>
        <v>24.066115702479337</v>
      </c>
      <c r="AO52" s="53">
        <f t="shared" si="261"/>
        <v>24.066115702479337</v>
      </c>
      <c r="AP52" s="53">
        <f t="shared" si="261"/>
        <v>24.066115702479337</v>
      </c>
      <c r="AQ52" s="53">
        <f t="shared" si="261"/>
        <v>9205.2892561983463</v>
      </c>
      <c r="AR52" s="53">
        <f>(AR53*AR54)/1.21</f>
        <v>5062.909090909091</v>
      </c>
      <c r="AS52" s="53">
        <f>(AS53*AS54)/1.21</f>
        <v>4602.6446280991731</v>
      </c>
      <c r="AT52" s="53">
        <f t="shared" ref="AT52:BB52" si="262">(AT53*AT54)/1.21</f>
        <v>5523.1735537190079</v>
      </c>
      <c r="AU52" s="53">
        <f t="shared" si="262"/>
        <v>5062.909090909091</v>
      </c>
      <c r="AV52" s="53">
        <f t="shared" si="262"/>
        <v>545.49862258953067</v>
      </c>
      <c r="AW52" s="53">
        <f t="shared" si="262"/>
        <v>363.66574839302046</v>
      </c>
      <c r="AX52" s="53">
        <f t="shared" si="262"/>
        <v>272.74931129476533</v>
      </c>
      <c r="AY52" s="53">
        <f t="shared" si="262"/>
        <v>1818.3287419651019</v>
      </c>
      <c r="AZ52" s="53">
        <f t="shared" si="262"/>
        <v>90.916437098255116</v>
      </c>
      <c r="BA52" s="53">
        <f t="shared" si="262"/>
        <v>90.916437098255116</v>
      </c>
      <c r="BB52" s="53">
        <f t="shared" si="262"/>
        <v>90.916437098255116</v>
      </c>
      <c r="BD52" s="46">
        <f>((BD53*BD54))</f>
        <v>2975.9700000000003</v>
      </c>
      <c r="BE52" s="40"/>
      <c r="BF52" s="46">
        <f>SUM(P52:AA52)</f>
        <v>7808.6037747799</v>
      </c>
      <c r="BG52" s="55"/>
      <c r="BH52" s="46">
        <f>SUM(AB52:AM52)</f>
        <v>19168.385746686396</v>
      </c>
      <c r="BI52" s="55"/>
      <c r="BJ52" s="46">
        <f>SUM(AN52:AY52)</f>
        <v>32529.366391184569</v>
      </c>
      <c r="BK52" s="55"/>
    </row>
    <row r="53" spans="2:63" outlineLevel="1" x14ac:dyDescent="0.15">
      <c r="B53" s="34" t="s">
        <v>211</v>
      </c>
      <c r="C53" s="94" t="s">
        <v>18</v>
      </c>
      <c r="D53" s="46">
        <f t="shared" ref="D53:O53" si="263">$BD53*(D$38/$BD$38)</f>
        <v>0</v>
      </c>
      <c r="E53" s="46">
        <f t="shared" si="263"/>
        <v>0</v>
      </c>
      <c r="F53" s="46">
        <f t="shared" si="263"/>
        <v>0</v>
      </c>
      <c r="G53" s="46">
        <f t="shared" si="263"/>
        <v>0</v>
      </c>
      <c r="H53" s="46">
        <f t="shared" si="263"/>
        <v>0</v>
      </c>
      <c r="I53" s="46">
        <f t="shared" si="263"/>
        <v>0</v>
      </c>
      <c r="J53" s="46">
        <f t="shared" si="263"/>
        <v>22.188755402369338</v>
      </c>
      <c r="K53" s="46">
        <f t="shared" si="263"/>
        <v>14.39268609761117</v>
      </c>
      <c r="L53" s="46">
        <f t="shared" si="263"/>
        <v>11.017763140698399</v>
      </c>
      <c r="M53" s="46">
        <f t="shared" si="263"/>
        <v>5.323827939636212</v>
      </c>
      <c r="N53" s="46">
        <f t="shared" si="263"/>
        <v>0</v>
      </c>
      <c r="O53" s="46">
        <f t="shared" si="263"/>
        <v>9.9937800726607708</v>
      </c>
      <c r="P53" s="46">
        <f t="shared" ref="P53:T53" si="264">AVERAGE($D53:$G53)</f>
        <v>0</v>
      </c>
      <c r="Q53" s="46">
        <f t="shared" si="264"/>
        <v>0</v>
      </c>
      <c r="R53" s="46">
        <f t="shared" si="264"/>
        <v>0</v>
      </c>
      <c r="S53" s="46">
        <f t="shared" si="264"/>
        <v>0</v>
      </c>
      <c r="T53" s="46">
        <f t="shared" si="264"/>
        <v>0</v>
      </c>
      <c r="U53" s="46">
        <f>Purchases!$F$60*Purchases!$P$60*Assumptions!$BF$39*(1*U$75/(SUM(Assumptions!$U$75:$W$75)))</f>
        <v>19.89473684210526</v>
      </c>
      <c r="V53" s="46">
        <f>Purchases!$F$60*Purchases!$P$60*Assumptions!$BF$39*(1*V$75/(SUM(Assumptions!$U$75:$W$75)))</f>
        <v>25.86315789473684</v>
      </c>
      <c r="W53" s="46">
        <f>Purchases!$F$60*Purchases!$P$60*Assumptions!$BF$39*(1*W$75/(SUM(Assumptions!$U$75:$W$75)))</f>
        <v>29.842105263157894</v>
      </c>
      <c r="X53" s="46">
        <f>(Purchases!$F$60+Purchases!$H$60-SUM(Assumptions!$T53:$W53,$T23:$W23))*Purchases!$Q$60*Assumptions!$BF$39*(1*Assumptions!X$75/(SUM($X$75:$AD$75)))</f>
        <v>13.681717641822901</v>
      </c>
      <c r="Y53" s="46">
        <f>(Purchases!$F$60+Purchases!$H$60-SUM(Assumptions!$T53:$W53,$T23:$W23))*Purchases!$Q$60*Assumptions!$BF$39*(1*Assumptions!Y$75/(SUM($X$75:$AD$75)))</f>
        <v>1.7102147052278627</v>
      </c>
      <c r="Z53" s="46">
        <f>(Purchases!$F$60+Purchases!$H$60-SUM(Assumptions!$T53:$W53,$T23:$W23))*Purchases!$Q$60*Assumptions!$BF$39*(1*Assumptions!Z$75/(SUM($X$75:$AD$75)))</f>
        <v>1.0261288231367174</v>
      </c>
      <c r="AA53" s="46">
        <f>(Purchases!$F$60+Purchases!$H$60-SUM(Assumptions!$T53:$W53,$T23:$W23))*Purchases!$Q$60*Assumptions!$BF$39*(1*Assumptions!AA$75/(SUM($X$75:$AD$75)))</f>
        <v>3.4204294104557253</v>
      </c>
      <c r="AB53" s="46">
        <f>(Purchases!$F$60+Purchases!$H$60-SUM(Assumptions!$T53:$W53,$T23:$W23))*Purchases!$Q$60*Assumptions!$BF$39*(1*Assumptions!AB$75/(SUM($X$75:$AD$75)))</f>
        <v>0.34204294104557253</v>
      </c>
      <c r="AC53" s="46">
        <f>(Purchases!$F$60+Purchases!$H$60-SUM(Assumptions!$T53:$W53,$T23:$W23))*Purchases!$Q$60*Assumptions!$BF$39*(1*Assumptions!AC$75/(SUM($X$75:$AD$75)))</f>
        <v>0.34204294104557253</v>
      </c>
      <c r="AD53" s="46">
        <f>(Purchases!$F$60+Purchases!$H$60-SUM(Assumptions!$T53:$W53,$T23:$W23))*Purchases!$Q$60*Assumptions!$BF$39*(1*Assumptions!AD$75/(SUM($X$75:$AD$75)))</f>
        <v>0.34204294104557253</v>
      </c>
      <c r="AE53" s="46">
        <f>Purchases!$Z$60*Purchases!$AJ$60*Assumptions!$BH$39*(1*AE$75/(SUM(Assumptions!$AE$75:$AI$75)))</f>
        <v>70.65625</v>
      </c>
      <c r="AF53" s="46">
        <f>Purchases!$Z$60*Purchases!$AJ$60*Assumptions!$BH$39*(1*AF$75/(SUM(Assumptions!$AE$75:$AI$75)))</f>
        <v>49.875</v>
      </c>
      <c r="AG53" s="46">
        <f>Purchases!$Z$60*Purchases!$AJ$60*Assumptions!$BH$39*(1*AG$75/(SUM(Assumptions!$AE$75:$AI$75)))</f>
        <v>66.5</v>
      </c>
      <c r="AH53" s="46">
        <f>Purchases!$Z$60*Purchases!$AJ$60*Assumptions!$BH$39*(1*AH$75/(SUM(Assumptions!$AE$75:$AI$75)))</f>
        <v>33.25</v>
      </c>
      <c r="AI53" s="46">
        <f>Purchases!$Z$60*Purchases!$AJ$60*Assumptions!$BH$39*(1*AI$75/(SUM(Assumptions!$AE$75:$AI$75)))</f>
        <v>45.71875</v>
      </c>
      <c r="AJ53" s="46">
        <f>(Purchases!$Z$60+Purchases!$AB$60-SUM(Assumptions!$AE53:$AI53,$AE23:$AI23))*Purchases!$AK$60*Assumptions!$BH$39*(1*Assumptions!AJ$75/(SUM($AJ$75:$AP$75)))</f>
        <v>2.0999999999999996</v>
      </c>
      <c r="AK53" s="46">
        <f>(Purchases!$Z$60+Purchases!$AB$60-SUM(Assumptions!$AE53:$AI53,$AE23:$AI23))*Purchases!$AK$60*Assumptions!$BH$39*(1*Assumptions!AK$75/(SUM($AJ$75:$AP$75)))</f>
        <v>1.4</v>
      </c>
      <c r="AL53" s="46">
        <f>(Purchases!$Z$60+Purchases!$AB$60-SUM(Assumptions!$AE53:$AI53,$AE23:$AI23))*Purchases!$AK$60*Assumptions!$BH$39*(1*Assumptions!AL$75/(SUM($AJ$75:$AP$75)))</f>
        <v>1.0499999999999998</v>
      </c>
      <c r="AM53" s="46">
        <f>(Purchases!$Z$60+Purchases!$AB$60-SUM(Assumptions!$AE53:$AI53,$AE23:$AI23))*Purchases!$AK$60*Assumptions!$BH$39*(1*Assumptions!AM$75/(SUM($AJ$75:$AP$75)))</f>
        <v>6.9999999999999991</v>
      </c>
      <c r="AN53" s="46">
        <f>(Purchases!$Z$60+Purchases!$AB$60-SUM(Assumptions!$AE53:$AI53,$AE23:$AI23))*Purchases!$AK$60*Assumptions!$BH$39*(1*Assumptions!AN$75/(SUM($AJ$75:$AP$75)))</f>
        <v>0.35</v>
      </c>
      <c r="AO53" s="46">
        <f>(Purchases!$Z$60+Purchases!$AB$60-SUM(Assumptions!$AE53:$AI53,$AE23:$AI23))*Purchases!$AK$60*Assumptions!$BH$39*(1*Assumptions!AO$75/(SUM($AJ$75:$AP$75)))</f>
        <v>0.35</v>
      </c>
      <c r="AP53" s="46">
        <f>(Purchases!$Z$60+Purchases!$AB$60-SUM(Assumptions!$AE53:$AI53,$AE23:$AI23))*Purchases!$AK$60*Assumptions!$BH$39*(1*Assumptions!AP$75/(SUM($AJ$75:$AP$75)))</f>
        <v>0.35</v>
      </c>
      <c r="AQ53" s="46">
        <f>Purchases!$AT$60*Purchases!$BD$60*Assumptions!$BJ$39*(1*AQ$75/(SUM(Assumptions!$AQ$75:$AU$75)))</f>
        <v>133.875</v>
      </c>
      <c r="AR53" s="46">
        <f>Purchases!$AT$60*Purchases!$BD$60*Assumptions!$BJ$39*(1*AR$75/(SUM(Assumptions!$AQ$75:$AU$75)))</f>
        <v>73.631249999999994</v>
      </c>
      <c r="AS53" s="46">
        <f>Purchases!$AT$60*Purchases!$BD$60*Assumptions!$BJ$39*(1*AS$75/(SUM(Assumptions!$AQ$75:$AU$75)))</f>
        <v>66.9375</v>
      </c>
      <c r="AT53" s="46">
        <f>Purchases!$AT$60*Purchases!$BD$60*Assumptions!$BJ$39*(1*AT$75/(SUM(Assumptions!$AQ$75:$AU$75)))</f>
        <v>80.324999999999989</v>
      </c>
      <c r="AU53" s="46">
        <f>Purchases!$AT$60*Purchases!$BD$60*Assumptions!$BJ$39*(1*AU$75/(SUM(Assumptions!$AQ$75:$AU$75)))</f>
        <v>73.631249999999994</v>
      </c>
      <c r="AV53" s="46">
        <f>(Purchases!$AT$60+Purchases!$AV$60-SUM(Assumptions!$AQ23:$AU23,$AQ53:$AU53))*Purchases!$BE$60*Assumptions!$BJ$39*(1*Assumptions!AV$75/(SUM($AV$75:$BB$75)))</f>
        <v>7.9333333333333176</v>
      </c>
      <c r="AW53" s="46">
        <f>(Purchases!$AT$60+Purchases!$AV$60-SUM(Assumptions!$AQ23:$AU23,$AQ53:$AU53))*Purchases!$BE$60*Assumptions!$BJ$39*(1*Assumptions!AW$75/(SUM($AV$75:$BB$75)))</f>
        <v>5.288888888888879</v>
      </c>
      <c r="AX53" s="46">
        <f>(Purchases!$AT$60+Purchases!$AV$60-SUM(Assumptions!$AQ23:$AU23,$AQ53:$AU53))*Purchases!$BE$60*Assumptions!$BJ$39*(1*Assumptions!AX$75/(SUM($AV$75:$BB$75)))</f>
        <v>3.9666666666666588</v>
      </c>
      <c r="AY53" s="46">
        <f>(Purchases!$AT$60+Purchases!$AV$60-SUM(Assumptions!$AQ23:$AU23,$AQ53:$AU53))*Purchases!$BE$60*Assumptions!$BJ$39*(1*Assumptions!AY$75/(SUM($AV$75:$BB$75)))</f>
        <v>26.444444444444393</v>
      </c>
      <c r="AZ53" s="46">
        <f>(Purchases!$AT$60+Purchases!$AV$60-SUM(Assumptions!$AQ23:$AU23,$AQ53:$AU53))*Purchases!$BE$60*Assumptions!$BJ$39*(1*Assumptions!AZ$75/(SUM($AV$75:$BB$75)))</f>
        <v>1.3222222222222197</v>
      </c>
      <c r="BA53" s="46">
        <f>(Purchases!$AT$60+Purchases!$AV$60-SUM(Assumptions!$AQ23:$AU23,$AQ53:$AU53))*Purchases!$BE$60*Assumptions!$BJ$39*(1*Assumptions!BA$75/(SUM($AV$75:$BB$75)))</f>
        <v>1.3222222222222197</v>
      </c>
      <c r="BB53" s="46">
        <f>(Purchases!$AT$60+Purchases!$AV$60-SUM(Assumptions!$AQ23:$AU23,$AQ53:$AU53))*Purchases!$BE$60*Assumptions!$BJ$39*(1*Assumptions!BB$75/(SUM($AV$75:$BB$75)))</f>
        <v>1.3222222222222197</v>
      </c>
      <c r="BC53" s="143"/>
      <c r="BD53" s="57">
        <v>57</v>
      </c>
      <c r="BE53" s="22"/>
      <c r="BF53" s="46">
        <f>SUM(P53:AA53)</f>
        <v>95.438490580643204</v>
      </c>
      <c r="BG53" s="55"/>
      <c r="BH53" s="46">
        <f>SUM(AB53:AM53)</f>
        <v>278.57612882313674</v>
      </c>
      <c r="BI53" s="55"/>
      <c r="BJ53" s="46">
        <f>SUM(AN53:AY53)</f>
        <v>473.0833333333332</v>
      </c>
      <c r="BK53" s="55"/>
    </row>
    <row r="54" spans="2:63" outlineLevel="1" x14ac:dyDescent="0.15">
      <c r="B54" s="34" t="s">
        <v>212</v>
      </c>
      <c r="C54" s="94" t="s">
        <v>17</v>
      </c>
      <c r="D54" s="57">
        <v>52.21</v>
      </c>
      <c r="E54" s="57">
        <v>52.21</v>
      </c>
      <c r="F54" s="57">
        <v>52.21</v>
      </c>
      <c r="G54" s="57">
        <v>52.21</v>
      </c>
      <c r="H54" s="57">
        <v>52.21</v>
      </c>
      <c r="I54" s="57">
        <v>52.21</v>
      </c>
      <c r="J54" s="57">
        <v>52.21</v>
      </c>
      <c r="K54" s="57">
        <v>52.21</v>
      </c>
      <c r="L54" s="57">
        <v>52.21</v>
      </c>
      <c r="M54" s="57">
        <v>52.21</v>
      </c>
      <c r="N54" s="57">
        <v>52.21</v>
      </c>
      <c r="O54" s="57">
        <v>52.21</v>
      </c>
      <c r="P54" s="57">
        <v>52.21</v>
      </c>
      <c r="Q54" s="57">
        <v>52.21</v>
      </c>
      <c r="R54" s="57">
        <v>52.21</v>
      </c>
      <c r="S54" s="57">
        <v>52.21</v>
      </c>
      <c r="T54" s="57">
        <v>52.21</v>
      </c>
      <c r="U54" s="46">
        <f>Purchases!$M$60</f>
        <v>99</v>
      </c>
      <c r="V54" s="46">
        <f>Purchases!$M$60</f>
        <v>99</v>
      </c>
      <c r="W54" s="46">
        <f>Purchases!$M$60</f>
        <v>99</v>
      </c>
      <c r="X54" s="46">
        <f>Purchases!$O$60</f>
        <v>99</v>
      </c>
      <c r="Y54" s="46">
        <f>Purchases!$O$60</f>
        <v>99</v>
      </c>
      <c r="Z54" s="46">
        <f>Purchases!$O$60</f>
        <v>99</v>
      </c>
      <c r="AA54" s="46">
        <f>Purchases!$O$60</f>
        <v>99</v>
      </c>
      <c r="AB54" s="46">
        <f>Purchases!$O$60</f>
        <v>99</v>
      </c>
      <c r="AC54" s="46">
        <f>Purchases!$O$60</f>
        <v>99</v>
      </c>
      <c r="AD54" s="46">
        <f>Purchases!$O$60</f>
        <v>99</v>
      </c>
      <c r="AE54" s="46">
        <f>Purchases!$AG$60</f>
        <v>83.2</v>
      </c>
      <c r="AF54" s="46">
        <f>Purchases!$AG$60</f>
        <v>83.2</v>
      </c>
      <c r="AG54" s="46">
        <f>Purchases!$AG$60</f>
        <v>83.2</v>
      </c>
      <c r="AH54" s="46">
        <f>Purchases!$AG$60</f>
        <v>83.2</v>
      </c>
      <c r="AI54" s="46">
        <f>Purchases!$AG$60</f>
        <v>83.2</v>
      </c>
      <c r="AJ54" s="46">
        <f>Purchases!$AI$60</f>
        <v>83.2</v>
      </c>
      <c r="AK54" s="46">
        <f>Purchases!$AI$60</f>
        <v>83.2</v>
      </c>
      <c r="AL54" s="46">
        <f>Purchases!$AI$60</f>
        <v>83.2</v>
      </c>
      <c r="AM54" s="46">
        <f>Purchases!$AI$60</f>
        <v>83.2</v>
      </c>
      <c r="AN54" s="46">
        <f>Purchases!$AI$60</f>
        <v>83.2</v>
      </c>
      <c r="AO54" s="46">
        <f>Purchases!$AI$60</f>
        <v>83.2</v>
      </c>
      <c r="AP54" s="46">
        <f>Purchases!$AI$60</f>
        <v>83.2</v>
      </c>
      <c r="AQ54" s="46">
        <f>Purchases!$AG$60</f>
        <v>83.2</v>
      </c>
      <c r="AR54" s="46">
        <f>Purchases!$AG$60</f>
        <v>83.2</v>
      </c>
      <c r="AS54" s="46">
        <f>Purchases!$AG$60</f>
        <v>83.2</v>
      </c>
      <c r="AT54" s="46">
        <f>Purchases!$AG$60</f>
        <v>83.2</v>
      </c>
      <c r="AU54" s="46">
        <f>Purchases!$AG$60</f>
        <v>83.2</v>
      </c>
      <c r="AV54" s="46">
        <f>Purchases!$AI$60</f>
        <v>83.2</v>
      </c>
      <c r="AW54" s="46">
        <f>Purchases!$AI$60</f>
        <v>83.2</v>
      </c>
      <c r="AX54" s="46">
        <f>Purchases!$AI$60</f>
        <v>83.2</v>
      </c>
      <c r="AY54" s="46">
        <f>Purchases!$AI$60</f>
        <v>83.2</v>
      </c>
      <c r="AZ54" s="46">
        <f>Purchases!$AI$60</f>
        <v>83.2</v>
      </c>
      <c r="BA54" s="46">
        <f>Purchases!$AI$60</f>
        <v>83.2</v>
      </c>
      <c r="BB54" s="46">
        <f>Purchases!$AI$60</f>
        <v>83.2</v>
      </c>
      <c r="BD54" s="57">
        <v>52.21</v>
      </c>
      <c r="BF54" s="46">
        <f>((T54*SUM(T52:W52))+X54*SUM(X52:AA52)+AB54*SUM(AB52:AE52))/SUM(T52:AE52)</f>
        <v>76.302209091688979</v>
      </c>
      <c r="BH54" s="46">
        <f>((AF54*SUM(AF52:AI52))+AJ54*SUM(AJ52:AM52)+AN54*SUM(AN52:AQ52))/SUM(AF52:AQ52)</f>
        <v>83.200000000000017</v>
      </c>
      <c r="BJ54" s="46">
        <f>((AR54*SUM(AR52:AU52))+AV54*SUM(AV52:AY52)+AZ54*SUM(AZ52:BB52))/SUM(AR52:BB52)</f>
        <v>83.2</v>
      </c>
    </row>
    <row r="55" spans="2:63" outlineLevel="1" x14ac:dyDescent="0.15">
      <c r="B55" s="35" t="s">
        <v>217</v>
      </c>
      <c r="C55" s="94" t="s">
        <v>17</v>
      </c>
      <c r="D55" s="46">
        <f t="shared" ref="D55:O55" si="265">(D57*D56)</f>
        <v>0</v>
      </c>
      <c r="E55" s="46">
        <f t="shared" si="265"/>
        <v>0</v>
      </c>
      <c r="F55" s="46">
        <f t="shared" si="265"/>
        <v>0</v>
      </c>
      <c r="G55" s="46">
        <f t="shared" si="265"/>
        <v>0</v>
      </c>
      <c r="H55" s="46">
        <f t="shared" si="265"/>
        <v>0</v>
      </c>
      <c r="I55" s="46">
        <f t="shared" si="265"/>
        <v>0</v>
      </c>
      <c r="J55" s="46">
        <f t="shared" si="265"/>
        <v>1809.5513945248047</v>
      </c>
      <c r="K55" s="46">
        <f t="shared" si="265"/>
        <v>1173.7614267499214</v>
      </c>
      <c r="L55" s="46">
        <f t="shared" si="265"/>
        <v>898.52757823748277</v>
      </c>
      <c r="M55" s="46">
        <f t="shared" si="265"/>
        <v>434.17217855085846</v>
      </c>
      <c r="N55" s="46">
        <f t="shared" si="265"/>
        <v>0</v>
      </c>
      <c r="O55" s="46">
        <f t="shared" si="265"/>
        <v>815.01906434672981</v>
      </c>
      <c r="P55" s="53">
        <f t="shared" ref="P55" si="266">P56*P57</f>
        <v>0</v>
      </c>
      <c r="Q55" s="53">
        <f t="shared" ref="Q55" si="267">Q56*Q57</f>
        <v>0</v>
      </c>
      <c r="R55" s="53">
        <f t="shared" ref="R55" si="268">R56*R57</f>
        <v>0</v>
      </c>
      <c r="S55" s="53">
        <f t="shared" ref="S55:T55" si="269">S56*S57</f>
        <v>0</v>
      </c>
      <c r="T55" s="53">
        <f t="shared" si="269"/>
        <v>0</v>
      </c>
      <c r="U55" s="53">
        <f t="shared" ref="U55:AA55" si="270">(U56*U57)/1.21</f>
        <v>6371.2483688560233</v>
      </c>
      <c r="V55" s="53">
        <f t="shared" si="270"/>
        <v>8282.6228795128318</v>
      </c>
      <c r="W55" s="53">
        <f t="shared" si="270"/>
        <v>9556.8725532840363</v>
      </c>
      <c r="X55" s="53">
        <f t="shared" si="270"/>
        <v>3260.1332118073447</v>
      </c>
      <c r="Y55" s="53">
        <f t="shared" si="270"/>
        <v>407.51665147591808</v>
      </c>
      <c r="Z55" s="53">
        <f t="shared" si="270"/>
        <v>244.50999088555082</v>
      </c>
      <c r="AA55" s="53">
        <f t="shared" si="270"/>
        <v>815.03330295183616</v>
      </c>
      <c r="AB55" s="53">
        <f t="shared" ref="AB55" si="271">(AB56*AB57)/1.21</f>
        <v>81.503330295183602</v>
      </c>
      <c r="AC55" s="53">
        <f t="shared" ref="AC55" si="272">(AC56*AC57)/1.21</f>
        <v>81.503330295183602</v>
      </c>
      <c r="AD55" s="53">
        <f t="shared" ref="AD55" si="273">(AD56*AD57)/1.21</f>
        <v>81.503330295183602</v>
      </c>
      <c r="AE55" s="53">
        <f t="shared" ref="AE55" si="274">(AE56*AE57)/1.21</f>
        <v>21498.915229746824</v>
      </c>
      <c r="AF55" s="53">
        <f>(AF56*AF57)/1.21</f>
        <v>11932.902892561984</v>
      </c>
      <c r="AG55" s="53">
        <f>(AG56*AG57)/1.21</f>
        <v>15910.537190082645</v>
      </c>
      <c r="AH55" s="53">
        <f t="shared" ref="AH55" si="275">(AH56*AH57)/1.21</f>
        <v>7955.2685950413224</v>
      </c>
      <c r="AI55" s="53">
        <f t="shared" ref="AI55" si="276">(AI56*AI57)/1.21</f>
        <v>10938.494318181818</v>
      </c>
      <c r="AJ55" s="53">
        <f t="shared" ref="AJ55" si="277">(AJ56*AJ57)/1.21</f>
        <v>2636.3654817929937</v>
      </c>
      <c r="AK55" s="53">
        <f t="shared" ref="AK55" si="278">(AK56*AK57)/1.21</f>
        <v>1757.576987861996</v>
      </c>
      <c r="AL55" s="53">
        <f t="shared" ref="AL55" si="279">(AL56*AL57)/1.21</f>
        <v>1318.1827408964969</v>
      </c>
      <c r="AM55" s="53">
        <f t="shared" ref="AM55:AQ55" si="280">(AM56*AM57)/1.21</f>
        <v>8787.884939309979</v>
      </c>
      <c r="AN55" s="53">
        <f t="shared" si="280"/>
        <v>439.39424696549901</v>
      </c>
      <c r="AO55" s="53">
        <f t="shared" si="280"/>
        <v>439.39424696549901</v>
      </c>
      <c r="AP55" s="53">
        <f t="shared" si="280"/>
        <v>439.39424696549901</v>
      </c>
      <c r="AQ55" s="53">
        <f t="shared" si="280"/>
        <v>32601.17236971543</v>
      </c>
      <c r="AR55" s="53">
        <f>(AR56*AR57)/1.21</f>
        <v>17930.64480334349</v>
      </c>
      <c r="AS55" s="53">
        <f>(AS56*AS57)/1.21</f>
        <v>16300.586184857715</v>
      </c>
      <c r="AT55" s="53">
        <f t="shared" ref="AT55:BB55" si="281">(AT56*AT57)/1.21</f>
        <v>19560.703421829257</v>
      </c>
      <c r="AU55" s="53">
        <f t="shared" si="281"/>
        <v>17930.64480334349</v>
      </c>
      <c r="AV55" s="53">
        <f t="shared" si="281"/>
        <v>5114.7595207256436</v>
      </c>
      <c r="AW55" s="53">
        <f t="shared" si="281"/>
        <v>3409.8396804837625</v>
      </c>
      <c r="AX55" s="53">
        <f t="shared" si="281"/>
        <v>2557.3797603628218</v>
      </c>
      <c r="AY55" s="53">
        <f t="shared" si="281"/>
        <v>17049.198402418813</v>
      </c>
      <c r="AZ55" s="53">
        <f t="shared" si="281"/>
        <v>852.45992012094064</v>
      </c>
      <c r="BA55" s="53">
        <f t="shared" si="281"/>
        <v>852.45992012094064</v>
      </c>
      <c r="BB55" s="53">
        <f t="shared" si="281"/>
        <v>852.45992012094064</v>
      </c>
      <c r="BD55" s="46">
        <f>((BD56*BD57))</f>
        <v>4648.5</v>
      </c>
      <c r="BE55" s="40"/>
      <c r="BF55" s="46">
        <f>SUM(P55:AA55)</f>
        <v>28937.936958773542</v>
      </c>
      <c r="BG55" s="55"/>
      <c r="BH55" s="46">
        <f>SUM(AB55:AM55)</f>
        <v>82980.638366361614</v>
      </c>
      <c r="BI55" s="55"/>
      <c r="BJ55" s="46">
        <f>SUM(AN55:AY55)</f>
        <v>133773.11168797693</v>
      </c>
      <c r="BK55" s="55"/>
    </row>
    <row r="56" spans="2:63" outlineLevel="1" x14ac:dyDescent="0.15">
      <c r="B56" s="34" t="s">
        <v>211</v>
      </c>
      <c r="C56" s="94" t="s">
        <v>18</v>
      </c>
      <c r="D56" s="46">
        <f t="shared" ref="D56:O56" si="282">$BD56*(D$38/$BD$38)</f>
        <v>0</v>
      </c>
      <c r="E56" s="46">
        <f t="shared" si="282"/>
        <v>0</v>
      </c>
      <c r="F56" s="46">
        <f t="shared" si="282"/>
        <v>0</v>
      </c>
      <c r="G56" s="46">
        <f t="shared" si="282"/>
        <v>0</v>
      </c>
      <c r="H56" s="46">
        <f t="shared" si="282"/>
        <v>0</v>
      </c>
      <c r="I56" s="46">
        <f t="shared" si="282"/>
        <v>0</v>
      </c>
      <c r="J56" s="46">
        <f t="shared" si="282"/>
        <v>87.587192377773704</v>
      </c>
      <c r="K56" s="46">
        <f t="shared" si="282"/>
        <v>56.813234595833563</v>
      </c>
      <c r="L56" s="46">
        <f t="shared" si="282"/>
        <v>43.491170292230528</v>
      </c>
      <c r="M56" s="46">
        <f t="shared" si="282"/>
        <v>21.015110288037679</v>
      </c>
      <c r="N56" s="46">
        <f t="shared" si="282"/>
        <v>0</v>
      </c>
      <c r="O56" s="46">
        <f t="shared" si="282"/>
        <v>39.449131865766205</v>
      </c>
      <c r="P56" s="46">
        <f t="shared" ref="P56:T56" si="283">AVERAGE($D56:$G56)</f>
        <v>0</v>
      </c>
      <c r="Q56" s="46">
        <f t="shared" si="283"/>
        <v>0</v>
      </c>
      <c r="R56" s="46">
        <f t="shared" si="283"/>
        <v>0</v>
      </c>
      <c r="S56" s="46">
        <f t="shared" si="283"/>
        <v>0</v>
      </c>
      <c r="T56" s="46">
        <f t="shared" si="283"/>
        <v>0</v>
      </c>
      <c r="U56" s="46">
        <f>Purchases!$F$61*Purchases!$P$61*Assumptions!$BF$39*(1*U$75/(SUM(Assumptions!$U$75:$W$75)))</f>
        <v>149.21052631578945</v>
      </c>
      <c r="V56" s="46">
        <f>Purchases!$F$61*Purchases!$P$61*Assumptions!$BF$39*(1*V$75/(SUM(Assumptions!$U$75:$W$75)))</f>
        <v>193.97368421052633</v>
      </c>
      <c r="W56" s="46">
        <f>Purchases!$F$61*Purchases!$P$61*Assumptions!$BF$39*(1*W$75/(SUM(Assumptions!$U$75:$W$75)))</f>
        <v>223.81578947368422</v>
      </c>
      <c r="X56" s="46">
        <f>(Purchases!$F$61+Purchases!$H$61-SUM(Assumptions!$T26:$W26,$T56:$W56))*Purchases!$Q$61*Assumptions!$BF$39*(1*Assumptions!X$75/(SUM($X$75:$AD$75)))</f>
        <v>61.608016614542606</v>
      </c>
      <c r="Y56" s="46">
        <f>(Purchases!$F$61+Purchases!$H$61-SUM(Assumptions!$T26:$W26,$T56:$W56))*Purchases!$Q$61*Assumptions!$BF$39*(1*Assumptions!Y$75/(SUM($X$75:$AD$75)))</f>
        <v>7.7010020768178258</v>
      </c>
      <c r="Z56" s="46">
        <f>(Purchases!$F$61+Purchases!$H$61-SUM(Assumptions!$T26:$W26,$T56:$W56))*Purchases!$Q$61*Assumptions!$BF$39*(1*Assumptions!Z$75/(SUM($X$75:$AD$75)))</f>
        <v>4.6206012460906951</v>
      </c>
      <c r="AA56" s="46">
        <f>(Purchases!$F$61+Purchases!$H$61-SUM(Assumptions!$T26:$W26,$T56:$W56))*Purchases!$Q$61*Assumptions!$BF$39*(1*Assumptions!AA$75/(SUM($X$75:$AD$75)))</f>
        <v>15.402004153635652</v>
      </c>
      <c r="AB56" s="46">
        <f>(Purchases!$F$61+Purchases!$H$61-SUM(Assumptions!$T26:$W26,$T56:$W56))*Purchases!$Q$61*Assumptions!$BF$39*(1*Assumptions!AB$75/(SUM($X$75:$AD$75)))</f>
        <v>1.5402004153635651</v>
      </c>
      <c r="AC56" s="46">
        <f>(Purchases!$F$61+Purchases!$H$61-SUM(Assumptions!$T26:$W26,$T56:$W56))*Purchases!$Q$61*Assumptions!$BF$39*(1*Assumptions!AC$75/(SUM($X$75:$AD$75)))</f>
        <v>1.5402004153635651</v>
      </c>
      <c r="AD56" s="46">
        <f>(Purchases!$F$61+Purchases!$H$61-SUM(Assumptions!$T26:$W26,$T56:$W56))*Purchases!$Q$61*Assumptions!$BF$39*(1*Assumptions!AD$75/(SUM($X$75:$AD$75)))</f>
        <v>1.5402004153635651</v>
      </c>
      <c r="AE56" s="46">
        <f>Purchases!$Z$61*Purchases!$AJ$61*Assumptions!$BH$39*(1*AE$75/(SUM(Assumptions!$AE$75:$AI$75)))</f>
        <v>406.2734375</v>
      </c>
      <c r="AF56" s="46">
        <f>Purchases!$Z$61*Purchases!$AJ$61*Assumptions!$BH$39*(1*AF$75/(SUM(Assumptions!$AE$75:$AI$75)))</f>
        <v>286.78125</v>
      </c>
      <c r="AG56" s="46">
        <f>Purchases!$Z$61*Purchases!$AJ$61*Assumptions!$BH$39*(1*AG$75/(SUM(Assumptions!$AE$75:$AI$75)))</f>
        <v>382.375</v>
      </c>
      <c r="AH56" s="46">
        <f>Purchases!$Z$61*Purchases!$AJ$61*Assumptions!$BH$39*(1*AH$75/(SUM(Assumptions!$AE$75:$AI$75)))</f>
        <v>191.1875</v>
      </c>
      <c r="AI56" s="46">
        <f>Purchases!$Z$61*Purchases!$AJ$61*Assumptions!$BH$39*(1*AI$75/(SUM(Assumptions!$AE$75:$AI$75)))</f>
        <v>262.8828125</v>
      </c>
      <c r="AJ56" s="46">
        <f>(Purchases!$Z$61+Purchases!$AB$61-SUM(Assumptions!$AE56:$AI56,$AE26:$AI26))*Purchases!$AK$61*Assumptions!$BH$39*(1*Assumptions!AJ$75/(SUM($AJ$75:$AP$75)))</f>
        <v>55.416666666666657</v>
      </c>
      <c r="AK56" s="46">
        <f>(Purchases!$Z$61+Purchases!$AB$61-SUM(Assumptions!$AE56:$AI56,$AE26:$AI26))*Purchases!$AK$61*Assumptions!$BH$39*(1*Assumptions!AK$75/(SUM($AJ$75:$AP$75)))</f>
        <v>36.944444444444443</v>
      </c>
      <c r="AL56" s="46">
        <f>(Purchases!$Z$61+Purchases!$AB$61-SUM(Assumptions!$AE56:$AI56,$AE26:$AI26))*Purchases!$AK$61*Assumptions!$BH$39*(1*Assumptions!AL$75/(SUM($AJ$75:$AP$75)))</f>
        <v>27.708333333333329</v>
      </c>
      <c r="AM56" s="46">
        <f>(Purchases!$Z$61+Purchases!$AB$61-SUM(Assumptions!$AE56:$AI56,$AE26:$AI26))*Purchases!$AK$61*Assumptions!$BH$39*(1*Assumptions!AM$75/(SUM($AJ$75:$AP$75)))</f>
        <v>184.7222222222222</v>
      </c>
      <c r="AN56" s="46">
        <f>(Purchases!$Z$61+Purchases!$AB$61-SUM(Assumptions!$AE56:$AI56,$AE26:$AI26))*Purchases!$AK$61*Assumptions!$BH$39*(1*Assumptions!AN$75/(SUM($AJ$75:$AP$75)))</f>
        <v>9.2361111111111107</v>
      </c>
      <c r="AO56" s="46">
        <f>(Purchases!$Z$61+Purchases!$AB$61-SUM(Assumptions!$AE56:$AI56,$AE26:$AI26))*Purchases!$AK$61*Assumptions!$BH$39*(1*Assumptions!AO$75/(SUM($AJ$75:$AP$75)))</f>
        <v>9.2361111111111107</v>
      </c>
      <c r="AP56" s="46">
        <f>(Purchases!$Z$61+Purchases!$AB$61-SUM(Assumptions!$AE56:$AI56,$AE26:$AI26))*Purchases!$AK$61*Assumptions!$BH$39*(1*Assumptions!AP$75/(SUM($AJ$75:$AP$75)))</f>
        <v>9.2361111111111107</v>
      </c>
      <c r="AQ56" s="46">
        <f>Purchases!$AT$61*Purchases!$BD$61*Assumptions!$BJ$39*(1*AQ$75/(SUM(Assumptions!$AQ$75:$AU$75)))</f>
        <v>783.49795081967216</v>
      </c>
      <c r="AR56" s="46">
        <f>Purchases!$AT$61*Purchases!$BD$61*Assumptions!$BJ$39*(1*AR$75/(SUM(Assumptions!$AQ$75:$AU$75)))</f>
        <v>430.92387295081971</v>
      </c>
      <c r="AS56" s="46">
        <f>Purchases!$AT$61*Purchases!$BD$61*Assumptions!$BJ$39*(1*AS$75/(SUM(Assumptions!$AQ$75:$AU$75)))</f>
        <v>391.74897540983608</v>
      </c>
      <c r="AT56" s="46">
        <f>Purchases!$AT$61*Purchases!$BD$61*Assumptions!$BJ$39*(1*AT$75/(SUM(Assumptions!$AQ$75:$AU$75)))</f>
        <v>470.09877049180329</v>
      </c>
      <c r="AU56" s="46">
        <f>Purchases!$AT$61*Purchases!$BD$61*Assumptions!$BJ$39*(1*AU$75/(SUM(Assumptions!$AQ$75:$AU$75)))</f>
        <v>430.92387295081971</v>
      </c>
      <c r="AV56" s="46">
        <f>(Purchases!$AT$61+Purchases!$AV$61-SUM(Assumptions!$AQ26:$AU26,$AQ56:$AU56))*Purchases!$BE$61*Assumptions!$BJ$39*(1*Assumptions!AV$75/(SUM($AV$75:$BB$75)))</f>
        <v>107.51275777114296</v>
      </c>
      <c r="AW56" s="46">
        <f>(Purchases!$AT$61+Purchases!$AV$61-SUM(Assumptions!$AQ26:$AU26,$AQ56:$AU56))*Purchases!$BE$61*Assumptions!$BJ$39*(1*Assumptions!AW$75/(SUM($AV$75:$BB$75)))</f>
        <v>71.675171847428643</v>
      </c>
      <c r="AX56" s="46">
        <f>(Purchases!$AT$61+Purchases!$AV$61-SUM(Assumptions!$AQ26:$AU26,$AQ56:$AU56))*Purchases!$BE$61*Assumptions!$BJ$39*(1*Assumptions!AX$75/(SUM($AV$75:$BB$75)))</f>
        <v>53.756378885571479</v>
      </c>
      <c r="AY56" s="46">
        <f>(Purchases!$AT$61+Purchases!$AV$61-SUM(Assumptions!$AQ26:$AU26,$AQ56:$AU56))*Purchases!$BE$61*Assumptions!$BJ$39*(1*Assumptions!AY$75/(SUM($AV$75:$BB$75)))</f>
        <v>358.37585923714317</v>
      </c>
      <c r="AZ56" s="46">
        <f>(Purchases!$AT$61+Purchases!$AV$61-SUM(Assumptions!$AQ26:$AU26,$AQ56:$AU56))*Purchases!$BE$61*Assumptions!$BJ$39*(1*Assumptions!AZ$75/(SUM($AV$75:$BB$75)))</f>
        <v>17.918792961857161</v>
      </c>
      <c r="BA56" s="46">
        <f>(Purchases!$AT$61+Purchases!$AV$61-SUM(Assumptions!$AQ26:$AU26,$AQ56:$AU56))*Purchases!$BE$61*Assumptions!$BJ$39*(1*Assumptions!BA$75/(SUM($AV$75:$BB$75)))</f>
        <v>17.918792961857161</v>
      </c>
      <c r="BB56" s="46">
        <f>(Purchases!$AT$61+Purchases!$AV$61-SUM(Assumptions!$AQ26:$AU26,$AQ56:$AU56))*Purchases!$BE$61*Assumptions!$BJ$39*(1*Assumptions!BB$75/(SUM($AV$75:$BB$75)))</f>
        <v>17.918792961857161</v>
      </c>
      <c r="BC56" s="143"/>
      <c r="BD56" s="57">
        <v>225</v>
      </c>
      <c r="BE56" s="22"/>
      <c r="BF56" s="46">
        <f>SUM(P56:AA56)</f>
        <v>656.33162409108684</v>
      </c>
      <c r="BG56" s="55"/>
      <c r="BH56" s="46">
        <f>SUM(AB56:AM56)</f>
        <v>1838.9122679127572</v>
      </c>
      <c r="BI56" s="55"/>
      <c r="BJ56" s="46">
        <f>SUM(AN56:AY56)</f>
        <v>3126.2219436975706</v>
      </c>
      <c r="BK56" s="55"/>
    </row>
    <row r="57" spans="2:63" outlineLevel="1" x14ac:dyDescent="0.15">
      <c r="B57" s="34" t="s">
        <v>212</v>
      </c>
      <c r="C57" s="94" t="s">
        <v>17</v>
      </c>
      <c r="D57" s="57">
        <v>20.66</v>
      </c>
      <c r="E57" s="57">
        <v>20.66</v>
      </c>
      <c r="F57" s="57">
        <v>20.66</v>
      </c>
      <c r="G57" s="57">
        <v>20.66</v>
      </c>
      <c r="H57" s="57">
        <v>20.66</v>
      </c>
      <c r="I57" s="57">
        <v>20.66</v>
      </c>
      <c r="J57" s="57">
        <v>20.66</v>
      </c>
      <c r="K57" s="57">
        <v>20.66</v>
      </c>
      <c r="L57" s="57">
        <v>20.66</v>
      </c>
      <c r="M57" s="57">
        <v>20.66</v>
      </c>
      <c r="N57" s="57">
        <v>20.66</v>
      </c>
      <c r="O57" s="57">
        <v>20.66</v>
      </c>
      <c r="P57" s="57">
        <v>20.66</v>
      </c>
      <c r="Q57" s="57">
        <v>20.66</v>
      </c>
      <c r="R57" s="57">
        <v>20.66</v>
      </c>
      <c r="S57" s="57">
        <v>20.66</v>
      </c>
      <c r="T57" s="57">
        <v>20.66</v>
      </c>
      <c r="U57" s="46">
        <f>Purchases!$M$61</f>
        <v>51.666666666666664</v>
      </c>
      <c r="V57" s="46">
        <f>Purchases!$M$61</f>
        <v>51.666666666666664</v>
      </c>
      <c r="W57" s="46">
        <f>Purchases!$M$61</f>
        <v>51.666666666666664</v>
      </c>
      <c r="X57" s="46">
        <f>Purchases!$O$61</f>
        <v>64.029998092094459</v>
      </c>
      <c r="Y57" s="46">
        <f>Purchases!$O$61</f>
        <v>64.029998092094459</v>
      </c>
      <c r="Z57" s="46">
        <f>Purchases!$O$61</f>
        <v>64.029998092094459</v>
      </c>
      <c r="AA57" s="46">
        <f>Purchases!$O$61</f>
        <v>64.029998092094459</v>
      </c>
      <c r="AB57" s="46">
        <f>Purchases!$O$61</f>
        <v>64.029998092094459</v>
      </c>
      <c r="AC57" s="46">
        <f>Purchases!$O$61</f>
        <v>64.029998092094459</v>
      </c>
      <c r="AD57" s="46">
        <f>Purchases!$O$61</f>
        <v>64.029998092094459</v>
      </c>
      <c r="AE57" s="46">
        <f>Purchases!$O$61</f>
        <v>64.029998092094459</v>
      </c>
      <c r="AF57" s="46">
        <f>Purchases!$AG$61</f>
        <v>50.347826086956523</v>
      </c>
      <c r="AG57" s="46">
        <f>Purchases!$AG$61</f>
        <v>50.347826086956523</v>
      </c>
      <c r="AH57" s="46">
        <f>Purchases!$AG$61</f>
        <v>50.347826086956523</v>
      </c>
      <c r="AI57" s="46">
        <f>Purchases!$AG$61</f>
        <v>50.347826086956523</v>
      </c>
      <c r="AJ57" s="46">
        <f>Purchases!$AI$61</f>
        <v>57.563950068622965</v>
      </c>
      <c r="AK57" s="46">
        <f>Purchases!$AI$61</f>
        <v>57.563950068622965</v>
      </c>
      <c r="AL57" s="46">
        <f>Purchases!$AI$61</f>
        <v>57.563950068622965</v>
      </c>
      <c r="AM57" s="46">
        <f>Purchases!$AI$61</f>
        <v>57.563950068622965</v>
      </c>
      <c r="AN57" s="46">
        <f>Purchases!$AI$61</f>
        <v>57.563950068622965</v>
      </c>
      <c r="AO57" s="46">
        <f>Purchases!$AI$61</f>
        <v>57.563950068622965</v>
      </c>
      <c r="AP57" s="46">
        <f>Purchases!$AI$61</f>
        <v>57.563950068622965</v>
      </c>
      <c r="AQ57" s="46">
        <f>Purchases!$AG$61</f>
        <v>50.347826086956523</v>
      </c>
      <c r="AR57" s="46">
        <f>Purchases!$AG$61</f>
        <v>50.347826086956523</v>
      </c>
      <c r="AS57" s="46">
        <f>Purchases!$AG$61</f>
        <v>50.347826086956523</v>
      </c>
      <c r="AT57" s="46">
        <f>Purchases!$AG$61</f>
        <v>50.347826086956523</v>
      </c>
      <c r="AU57" s="46">
        <f>Purchases!$AG$61</f>
        <v>50.347826086956523</v>
      </c>
      <c r="AV57" s="46">
        <f>Purchases!$AI$61</f>
        <v>57.563950068622965</v>
      </c>
      <c r="AW57" s="46">
        <f>Purchases!$AI$61</f>
        <v>57.563950068622965</v>
      </c>
      <c r="AX57" s="46">
        <f>Purchases!$AI$61</f>
        <v>57.563950068622965</v>
      </c>
      <c r="AY57" s="46">
        <f>Purchases!$AI$61</f>
        <v>57.563950068622965</v>
      </c>
      <c r="AZ57" s="46">
        <f>Purchases!$AI$61</f>
        <v>57.563950068622965</v>
      </c>
      <c r="BA57" s="46">
        <f>Purchases!$AI$61</f>
        <v>57.563950068622965</v>
      </c>
      <c r="BB57" s="46">
        <f>Purchases!$AI$61</f>
        <v>57.563950068622965</v>
      </c>
      <c r="BD57" s="57">
        <v>20.66</v>
      </c>
      <c r="BF57" s="46">
        <f>((T57*SUM(T55:W55))+X57*SUM(X55:AA55)+AB57*SUM(AB55:AE55))/SUM(T55:AE55)</f>
        <v>43.311930002903608</v>
      </c>
      <c r="BH57" s="46">
        <f>((AF57*SUM(AF55:AI55))+AJ57*SUM(AJ55:AM55)+AN57*SUM(AN55:AQ55))/SUM(AF55:AQ55)</f>
        <v>54.019670808089423</v>
      </c>
      <c r="BJ57" s="46">
        <f>((AR57*SUM(AR55:AU55))+AV57*SUM(AV55:AY55)+AZ57*SUM(AZ55:BB55))/SUM(AR55:BB55)</f>
        <v>52.510212336607083</v>
      </c>
    </row>
    <row r="58" spans="2:63" outlineLevel="1" x14ac:dyDescent="0.15">
      <c r="B58" s="35" t="s">
        <v>218</v>
      </c>
      <c r="C58" s="94" t="s">
        <v>17</v>
      </c>
      <c r="D58" s="46">
        <f t="shared" ref="D58:O58" si="284">(D60*D59)</f>
        <v>0</v>
      </c>
      <c r="E58" s="46">
        <f t="shared" si="284"/>
        <v>0</v>
      </c>
      <c r="F58" s="46">
        <f t="shared" si="284"/>
        <v>0</v>
      </c>
      <c r="G58" s="46">
        <f t="shared" si="284"/>
        <v>0</v>
      </c>
      <c r="H58" s="46">
        <f t="shared" si="284"/>
        <v>0</v>
      </c>
      <c r="I58" s="46">
        <f t="shared" si="284"/>
        <v>0</v>
      </c>
      <c r="J58" s="46">
        <f t="shared" si="284"/>
        <v>237.39632622071787</v>
      </c>
      <c r="K58" s="46">
        <f t="shared" si="284"/>
        <v>153.9865910485473</v>
      </c>
      <c r="L58" s="46">
        <f t="shared" si="284"/>
        <v>117.87846796006163</v>
      </c>
      <c r="M58" s="46">
        <f t="shared" si="284"/>
        <v>56.959354924697337</v>
      </c>
      <c r="N58" s="46">
        <f t="shared" si="284"/>
        <v>0</v>
      </c>
      <c r="O58" s="46">
        <f t="shared" si="284"/>
        <v>106.92292700897272</v>
      </c>
      <c r="P58" s="53">
        <f t="shared" ref="P58" si="285">P59*P60</f>
        <v>0</v>
      </c>
      <c r="Q58" s="53">
        <f t="shared" ref="Q58" si="286">Q59*Q60</f>
        <v>0</v>
      </c>
      <c r="R58" s="53">
        <f t="shared" ref="R58" si="287">R59*R60</f>
        <v>0</v>
      </c>
      <c r="S58" s="53">
        <f t="shared" ref="S58:T58" si="288">S59*S60</f>
        <v>0</v>
      </c>
      <c r="T58" s="53">
        <f t="shared" si="288"/>
        <v>0</v>
      </c>
      <c r="U58" s="53">
        <f t="shared" ref="U58:AA58" si="289">(U59*U60)/1.21</f>
        <v>974.33666811657235</v>
      </c>
      <c r="V58" s="53">
        <f t="shared" si="289"/>
        <v>1266.6376685515443</v>
      </c>
      <c r="W58" s="53">
        <f t="shared" si="289"/>
        <v>1461.5050021748586</v>
      </c>
      <c r="X58" s="53">
        <f t="shared" si="289"/>
        <v>1047.3052790442944</v>
      </c>
      <c r="Y58" s="53">
        <f t="shared" si="289"/>
        <v>130.9131598805368</v>
      </c>
      <c r="Z58" s="53">
        <f t="shared" si="289"/>
        <v>78.547895928322063</v>
      </c>
      <c r="AA58" s="53">
        <f t="shared" si="289"/>
        <v>261.82631976107359</v>
      </c>
      <c r="AB58" s="53">
        <f t="shared" ref="AB58" si="290">(AB59*AB60)/1.21</f>
        <v>26.182631976107356</v>
      </c>
      <c r="AC58" s="53">
        <f t="shared" ref="AC58" si="291">(AC59*AC60)/1.21</f>
        <v>26.182631976107356</v>
      </c>
      <c r="AD58" s="53">
        <f t="shared" ref="AD58" si="292">(AD59*AD60)/1.21</f>
        <v>26.182631976107356</v>
      </c>
      <c r="AE58" s="53">
        <f t="shared" ref="AE58" si="293">(AE59*AE60)/1.21</f>
        <v>1167.8719008264463</v>
      </c>
      <c r="AF58" s="53">
        <f>(AF59*AF60)/1.21</f>
        <v>824.38016528925618</v>
      </c>
      <c r="AG58" s="53">
        <f>(AG59*AG60)/1.21</f>
        <v>1099.1735537190084</v>
      </c>
      <c r="AH58" s="53">
        <f t="shared" ref="AH58" si="294">(AH59*AH60)/1.21</f>
        <v>549.5867768595042</v>
      </c>
      <c r="AI58" s="53">
        <f t="shared" ref="AI58" si="295">(AI59*AI60)/1.21</f>
        <v>755.68181818181824</v>
      </c>
      <c r="AJ58" s="53">
        <f t="shared" ref="AJ58" si="296">(AJ59*AJ60)/1.21</f>
        <v>38.567493112947652</v>
      </c>
      <c r="AK58" s="53">
        <f t="shared" ref="AK58" si="297">(AK59*AK60)/1.21</f>
        <v>25.711662075298438</v>
      </c>
      <c r="AL58" s="53">
        <f t="shared" ref="AL58" si="298">(AL59*AL60)/1.21</f>
        <v>19.283746556473826</v>
      </c>
      <c r="AM58" s="53">
        <f t="shared" ref="AM58:AQ58" si="299">(AM59*AM60)/1.21</f>
        <v>128.55831037649219</v>
      </c>
      <c r="AN58" s="53">
        <f t="shared" si="299"/>
        <v>6.4279155188246095</v>
      </c>
      <c r="AO58" s="53">
        <f t="shared" si="299"/>
        <v>6.4279155188246095</v>
      </c>
      <c r="AP58" s="53">
        <f t="shared" si="299"/>
        <v>6.4279155188246095</v>
      </c>
      <c r="AQ58" s="53">
        <f t="shared" si="299"/>
        <v>1475.2066115702478</v>
      </c>
      <c r="AR58" s="53">
        <f>(AR59*AR60)/1.21</f>
        <v>811.36363636363615</v>
      </c>
      <c r="AS58" s="53">
        <f>(AS59*AS60)/1.21</f>
        <v>737.60330578512389</v>
      </c>
      <c r="AT58" s="53">
        <f t="shared" ref="AT58:BB58" si="300">(AT59*AT60)/1.21</f>
        <v>885.12396694214874</v>
      </c>
      <c r="AU58" s="53">
        <f t="shared" si="300"/>
        <v>811.36363636363615</v>
      </c>
      <c r="AV58" s="53">
        <f t="shared" si="300"/>
        <v>524.51790633608812</v>
      </c>
      <c r="AW58" s="53">
        <f t="shared" si="300"/>
        <v>349.67860422405886</v>
      </c>
      <c r="AX58" s="53">
        <f t="shared" si="300"/>
        <v>262.25895316804406</v>
      </c>
      <c r="AY58" s="53">
        <f t="shared" si="300"/>
        <v>1748.393021120294</v>
      </c>
      <c r="AZ58" s="53">
        <f t="shared" si="300"/>
        <v>87.419651056014715</v>
      </c>
      <c r="BA58" s="53">
        <f t="shared" si="300"/>
        <v>87.419651056014715</v>
      </c>
      <c r="BB58" s="53">
        <f t="shared" si="300"/>
        <v>87.419651056014715</v>
      </c>
      <c r="BD58" s="46">
        <f>((BD59*BD60))</f>
        <v>609.84</v>
      </c>
      <c r="BE58" s="40"/>
      <c r="BF58" s="46">
        <f>SUM(P58:AA58)</f>
        <v>5221.0719934572026</v>
      </c>
      <c r="BG58" s="55"/>
      <c r="BH58" s="46">
        <f>SUM(AB58:AM58)</f>
        <v>4687.3633229255674</v>
      </c>
      <c r="BI58" s="55"/>
      <c r="BJ58" s="46">
        <f>SUM(AN58:AY58)</f>
        <v>7624.7933884297527</v>
      </c>
      <c r="BK58" s="55"/>
    </row>
    <row r="59" spans="2:63" outlineLevel="1" x14ac:dyDescent="0.15">
      <c r="B59" s="34" t="s">
        <v>211</v>
      </c>
      <c r="C59" s="94" t="s">
        <v>18</v>
      </c>
      <c r="D59" s="46">
        <f t="shared" ref="D59:O59" si="301">$BD59*(D$38/$BD$38)</f>
        <v>0</v>
      </c>
      <c r="E59" s="46">
        <f t="shared" si="301"/>
        <v>0</v>
      </c>
      <c r="F59" s="46">
        <f t="shared" si="301"/>
        <v>0</v>
      </c>
      <c r="G59" s="46">
        <f t="shared" si="301"/>
        <v>0</v>
      </c>
      <c r="H59" s="46">
        <f t="shared" si="301"/>
        <v>0</v>
      </c>
      <c r="I59" s="46">
        <f t="shared" si="301"/>
        <v>0</v>
      </c>
      <c r="J59" s="46">
        <f t="shared" si="301"/>
        <v>7.0069753902218963</v>
      </c>
      <c r="K59" s="46">
        <f t="shared" si="301"/>
        <v>4.5450587676666849</v>
      </c>
      <c r="L59" s="46">
        <f t="shared" si="301"/>
        <v>3.4792936233784419</v>
      </c>
      <c r="M59" s="46">
        <f t="shared" si="301"/>
        <v>1.6812088230430144</v>
      </c>
      <c r="N59" s="46">
        <f t="shared" si="301"/>
        <v>0</v>
      </c>
      <c r="O59" s="46">
        <f t="shared" si="301"/>
        <v>3.1559305492612961</v>
      </c>
      <c r="P59" s="46">
        <f t="shared" ref="P59:T59" si="302">AVERAGE($D59:$G59)</f>
        <v>0</v>
      </c>
      <c r="Q59" s="46">
        <f t="shared" si="302"/>
        <v>0</v>
      </c>
      <c r="R59" s="46">
        <f t="shared" si="302"/>
        <v>0</v>
      </c>
      <c r="S59" s="46">
        <f t="shared" si="302"/>
        <v>0</v>
      </c>
      <c r="T59" s="46">
        <f t="shared" si="302"/>
        <v>0</v>
      </c>
      <c r="U59" s="46">
        <f>Purchases!$F$62*Purchases!$P$62*Assumptions!$BF$39*(1*U$75/(SUM(Assumptions!$U$75:$W$75)))</f>
        <v>14.736842105263158</v>
      </c>
      <c r="V59" s="46">
        <f>Purchases!$F$62*Purchases!$P$62*Assumptions!$BF$39*(1*V$75/(SUM(Assumptions!$U$75:$W$75)))</f>
        <v>19.157894736842106</v>
      </c>
      <c r="W59" s="46">
        <f>Purchases!$F$62*Purchases!$P$62*Assumptions!$BF$39*(1*W$75/(SUM(Assumptions!$U$75:$W$75)))</f>
        <v>22.105263157894736</v>
      </c>
      <c r="X59" s="46">
        <f>(Purchases!$F$62+Purchases!$H$62-SUM(Assumptions!$T59:$W59,$T29:$W29))*Purchases!$Q$62*Assumptions!$BF$39*(1*Assumptions!X$75/(SUM($X$75:$AD$75)))</f>
        <v>15.84049234554495</v>
      </c>
      <c r="Y59" s="46">
        <f>(Purchases!$F$62+Purchases!$H$62-SUM(Assumptions!$T59:$W59,$T29:$W29))*Purchases!$Q$62*Assumptions!$BF$39*(1*Assumptions!Y$75/(SUM($X$75:$AD$75)))</f>
        <v>1.9800615431931188</v>
      </c>
      <c r="Z59" s="46">
        <f>(Purchases!$F$62+Purchases!$H$62-SUM(Assumptions!$T59:$W59,$T29:$W29))*Purchases!$Q$62*Assumptions!$BF$39*(1*Assumptions!Z$75/(SUM($X$75:$AD$75)))</f>
        <v>1.1880369259158712</v>
      </c>
      <c r="AA59" s="46">
        <f>(Purchases!$F$62+Purchases!$H$62-SUM(Assumptions!$T59:$W59,$T29:$W29))*Purchases!$Q$62*Assumptions!$BF$39*(1*Assumptions!AA$75/(SUM($X$75:$AD$75)))</f>
        <v>3.9601230863862376</v>
      </c>
      <c r="AB59" s="46">
        <f>(Purchases!$F$62+Purchases!$H$62-SUM(Assumptions!$T59:$W59,$T29:$W29))*Purchases!$Q$62*Assumptions!$BF$39*(1*Assumptions!AB$75/(SUM($X$75:$AD$75)))</f>
        <v>0.39601230863862374</v>
      </c>
      <c r="AC59" s="46">
        <f>(Purchases!$F$62+Purchases!$H$62-SUM(Assumptions!$T59:$W59,$T29:$W29))*Purchases!$Q$62*Assumptions!$BF$39*(1*Assumptions!AC$75/(SUM($X$75:$AD$75)))</f>
        <v>0.39601230863862374</v>
      </c>
      <c r="AD59" s="46">
        <f>(Purchases!$F$62+Purchases!$H$62-SUM(Assumptions!$T59:$W59,$T29:$W29))*Purchases!$Q$62*Assumptions!$BF$39*(1*Assumptions!AD$75/(SUM($X$75:$AD$75)))</f>
        <v>0.39601230863862374</v>
      </c>
      <c r="AE59" s="46">
        <f>Purchases!$Z$62*Purchases!$AJ$62*Assumptions!$BH$39*(1*AE$75/(SUM(Assumptions!$AE$75:$AI$75)))</f>
        <v>17.6640625</v>
      </c>
      <c r="AF59" s="46">
        <f>Purchases!$Z$62*Purchases!$AJ$62*Assumptions!$BH$39*(1*AF$75/(SUM(Assumptions!$AE$75:$AI$75)))</f>
        <v>12.46875</v>
      </c>
      <c r="AG59" s="46">
        <f>Purchases!$Z$62*Purchases!$AJ$62*Assumptions!$BH$39*(1*AG$75/(SUM(Assumptions!$AE$75:$AI$75)))</f>
        <v>16.625</v>
      </c>
      <c r="AH59" s="46">
        <f>Purchases!$Z$62*Purchases!$AJ$62*Assumptions!$BH$39*(1*AH$75/(SUM(Assumptions!$AE$75:$AI$75)))</f>
        <v>8.3125</v>
      </c>
      <c r="AI59" s="46">
        <f>Purchases!$Z$62*Purchases!$AJ$62*Assumptions!$BH$39*(1*AI$75/(SUM(Assumptions!$AE$75:$AI$75)))</f>
        <v>11.4296875</v>
      </c>
      <c r="AJ59" s="46">
        <f>(Purchases!$Z$62+Purchases!$AB$62-SUM(Assumptions!$AE59:$AI59,$AE29:$AI29))*Purchases!$AK$62*Assumptions!$BH$39*(1*Assumptions!AJ$75/(SUM($AJ$75:$AP$75)))</f>
        <v>0.58333333333333326</v>
      </c>
      <c r="AK59" s="46">
        <f>(Purchases!$Z$62+Purchases!$AB$62-SUM(Assumptions!$AE59:$AI59,$AE29:$AI29))*Purchases!$AK$62*Assumptions!$BH$39*(1*Assumptions!AK$75/(SUM($AJ$75:$AP$75)))</f>
        <v>0.38888888888888884</v>
      </c>
      <c r="AL59" s="46">
        <f>(Purchases!$Z$62+Purchases!$AB$62-SUM(Assumptions!$AE59:$AI59,$AE29:$AI29))*Purchases!$AK$62*Assumptions!$BH$39*(1*Assumptions!AL$75/(SUM($AJ$75:$AP$75)))</f>
        <v>0.29166666666666663</v>
      </c>
      <c r="AM59" s="46">
        <f>(Purchases!$Z$62+Purchases!$AB$62-SUM(Assumptions!$AE59:$AI59,$AE29:$AI29))*Purchases!$AK$62*Assumptions!$BH$39*(1*Assumptions!AM$75/(SUM($AJ$75:$AP$75)))</f>
        <v>1.9444444444444442</v>
      </c>
      <c r="AN59" s="46">
        <f>(Purchases!$Z$62+Purchases!$AB$62-SUM(Assumptions!$AE59:$AI59,$AE29:$AI29))*Purchases!$AK$62*Assumptions!$BH$39*(1*Assumptions!AN$75/(SUM($AJ$75:$AP$75)))</f>
        <v>9.722222222222221E-2</v>
      </c>
      <c r="AO59" s="46">
        <f>(Purchases!$Z$62+Purchases!$AB$62-SUM(Assumptions!$AE59:$AI59,$AE29:$AI29))*Purchases!$AK$62*Assumptions!$BH$39*(1*Assumptions!AO$75/(SUM($AJ$75:$AP$75)))</f>
        <v>9.722222222222221E-2</v>
      </c>
      <c r="AP59" s="46">
        <f>(Purchases!$Z$62+Purchases!$AB$62-SUM(Assumptions!$AE59:$AI59,$AE29:$AI29))*Purchases!$AK$62*Assumptions!$BH$39*(1*Assumptions!AP$75/(SUM($AJ$75:$AP$75)))</f>
        <v>9.722222222222221E-2</v>
      </c>
      <c r="AQ59" s="46">
        <f>Purchases!$AT$62*Purchases!$BD$62*Assumptions!$BJ$39*(1*AQ$75/(SUM(Assumptions!$AQ$75:$AU$75)))</f>
        <v>22.312499999999996</v>
      </c>
      <c r="AR59" s="46">
        <f>Purchases!$AT$62*Purchases!$BD$62*Assumptions!$BJ$39*(1*AR$75/(SUM(Assumptions!$AQ$75:$AU$75)))</f>
        <v>12.271874999999998</v>
      </c>
      <c r="AS59" s="46">
        <f>Purchases!$AT$62*Purchases!$BD$62*Assumptions!$BJ$39*(1*AS$75/(SUM(Assumptions!$AQ$75:$AU$75)))</f>
        <v>11.156249999999998</v>
      </c>
      <c r="AT59" s="46">
        <f>Purchases!$AT$62*Purchases!$BD$62*Assumptions!$BJ$39*(1*AT$75/(SUM(Assumptions!$AQ$75:$AU$75)))</f>
        <v>13.387499999999999</v>
      </c>
      <c r="AU59" s="46">
        <f>Purchases!$AT$62*Purchases!$BD$62*Assumptions!$BJ$39*(1*AU$75/(SUM(Assumptions!$AQ$75:$AU$75)))</f>
        <v>12.271874999999998</v>
      </c>
      <c r="AV59" s="46">
        <f>(Purchases!$AT$62+Purchases!$AV$62-SUM(Assumptions!$AQ29:$AU29,$AQ59:$AU59))*Purchases!$BE$62*Assumptions!$BJ$39*(1*Assumptions!AV$75/(SUM($AV$75:$BB$75)))</f>
        <v>7.9333333333333327</v>
      </c>
      <c r="AW59" s="46">
        <f>(Purchases!$AT$62+Purchases!$AV$62-SUM(Assumptions!$AQ29:$AU29,$AQ59:$AU59))*Purchases!$BE$62*Assumptions!$BJ$39*(1*Assumptions!AW$75/(SUM($AV$75:$BB$75)))</f>
        <v>5.2888888888888896</v>
      </c>
      <c r="AX59" s="46">
        <f>(Purchases!$AT$62+Purchases!$AV$62-SUM(Assumptions!$AQ29:$AU29,$AQ59:$AU59))*Purchases!$BE$62*Assumptions!$BJ$39*(1*Assumptions!AX$75/(SUM($AV$75:$BB$75)))</f>
        <v>3.9666666666666663</v>
      </c>
      <c r="AY59" s="46">
        <f>(Purchases!$AT$62+Purchases!$AV$62-SUM(Assumptions!$AQ29:$AU29,$AQ59:$AU59))*Purchases!$BE$62*Assumptions!$BJ$39*(1*Assumptions!AY$75/(SUM($AV$75:$BB$75)))</f>
        <v>26.444444444444446</v>
      </c>
      <c r="AZ59" s="46">
        <f>(Purchases!$AT$62+Purchases!$AV$62-SUM(Assumptions!$AQ29:$AU29,$AQ59:$AU59))*Purchases!$BE$62*Assumptions!$BJ$39*(1*Assumptions!AZ$75/(SUM($AV$75:$BB$75)))</f>
        <v>1.3222222222222224</v>
      </c>
      <c r="BA59" s="46">
        <f>(Purchases!$AT$62+Purchases!$AV$62-SUM(Assumptions!$AQ29:$AU29,$AQ59:$AU59))*Purchases!$BE$62*Assumptions!$BJ$39*(1*Assumptions!BA$75/(SUM($AV$75:$BB$75)))</f>
        <v>1.3222222222222224</v>
      </c>
      <c r="BB59" s="46">
        <f>(Purchases!$AT$62+Purchases!$AV$62-SUM(Assumptions!$AQ29:$AU29,$AQ59:$AU59))*Purchases!$BE$62*Assumptions!$BJ$39*(1*Assumptions!BB$75/(SUM($AV$75:$BB$75)))</f>
        <v>1.3222222222222224</v>
      </c>
      <c r="BC59" s="143"/>
      <c r="BD59" s="57">
        <v>18</v>
      </c>
      <c r="BE59" s="22"/>
      <c r="BF59" s="46">
        <f>SUM(P59:AA59)</f>
        <v>78.968713901040161</v>
      </c>
      <c r="BG59" s="55"/>
      <c r="BH59" s="46">
        <f>SUM(AB59:AM59)</f>
        <v>70.896370259249196</v>
      </c>
      <c r="BI59" s="55"/>
      <c r="BJ59" s="46">
        <f>SUM(AN59:AY59)</f>
        <v>115.325</v>
      </c>
      <c r="BK59" s="55"/>
    </row>
    <row r="60" spans="2:63" outlineLevel="1" x14ac:dyDescent="0.15">
      <c r="B60" s="34" t="s">
        <v>212</v>
      </c>
      <c r="C60" s="94" t="s">
        <v>17</v>
      </c>
      <c r="D60" s="57">
        <v>33.880000000000003</v>
      </c>
      <c r="E60" s="57">
        <v>33.880000000000003</v>
      </c>
      <c r="F60" s="57">
        <v>33.880000000000003</v>
      </c>
      <c r="G60" s="57">
        <v>33.880000000000003</v>
      </c>
      <c r="H60" s="57">
        <v>33.880000000000003</v>
      </c>
      <c r="I60" s="57">
        <v>33.880000000000003</v>
      </c>
      <c r="J60" s="57">
        <v>33.880000000000003</v>
      </c>
      <c r="K60" s="57">
        <v>33.880000000000003</v>
      </c>
      <c r="L60" s="57">
        <v>33.880000000000003</v>
      </c>
      <c r="M60" s="57">
        <v>33.880000000000003</v>
      </c>
      <c r="N60" s="57">
        <v>33.880000000000003</v>
      </c>
      <c r="O60" s="57">
        <v>33.880000000000003</v>
      </c>
      <c r="P60" s="57">
        <v>33.880000000000003</v>
      </c>
      <c r="Q60" s="57">
        <v>33.880000000000003</v>
      </c>
      <c r="R60" s="57">
        <v>33.880000000000003</v>
      </c>
      <c r="S60" s="57">
        <v>33.880000000000003</v>
      </c>
      <c r="T60" s="57">
        <v>33.880000000000003</v>
      </c>
      <c r="U60" s="46">
        <f>Purchases!$M$62</f>
        <v>80</v>
      </c>
      <c r="V60" s="46">
        <f>Purchases!$M$62</f>
        <v>80</v>
      </c>
      <c r="W60" s="46">
        <f>Purchases!$M$62</f>
        <v>80</v>
      </c>
      <c r="X60" s="46">
        <f>Purchases!$O$62</f>
        <v>80</v>
      </c>
      <c r="Y60" s="46">
        <f>Purchases!$O$62</f>
        <v>80</v>
      </c>
      <c r="Z60" s="46">
        <f>Purchases!$O$62</f>
        <v>80</v>
      </c>
      <c r="AA60" s="46">
        <f>Purchases!$O$62</f>
        <v>80</v>
      </c>
      <c r="AB60" s="46">
        <f>Purchases!$O$62</f>
        <v>80</v>
      </c>
      <c r="AC60" s="46">
        <f>Purchases!$O$62</f>
        <v>80</v>
      </c>
      <c r="AD60" s="46">
        <f>Purchases!$O$62</f>
        <v>80</v>
      </c>
      <c r="AE60" s="46">
        <f>Purchases!$AG$62</f>
        <v>80</v>
      </c>
      <c r="AF60" s="46">
        <f>Purchases!$AG$62</f>
        <v>80</v>
      </c>
      <c r="AG60" s="46">
        <f>Purchases!$AG$62</f>
        <v>80</v>
      </c>
      <c r="AH60" s="46">
        <f>Purchases!$AG$62</f>
        <v>80</v>
      </c>
      <c r="AI60" s="46">
        <f>Purchases!$AG$62</f>
        <v>80</v>
      </c>
      <c r="AJ60" s="46">
        <f>Purchases!$AI$62</f>
        <v>80</v>
      </c>
      <c r="AK60" s="46">
        <f>Purchases!$AI$62</f>
        <v>80</v>
      </c>
      <c r="AL60" s="46">
        <f>Purchases!$AI$62</f>
        <v>80</v>
      </c>
      <c r="AM60" s="46">
        <f>Purchases!$AI$62</f>
        <v>80</v>
      </c>
      <c r="AN60" s="46">
        <f>Purchases!$AI$62</f>
        <v>80</v>
      </c>
      <c r="AO60" s="46">
        <f>Purchases!$AI$62</f>
        <v>80</v>
      </c>
      <c r="AP60" s="46">
        <f>Purchases!$AI$62</f>
        <v>80</v>
      </c>
      <c r="AQ60" s="46">
        <f>Purchases!$AI$62</f>
        <v>80</v>
      </c>
      <c r="AR60" s="46">
        <f>Purchases!$AG$62</f>
        <v>80</v>
      </c>
      <c r="AS60" s="46">
        <f>Purchases!$AG$62</f>
        <v>80</v>
      </c>
      <c r="AT60" s="46">
        <f>Purchases!$AG$62</f>
        <v>80</v>
      </c>
      <c r="AU60" s="46">
        <f>Purchases!$AG$62</f>
        <v>80</v>
      </c>
      <c r="AV60" s="46">
        <f>Purchases!$AI$62</f>
        <v>80</v>
      </c>
      <c r="AW60" s="46">
        <f>Purchases!$AI$62</f>
        <v>80</v>
      </c>
      <c r="AX60" s="46">
        <f>Purchases!$AI$62</f>
        <v>80</v>
      </c>
      <c r="AY60" s="46">
        <f>Purchases!$AI$62</f>
        <v>80</v>
      </c>
      <c r="AZ60" s="46">
        <f>Purchases!$AI$62</f>
        <v>80</v>
      </c>
      <c r="BA60" s="46">
        <f>Purchases!$AI$62</f>
        <v>80</v>
      </c>
      <c r="BB60" s="46">
        <f>Purchases!$AI$62</f>
        <v>80</v>
      </c>
      <c r="BD60" s="57">
        <v>33.880000000000003</v>
      </c>
      <c r="BF60" s="46">
        <f>((T60*SUM(T58:W58))+X60*SUM(X58:AA58)+AB60*SUM(AB58:AE58))/SUM(T58:AE58)</f>
        <v>53.597438907326158</v>
      </c>
      <c r="BH60" s="46">
        <f>((AF60*SUM(AF58:AI58))+AJ60*SUM(AJ58:AM58)+AN60*SUM(AN58:AQ58))/SUM(AF58:AQ58)</f>
        <v>80</v>
      </c>
      <c r="BJ60" s="46">
        <f>((AR60*SUM(AR58:AU58))+AV60*SUM(AV58:AY58)+AZ60*SUM(AZ58:BB58))/SUM(AR58:BB58)</f>
        <v>79.999999999999972</v>
      </c>
    </row>
    <row r="61" spans="2:63" outlineLevel="1" x14ac:dyDescent="0.15">
      <c r="B61" s="35" t="s">
        <v>219</v>
      </c>
      <c r="C61" s="94" t="s">
        <v>17</v>
      </c>
      <c r="D61" s="46">
        <f t="shared" ref="D61:O61" si="303">(D63*D62)</f>
        <v>0</v>
      </c>
      <c r="E61" s="46">
        <f t="shared" si="303"/>
        <v>0</v>
      </c>
      <c r="F61" s="46">
        <f t="shared" si="303"/>
        <v>0</v>
      </c>
      <c r="G61" s="46">
        <f t="shared" si="303"/>
        <v>0</v>
      </c>
      <c r="H61" s="46">
        <f t="shared" si="303"/>
        <v>0</v>
      </c>
      <c r="I61" s="46">
        <f t="shared" si="303"/>
        <v>0</v>
      </c>
      <c r="J61" s="46">
        <f t="shared" si="303"/>
        <v>153.95736788471777</v>
      </c>
      <c r="K61" s="46">
        <f t="shared" si="303"/>
        <v>99.864099098707172</v>
      </c>
      <c r="L61" s="46">
        <f t="shared" si="303"/>
        <v>76.447091437046439</v>
      </c>
      <c r="M61" s="46">
        <f t="shared" si="303"/>
        <v>36.939545359537789</v>
      </c>
      <c r="N61" s="46">
        <f t="shared" si="303"/>
        <v>0</v>
      </c>
      <c r="O61" s="46">
        <f t="shared" si="303"/>
        <v>69.342153144889807</v>
      </c>
      <c r="P61" s="53">
        <f t="shared" ref="P61" si="304">P62*P63</f>
        <v>0</v>
      </c>
      <c r="Q61" s="53">
        <f t="shared" ref="Q61" si="305">Q62*Q63</f>
        <v>0</v>
      </c>
      <c r="R61" s="53">
        <f t="shared" ref="R61" si="306">R62*R63</f>
        <v>0</v>
      </c>
      <c r="S61" s="53">
        <f t="shared" ref="S61:T61" si="307">S62*S63</f>
        <v>0</v>
      </c>
      <c r="T61" s="53">
        <f t="shared" si="307"/>
        <v>0</v>
      </c>
      <c r="U61" s="53">
        <f t="shared" ref="U61:AA61" si="308">(U62*U63)/1.21</f>
        <v>185.12396694214874</v>
      </c>
      <c r="V61" s="53">
        <f t="shared" si="308"/>
        <v>240.66115702479334</v>
      </c>
      <c r="W61" s="53">
        <f t="shared" si="308"/>
        <v>277.68595041322311</v>
      </c>
      <c r="X61" s="53">
        <f t="shared" si="308"/>
        <v>1054.7192012250946</v>
      </c>
      <c r="Y61" s="53">
        <f t="shared" si="308"/>
        <v>131.83990015313682</v>
      </c>
      <c r="Z61" s="53">
        <f t="shared" si="308"/>
        <v>79.10394009188208</v>
      </c>
      <c r="AA61" s="53">
        <f t="shared" si="308"/>
        <v>263.67980030627365</v>
      </c>
      <c r="AB61" s="53">
        <f t="shared" ref="AB61" si="309">(AB62*AB63)/1.21</f>
        <v>26.367980030627361</v>
      </c>
      <c r="AC61" s="53">
        <f t="shared" ref="AC61" si="310">(AC62*AC63)/1.21</f>
        <v>26.367980030627361</v>
      </c>
      <c r="AD61" s="53">
        <f t="shared" ref="AD61" si="311">(AD62*AD63)/1.21</f>
        <v>26.367980030627361</v>
      </c>
      <c r="AE61" s="53">
        <f t="shared" ref="AE61" si="312">(AE62*AE63)/1.21</f>
        <v>1858.0459729526667</v>
      </c>
      <c r="AF61" s="53">
        <f>(AF62*AF63)/1.21</f>
        <v>1311.5618632607056</v>
      </c>
      <c r="AG61" s="53">
        <f>(AG62*AG63)/1.21</f>
        <v>1748.7491510142745</v>
      </c>
      <c r="AH61" s="53">
        <f t="shared" ref="AH61" si="313">(AH62*AH63)/1.21</f>
        <v>874.37457550713725</v>
      </c>
      <c r="AI61" s="53">
        <f t="shared" ref="AI61" si="314">(AI62*AI63)/1.21</f>
        <v>1202.2650413223137</v>
      </c>
      <c r="AJ61" s="53">
        <f t="shared" ref="AJ61" si="315">(AJ62*AJ63)/1.21</f>
        <v>61.359619333834203</v>
      </c>
      <c r="AK61" s="53">
        <f t="shared" ref="AK61" si="316">(AK62*AK63)/1.21</f>
        <v>40.906412889222807</v>
      </c>
      <c r="AL61" s="53">
        <f t="shared" ref="AL61" si="317">(AL62*AL63)/1.21</f>
        <v>30.679809666917102</v>
      </c>
      <c r="AM61" s="53">
        <f t="shared" ref="AM61:AQ61" si="318">(AM62*AM63)/1.21</f>
        <v>204.53206444611402</v>
      </c>
      <c r="AN61" s="53">
        <f t="shared" si="318"/>
        <v>10.226603222305702</v>
      </c>
      <c r="AO61" s="53">
        <f t="shared" si="318"/>
        <v>10.226603222305702</v>
      </c>
      <c r="AP61" s="53">
        <f t="shared" si="318"/>
        <v>10.226603222305702</v>
      </c>
      <c r="AQ61" s="53">
        <f t="shared" si="318"/>
        <v>2212.8099173553719</v>
      </c>
      <c r="AR61" s="53">
        <f>(AR62*AR63)/1.21</f>
        <v>1217.0454545454545</v>
      </c>
      <c r="AS61" s="53">
        <f>(AS62*AS63)/1.21</f>
        <v>1106.404958677686</v>
      </c>
      <c r="AT61" s="53">
        <f t="shared" ref="AT61:BB61" si="319">(AT62*AT63)/1.21</f>
        <v>1327.6859504132233</v>
      </c>
      <c r="AU61" s="53">
        <f t="shared" si="319"/>
        <v>1217.0454545454545</v>
      </c>
      <c r="AV61" s="53">
        <f t="shared" si="319"/>
        <v>786.77685950413183</v>
      </c>
      <c r="AW61" s="53">
        <f t="shared" si="319"/>
        <v>524.517906336088</v>
      </c>
      <c r="AX61" s="53">
        <f t="shared" si="319"/>
        <v>393.38842975206592</v>
      </c>
      <c r="AY61" s="53">
        <f t="shared" si="319"/>
        <v>2622.5895316804404</v>
      </c>
      <c r="AZ61" s="53">
        <f t="shared" si="319"/>
        <v>131.129476584022</v>
      </c>
      <c r="BA61" s="53">
        <f t="shared" si="319"/>
        <v>131.129476584022</v>
      </c>
      <c r="BB61" s="53">
        <f t="shared" si="319"/>
        <v>131.129476584022</v>
      </c>
      <c r="BD61" s="46">
        <f>((BD62*BD63))</f>
        <v>395.49626873131638</v>
      </c>
      <c r="BE61" s="40"/>
      <c r="BF61" s="46">
        <f>SUM(P61:AA61)</f>
        <v>2232.8139161565523</v>
      </c>
      <c r="BG61" s="55"/>
      <c r="BH61" s="46">
        <f>SUM(AB61:AM61)</f>
        <v>7411.5784504850699</v>
      </c>
      <c r="BI61" s="55"/>
      <c r="BJ61" s="46">
        <f>SUM(AN61:AY61)</f>
        <v>11438.944272476832</v>
      </c>
      <c r="BK61" s="55"/>
    </row>
    <row r="62" spans="2:63" outlineLevel="1" x14ac:dyDescent="0.15">
      <c r="B62" s="34" t="s">
        <v>211</v>
      </c>
      <c r="C62" s="94" t="s">
        <v>18</v>
      </c>
      <c r="D62" s="46">
        <f t="shared" ref="D62:O62" si="320">$BD62*(D$38/$BD$38)</f>
        <v>0</v>
      </c>
      <c r="E62" s="46">
        <f t="shared" si="320"/>
        <v>0</v>
      </c>
      <c r="F62" s="46">
        <f t="shared" si="320"/>
        <v>0</v>
      </c>
      <c r="G62" s="46">
        <f t="shared" si="320"/>
        <v>0</v>
      </c>
      <c r="H62" s="46">
        <f t="shared" si="320"/>
        <v>0</v>
      </c>
      <c r="I62" s="46">
        <f t="shared" si="320"/>
        <v>0</v>
      </c>
      <c r="J62" s="46">
        <f t="shared" si="320"/>
        <v>1.5524027350496277E-2</v>
      </c>
      <c r="K62" s="46">
        <f t="shared" si="320"/>
        <v>1.0069625293294502E-2</v>
      </c>
      <c r="L62" s="46">
        <f t="shared" si="320"/>
        <v>7.7084114559768354E-3</v>
      </c>
      <c r="M62" s="46">
        <f t="shared" si="320"/>
        <v>3.7247357522100424E-3</v>
      </c>
      <c r="N62" s="46">
        <f t="shared" si="320"/>
        <v>0</v>
      </c>
      <c r="O62" s="46">
        <f t="shared" si="320"/>
        <v>6.9919971791777046E-3</v>
      </c>
      <c r="P62" s="46">
        <f t="shared" ref="P62:T62" si="321">AVERAGE($D62:$G62)</f>
        <v>0</v>
      </c>
      <c r="Q62" s="46">
        <f t="shared" si="321"/>
        <v>0</v>
      </c>
      <c r="R62" s="46">
        <f t="shared" si="321"/>
        <v>0</v>
      </c>
      <c r="S62" s="46">
        <f t="shared" si="321"/>
        <v>0</v>
      </c>
      <c r="T62" s="46">
        <f t="shared" si="321"/>
        <v>0</v>
      </c>
      <c r="U62" s="46">
        <f>Purchases!$F$63*Purchases!$P$63*Assumptions!$BF$39*Assumptions!U$75</f>
        <v>5.5999999999999994E-2</v>
      </c>
      <c r="V62" s="46">
        <f>Purchases!$F$63*Purchases!$P$63*Assumptions!$BF$39*Assumptions!V$75</f>
        <v>7.279999999999999E-2</v>
      </c>
      <c r="W62" s="46">
        <f>Purchases!$F$63*Purchases!$P$63*Assumptions!$BF$39*Assumptions!W$75</f>
        <v>8.3999999999999991E-2</v>
      </c>
      <c r="X62" s="46">
        <f>(Purchases!$F$63+Purchases!$H$63-SUM(Assumptions!$T62:$W62,$T32:$W32))*Purchases!$Q$63*Assumptions!$BH$39*(1*Assumptions!X$75/(SUM($X$75:$AD$75)))</f>
        <v>0.31905255837059115</v>
      </c>
      <c r="Y62" s="46">
        <f>(Purchases!$F$63+Purchases!$H$63-SUM(Assumptions!$T62:$W62,$T32:$W32))*Purchases!$Q$63*Assumptions!$BH$39*(1*Assumptions!Y$75/(SUM($X$75:$AD$75)))</f>
        <v>3.9881569796323894E-2</v>
      </c>
      <c r="Z62" s="46">
        <f>(Purchases!$F$63+Purchases!$H$63-SUM(Assumptions!$T62:$W62,$T32:$W32))*Purchases!$Q$63*Assumptions!$BH$39*(1*Assumptions!Z$75/(SUM($X$75:$AD$75)))</f>
        <v>2.3928941877794332E-2</v>
      </c>
      <c r="AA62" s="46">
        <f>(Purchases!$F$63+Purchases!$H$63-SUM(Assumptions!$T62:$W62,$T32:$W32))*Purchases!$Q$63*Assumptions!$BH$39*(1*Assumptions!AA$75/(SUM($X$75:$AD$75)))</f>
        <v>7.9763139592647789E-2</v>
      </c>
      <c r="AB62" s="46">
        <f>(Purchases!$F$63+Purchases!$H$63-SUM(Assumptions!$T62:$W62,$T32:$W32))*Purchases!$Q$63*Assumptions!$BH$39*(1*Assumptions!AB$75/(SUM($X$75:$AD$75)))</f>
        <v>7.9763139592647775E-3</v>
      </c>
      <c r="AC62" s="46">
        <f>(Purchases!$F$63+Purchases!$H$63-SUM(Assumptions!$T62:$W62,$T32:$W32))*Purchases!$Q$63*Assumptions!$BH$39*(1*Assumptions!AC$75/(SUM($X$75:$AD$75)))</f>
        <v>7.9763139592647775E-3</v>
      </c>
      <c r="AD62" s="46">
        <f>(Purchases!$F$63+Purchases!$H$63-SUM(Assumptions!$T62:$W62,$T32:$W32))*Purchases!$Q$63*Assumptions!$BH$39*(1*Assumptions!AD$75/(SUM($X$75:$AD$75)))</f>
        <v>7.9763139592647775E-3</v>
      </c>
      <c r="AE62" s="46">
        <f>Purchases!$Z$63*Purchases!$AJ$63*Assumptions!$BH$39*(1*AE$75/(SUM(Assumptions!$AE$75:$AI$75)))</f>
        <v>0.18735296893939388</v>
      </c>
      <c r="AF62" s="46">
        <f>Purchases!$Z$63*Purchases!$AJ$63*Assumptions!$BH$39*(1*AF$75/(SUM(Assumptions!$AE$75:$AI$75)))</f>
        <v>0.13224915454545449</v>
      </c>
      <c r="AG62" s="46">
        <f>Purchases!$Z$63*Purchases!$AJ$63*Assumptions!$BH$39*(1*AG$75/(SUM(Assumptions!$AE$75:$AI$75)))</f>
        <v>0.17633220606060601</v>
      </c>
      <c r="AH62" s="46">
        <f>Purchases!$Z$63*Purchases!$AJ$63*Assumptions!$BH$39*(1*AH$75/(SUM(Assumptions!$AE$75:$AI$75)))</f>
        <v>8.8166103030303006E-2</v>
      </c>
      <c r="AI62" s="46">
        <f>Purchases!$Z$63*Purchases!$AJ$63*Assumptions!$BH$39*(1*AI$75/(SUM(Assumptions!$AE$75:$AI$75)))</f>
        <v>0.12122839166666663</v>
      </c>
      <c r="AJ62" s="46">
        <f>(Purchases!$Z$63+Purchases!$AB$63-SUM(Assumptions!$AE62:$AI62,$AE32:$AI32))*Purchases!$AK$63*Assumptions!$BH$39*(1*Assumptions!AJ$75/(SUM($AJ$75:$AP$75)))</f>
        <v>6.1870949494949486E-3</v>
      </c>
      <c r="AK62" s="46">
        <f>(Purchases!$Z$63+Purchases!$AB$63-SUM(Assumptions!$AE62:$AI62,$AE32:$AI32))*Purchases!$AK$63*Assumptions!$BH$39*(1*Assumptions!AK$75/(SUM($AJ$75:$AP$75)))</f>
        <v>4.1247299663299663E-3</v>
      </c>
      <c r="AL62" s="46">
        <f>(Purchases!$Z$63+Purchases!$AB$63-SUM(Assumptions!$AE62:$AI62,$AE32:$AI32))*Purchases!$AK$63*Assumptions!$BH$39*(1*Assumptions!AL$75/(SUM($AJ$75:$AP$75)))</f>
        <v>3.0935474747474743E-3</v>
      </c>
      <c r="AM62" s="46">
        <f>(Purchases!$Z$63+Purchases!$AB$63-SUM(Assumptions!$AE62:$AI62,$AE32:$AI32))*Purchases!$AK$63*Assumptions!$BH$39*(1*Assumptions!AM$75/(SUM($AJ$75:$AP$75)))</f>
        <v>2.062364983164983E-2</v>
      </c>
      <c r="AN62" s="46">
        <f>(Purchases!$Z$63+Purchases!$AB$63-SUM(Assumptions!$AE62:$AI62,$AE32:$AI32))*Purchases!$AK$63*Assumptions!$BH$39*(1*Assumptions!AN$75/(SUM($AJ$75:$AP$75)))</f>
        <v>1.0311824915824916E-3</v>
      </c>
      <c r="AO62" s="46">
        <f>(Purchases!$Z$63+Purchases!$AB$63-SUM(Assumptions!$AE62:$AI62,$AE32:$AI32))*Purchases!$AK$63*Assumptions!$BH$39*(1*Assumptions!AO$75/(SUM($AJ$75:$AP$75)))</f>
        <v>1.0311824915824916E-3</v>
      </c>
      <c r="AP62" s="46">
        <f>(Purchases!$Z$63+Purchases!$AB$63-SUM(Assumptions!$AE62:$AI62,$AE32:$AI32))*Purchases!$AK$63*Assumptions!$BH$39*(1*Assumptions!AP$75/(SUM($AJ$75:$AP$75)))</f>
        <v>1.0311824915824916E-3</v>
      </c>
      <c r="AQ62" s="46">
        <f>Purchases!$AT$63*Purchases!$BD$63*Assumptions!$BJ$39*(1*AQ$75/(SUM(Assumptions!$AQ$75:$AU$75)))</f>
        <v>0.22312499999999999</v>
      </c>
      <c r="AR62" s="46">
        <f>Purchases!$AT$63*Purchases!$BD$63*Assumptions!$BJ$39*(1*AR$75/(SUM(Assumptions!$AQ$75:$AU$75)))</f>
        <v>0.12271874999999999</v>
      </c>
      <c r="AS62" s="46">
        <f>Purchases!$AT$63*Purchases!$BD$63*Assumptions!$BJ$39*(1*AS$75/(SUM(Assumptions!$AQ$75:$AU$75)))</f>
        <v>0.1115625</v>
      </c>
      <c r="AT62" s="46">
        <f>Purchases!$AT$63*Purchases!$BD$63*Assumptions!$BJ$39*(1*AT$75/(SUM(Assumptions!$AQ$75:$AU$75)))</f>
        <v>0.13387499999999999</v>
      </c>
      <c r="AU62" s="46">
        <f>Purchases!$AT$63*Purchases!$BD$63*Assumptions!$BJ$39*(1*AU$75/(SUM(Assumptions!$AQ$75:$AU$75)))</f>
        <v>0.12271874999999999</v>
      </c>
      <c r="AV62" s="46">
        <f>(Purchases!$AT$63+Purchases!$AV$63-SUM(Assumptions!$AQ32:$AU32,$AQ62:$AU62))*Purchases!$BE$63*Assumptions!$BJ$39*(1*Assumptions!AV$75/(SUM($AV$75:$BB$75)))</f>
        <v>7.9333333333333297E-2</v>
      </c>
      <c r="AW62" s="46">
        <f>(Purchases!$AT$63+Purchases!$AV$63-SUM(Assumptions!$AQ32:$AU32,$AQ62:$AU62))*Purchases!$BE$63*Assumptions!$BJ$39*(1*Assumptions!AW$75/(SUM($AV$75:$BB$75)))</f>
        <v>5.2888888888888874E-2</v>
      </c>
      <c r="AX62" s="46">
        <f>(Purchases!$AT$63+Purchases!$AV$63-SUM(Assumptions!$AQ32:$AU32,$AQ62:$AU62))*Purchases!$BE$63*Assumptions!$BJ$39*(1*Assumptions!AX$75/(SUM($AV$75:$BB$75)))</f>
        <v>3.9666666666666649E-2</v>
      </c>
      <c r="AY62" s="46">
        <f>(Purchases!$AT$63+Purchases!$AV$63-SUM(Assumptions!$AQ32:$AU32,$AQ62:$AU62))*Purchases!$BE$63*Assumptions!$BJ$39*(1*Assumptions!AY$75/(SUM($AV$75:$BB$75)))</f>
        <v>0.26444444444444437</v>
      </c>
      <c r="AZ62" s="46">
        <f>(Purchases!$AT$63+Purchases!$AV$63-SUM(Assumptions!$AQ32:$AU32,$AQ62:$AU62))*Purchases!$BE$63*Assumptions!$BJ$39*(1*Assumptions!AZ$75/(SUM($AV$75:$BB$75)))</f>
        <v>1.3222222222222219E-2</v>
      </c>
      <c r="BA62" s="46">
        <f>(Purchases!$AT$63+Purchases!$AV$63-SUM(Assumptions!$AQ32:$AU32,$AQ62:$AU62))*Purchases!$BE$63*Assumptions!$BJ$39*(1*Assumptions!BA$75/(SUM($AV$75:$BB$75)))</f>
        <v>1.3222222222222219E-2</v>
      </c>
      <c r="BB62" s="46">
        <f>(Purchases!$AT$63+Purchases!$AV$63-SUM(Assumptions!$AQ32:$AU32,$AQ62:$AU62))*Purchases!$BE$63*Assumptions!$BJ$39*(1*Assumptions!BB$75/(SUM($AV$75:$BB$75)))</f>
        <v>1.3222222222222219E-2</v>
      </c>
      <c r="BC62" s="143"/>
      <c r="BD62" s="57">
        <v>3.987918848678644E-2</v>
      </c>
      <c r="BE62" s="22"/>
      <c r="BF62" s="46">
        <f>SUM(P62:AA62)</f>
        <v>0.67542620963735711</v>
      </c>
      <c r="BG62" s="55"/>
      <c r="BH62" s="46">
        <f>SUM(AB62:AM62)</f>
        <v>0.76328678834244068</v>
      </c>
      <c r="BI62" s="55"/>
      <c r="BJ62" s="46">
        <f>SUM(AN62:AY62)</f>
        <v>1.1534268808080805</v>
      </c>
      <c r="BK62" s="55"/>
    </row>
    <row r="63" spans="2:63" outlineLevel="1" x14ac:dyDescent="0.15">
      <c r="B63" s="34" t="s">
        <v>212</v>
      </c>
      <c r="C63" s="94" t="s">
        <v>17</v>
      </c>
      <c r="D63" s="57">
        <v>9917.36</v>
      </c>
      <c r="E63" s="57">
        <v>9917.36</v>
      </c>
      <c r="F63" s="57">
        <v>9917.36</v>
      </c>
      <c r="G63" s="57">
        <v>9917.36</v>
      </c>
      <c r="H63" s="57">
        <v>9917.36</v>
      </c>
      <c r="I63" s="57">
        <v>9917.36</v>
      </c>
      <c r="J63" s="57">
        <v>9917.36</v>
      </c>
      <c r="K63" s="57">
        <v>9917.36</v>
      </c>
      <c r="L63" s="57">
        <v>9917.36</v>
      </c>
      <c r="M63" s="57">
        <v>9917.36</v>
      </c>
      <c r="N63" s="57">
        <v>9917.36</v>
      </c>
      <c r="O63" s="57">
        <v>9917.36</v>
      </c>
      <c r="P63" s="57">
        <v>9917.36</v>
      </c>
      <c r="Q63" s="57">
        <v>9917.36</v>
      </c>
      <c r="R63" s="57">
        <v>9917.36</v>
      </c>
      <c r="S63" s="57">
        <v>9917.36</v>
      </c>
      <c r="T63" s="57">
        <v>9917.36</v>
      </c>
      <c r="U63" s="46">
        <f>Purchases!$M$63</f>
        <v>4000</v>
      </c>
      <c r="V63" s="46">
        <f>Purchases!$M$63</f>
        <v>4000</v>
      </c>
      <c r="W63" s="46">
        <f>Purchases!$M$63</f>
        <v>4000</v>
      </c>
      <c r="X63" s="46">
        <f>Purchases!$O$63</f>
        <v>3999.9999999999995</v>
      </c>
      <c r="Y63" s="46">
        <f>Purchases!$O$63</f>
        <v>3999.9999999999995</v>
      </c>
      <c r="Z63" s="46">
        <f>Purchases!$O$63</f>
        <v>3999.9999999999995</v>
      </c>
      <c r="AA63" s="46">
        <f>Purchases!$O$63</f>
        <v>3999.9999999999995</v>
      </c>
      <c r="AB63" s="46">
        <f>Purchases!$O$63</f>
        <v>3999.9999999999995</v>
      </c>
      <c r="AC63" s="46">
        <f>Purchases!$O$63</f>
        <v>3999.9999999999995</v>
      </c>
      <c r="AD63" s="46">
        <f>Purchases!$O$63</f>
        <v>3999.9999999999995</v>
      </c>
      <c r="AE63" s="46">
        <f>Purchases!$AG$63</f>
        <v>12000</v>
      </c>
      <c r="AF63" s="46">
        <f>Purchases!$AG$63</f>
        <v>12000</v>
      </c>
      <c r="AG63" s="46">
        <f>Purchases!$AG$63</f>
        <v>12000</v>
      </c>
      <c r="AH63" s="46">
        <f>Purchases!$AG$63</f>
        <v>12000</v>
      </c>
      <c r="AI63" s="46">
        <f>Purchases!$AG$63</f>
        <v>12000</v>
      </c>
      <c r="AJ63" s="46">
        <f>Purchases!$AI$63</f>
        <v>12000</v>
      </c>
      <c r="AK63" s="46">
        <f>Purchases!$AI$63</f>
        <v>12000</v>
      </c>
      <c r="AL63" s="46">
        <f>Purchases!$AI$63</f>
        <v>12000</v>
      </c>
      <c r="AM63" s="46">
        <f>Purchases!$AI$63</f>
        <v>12000</v>
      </c>
      <c r="AN63" s="46">
        <f>Purchases!$AI$63</f>
        <v>12000</v>
      </c>
      <c r="AO63" s="46">
        <f>Purchases!$AI$63</f>
        <v>12000</v>
      </c>
      <c r="AP63" s="46">
        <f>Purchases!$AI$63</f>
        <v>12000</v>
      </c>
      <c r="AQ63" s="46">
        <f>Purchases!$AG$63</f>
        <v>12000</v>
      </c>
      <c r="AR63" s="46">
        <f>Purchases!$AG$63</f>
        <v>12000</v>
      </c>
      <c r="AS63" s="46">
        <f>Purchases!$AG$63</f>
        <v>12000</v>
      </c>
      <c r="AT63" s="46">
        <f>Purchases!$AG$63</f>
        <v>12000</v>
      </c>
      <c r="AU63" s="46">
        <f>Purchases!$AG$63</f>
        <v>12000</v>
      </c>
      <c r="AV63" s="46">
        <f>Purchases!$AI$63</f>
        <v>12000</v>
      </c>
      <c r="AW63" s="46">
        <f>Purchases!$AI$63</f>
        <v>12000</v>
      </c>
      <c r="AX63" s="46">
        <f>Purchases!$AI$63</f>
        <v>12000</v>
      </c>
      <c r="AY63" s="46">
        <f>Purchases!$AI$63</f>
        <v>12000</v>
      </c>
      <c r="AZ63" s="46">
        <f>Purchases!$AI$63</f>
        <v>12000</v>
      </c>
      <c r="BA63" s="46">
        <f>Purchases!$AI$63</f>
        <v>12000</v>
      </c>
      <c r="BB63" s="46">
        <f>Purchases!$AI$63</f>
        <v>12000</v>
      </c>
      <c r="BD63" s="57">
        <v>9917.36</v>
      </c>
      <c r="BF63" s="46">
        <f>((T63*SUM(T61:W61))+X63*SUM(X61:AA61)+AB63*SUM(AB61:AE61))/SUM(T61:AE61)</f>
        <v>4998.2560442237027</v>
      </c>
      <c r="BH63" s="46">
        <f>((AF63*SUM(AF61:AI61))+AJ63*SUM(AJ61:AM61)+AN63*SUM(AN61:AQ61))/SUM(AF61:AQ61)</f>
        <v>11999.999999999996</v>
      </c>
      <c r="BJ63" s="46">
        <f>((AR63*SUM(AR61:AU61))+AV63*SUM(AV61:AY61)+AZ63*SUM(AZ61:BB61))/SUM(AR61:BB61)</f>
        <v>12000.000000000002</v>
      </c>
    </row>
    <row r="64" spans="2:63" outlineLevel="1" x14ac:dyDescent="0.15">
      <c r="B64" s="35" t="s">
        <v>220</v>
      </c>
      <c r="C64" s="94" t="s">
        <v>17</v>
      </c>
      <c r="D64" s="46">
        <f t="shared" ref="D64:O64" si="322">(D66*D65)</f>
        <v>0</v>
      </c>
      <c r="E64" s="46">
        <f t="shared" si="322"/>
        <v>0</v>
      </c>
      <c r="F64" s="46">
        <f t="shared" si="322"/>
        <v>0</v>
      </c>
      <c r="G64" s="46">
        <f t="shared" si="322"/>
        <v>0</v>
      </c>
      <c r="H64" s="46">
        <f t="shared" si="322"/>
        <v>0</v>
      </c>
      <c r="I64" s="46">
        <f t="shared" si="322"/>
        <v>0</v>
      </c>
      <c r="J64" s="46">
        <f t="shared" si="322"/>
        <v>2854.3965298377429</v>
      </c>
      <c r="K64" s="46">
        <f t="shared" si="322"/>
        <v>1851.4978648905392</v>
      </c>
      <c r="L64" s="46">
        <f t="shared" si="322"/>
        <v>1417.3424468875592</v>
      </c>
      <c r="M64" s="46">
        <f t="shared" si="322"/>
        <v>684.86563219891752</v>
      </c>
      <c r="N64" s="46">
        <f t="shared" si="322"/>
        <v>0</v>
      </c>
      <c r="O64" s="46">
        <f t="shared" si="322"/>
        <v>1285.615648199828</v>
      </c>
      <c r="P64" s="53">
        <f t="shared" ref="P64" si="323">P65*P66</f>
        <v>0</v>
      </c>
      <c r="Q64" s="53">
        <f t="shared" ref="Q64" si="324">Q65*Q66</f>
        <v>0</v>
      </c>
      <c r="R64" s="53">
        <f t="shared" ref="R64" si="325">R65*R66</f>
        <v>0</v>
      </c>
      <c r="S64" s="53">
        <f t="shared" ref="S64:T64" si="326">S65*S66</f>
        <v>0</v>
      </c>
      <c r="T64" s="53">
        <f t="shared" si="326"/>
        <v>0</v>
      </c>
      <c r="U64" s="53">
        <f t="shared" ref="U64:AA64" si="327">(U65*U66)/1.21</f>
        <v>1058.1296215745976</v>
      </c>
      <c r="V64" s="53">
        <f t="shared" si="327"/>
        <v>1375.5685080469771</v>
      </c>
      <c r="W64" s="53">
        <f t="shared" si="327"/>
        <v>1587.1944323618964</v>
      </c>
      <c r="X64" s="53">
        <f t="shared" si="327"/>
        <v>659.16271507925751</v>
      </c>
      <c r="Y64" s="53">
        <f t="shared" si="327"/>
        <v>82.395339384907189</v>
      </c>
      <c r="Z64" s="53">
        <f t="shared" si="327"/>
        <v>49.437203630944303</v>
      </c>
      <c r="AA64" s="53">
        <f t="shared" si="327"/>
        <v>164.79067876981438</v>
      </c>
      <c r="AB64" s="53">
        <f t="shared" ref="AB64" si="328">(AB65*AB66)/1.21</f>
        <v>16.479067876981439</v>
      </c>
      <c r="AC64" s="53">
        <f t="shared" ref="AC64" si="329">(AC65*AC66)/1.21</f>
        <v>16.479067876981439</v>
      </c>
      <c r="AD64" s="53">
        <f t="shared" ref="AD64" si="330">(AD65*AD66)/1.21</f>
        <v>16.479067876981439</v>
      </c>
      <c r="AE64" s="53">
        <f t="shared" ref="AE64" si="331">(AE65*AE66)/1.21</f>
        <v>2858.1476045331806</v>
      </c>
      <c r="AF64" s="53">
        <f>(AF65*AF66)/1.21</f>
        <v>2017.5159561410687</v>
      </c>
      <c r="AG64" s="53">
        <f>(AG65*AG66)/1.21</f>
        <v>2690.0212748547583</v>
      </c>
      <c r="AH64" s="53">
        <f t="shared" ref="AH64" si="332">(AH65*AH66)/1.21</f>
        <v>1345.0106374273792</v>
      </c>
      <c r="AI64" s="53">
        <f t="shared" ref="AI64" si="333">(AI65*AI66)/1.21</f>
        <v>1849.3896264626464</v>
      </c>
      <c r="AJ64" s="53">
        <f>(AJ65*AJ66)/1.21</f>
        <v>1.265989678986837</v>
      </c>
      <c r="AK64" s="53">
        <f t="shared" ref="AK64" si="334">(AK65*AK66)/1.21</f>
        <v>0.84399311932455812</v>
      </c>
      <c r="AL64" s="53">
        <f t="shared" ref="AL64" si="335">(AL65*AL66)/1.21</f>
        <v>0.6329948394934185</v>
      </c>
      <c r="AM64" s="53">
        <f t="shared" ref="AM64:AQ64" si="336">(AM65*AM66)/1.21</f>
        <v>4.2199655966227905</v>
      </c>
      <c r="AN64" s="53">
        <f t="shared" si="336"/>
        <v>0.21099827983113953</v>
      </c>
      <c r="AO64" s="53">
        <f t="shared" si="336"/>
        <v>0.21099827983113953</v>
      </c>
      <c r="AP64" s="53">
        <f t="shared" si="336"/>
        <v>0.21099827983113953</v>
      </c>
      <c r="AQ64" s="53">
        <f t="shared" si="336"/>
        <v>2707.7187832419609</v>
      </c>
      <c r="AR64" s="53">
        <f>(AR65*AR66)/1.21</f>
        <v>1489.2453307830783</v>
      </c>
      <c r="AS64" s="53">
        <f>(AS65*AS66)/1.21</f>
        <v>1353.8593916209804</v>
      </c>
      <c r="AT64" s="53">
        <f t="shared" ref="AT64:BB64" si="337">(AT65*AT66)/1.21</f>
        <v>1624.631269945176</v>
      </c>
      <c r="AU64" s="53">
        <f t="shared" si="337"/>
        <v>1489.2453307830783</v>
      </c>
      <c r="AV64" s="53">
        <f t="shared" si="337"/>
        <v>20.269505532987807</v>
      </c>
      <c r="AW64" s="53">
        <f t="shared" si="337"/>
        <v>19.822481118970909</v>
      </c>
      <c r="AX64" s="53">
        <f t="shared" si="337"/>
        <v>14.866860839228178</v>
      </c>
      <c r="AY64" s="53">
        <f t="shared" si="337"/>
        <v>99.112405594854522</v>
      </c>
      <c r="AZ64" s="53">
        <f t="shared" si="337"/>
        <v>4.9556202797427273</v>
      </c>
      <c r="BA64" s="53">
        <f t="shared" si="337"/>
        <v>4.9556202797427273</v>
      </c>
      <c r="BB64" s="53">
        <f t="shared" si="337"/>
        <v>4.9556202797427273</v>
      </c>
      <c r="BD64" s="46">
        <f>((BD65*BD66))</f>
        <v>7332.57</v>
      </c>
      <c r="BE64" s="40"/>
      <c r="BF64" s="46">
        <f>SUM(P64:AA64)</f>
        <v>4976.6784988483942</v>
      </c>
      <c r="BG64" s="55"/>
      <c r="BH64" s="46">
        <f>SUM(AB64:AM64)</f>
        <v>10816.485246284405</v>
      </c>
      <c r="BI64" s="55"/>
      <c r="BJ64" s="46">
        <f>SUM(AN64:AY64)</f>
        <v>8819.4043542998097</v>
      </c>
      <c r="BK64" s="55"/>
    </row>
    <row r="65" spans="2:64" outlineLevel="1" x14ac:dyDescent="0.15">
      <c r="B65" s="34" t="s">
        <v>211</v>
      </c>
      <c r="C65" s="94" t="s">
        <v>18</v>
      </c>
      <c r="D65" s="46">
        <f t="shared" ref="D65:O65" si="338">$BD65*(D$38/$BD$38)</f>
        <v>0</v>
      </c>
      <c r="E65" s="46">
        <f t="shared" si="338"/>
        <v>0</v>
      </c>
      <c r="F65" s="46">
        <f t="shared" si="338"/>
        <v>0</v>
      </c>
      <c r="G65" s="46">
        <f t="shared" si="338"/>
        <v>0</v>
      </c>
      <c r="H65" s="46">
        <f t="shared" si="338"/>
        <v>0</v>
      </c>
      <c r="I65" s="46">
        <f t="shared" si="338"/>
        <v>0</v>
      </c>
      <c r="J65" s="46">
        <f t="shared" si="338"/>
        <v>280.66829201944375</v>
      </c>
      <c r="K65" s="46">
        <f t="shared" si="338"/>
        <v>182.05485397153777</v>
      </c>
      <c r="L65" s="46">
        <f t="shared" si="338"/>
        <v>139.36503902532539</v>
      </c>
      <c r="M65" s="46">
        <f t="shared" si="338"/>
        <v>67.341753411889627</v>
      </c>
      <c r="N65" s="46">
        <f t="shared" si="338"/>
        <v>0</v>
      </c>
      <c r="O65" s="46">
        <f t="shared" si="338"/>
        <v>126.41255144541081</v>
      </c>
      <c r="P65" s="46">
        <f t="shared" ref="P65:T65" si="339">AVERAGE($D65:$G65)</f>
        <v>0</v>
      </c>
      <c r="Q65" s="46">
        <f t="shared" si="339"/>
        <v>0</v>
      </c>
      <c r="R65" s="46">
        <f t="shared" si="339"/>
        <v>0</v>
      </c>
      <c r="S65" s="46">
        <f t="shared" si="339"/>
        <v>0</v>
      </c>
      <c r="T65" s="46">
        <f t="shared" si="339"/>
        <v>0</v>
      </c>
      <c r="U65" s="46">
        <f>Purchases!$F$64*Purchases!$P$64*Assumptions!$BF$39*(1*U$75/(SUM(Assumptions!$U$75:$W$75)))</f>
        <v>75.452631578947361</v>
      </c>
      <c r="V65" s="46">
        <f>Purchases!$F$64*Purchases!$P$64*Assumptions!$BF$39*(1*V$75/(SUM(Assumptions!$U$75:$W$75)))</f>
        <v>98.088421052631574</v>
      </c>
      <c r="W65" s="46">
        <f>Purchases!$F$64*Purchases!$P$64*Assumptions!$BF$39*(1*W$75/(SUM(Assumptions!$U$75:$W$75)))</f>
        <v>113.17894736842105</v>
      </c>
      <c r="X65" s="46">
        <f>(Purchases!$F$64+Purchases!$H$64-SUM(Assumptions!$T35:$W35,$T65:$W65))*Purchases!$Q$64*Assumptions!$BF$39*(1*Assumptions!X$75/(SUM($X$75:$AD$75)))</f>
        <v>47.003278688524581</v>
      </c>
      <c r="Y65" s="46">
        <f>(Purchases!$F$64+Purchases!$H$64-SUM(Assumptions!$T35:$W35,$T65:$W65))*Purchases!$Q$64*Assumptions!$BF$39*(1*Assumptions!Y$75/(SUM($X$75:$AD$75)))</f>
        <v>5.8754098360655727</v>
      </c>
      <c r="Z65" s="46">
        <f>(Purchases!$F$64+Purchases!$H$64-SUM(Assumptions!$T35:$W35,$T65:$W65))*Purchases!$Q$64*Assumptions!$BF$39*(1*Assumptions!Z$75/(SUM($X$75:$AD$75)))</f>
        <v>3.5252459016393431</v>
      </c>
      <c r="AA65" s="46">
        <f>(Purchases!$F$64+Purchases!$H$64-SUM(Assumptions!$T35:$W35,$T65:$W65))*Purchases!$Q$64*Assumptions!$BF$39*(1*Assumptions!AA$75/(SUM($X$75:$AD$75)))</f>
        <v>11.750819672131145</v>
      </c>
      <c r="AB65" s="46">
        <f>(Purchases!$F$64+Purchases!$H$64-SUM(Assumptions!$T35:$W35,$T65:$W65))*Purchases!$Q$64*Assumptions!$BF$39*(1*Assumptions!AB$75/(SUM($X$75:$AD$75)))</f>
        <v>1.1750819672131145</v>
      </c>
      <c r="AC65" s="46">
        <f>(Purchases!$F$64+Purchases!$H$64-SUM(Assumptions!$T35:$W35,$T65:$W65))*Purchases!$Q$64*Assumptions!$BF$39*(1*Assumptions!AC$75/(SUM($X$75:$AD$75)))</f>
        <v>1.1750819672131145</v>
      </c>
      <c r="AD65" s="46">
        <f>(Purchases!$F$64+Purchases!$H$64-SUM(Assumptions!$T35:$W35,$T65:$W65))*Purchases!$Q$64*Assumptions!$BF$39*(1*Assumptions!AD$75/(SUM($X$75:$AD$75)))</f>
        <v>1.1750819672131145</v>
      </c>
      <c r="AE65" s="46">
        <f>Purchases!$Z$64*Purchases!$AJ$64*Assumptions!$BH$39*(1*AE$75/(SUM(Assumptions!$AE$75:$AI$75)))</f>
        <v>70.65625</v>
      </c>
      <c r="AF65" s="46">
        <f>Purchases!$Z$64*Purchases!$AJ$64*Assumptions!$BH$39*(1*AF$75/(SUM(Assumptions!$AE$75:$AI$75)))</f>
        <v>49.875</v>
      </c>
      <c r="AG65" s="46">
        <f>Purchases!$Z$64*Purchases!$AJ$64*Assumptions!$BH$39*(1*AG$75/(SUM(Assumptions!$AE$75:$AI$75)))</f>
        <v>66.5</v>
      </c>
      <c r="AH65" s="46">
        <f>Purchases!$Z$64*Purchases!$AJ$64*Assumptions!$BH$39*(1*AH$75/(SUM(Assumptions!$AE$75:$AI$75)))</f>
        <v>33.25</v>
      </c>
      <c r="AI65" s="46">
        <f>Purchases!$Z$64*Purchases!$AJ$64*Assumptions!$BH$39*(1*AI$75/(SUM(Assumptions!$AE$75:$AI$75)))</f>
        <v>45.71875</v>
      </c>
      <c r="AJ65" s="46">
        <f>(Purchases!$Z$64+Purchases!$AJ$64-SUM(Assumptions!$AE65:$AI65,$AE35:$AI35))*Purchases!$AK$64*Assumptions!$BH$39*(1*Assumptions!AJ$75/(SUM($AJ$75:$AP$75)))</f>
        <v>1.9349652777777762</v>
      </c>
      <c r="AK65" s="46">
        <f>(Purchases!$Z$64+Purchases!$AJ$64-SUM(Assumptions!$AE65:$AI65,$AE35:$AI35))*Purchases!$AK$64*Assumptions!$BH$39*(1*Assumptions!AK$75/(SUM($AJ$75:$AP$75)))</f>
        <v>1.2899768518518508</v>
      </c>
      <c r="AL65" s="46">
        <f>(Purchases!$Z$64+Purchases!$AJ$64-SUM(Assumptions!$AE65:$AI65,$AE35:$AI35))*Purchases!$AK$64*Assumptions!$BH$39*(1*Assumptions!AL$75/(SUM($AJ$75:$AP$75)))</f>
        <v>0.96748263888888808</v>
      </c>
      <c r="AM65" s="46">
        <f>(Purchases!$Z$64+Purchases!$AJ$64-SUM(Assumptions!$AE65:$AI65,$AE35:$AI35))*Purchases!$AK$64*Assumptions!$BH$39*(1*Assumptions!AM$75/(SUM($AJ$75:$AP$75)))</f>
        <v>6.449884259259254</v>
      </c>
      <c r="AN65" s="46">
        <f>(Purchases!$Z$64+Purchases!$AJ$64-SUM(Assumptions!$AE65:$AI65,$AE35:$AI35))*Purchases!$AK$64*Assumptions!$BH$39*(1*Assumptions!AN$75/(SUM($AJ$75:$AP$75)))</f>
        <v>0.32249421296296271</v>
      </c>
      <c r="AO65" s="46">
        <f>(Purchases!$Z$64+Purchases!$AJ$64-SUM(Assumptions!$AE65:$AI65,$AE35:$AI35))*Purchases!$AK$64*Assumptions!$BH$39*(1*Assumptions!AO$75/(SUM($AJ$75:$AP$75)))</f>
        <v>0.32249421296296271</v>
      </c>
      <c r="AP65" s="46">
        <f>(Purchases!$Z$64+Purchases!$AJ$64-SUM(Assumptions!$AE65:$AI65,$AE35:$AI35))*Purchases!$AK$64*Assumptions!$BH$39*(1*Assumptions!AP$75/(SUM($AJ$75:$AP$75)))</f>
        <v>0.32249421296296271</v>
      </c>
      <c r="AQ65" s="46">
        <f>Purchases!$AV$64*Purchases!$BF$64*Assumptions!$BJ$39*(1*AQ$75/(SUM(Assumptions!$AQ$75:$AU$75)))</f>
        <v>66.9375</v>
      </c>
      <c r="AR65" s="46">
        <f>Purchases!$AV$64*Purchases!$BF$64*Assumptions!$BJ$39*(1*AR$75/(SUM(Assumptions!$AQ$75:$AU$75)))</f>
        <v>36.815624999999997</v>
      </c>
      <c r="AS65" s="46">
        <f>Purchases!$AV$64*Purchases!$BF$64*Assumptions!$BJ$39*(1*AS$75/(SUM(Assumptions!$AQ$75:$AU$75)))</f>
        <v>33.46875</v>
      </c>
      <c r="AT65" s="46">
        <f>Purchases!$AV$64*Purchases!$BF$64*Assumptions!$BJ$39*(1*AT$75/(SUM(Assumptions!$AQ$75:$AU$75)))</f>
        <v>40.162499999999994</v>
      </c>
      <c r="AU65" s="46">
        <f>Purchases!$AV$64*Purchases!$BF$64*Assumptions!$BJ$39*(1*AU$75/(SUM(Assumptions!$AQ$75:$AU$75)))</f>
        <v>36.815624999999997</v>
      </c>
      <c r="AV65" s="46">
        <f>(Purchases!$AV$64+Purchases!$AX$64-SUM(Assumptions!$AQ35:$AU35,$AQ65:$AU65))*Purchases!$BE$64*Assumptions!$BJ$39*(1*Assumptions!AV$75/(SUM($AV$75:$BB$75)))</f>
        <v>30.980338983050835</v>
      </c>
      <c r="AW65" s="46">
        <f>(Purchases!$AV$64+Purchases!$AX$64-SUM(Assumptions!$AR35:$AU35,$AR65:$AU65))*Purchases!$BE$64*Assumptions!$BJ$39*(1*Assumptions!AW$75/(SUM($AV$75:$BB$75)))</f>
        <v>30.297097457627114</v>
      </c>
      <c r="AX65" s="46">
        <f>(Purchases!$AV$64+Purchases!$AX$64-SUM(Assumptions!$AR35:$AU35,$AR65:$AU65))*Purchases!$BE$64*Assumptions!$BJ$39*(1*Assumptions!AX$75/(SUM($AV$75:$BB$75)))</f>
        <v>22.722823093220331</v>
      </c>
      <c r="AY65" s="46">
        <f>(Purchases!$AV$64+Purchases!$AX$64-SUM(Assumptions!$AR35:$AU35,$AR65:$AU65))*Purchases!$BE$64*Assumptions!$BJ$39*(1*Assumptions!AY$75/(SUM($AV$75:$BB$75)))</f>
        <v>151.48548728813554</v>
      </c>
      <c r="AZ65" s="46">
        <f>(Purchases!$AV$64+Purchases!$AX$64-SUM(Assumptions!$AR35:$AU35,$AR65:$AU65))*Purchases!$BE$64*Assumptions!$BJ$39*(1*Assumptions!AZ$75/(SUM($AV$75:$BB$75)))</f>
        <v>7.5742743644067785</v>
      </c>
      <c r="BA65" s="46">
        <f>(Purchases!$AV$64+Purchases!$AX$64-SUM(Assumptions!$AR35:$AU35,$AR65:$AU65))*Purchases!$BE$64*Assumptions!$BJ$39*(1*Assumptions!BA$75/(SUM($AV$75:$BB$75)))</f>
        <v>7.5742743644067785</v>
      </c>
      <c r="BB65" s="46">
        <f>(Purchases!$AV$64+Purchases!$AX$64-SUM(Assumptions!$AR35:$AU35,$AR65:$AU65))*Purchases!$BE$64*Assumptions!$BJ$39*(1*Assumptions!BB$75/(SUM($AV$75:$BB$75)))</f>
        <v>7.5742743644067785</v>
      </c>
      <c r="BC65" s="143"/>
      <c r="BD65" s="57">
        <v>721</v>
      </c>
      <c r="BE65" s="22"/>
      <c r="BF65" s="46">
        <f>SUM(P65:AA65)</f>
        <v>354.8747540983606</v>
      </c>
      <c r="BG65" s="55"/>
      <c r="BH65" s="46">
        <f>SUM(AB65:AM65)</f>
        <v>280.16755492941712</v>
      </c>
      <c r="BI65" s="55"/>
      <c r="BJ65" s="46">
        <f>SUM(AN65:AY65)</f>
        <v>450.65322946092272</v>
      </c>
      <c r="BK65" s="55"/>
    </row>
    <row r="66" spans="2:64" outlineLevel="1" x14ac:dyDescent="0.15">
      <c r="B66" s="34" t="s">
        <v>212</v>
      </c>
      <c r="C66" s="94" t="s">
        <v>17</v>
      </c>
      <c r="D66" s="57">
        <v>10.17</v>
      </c>
      <c r="E66" s="57">
        <v>10.17</v>
      </c>
      <c r="F66" s="57">
        <v>10.17</v>
      </c>
      <c r="G66" s="57">
        <v>10.17</v>
      </c>
      <c r="H66" s="57">
        <v>10.17</v>
      </c>
      <c r="I66" s="57">
        <v>10.17</v>
      </c>
      <c r="J66" s="57">
        <v>10.17</v>
      </c>
      <c r="K66" s="57">
        <v>10.17</v>
      </c>
      <c r="L66" s="57">
        <v>10.17</v>
      </c>
      <c r="M66" s="57">
        <v>10.17</v>
      </c>
      <c r="N66" s="57">
        <v>10.17</v>
      </c>
      <c r="O66" s="57">
        <v>10.17</v>
      </c>
      <c r="P66" s="57">
        <v>10.17</v>
      </c>
      <c r="Q66" s="57">
        <v>10.17</v>
      </c>
      <c r="R66" s="57">
        <v>10.17</v>
      </c>
      <c r="S66" s="57">
        <v>10.17</v>
      </c>
      <c r="T66" s="57">
        <v>10.17</v>
      </c>
      <c r="U66" s="46">
        <f>Purchases!$M$64</f>
        <v>16.96875</v>
      </c>
      <c r="V66" s="46">
        <f>Purchases!$M$64</f>
        <v>16.96875</v>
      </c>
      <c r="W66" s="46">
        <f>Purchases!$M$64</f>
        <v>16.96875</v>
      </c>
      <c r="X66" s="46">
        <f>Purchases!$O$64</f>
        <v>16.96875</v>
      </c>
      <c r="Y66" s="46">
        <f>Purchases!$O$64</f>
        <v>16.96875</v>
      </c>
      <c r="Z66" s="46">
        <f>Purchases!$O$64</f>
        <v>16.96875</v>
      </c>
      <c r="AA66" s="46">
        <f>Purchases!$O$64</f>
        <v>16.96875</v>
      </c>
      <c r="AB66" s="46">
        <f>Purchases!$O$64</f>
        <v>16.96875</v>
      </c>
      <c r="AC66" s="46">
        <f>Purchases!$O$64</f>
        <v>16.96875</v>
      </c>
      <c r="AD66" s="46">
        <f>Purchases!$O$64</f>
        <v>16.96875</v>
      </c>
      <c r="AE66" s="46">
        <f>Purchases!$AI$64</f>
        <v>48.946251768033946</v>
      </c>
      <c r="AF66" s="46">
        <f>Purchases!$AI$64</f>
        <v>48.946251768033946</v>
      </c>
      <c r="AG66" s="46">
        <f>Purchases!$AI$64</f>
        <v>48.946251768033946</v>
      </c>
      <c r="AH66" s="46">
        <f>Purchases!$AI$64</f>
        <v>48.946251768033946</v>
      </c>
      <c r="AI66" s="46">
        <f>Purchases!$AI$64</f>
        <v>48.946251768033946</v>
      </c>
      <c r="AJ66" s="46">
        <f>Purchases!$AK$64</f>
        <v>0.79166666666666663</v>
      </c>
      <c r="AK66" s="46">
        <f>Purchases!$AK$64</f>
        <v>0.79166666666666663</v>
      </c>
      <c r="AL66" s="46">
        <f>Purchases!$AK$64</f>
        <v>0.79166666666666663</v>
      </c>
      <c r="AM66" s="46">
        <f>Purchases!$AK$64</f>
        <v>0.79166666666666663</v>
      </c>
      <c r="AN66" s="46">
        <f>Purchases!$AK$64</f>
        <v>0.79166666666666663</v>
      </c>
      <c r="AO66" s="46">
        <f>Purchases!$AK$64</f>
        <v>0.79166666666666663</v>
      </c>
      <c r="AP66" s="46">
        <f>Purchases!$AK$64</f>
        <v>0.79166666666666663</v>
      </c>
      <c r="AQ66" s="46">
        <f>Purchases!$AI$64</f>
        <v>48.946251768033946</v>
      </c>
      <c r="AR66" s="46">
        <f>Purchases!$AI$64</f>
        <v>48.946251768033946</v>
      </c>
      <c r="AS66" s="46">
        <f>Purchases!$AI$64</f>
        <v>48.946251768033946</v>
      </c>
      <c r="AT66" s="46">
        <f>Purchases!$AI$64</f>
        <v>48.946251768033946</v>
      </c>
      <c r="AU66" s="46">
        <f>Purchases!$AI$64</f>
        <v>48.946251768033946</v>
      </c>
      <c r="AV66" s="46">
        <f>Purchases!$AK$64</f>
        <v>0.79166666666666663</v>
      </c>
      <c r="AW66" s="46">
        <f>Purchases!$AK$64</f>
        <v>0.79166666666666663</v>
      </c>
      <c r="AX66" s="46">
        <f>Purchases!$AK$64</f>
        <v>0.79166666666666663</v>
      </c>
      <c r="AY66" s="46">
        <f>Purchases!$AK$64</f>
        <v>0.79166666666666663</v>
      </c>
      <c r="AZ66" s="46">
        <f>Purchases!$AK$64</f>
        <v>0.79166666666666663</v>
      </c>
      <c r="BA66" s="46">
        <f>Purchases!$AK$64</f>
        <v>0.79166666666666663</v>
      </c>
      <c r="BB66" s="46">
        <f>Purchases!$AK$64</f>
        <v>0.79166666666666663</v>
      </c>
      <c r="BD66" s="57">
        <v>10.17</v>
      </c>
      <c r="BF66" s="46">
        <f>((T66*SUM(T64:W64))+X66*SUM(X64:AA64)+AB66*SUM(AB64:AE64))/SUM(T64:AE64)</f>
        <v>13.501457972668712</v>
      </c>
      <c r="BH66" s="46">
        <f>((AF66*SUM(AF64:AI64))+AJ66*SUM(AJ64:AM64)+AN66*SUM(AN64:AQ64))/SUM(AF64:AQ64)</f>
        <v>36.630932214348348</v>
      </c>
      <c r="BJ66" s="46">
        <f>((AR66*SUM(AR64:AU64))+AV66*SUM(AV64:AY64)+AZ66*SUM(AZ64:BB64))/SUM(AR64:BB64)</f>
        <v>47.61826421164087</v>
      </c>
    </row>
    <row r="67" spans="2:64" s="67" customFormat="1" x14ac:dyDescent="0.15"/>
    <row r="68" spans="2:64" x14ac:dyDescent="0.15">
      <c r="B68" s="90" t="s">
        <v>221</v>
      </c>
      <c r="C68" s="94" t="s">
        <v>17</v>
      </c>
      <c r="D68" s="65">
        <f t="shared" ref="D68:AM68" si="340">D8+D38</f>
        <v>507.98</v>
      </c>
      <c r="E68" s="65">
        <f t="shared" si="340"/>
        <v>554.76</v>
      </c>
      <c r="F68" s="65">
        <f t="shared" si="340"/>
        <v>157.88999999999999</v>
      </c>
      <c r="G68" s="65">
        <f t="shared" si="340"/>
        <v>757.51</v>
      </c>
      <c r="H68" s="65">
        <f t="shared" si="340"/>
        <v>162.29</v>
      </c>
      <c r="I68" s="65">
        <f t="shared" si="340"/>
        <v>1165</v>
      </c>
      <c r="J68" s="65">
        <f t="shared" si="340"/>
        <v>30834.11</v>
      </c>
      <c r="K68" s="65">
        <f t="shared" si="340"/>
        <v>20582.940000000002</v>
      </c>
      <c r="L68" s="65">
        <f t="shared" si="340"/>
        <v>16064.55</v>
      </c>
      <c r="M68" s="65">
        <f t="shared" si="340"/>
        <v>7226.7999999999993</v>
      </c>
      <c r="N68" s="65">
        <f t="shared" si="340"/>
        <v>1540.51</v>
      </c>
      <c r="O68" s="65">
        <f t="shared" si="340"/>
        <v>18431.3</v>
      </c>
      <c r="P68" s="65">
        <f t="shared" si="340"/>
        <v>494.53500000000008</v>
      </c>
      <c r="Q68" s="65">
        <f t="shared" si="340"/>
        <v>494.53500000000008</v>
      </c>
      <c r="R68" s="65">
        <f t="shared" si="340"/>
        <v>494.53500000000008</v>
      </c>
      <c r="S68" s="65">
        <f t="shared" si="340"/>
        <v>494.53500000000008</v>
      </c>
      <c r="T68" s="65">
        <f t="shared" si="340"/>
        <v>494.53500000000008</v>
      </c>
      <c r="U68" s="65">
        <f t="shared" si="340"/>
        <v>44267.555472530643</v>
      </c>
      <c r="V68" s="65">
        <f t="shared" si="340"/>
        <v>57547.82211428984</v>
      </c>
      <c r="W68" s="65">
        <f t="shared" si="340"/>
        <v>66401.333208795972</v>
      </c>
      <c r="X68" s="65">
        <f t="shared" si="340"/>
        <v>54277.578014807608</v>
      </c>
      <c r="Y68" s="65">
        <f t="shared" si="340"/>
        <v>7708.9736854781349</v>
      </c>
      <c r="Z68" s="65">
        <f t="shared" si="340"/>
        <v>4111.8242818813405</v>
      </c>
      <c r="AA68" s="65">
        <f t="shared" si="340"/>
        <v>13466.419639215224</v>
      </c>
      <c r="AB68" s="65">
        <f t="shared" si="340"/>
        <v>1439.0827512145188</v>
      </c>
      <c r="AC68" s="65">
        <f t="shared" si="340"/>
        <v>1439.0827512145188</v>
      </c>
      <c r="AD68" s="65">
        <f t="shared" si="340"/>
        <v>1439.0827512145188</v>
      </c>
      <c r="AE68" s="65">
        <f t="shared" si="340"/>
        <v>191809.41716624767</v>
      </c>
      <c r="AF68" s="65">
        <f t="shared" si="340"/>
        <v>136387.07390091402</v>
      </c>
      <c r="AG68" s="65">
        <f t="shared" si="340"/>
        <v>177049.77294095373</v>
      </c>
      <c r="AH68" s="65">
        <f t="shared" si="340"/>
        <v>95724.374860874348</v>
      </c>
      <c r="AI68" s="65">
        <f t="shared" si="340"/>
        <v>126221.39914090413</v>
      </c>
      <c r="AJ68" s="65">
        <f>AJ8+AJ38</f>
        <v>61404.18871576737</v>
      </c>
      <c r="AK68" s="65">
        <f t="shared" si="340"/>
        <v>40936.125810511592</v>
      </c>
      <c r="AL68" s="65">
        <f t="shared" si="340"/>
        <v>30702.094357883685</v>
      </c>
      <c r="AM68" s="65">
        <f t="shared" si="340"/>
        <v>204680.62905255792</v>
      </c>
      <c r="AN68" s="65">
        <f t="shared" ref="AN68:AP68" si="341">AN8+AN38</f>
        <v>10234.031452627898</v>
      </c>
      <c r="AO68" s="65">
        <f t="shared" si="341"/>
        <v>10234.031452627898</v>
      </c>
      <c r="AP68" s="65">
        <f t="shared" si="341"/>
        <v>10234.031452627898</v>
      </c>
      <c r="AQ68" s="65">
        <f>AQ8+AQ38</f>
        <v>361118.45720982575</v>
      </c>
      <c r="AR68" s="65">
        <f t="shared" ref="AR68:BB68" si="342">AR8+AR38</f>
        <v>197623.58784937527</v>
      </c>
      <c r="AS68" s="65">
        <f t="shared" si="342"/>
        <v>179657.80713579571</v>
      </c>
      <c r="AT68" s="65">
        <f t="shared" si="342"/>
        <v>215589.36856295489</v>
      </c>
      <c r="AU68" s="65">
        <f t="shared" si="342"/>
        <v>197623.58784937527</v>
      </c>
      <c r="AV68" s="65">
        <f t="shared" si="342"/>
        <v>150511.40930870405</v>
      </c>
      <c r="AW68" s="65">
        <f t="shared" si="342"/>
        <v>100347.24901656638</v>
      </c>
      <c r="AX68" s="65">
        <f t="shared" si="342"/>
        <v>75260.436762424768</v>
      </c>
      <c r="AY68" s="65">
        <f t="shared" si="342"/>
        <v>501736.24508283183</v>
      </c>
      <c r="AZ68" s="65">
        <f t="shared" si="342"/>
        <v>25086.812254141594</v>
      </c>
      <c r="BA68" s="65">
        <f t="shared" si="342"/>
        <v>25086.812254141594</v>
      </c>
      <c r="BB68" s="65">
        <f t="shared" si="342"/>
        <v>25086.812254141594</v>
      </c>
      <c r="BD68" s="65">
        <f>SUM(D68:O68)</f>
        <v>97985.64</v>
      </c>
      <c r="BF68" s="65">
        <f>SUM(P68:AA68)</f>
        <v>250254.18141699873</v>
      </c>
      <c r="BG68" s="90"/>
      <c r="BH68" s="65">
        <f>SUM(AB68:AM68)</f>
        <v>1069232.3242002581</v>
      </c>
      <c r="BI68" s="90"/>
      <c r="BJ68" s="65">
        <f>SUM(AN68:AY68)</f>
        <v>2010170.2431357377</v>
      </c>
      <c r="BK68" s="90"/>
    </row>
    <row r="69" spans="2:64" x14ac:dyDescent="0.15">
      <c r="B69" s="11"/>
      <c r="C69" s="99"/>
      <c r="D69" s="66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238"/>
      <c r="Q69" s="238"/>
      <c r="R69" s="238"/>
      <c r="S69" s="238"/>
      <c r="T69" s="238"/>
      <c r="U69" s="238"/>
      <c r="V69" s="238"/>
      <c r="W69" s="238"/>
      <c r="X69" s="238"/>
      <c r="Y69" s="238"/>
      <c r="Z69" s="238"/>
      <c r="AA69" s="238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61"/>
      <c r="AN69" s="61"/>
      <c r="AO69" s="61"/>
      <c r="AP69" s="61"/>
      <c r="AQ69" s="61"/>
      <c r="AR69" s="10"/>
      <c r="AS69" s="10"/>
      <c r="AT69" s="10"/>
      <c r="AU69" s="10"/>
      <c r="AV69" s="10"/>
      <c r="AW69" s="10"/>
      <c r="AX69" s="10"/>
      <c r="AY69" s="61"/>
      <c r="AZ69" s="61"/>
      <c r="BA69" s="61"/>
      <c r="BB69" s="61"/>
      <c r="BD69" s="67"/>
      <c r="BF69" s="67"/>
      <c r="BH69" s="67"/>
      <c r="BJ69" s="67"/>
    </row>
    <row r="70" spans="2:64" x14ac:dyDescent="0.15">
      <c r="B70" s="299" t="s">
        <v>222</v>
      </c>
      <c r="C70" s="94" t="s">
        <v>17</v>
      </c>
      <c r="D70" s="57">
        <v>659.54</v>
      </c>
      <c r="E70" s="57">
        <v>0</v>
      </c>
      <c r="F70" s="57">
        <v>1573</v>
      </c>
      <c r="G70" s="57">
        <v>847</v>
      </c>
      <c r="H70" s="57">
        <v>3073.4</v>
      </c>
      <c r="I70" s="57">
        <v>4840</v>
      </c>
      <c r="J70" s="57">
        <v>4791.6000000000004</v>
      </c>
      <c r="K70" s="57">
        <v>2904</v>
      </c>
      <c r="L70" s="57">
        <v>6221.84</v>
      </c>
      <c r="M70" s="57">
        <v>5554</v>
      </c>
      <c r="N70" s="57">
        <v>8288.5</v>
      </c>
      <c r="O70" s="57">
        <v>1847.11</v>
      </c>
      <c r="P70" s="57">
        <v>0</v>
      </c>
      <c r="Q70" s="57">
        <v>0</v>
      </c>
      <c r="R70" s="57">
        <v>0</v>
      </c>
      <c r="S70" s="57">
        <v>0</v>
      </c>
      <c r="T70" s="57">
        <v>10000</v>
      </c>
      <c r="U70" s="57">
        <v>0</v>
      </c>
      <c r="V70" s="57">
        <v>10000</v>
      </c>
      <c r="W70" s="57">
        <v>0</v>
      </c>
      <c r="X70" s="57">
        <v>0</v>
      </c>
      <c r="Y70" s="57">
        <v>0</v>
      </c>
      <c r="Z70" s="57">
        <v>0</v>
      </c>
      <c r="AA70" s="57">
        <v>0</v>
      </c>
      <c r="AB70" s="57">
        <v>0</v>
      </c>
      <c r="AC70" s="57">
        <v>0</v>
      </c>
      <c r="AD70" s="57">
        <v>0</v>
      </c>
      <c r="AE70" s="57">
        <v>0</v>
      </c>
      <c r="AF70" s="57">
        <v>20000</v>
      </c>
      <c r="AG70" s="57">
        <v>0</v>
      </c>
      <c r="AH70" s="57">
        <v>20000</v>
      </c>
      <c r="AI70" s="57">
        <v>10000</v>
      </c>
      <c r="AJ70" s="57"/>
      <c r="AK70" s="57">
        <v>0</v>
      </c>
      <c r="AL70" s="57">
        <v>0</v>
      </c>
      <c r="AM70" s="57">
        <v>0</v>
      </c>
      <c r="AN70" s="57">
        <v>0</v>
      </c>
      <c r="AO70" s="57">
        <v>0</v>
      </c>
      <c r="AP70" s="57">
        <v>0</v>
      </c>
      <c r="AQ70" s="57">
        <v>20000</v>
      </c>
      <c r="AR70" s="57">
        <v>0</v>
      </c>
      <c r="AS70" s="57">
        <v>10000</v>
      </c>
      <c r="AT70" s="57">
        <v>0</v>
      </c>
      <c r="AU70" s="57">
        <v>20000</v>
      </c>
      <c r="AV70" s="57">
        <v>10000</v>
      </c>
      <c r="AW70" s="57">
        <v>0</v>
      </c>
      <c r="AX70" s="57">
        <v>10000</v>
      </c>
      <c r="AY70" s="57">
        <v>0</v>
      </c>
      <c r="AZ70" s="57">
        <v>0</v>
      </c>
      <c r="BA70" s="57">
        <v>0</v>
      </c>
      <c r="BB70" s="57">
        <v>0</v>
      </c>
      <c r="BD70" s="46">
        <f>SUM(D70:O70)</f>
        <v>40599.990000000005</v>
      </c>
      <c r="BF70" s="46">
        <f>SUM(P70:AA70)</f>
        <v>20000</v>
      </c>
      <c r="BG70" s="55"/>
      <c r="BH70" s="46">
        <f>SUM(AB70:AM70)</f>
        <v>50000</v>
      </c>
      <c r="BI70" s="55"/>
      <c r="BJ70" s="46">
        <f>SUM(AN70:AY70)</f>
        <v>70000</v>
      </c>
      <c r="BK70" s="55"/>
    </row>
    <row r="71" spans="2:64" hidden="1" x14ac:dyDescent="0.15">
      <c r="B71" s="299" t="s">
        <v>223</v>
      </c>
      <c r="C71" s="94"/>
      <c r="D71" s="57">
        <v>0</v>
      </c>
      <c r="E71" s="57">
        <v>0</v>
      </c>
      <c r="F71" s="57">
        <v>0</v>
      </c>
      <c r="G71" s="57">
        <v>0</v>
      </c>
      <c r="H71" s="57">
        <v>0</v>
      </c>
      <c r="I71" s="57">
        <v>0</v>
      </c>
      <c r="J71" s="57">
        <v>0</v>
      </c>
      <c r="K71" s="57">
        <v>0</v>
      </c>
      <c r="L71" s="57">
        <v>0</v>
      </c>
      <c r="M71" s="57">
        <v>0</v>
      </c>
      <c r="N71" s="57">
        <f t="shared" ref="N71" si="343">AVERAGE(D71:I71)</f>
        <v>0</v>
      </c>
      <c r="O71" s="57">
        <f t="shared" ref="O71" si="344">AVERAGE(E71:J71)</f>
        <v>0</v>
      </c>
      <c r="P71" s="57">
        <v>0</v>
      </c>
      <c r="Q71" s="57">
        <v>0</v>
      </c>
      <c r="R71" s="57">
        <v>0</v>
      </c>
      <c r="S71" s="57">
        <v>0</v>
      </c>
      <c r="T71" s="57">
        <v>10000</v>
      </c>
      <c r="U71" s="57">
        <v>0</v>
      </c>
      <c r="V71" s="57">
        <v>0</v>
      </c>
      <c r="W71" s="57">
        <v>0</v>
      </c>
      <c r="X71" s="57">
        <v>5000</v>
      </c>
      <c r="Y71" s="57">
        <v>0</v>
      </c>
      <c r="Z71" s="57">
        <v>0</v>
      </c>
      <c r="AA71" s="57">
        <v>0</v>
      </c>
      <c r="AB71" s="57">
        <v>0</v>
      </c>
      <c r="AC71" s="57">
        <v>5000</v>
      </c>
      <c r="AD71" s="57">
        <v>0</v>
      </c>
      <c r="AE71" s="57">
        <v>0</v>
      </c>
      <c r="AF71" s="57">
        <v>10000</v>
      </c>
      <c r="AG71" s="57">
        <v>0</v>
      </c>
      <c r="AH71" s="57">
        <v>0</v>
      </c>
      <c r="AI71" s="57">
        <v>0</v>
      </c>
      <c r="AJ71" s="57">
        <v>0</v>
      </c>
      <c r="AK71" s="57">
        <v>5000</v>
      </c>
      <c r="AL71" s="57">
        <v>0</v>
      </c>
      <c r="AM71" s="57">
        <v>0</v>
      </c>
      <c r="AN71" s="57">
        <v>0</v>
      </c>
      <c r="AO71" s="57">
        <v>0</v>
      </c>
      <c r="AP71" s="57">
        <v>0</v>
      </c>
      <c r="AQ71" s="57">
        <v>0</v>
      </c>
      <c r="AR71" s="57">
        <v>20000</v>
      </c>
      <c r="AS71" s="57">
        <v>0</v>
      </c>
      <c r="AT71" s="57">
        <v>20000</v>
      </c>
      <c r="AU71" s="57">
        <v>0</v>
      </c>
      <c r="AV71" s="57">
        <v>0</v>
      </c>
      <c r="AW71" s="57">
        <v>10000</v>
      </c>
      <c r="AX71" s="57">
        <v>0</v>
      </c>
      <c r="AY71" s="57">
        <v>0</v>
      </c>
      <c r="AZ71" s="57">
        <v>0</v>
      </c>
      <c r="BA71" s="57">
        <v>0</v>
      </c>
      <c r="BB71" s="57">
        <v>0</v>
      </c>
      <c r="BD71" s="46">
        <f>SUM(D71:O71)</f>
        <v>0</v>
      </c>
      <c r="BF71" s="46">
        <f>SUM(P71:AA71)</f>
        <v>15000</v>
      </c>
      <c r="BG71" s="55"/>
      <c r="BH71" s="46">
        <f>SUM(AB71:AM71)</f>
        <v>20000</v>
      </c>
      <c r="BI71" s="55"/>
      <c r="BJ71" s="46">
        <f>SUM(AN71:AY71)</f>
        <v>50000</v>
      </c>
      <c r="BK71" s="55"/>
    </row>
    <row r="72" spans="2:64" x14ac:dyDescent="0.15">
      <c r="B72" s="299" t="s">
        <v>224</v>
      </c>
      <c r="C72" s="94" t="s">
        <v>17</v>
      </c>
      <c r="D72" s="57">
        <v>0</v>
      </c>
      <c r="E72" s="57">
        <v>159.83000000000001</v>
      </c>
      <c r="F72" s="57">
        <v>0</v>
      </c>
      <c r="G72" s="57">
        <v>0</v>
      </c>
      <c r="H72" s="57">
        <v>637.92999999999995</v>
      </c>
      <c r="I72" s="57">
        <v>0</v>
      </c>
      <c r="J72" s="57">
        <v>690.18000000000006</v>
      </c>
      <c r="K72" s="57">
        <v>0</v>
      </c>
      <c r="L72" s="57">
        <v>0</v>
      </c>
      <c r="M72" s="57">
        <v>0</v>
      </c>
      <c r="N72" s="57">
        <v>0</v>
      </c>
      <c r="O72" s="57">
        <v>408.55</v>
      </c>
      <c r="P72" s="57">
        <v>0</v>
      </c>
      <c r="Q72" s="57">
        <v>0</v>
      </c>
      <c r="R72" s="57">
        <v>0</v>
      </c>
      <c r="S72" s="57">
        <v>0</v>
      </c>
      <c r="T72" s="57">
        <v>0</v>
      </c>
      <c r="U72" s="57">
        <v>0</v>
      </c>
      <c r="V72" s="57">
        <v>0</v>
      </c>
      <c r="W72" s="57">
        <v>0</v>
      </c>
      <c r="X72" s="57">
        <v>0</v>
      </c>
      <c r="Y72" s="57">
        <v>0</v>
      </c>
      <c r="Z72" s="57">
        <v>0</v>
      </c>
      <c r="AA72" s="57">
        <v>0</v>
      </c>
      <c r="AB72" s="57">
        <v>0</v>
      </c>
      <c r="AC72" s="57">
        <v>0</v>
      </c>
      <c r="AD72" s="57">
        <v>0</v>
      </c>
      <c r="AE72" s="57">
        <v>0</v>
      </c>
      <c r="AF72" s="57">
        <v>0</v>
      </c>
      <c r="AG72" s="57">
        <v>0</v>
      </c>
      <c r="AH72" s="57">
        <v>0</v>
      </c>
      <c r="AI72" s="57">
        <v>0</v>
      </c>
      <c r="AJ72" s="57">
        <v>0</v>
      </c>
      <c r="AK72" s="57">
        <v>0</v>
      </c>
      <c r="AL72" s="57">
        <v>0</v>
      </c>
      <c r="AM72" s="57">
        <v>0</v>
      </c>
      <c r="AN72" s="57">
        <v>0</v>
      </c>
      <c r="AO72" s="57">
        <v>0</v>
      </c>
      <c r="AP72" s="57">
        <v>0</v>
      </c>
      <c r="AQ72" s="57">
        <v>0</v>
      </c>
      <c r="AR72" s="57">
        <v>0</v>
      </c>
      <c r="AS72" s="57">
        <v>0</v>
      </c>
      <c r="AT72" s="57">
        <v>0</v>
      </c>
      <c r="AU72" s="57">
        <v>0</v>
      </c>
      <c r="AV72" s="57">
        <v>0</v>
      </c>
      <c r="AW72" s="57">
        <v>0</v>
      </c>
      <c r="AX72" s="57">
        <v>0</v>
      </c>
      <c r="AY72" s="57">
        <v>0</v>
      </c>
      <c r="AZ72" s="57">
        <v>0</v>
      </c>
      <c r="BA72" s="57">
        <v>0</v>
      </c>
      <c r="BB72" s="57">
        <v>0</v>
      </c>
      <c r="BD72" s="46">
        <f>SUM(D72:O72)</f>
        <v>1896.49</v>
      </c>
      <c r="BF72" s="46">
        <f>SUM(P72:AA72)</f>
        <v>0</v>
      </c>
      <c r="BG72" s="55"/>
      <c r="BH72" s="46">
        <f>SUM(AB72:AM72)</f>
        <v>0</v>
      </c>
      <c r="BI72" s="55"/>
      <c r="BJ72" s="46">
        <f>SUM(AN72:AY72)</f>
        <v>0</v>
      </c>
      <c r="BK72" s="55"/>
    </row>
    <row r="73" spans="2:64" s="29" customFormat="1" x14ac:dyDescent="0.15">
      <c r="B73" s="111"/>
      <c r="C73" s="112"/>
      <c r="D73" s="11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10"/>
      <c r="AN73" s="10"/>
      <c r="AO73" s="10"/>
      <c r="AP73" s="10"/>
      <c r="AQ73" s="10"/>
      <c r="AR73" s="23"/>
      <c r="AS73" s="23"/>
      <c r="AT73" s="23"/>
      <c r="AU73" s="23"/>
      <c r="AV73" s="23"/>
      <c r="AW73" s="23"/>
      <c r="AX73" s="23"/>
      <c r="AY73" s="10"/>
      <c r="AZ73" s="10"/>
      <c r="BA73" s="10"/>
      <c r="BB73" s="10"/>
      <c r="BD73" s="23"/>
      <c r="BF73" s="23"/>
      <c r="BH73" s="23"/>
      <c r="BJ73" s="23"/>
    </row>
    <row r="74" spans="2:64" s="119" customFormat="1" ht="12.5" customHeight="1" x14ac:dyDescent="0.15">
      <c r="B74" s="116" t="s">
        <v>144</v>
      </c>
      <c r="C74" s="117"/>
      <c r="D74" s="118">
        <f>SUM(D8,D38,D70,D72)</f>
        <v>1167.52</v>
      </c>
      <c r="E74" s="118">
        <f t="shared" ref="E74:BB74" si="345">SUM(E8,E38,E70,E72)</f>
        <v>714.59</v>
      </c>
      <c r="F74" s="118">
        <f t="shared" si="345"/>
        <v>1730.8899999999999</v>
      </c>
      <c r="G74" s="118">
        <f t="shared" si="345"/>
        <v>1604.51</v>
      </c>
      <c r="H74" s="118">
        <f t="shared" si="345"/>
        <v>3873.62</v>
      </c>
      <c r="I74" s="118">
        <f t="shared" si="345"/>
        <v>6005</v>
      </c>
      <c r="J74" s="118">
        <f t="shared" si="345"/>
        <v>36315.89</v>
      </c>
      <c r="K74" s="118">
        <f t="shared" si="345"/>
        <v>23486.940000000002</v>
      </c>
      <c r="L74" s="118">
        <f t="shared" si="345"/>
        <v>22286.39</v>
      </c>
      <c r="M74" s="118">
        <f t="shared" si="345"/>
        <v>12780.8</v>
      </c>
      <c r="N74" s="118">
        <f t="shared" si="345"/>
        <v>9829.01</v>
      </c>
      <c r="O74" s="118">
        <f t="shared" si="345"/>
        <v>20686.96</v>
      </c>
      <c r="P74" s="118">
        <f t="shared" si="345"/>
        <v>494.53500000000008</v>
      </c>
      <c r="Q74" s="118">
        <f t="shared" si="345"/>
        <v>494.53500000000008</v>
      </c>
      <c r="R74" s="118">
        <f t="shared" si="345"/>
        <v>494.53500000000008</v>
      </c>
      <c r="S74" s="118">
        <f t="shared" si="345"/>
        <v>494.53500000000008</v>
      </c>
      <c r="T74" s="118">
        <f t="shared" si="345"/>
        <v>10494.535</v>
      </c>
      <c r="U74" s="118">
        <f t="shared" si="345"/>
        <v>44267.555472530643</v>
      </c>
      <c r="V74" s="118">
        <f t="shared" si="345"/>
        <v>67547.82211428984</v>
      </c>
      <c r="W74" s="118">
        <f t="shared" si="345"/>
        <v>66401.333208795972</v>
      </c>
      <c r="X74" s="118">
        <f t="shared" si="345"/>
        <v>54277.578014807608</v>
      </c>
      <c r="Y74" s="118">
        <f t="shared" si="345"/>
        <v>7708.9736854781349</v>
      </c>
      <c r="Z74" s="118">
        <f t="shared" si="345"/>
        <v>4111.8242818813405</v>
      </c>
      <c r="AA74" s="118">
        <f t="shared" si="345"/>
        <v>13466.419639215224</v>
      </c>
      <c r="AB74" s="118">
        <f t="shared" si="345"/>
        <v>1439.0827512145188</v>
      </c>
      <c r="AC74" s="118">
        <f t="shared" si="345"/>
        <v>1439.0827512145188</v>
      </c>
      <c r="AD74" s="118">
        <f t="shared" si="345"/>
        <v>1439.0827512145188</v>
      </c>
      <c r="AE74" s="118">
        <f t="shared" si="345"/>
        <v>191809.41716624767</v>
      </c>
      <c r="AF74" s="118">
        <f t="shared" si="345"/>
        <v>156387.07390091402</v>
      </c>
      <c r="AG74" s="118">
        <f t="shared" si="345"/>
        <v>177049.77294095373</v>
      </c>
      <c r="AH74" s="118">
        <f t="shared" si="345"/>
        <v>115724.37486087435</v>
      </c>
      <c r="AI74" s="118">
        <f t="shared" si="345"/>
        <v>136221.39914090413</v>
      </c>
      <c r="AJ74" s="118">
        <f t="shared" si="345"/>
        <v>61404.18871576737</v>
      </c>
      <c r="AK74" s="118">
        <f t="shared" si="345"/>
        <v>40936.125810511592</v>
      </c>
      <c r="AL74" s="118">
        <f t="shared" si="345"/>
        <v>30702.094357883685</v>
      </c>
      <c r="AM74" s="118">
        <f t="shared" si="345"/>
        <v>204680.62905255792</v>
      </c>
      <c r="AN74" s="118">
        <f t="shared" si="345"/>
        <v>10234.031452627898</v>
      </c>
      <c r="AO74" s="118">
        <f t="shared" si="345"/>
        <v>10234.031452627898</v>
      </c>
      <c r="AP74" s="118">
        <f t="shared" si="345"/>
        <v>10234.031452627898</v>
      </c>
      <c r="AQ74" s="118">
        <f t="shared" si="345"/>
        <v>381118.45720982575</v>
      </c>
      <c r="AR74" s="118">
        <f t="shared" si="345"/>
        <v>197623.58784937527</v>
      </c>
      <c r="AS74" s="118">
        <f t="shared" si="345"/>
        <v>189657.80713579571</v>
      </c>
      <c r="AT74" s="118">
        <f t="shared" si="345"/>
        <v>215589.36856295489</v>
      </c>
      <c r="AU74" s="118">
        <f t="shared" si="345"/>
        <v>217623.58784937527</v>
      </c>
      <c r="AV74" s="118">
        <f t="shared" si="345"/>
        <v>160511.40930870405</v>
      </c>
      <c r="AW74" s="118">
        <f t="shared" si="345"/>
        <v>100347.24901656638</v>
      </c>
      <c r="AX74" s="118">
        <f t="shared" si="345"/>
        <v>85260.436762424768</v>
      </c>
      <c r="AY74" s="118">
        <f t="shared" si="345"/>
        <v>501736.24508283183</v>
      </c>
      <c r="AZ74" s="118">
        <f t="shared" si="345"/>
        <v>25086.812254141594</v>
      </c>
      <c r="BA74" s="118">
        <f t="shared" si="345"/>
        <v>25086.812254141594</v>
      </c>
      <c r="BB74" s="118">
        <f t="shared" si="345"/>
        <v>25086.812254141594</v>
      </c>
      <c r="BD74" s="65">
        <f>SUM(D74:O74)</f>
        <v>140482.12</v>
      </c>
      <c r="BF74" s="126">
        <f>SUM(P74:AA74)</f>
        <v>270254.18141699873</v>
      </c>
      <c r="BG74" s="126"/>
      <c r="BH74" s="126">
        <f>SUM(AB74:AM74)</f>
        <v>1119232.3242002581</v>
      </c>
      <c r="BJ74" s="118">
        <f>SUM(AN74:AY74)</f>
        <v>2080170.2431357377</v>
      </c>
    </row>
    <row r="75" spans="2:64" s="14" customFormat="1" x14ac:dyDescent="0.15">
      <c r="B75" s="114" t="s">
        <v>225</v>
      </c>
      <c r="C75" s="94"/>
      <c r="D75" s="115">
        <f>D74/$BD$74</f>
        <v>8.3108085213975981E-3</v>
      </c>
      <c r="E75" s="115">
        <f t="shared" ref="E75:O75" si="346">E74/$BD$74</f>
        <v>5.0866971540577555E-3</v>
      </c>
      <c r="F75" s="115">
        <f t="shared" si="346"/>
        <v>1.2321069756065754E-2</v>
      </c>
      <c r="G75" s="115">
        <f t="shared" si="346"/>
        <v>1.1421453491732615E-2</v>
      </c>
      <c r="H75" s="115">
        <f t="shared" si="346"/>
        <v>2.7573758140893658E-2</v>
      </c>
      <c r="I75" s="115">
        <f t="shared" si="346"/>
        <v>4.2745653325846733E-2</v>
      </c>
      <c r="J75" s="115">
        <f t="shared" si="346"/>
        <v>0.25850898320725796</v>
      </c>
      <c r="K75" s="115">
        <f t="shared" si="346"/>
        <v>0.16718810906327441</v>
      </c>
      <c r="L75" s="115">
        <f t="shared" si="346"/>
        <v>0.15864218165272562</v>
      </c>
      <c r="M75" s="115">
        <f t="shared" si="346"/>
        <v>9.0978125899580667E-2</v>
      </c>
      <c r="N75" s="115">
        <f t="shared" si="346"/>
        <v>6.9966270440679573E-2</v>
      </c>
      <c r="O75" s="115">
        <f t="shared" si="346"/>
        <v>0.14725688934648765</v>
      </c>
      <c r="P75" s="115">
        <f>P210</f>
        <v>1.9939846951884358E-3</v>
      </c>
      <c r="Q75" s="115">
        <f t="shared" ref="Q75:BB75" si="347">Q210</f>
        <v>1.9939846951884358E-3</v>
      </c>
      <c r="R75" s="115">
        <f t="shared" si="347"/>
        <v>1.9939846951884358E-3</v>
      </c>
      <c r="S75" s="115">
        <f t="shared" si="347"/>
        <v>1.9939846951884358E-3</v>
      </c>
      <c r="T75" s="115">
        <f t="shared" si="347"/>
        <v>0.01</v>
      </c>
      <c r="U75" s="115">
        <f t="shared" si="347"/>
        <v>0.1</v>
      </c>
      <c r="V75" s="115">
        <f t="shared" si="347"/>
        <v>0.13</v>
      </c>
      <c r="W75" s="115">
        <f t="shared" si="347"/>
        <v>0.15</v>
      </c>
      <c r="X75" s="115">
        <f t="shared" si="347"/>
        <v>0.4</v>
      </c>
      <c r="Y75" s="115">
        <f t="shared" si="347"/>
        <v>0.05</v>
      </c>
      <c r="Z75" s="115">
        <f t="shared" si="347"/>
        <v>0.03</v>
      </c>
      <c r="AA75" s="115">
        <f t="shared" si="347"/>
        <v>0.1</v>
      </c>
      <c r="AB75" s="115">
        <f t="shared" si="347"/>
        <v>0.01</v>
      </c>
      <c r="AC75" s="115">
        <f t="shared" si="347"/>
        <v>0.01</v>
      </c>
      <c r="AD75" s="115">
        <f t="shared" si="347"/>
        <v>0.01</v>
      </c>
      <c r="AE75" s="115">
        <f t="shared" si="347"/>
        <v>0.17</v>
      </c>
      <c r="AF75" s="115">
        <f t="shared" si="347"/>
        <v>0.12</v>
      </c>
      <c r="AG75" s="115">
        <f t="shared" si="347"/>
        <v>0.16</v>
      </c>
      <c r="AH75" s="115">
        <f t="shared" si="347"/>
        <v>0.08</v>
      </c>
      <c r="AI75" s="115">
        <f t="shared" si="347"/>
        <v>0.11</v>
      </c>
      <c r="AJ75" s="115">
        <f t="shared" si="347"/>
        <v>0.06</v>
      </c>
      <c r="AK75" s="115">
        <f t="shared" si="347"/>
        <v>0.04</v>
      </c>
      <c r="AL75" s="115">
        <f t="shared" si="347"/>
        <v>0.03</v>
      </c>
      <c r="AM75" s="115">
        <f t="shared" si="347"/>
        <v>0.2</v>
      </c>
      <c r="AN75" s="115">
        <f t="shared" si="347"/>
        <v>0.01</v>
      </c>
      <c r="AO75" s="115">
        <f t="shared" si="347"/>
        <v>0.01</v>
      </c>
      <c r="AP75" s="115">
        <f t="shared" si="347"/>
        <v>0.01</v>
      </c>
      <c r="AQ75" s="115">
        <f t="shared" si="347"/>
        <v>0.2</v>
      </c>
      <c r="AR75" s="115">
        <f t="shared" si="347"/>
        <v>0.11</v>
      </c>
      <c r="AS75" s="115">
        <f t="shared" si="347"/>
        <v>0.1</v>
      </c>
      <c r="AT75" s="115">
        <f t="shared" si="347"/>
        <v>0.12</v>
      </c>
      <c r="AU75" s="115">
        <f t="shared" si="347"/>
        <v>0.11</v>
      </c>
      <c r="AV75" s="115">
        <f t="shared" si="347"/>
        <v>0.06</v>
      </c>
      <c r="AW75" s="115">
        <f t="shared" si="347"/>
        <v>0.04</v>
      </c>
      <c r="AX75" s="115">
        <f t="shared" si="347"/>
        <v>0.03</v>
      </c>
      <c r="AY75" s="115">
        <f t="shared" si="347"/>
        <v>0.2</v>
      </c>
      <c r="AZ75" s="115">
        <f t="shared" si="347"/>
        <v>0.01</v>
      </c>
      <c r="BA75" s="115">
        <f t="shared" si="347"/>
        <v>0.01</v>
      </c>
      <c r="BB75" s="115">
        <f t="shared" si="347"/>
        <v>0.01</v>
      </c>
      <c r="BD75" s="170"/>
      <c r="BF75" s="170"/>
      <c r="BH75" s="170"/>
      <c r="BJ75" s="170"/>
      <c r="BL75" s="252" t="s">
        <v>141</v>
      </c>
    </row>
    <row r="76" spans="2:64" x14ac:dyDescent="0.15"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  <c r="AD76" s="52">
        <f>SUM(S75:AD75)</f>
        <v>1.0019939846951884</v>
      </c>
      <c r="AM76" s="52"/>
      <c r="AP76" s="52">
        <f>SUM(AE75:AP75)</f>
        <v>1</v>
      </c>
      <c r="AQ76" s="52"/>
      <c r="AY76" s="52"/>
    </row>
    <row r="77" spans="2:64" x14ac:dyDescent="0.15">
      <c r="C77" s="93" t="s">
        <v>17</v>
      </c>
      <c r="W77" s="52"/>
      <c r="AA77" s="52"/>
      <c r="BH77" s="22"/>
      <c r="BJ77" s="22"/>
    </row>
    <row r="78" spans="2:64" x14ac:dyDescent="0.15">
      <c r="B78" s="90" t="s">
        <v>330</v>
      </c>
      <c r="C78" s="94" t="s">
        <v>17</v>
      </c>
      <c r="D78" s="65">
        <f t="shared" ref="D78:E78" si="348">D79+D108+D109</f>
        <v>197.89999999999998</v>
      </c>
      <c r="E78" s="65">
        <f t="shared" si="348"/>
        <v>0</v>
      </c>
      <c r="F78" s="65">
        <f>F79+F108+F109</f>
        <v>21240.07</v>
      </c>
      <c r="G78" s="65">
        <f t="shared" ref="G78:O78" si="349">G79+G108+G109</f>
        <v>3923.96</v>
      </c>
      <c r="H78" s="65">
        <f t="shared" si="349"/>
        <v>10284.920000000002</v>
      </c>
      <c r="I78" s="65">
        <f t="shared" si="349"/>
        <v>4430.7599999999993</v>
      </c>
      <c r="J78" s="65">
        <f t="shared" si="349"/>
        <v>3964.8900000000003</v>
      </c>
      <c r="K78" s="65">
        <f t="shared" si="349"/>
        <v>2552.38</v>
      </c>
      <c r="L78" s="65">
        <f t="shared" si="349"/>
        <v>5921.18</v>
      </c>
      <c r="M78" s="65">
        <f t="shared" si="349"/>
        <v>11484.2</v>
      </c>
      <c r="N78" s="65">
        <f t="shared" si="349"/>
        <v>1190</v>
      </c>
      <c r="O78" s="65">
        <f t="shared" si="349"/>
        <v>3706.04</v>
      </c>
      <c r="P78" s="65">
        <f>P79+P108+P109</f>
        <v>145.13384932271049</v>
      </c>
      <c r="Q78" s="65">
        <f t="shared" ref="G78:AM78" si="350">Q79+Q108+Q109</f>
        <v>145.13384932271049</v>
      </c>
      <c r="R78" s="65">
        <f>R79+R108+R109</f>
        <v>145.13384932271049</v>
      </c>
      <c r="S78" s="65">
        <f t="shared" si="350"/>
        <v>2501.2024084281534</v>
      </c>
      <c r="T78" s="65">
        <f t="shared" si="350"/>
        <v>134.31824506420222</v>
      </c>
      <c r="U78" s="65">
        <f t="shared" si="350"/>
        <v>9588.7692459081081</v>
      </c>
      <c r="V78" s="65">
        <f t="shared" si="350"/>
        <v>14872.475432396917</v>
      </c>
      <c r="W78" s="65">
        <f t="shared" si="350"/>
        <v>14457.438083291481</v>
      </c>
      <c r="X78" s="65">
        <f t="shared" si="350"/>
        <v>11428.487800621284</v>
      </c>
      <c r="Y78" s="65">
        <f t="shared" si="350"/>
        <v>1690.1156883779547</v>
      </c>
      <c r="Z78" s="65">
        <f t="shared" si="350"/>
        <v>874.6042814941427</v>
      </c>
      <c r="AA78" s="65">
        <f t="shared" si="350"/>
        <v>2850.263876931916</v>
      </c>
      <c r="AB78" s="65">
        <f>AB79+AB108+AB109</f>
        <v>310.13011136906488</v>
      </c>
      <c r="AC78" s="65">
        <f t="shared" si="350"/>
        <v>3868.4478851295253</v>
      </c>
      <c r="AD78" s="65">
        <f t="shared" si="350"/>
        <v>310.13011136906488</v>
      </c>
      <c r="AE78" s="65">
        <f t="shared" si="350"/>
        <v>42672.664480629443</v>
      </c>
      <c r="AF78" s="65">
        <f t="shared" si="350"/>
        <v>32168.747835652037</v>
      </c>
      <c r="AG78" s="65">
        <f t="shared" si="350"/>
        <v>41248.742316327509</v>
      </c>
      <c r="AH78" s="65">
        <f t="shared" si="350"/>
        <v>22589.166514322744</v>
      </c>
      <c r="AI78" s="65">
        <f t="shared" si="350"/>
        <v>29586.507440074532</v>
      </c>
      <c r="AJ78" s="65">
        <f t="shared" si="350"/>
        <v>10970.501278540996</v>
      </c>
      <c r="AK78" s="65">
        <f t="shared" si="350"/>
        <v>7313.6675190273327</v>
      </c>
      <c r="AL78" s="65">
        <f t="shared" si="350"/>
        <v>5485.2506392704981</v>
      </c>
      <c r="AM78" s="65">
        <f t="shared" si="350"/>
        <v>36568.337595136662</v>
      </c>
      <c r="AN78" s="65">
        <f t="shared" ref="AN78:AY78" si="351">AN79+AN108+AN109</f>
        <v>1828.4168797568332</v>
      </c>
      <c r="AO78" s="65">
        <f t="shared" si="351"/>
        <v>1828.4168797568332</v>
      </c>
      <c r="AP78" s="65">
        <f t="shared" si="351"/>
        <v>2012.3168797568333</v>
      </c>
      <c r="AQ78" s="65">
        <f t="shared" si="351"/>
        <v>97165.905373069822</v>
      </c>
      <c r="AR78" s="65">
        <f t="shared" si="351"/>
        <v>46152.319052758481</v>
      </c>
      <c r="AS78" s="65">
        <f t="shared" si="351"/>
        <v>41496.714996812247</v>
      </c>
      <c r="AT78" s="65">
        <f t="shared" si="351"/>
        <v>49796.057996174706</v>
      </c>
      <c r="AU78" s="65">
        <f t="shared" si="351"/>
        <v>45646.386496493469</v>
      </c>
      <c r="AV78" s="65">
        <f t="shared" si="351"/>
        <v>30051.529824720848</v>
      </c>
      <c r="AW78" s="65">
        <f t="shared" si="351"/>
        <v>20751.641176979236</v>
      </c>
      <c r="AX78" s="65">
        <f t="shared" si="351"/>
        <v>15563.730882734426</v>
      </c>
      <c r="AY78" s="65">
        <f t="shared" si="351"/>
        <v>103758.20588489616</v>
      </c>
      <c r="AZ78" s="65">
        <f t="shared" ref="AZ78:BB78" si="352">AZ79+AZ108+AZ109</f>
        <v>5187.9102942448089</v>
      </c>
      <c r="BA78" s="65">
        <f t="shared" si="352"/>
        <v>5187.9102942448089</v>
      </c>
      <c r="BB78" s="65">
        <f t="shared" si="352"/>
        <v>5187.9102942448089</v>
      </c>
      <c r="BD78" s="65">
        <f>SUM(D78:O78)</f>
        <v>68896.3</v>
      </c>
      <c r="BF78" s="65">
        <f>SUM(P78:AA78)</f>
        <v>58833.076610482291</v>
      </c>
      <c r="BG78" s="90"/>
      <c r="BH78" s="65">
        <f>SUM(AB78:AM78)</f>
        <v>233092.2937268494</v>
      </c>
      <c r="BI78" s="90"/>
      <c r="BJ78" s="65">
        <f>SUM(AN78:AY78)</f>
        <v>456051.64232390991</v>
      </c>
      <c r="BK78" s="90"/>
    </row>
    <row r="79" spans="2:64" outlineLevel="1" x14ac:dyDescent="0.15">
      <c r="B79" s="299" t="s">
        <v>227</v>
      </c>
      <c r="C79" s="94" t="s">
        <v>17</v>
      </c>
      <c r="D79" s="46">
        <f>+D80+D83+D86+D89+D92+D95+D98+D101+D104</f>
        <v>0</v>
      </c>
      <c r="E79" s="46">
        <f t="shared" ref="E79:O79" si="353">+E80+E83+E86+E89+E92+E95+E98+E101+E104</f>
        <v>0</v>
      </c>
      <c r="F79" s="46">
        <f>+F80+F83+F86+F89+F92+F95+F98+F101+F104</f>
        <v>16818.87</v>
      </c>
      <c r="G79" s="46">
        <f t="shared" si="353"/>
        <v>0</v>
      </c>
      <c r="H79" s="46">
        <f t="shared" si="353"/>
        <v>10230.720000000001</v>
      </c>
      <c r="I79" s="46">
        <f t="shared" si="353"/>
        <v>3434.75</v>
      </c>
      <c r="J79" s="46">
        <f t="shared" si="353"/>
        <v>0</v>
      </c>
      <c r="K79" s="46">
        <f t="shared" si="353"/>
        <v>0</v>
      </c>
      <c r="L79" s="46">
        <f t="shared" si="353"/>
        <v>63</v>
      </c>
      <c r="M79" s="46">
        <f t="shared" si="353"/>
        <v>0</v>
      </c>
      <c r="N79" s="46">
        <f t="shared" si="353"/>
        <v>0</v>
      </c>
      <c r="O79" s="46">
        <f t="shared" si="353"/>
        <v>2126.0300000000002</v>
      </c>
      <c r="P79" s="46">
        <f>+P80+P83+P86+P89+P92+P95+P98+P101+P104</f>
        <v>145.13384932271049</v>
      </c>
      <c r="Q79" s="46">
        <f t="shared" ref="Q79:AM79" si="354">+Q80+Q83+Q86+Q89+Q92+Q95+Q98+Q101+Q104</f>
        <v>145.13384932271049</v>
      </c>
      <c r="R79" s="46">
        <f t="shared" si="354"/>
        <v>145.13384932271049</v>
      </c>
      <c r="S79" s="46">
        <f t="shared" si="354"/>
        <v>145.13384932271049</v>
      </c>
      <c r="T79" s="46">
        <f>+T80+T83+T86+T89+T92+T95+T98+T101+T104</f>
        <v>134.31824506420222</v>
      </c>
      <c r="U79" s="46">
        <f t="shared" si="354"/>
        <v>9588.7692459081081</v>
      </c>
      <c r="V79" s="46">
        <f t="shared" si="354"/>
        <v>12465.400019680539</v>
      </c>
      <c r="W79" s="46">
        <f t="shared" si="354"/>
        <v>14383.153868862162</v>
      </c>
      <c r="X79" s="46">
        <f t="shared" si="354"/>
        <v>11428.487800621284</v>
      </c>
      <c r="Y79" s="46">
        <f t="shared" si="354"/>
        <v>1690.1156883779547</v>
      </c>
      <c r="Z79" s="46">
        <f t="shared" si="354"/>
        <v>874.6042814941427</v>
      </c>
      <c r="AA79" s="46">
        <f t="shared" si="354"/>
        <v>2850.263876931916</v>
      </c>
      <c r="AB79" s="46">
        <f t="shared" si="354"/>
        <v>310.13011136906488</v>
      </c>
      <c r="AC79" s="46">
        <f t="shared" si="354"/>
        <v>310.13011136906488</v>
      </c>
      <c r="AD79" s="46">
        <f>+AD80+AD83+AD86+AD89+AD92+AD95+AD98+AD101+AD104</f>
        <v>310.13011136906488</v>
      </c>
      <c r="AE79" s="46">
        <f t="shared" si="354"/>
        <v>42672.664480629443</v>
      </c>
      <c r="AF79" s="46">
        <f t="shared" si="354"/>
        <v>31918.95441532513</v>
      </c>
      <c r="AG79" s="46">
        <f t="shared" si="354"/>
        <v>41248.742316327509</v>
      </c>
      <c r="AH79" s="46">
        <f t="shared" si="354"/>
        <v>22589.166514322744</v>
      </c>
      <c r="AI79" s="46">
        <f t="shared" si="354"/>
        <v>29586.507440074532</v>
      </c>
      <c r="AJ79" s="46">
        <f t="shared" si="354"/>
        <v>10970.501278540996</v>
      </c>
      <c r="AK79" s="46">
        <f t="shared" si="354"/>
        <v>7313.6675190273327</v>
      </c>
      <c r="AL79" s="46">
        <f t="shared" si="354"/>
        <v>5485.2506392704981</v>
      </c>
      <c r="AM79" s="46">
        <f t="shared" si="354"/>
        <v>36568.337595136662</v>
      </c>
      <c r="AN79" s="46">
        <f t="shared" ref="AN79:AY79" si="355">+AN80+AN83+AN86+AN89+AN92+AN95+AN98+AN101+AN104</f>
        <v>1828.4168797568332</v>
      </c>
      <c r="AO79" s="46">
        <f t="shared" si="355"/>
        <v>1828.4168797568332</v>
      </c>
      <c r="AP79" s="46">
        <f t="shared" si="355"/>
        <v>1828.4168797568332</v>
      </c>
      <c r="AQ79" s="46">
        <f t="shared" si="355"/>
        <v>97165.905373069822</v>
      </c>
      <c r="AR79" s="46">
        <f t="shared" si="355"/>
        <v>45646.386496493469</v>
      </c>
      <c r="AS79" s="46">
        <f t="shared" si="355"/>
        <v>41496.714996812247</v>
      </c>
      <c r="AT79" s="46">
        <f t="shared" si="355"/>
        <v>49796.057996174706</v>
      </c>
      <c r="AU79" s="46">
        <f t="shared" si="355"/>
        <v>45646.386496493469</v>
      </c>
      <c r="AV79" s="46">
        <f t="shared" si="355"/>
        <v>30051.529824720848</v>
      </c>
      <c r="AW79" s="46">
        <f t="shared" si="355"/>
        <v>20751.641176979236</v>
      </c>
      <c r="AX79" s="46">
        <f t="shared" si="355"/>
        <v>15563.730882734426</v>
      </c>
      <c r="AY79" s="46">
        <f t="shared" si="355"/>
        <v>103758.20588489616</v>
      </c>
      <c r="AZ79" s="46">
        <f t="shared" ref="AZ79:BB79" si="356">+AZ80+AZ83+AZ86+AZ89+AZ92+AZ95+AZ98+AZ101+AZ104</f>
        <v>5187.9102942448089</v>
      </c>
      <c r="BA79" s="46">
        <f t="shared" si="356"/>
        <v>5187.9102942448089</v>
      </c>
      <c r="BB79" s="46">
        <f t="shared" si="356"/>
        <v>5187.9102942448089</v>
      </c>
      <c r="BD79" s="46">
        <f>+BD80+BD83+BD86+BD89+BD92+BD95+BD98+BD101+BD104</f>
        <v>32673.37</v>
      </c>
      <c r="BF79" s="46">
        <f>+BF80+BF83+BF86+BF89+BF92+BF95+BF98+BF101+BF104</f>
        <v>53995.648424231149</v>
      </c>
      <c r="BH79" s="46">
        <f>+BH80+BH83+BH86+BH89+BH92+BH95+BH98+BH101+BH104</f>
        <v>229284.18253276206</v>
      </c>
      <c r="BJ79" s="46">
        <f>+BJ80+BJ83+BJ86+BJ89+BJ92+BJ95+BJ98+BJ101+BJ104</f>
        <v>455361.80976764485</v>
      </c>
    </row>
    <row r="80" spans="2:64" outlineLevel="1" x14ac:dyDescent="0.15">
      <c r="B80" s="33" t="s">
        <v>210</v>
      </c>
      <c r="C80" s="94" t="s">
        <v>17</v>
      </c>
      <c r="D80" s="57">
        <v>0</v>
      </c>
      <c r="E80" s="57">
        <v>0</v>
      </c>
      <c r="F80" s="57">
        <v>7080</v>
      </c>
      <c r="G80" s="57">
        <v>0</v>
      </c>
      <c r="H80" s="57">
        <v>4110.72</v>
      </c>
      <c r="I80" s="57">
        <v>3091.8</v>
      </c>
      <c r="J80" s="57">
        <v>0</v>
      </c>
      <c r="K80" s="57">
        <v>0</v>
      </c>
      <c r="L80" s="57">
        <v>0</v>
      </c>
      <c r="M80" s="57">
        <v>0</v>
      </c>
      <c r="N80" s="57">
        <v>0</v>
      </c>
      <c r="O80" s="57">
        <v>2126.0300000000002</v>
      </c>
      <c r="P80" s="46">
        <f>(P81*P82)/1.21</f>
        <v>23.822413251857313</v>
      </c>
      <c r="Q80" s="46">
        <f t="shared" ref="Q80:AP80" si="357">(Q81*Q82)/1.21</f>
        <v>23.822413251857313</v>
      </c>
      <c r="R80" s="46">
        <f t="shared" si="357"/>
        <v>23.822413251857313</v>
      </c>
      <c r="S80" s="46">
        <f t="shared" si="357"/>
        <v>23.822413251857313</v>
      </c>
      <c r="T80" s="46">
        <f t="shared" si="357"/>
        <v>23.0154558299926</v>
      </c>
      <c r="U80" s="46">
        <f t="shared" si="357"/>
        <v>2623.8581992170507</v>
      </c>
      <c r="V80" s="46">
        <f t="shared" si="357"/>
        <v>3411.0156589821668</v>
      </c>
      <c r="W80" s="46">
        <f t="shared" si="357"/>
        <v>3935.7872988255767</v>
      </c>
      <c r="X80" s="46">
        <f t="shared" si="357"/>
        <v>1646.1676082197137</v>
      </c>
      <c r="Y80" s="46">
        <f t="shared" si="357"/>
        <v>205.77095102746421</v>
      </c>
      <c r="Z80" s="46">
        <f t="shared" si="357"/>
        <v>123.4625706164785</v>
      </c>
      <c r="AA80" s="46">
        <f t="shared" si="357"/>
        <v>411.54190205492841</v>
      </c>
      <c r="AB80" s="46">
        <f t="shared" si="357"/>
        <v>41.154190205492839</v>
      </c>
      <c r="AC80" s="46">
        <f t="shared" si="357"/>
        <v>41.154190205492839</v>
      </c>
      <c r="AD80" s="46">
        <f t="shared" si="357"/>
        <v>41.154190205492839</v>
      </c>
      <c r="AE80" s="46">
        <f>(AE81*AE82)/1.21</f>
        <v>13081.208032024791</v>
      </c>
      <c r="AF80" s="46">
        <f t="shared" si="357"/>
        <v>9233.7939049586785</v>
      </c>
      <c r="AG80" s="46">
        <f t="shared" si="357"/>
        <v>12311.725206611569</v>
      </c>
      <c r="AH80" s="46">
        <f t="shared" si="357"/>
        <v>6155.8626033057844</v>
      </c>
      <c r="AI80" s="46">
        <f t="shared" si="357"/>
        <v>8464.311079545454</v>
      </c>
      <c r="AJ80" s="46">
        <f t="shared" si="357"/>
        <v>1629.4209975000251</v>
      </c>
      <c r="AK80" s="46">
        <f t="shared" si="357"/>
        <v>1086.2806650000168</v>
      </c>
      <c r="AL80" s="46">
        <f t="shared" si="357"/>
        <v>814.71049875001256</v>
      </c>
      <c r="AM80" s="46">
        <f t="shared" si="357"/>
        <v>5431.4033250000839</v>
      </c>
      <c r="AN80" s="46">
        <f t="shared" si="357"/>
        <v>271.57016625000421</v>
      </c>
      <c r="AO80" s="46">
        <f t="shared" si="357"/>
        <v>271.57016625000421</v>
      </c>
      <c r="AP80" s="46">
        <f t="shared" si="357"/>
        <v>271.57016625000421</v>
      </c>
      <c r="AQ80" s="46">
        <f>(AQ81*AQ82)/1.21</f>
        <v>33315.966601038919</v>
      </c>
      <c r="AR80" s="46">
        <f t="shared" ref="AR80:BB80" si="358">(AR81*AR82)/1.21</f>
        <v>16116.160701108955</v>
      </c>
      <c r="AS80" s="46">
        <f t="shared" si="358"/>
        <v>14651.055182826321</v>
      </c>
      <c r="AT80" s="46">
        <f t="shared" si="358"/>
        <v>17581.266219391586</v>
      </c>
      <c r="AU80" s="46">
        <f t="shared" si="358"/>
        <v>16116.160701108955</v>
      </c>
      <c r="AV80" s="46">
        <f t="shared" si="358"/>
        <v>2052.7417776427897</v>
      </c>
      <c r="AW80" s="46">
        <f t="shared" si="358"/>
        <v>1368.4945184285268</v>
      </c>
      <c r="AX80" s="46">
        <f t="shared" si="358"/>
        <v>1026.3708888213948</v>
      </c>
      <c r="AY80" s="46">
        <f t="shared" si="358"/>
        <v>6842.4725921426334</v>
      </c>
      <c r="AZ80" s="46">
        <f t="shared" si="358"/>
        <v>342.1236296071317</v>
      </c>
      <c r="BA80" s="46">
        <f t="shared" si="358"/>
        <v>342.1236296071317</v>
      </c>
      <c r="BB80" s="46">
        <f t="shared" si="358"/>
        <v>342.1236296071317</v>
      </c>
      <c r="BD80" s="46">
        <f>SUM(D80:O80)</f>
        <v>16408.55</v>
      </c>
      <c r="BF80" s="46">
        <f>SUM(P80:AA80)</f>
        <v>12475.909297780801</v>
      </c>
      <c r="BG80" s="55"/>
      <c r="BH80" s="46">
        <f>SUM(AB80:AM80)</f>
        <v>58332.178883312903</v>
      </c>
      <c r="BI80" s="55"/>
      <c r="BJ80" s="46">
        <f>SUM(AN80:AY80)</f>
        <v>109885.39968126008</v>
      </c>
      <c r="BK80" s="55"/>
    </row>
    <row r="81" spans="2:63" outlineLevel="1" x14ac:dyDescent="0.15">
      <c r="B81" s="34" t="s">
        <v>211</v>
      </c>
      <c r="C81" s="94" t="s">
        <v>18</v>
      </c>
      <c r="D81" s="63">
        <f t="shared" ref="D81:E81" si="359">D80/D82</f>
        <v>0</v>
      </c>
      <c r="E81" s="63">
        <f t="shared" si="359"/>
        <v>0</v>
      </c>
      <c r="F81" s="63">
        <f>F80/F82</f>
        <v>382.70270270270271</v>
      </c>
      <c r="G81" s="63">
        <f t="shared" ref="G81:O81" si="360">G80/G82</f>
        <v>0</v>
      </c>
      <c r="H81" s="63">
        <f t="shared" si="360"/>
        <v>222.2010810810811</v>
      </c>
      <c r="I81" s="63">
        <f t="shared" si="360"/>
        <v>167.12432432432433</v>
      </c>
      <c r="J81" s="63">
        <f t="shared" si="360"/>
        <v>0</v>
      </c>
      <c r="K81" s="63">
        <f t="shared" si="360"/>
        <v>0</v>
      </c>
      <c r="L81" s="63">
        <f t="shared" si="360"/>
        <v>0</v>
      </c>
      <c r="M81" s="63">
        <f t="shared" si="360"/>
        <v>0</v>
      </c>
      <c r="N81" s="63">
        <f t="shared" si="360"/>
        <v>0</v>
      </c>
      <c r="O81" s="63">
        <f t="shared" si="360"/>
        <v>114.92054054054056</v>
      </c>
      <c r="P81" s="46">
        <f t="shared" ref="P81:BB81" si="361">+P11+P41</f>
        <v>1.5581145964728296</v>
      </c>
      <c r="Q81" s="46">
        <f t="shared" si="361"/>
        <v>1.5581145964728296</v>
      </c>
      <c r="R81" s="46">
        <f t="shared" si="361"/>
        <v>1.5581145964728296</v>
      </c>
      <c r="S81" s="46">
        <f t="shared" si="361"/>
        <v>1.5581145964728296</v>
      </c>
      <c r="T81" s="46">
        <f t="shared" si="361"/>
        <v>1.5581145964728296</v>
      </c>
      <c r="U81" s="46">
        <f t="shared" si="361"/>
        <v>177.63157894736838</v>
      </c>
      <c r="V81" s="46">
        <f t="shared" si="361"/>
        <v>230.92105263157896</v>
      </c>
      <c r="W81" s="46">
        <f t="shared" si="361"/>
        <v>266.4473684210526</v>
      </c>
      <c r="X81" s="46">
        <f t="shared" si="361"/>
        <v>87.911561470240244</v>
      </c>
      <c r="Y81" s="46">
        <f t="shared" si="361"/>
        <v>10.98894518378003</v>
      </c>
      <c r="Z81" s="46">
        <f t="shared" si="361"/>
        <v>6.5933671102680176</v>
      </c>
      <c r="AA81" s="46">
        <f t="shared" si="361"/>
        <v>21.977890367560061</v>
      </c>
      <c r="AB81" s="46">
        <f t="shared" si="361"/>
        <v>2.197789036756006</v>
      </c>
      <c r="AC81" s="46">
        <f t="shared" si="361"/>
        <v>2.197789036756006</v>
      </c>
      <c r="AD81" s="46">
        <f t="shared" si="361"/>
        <v>2.197789036756006</v>
      </c>
      <c r="AE81" s="46">
        <f t="shared" si="361"/>
        <v>794.8828125</v>
      </c>
      <c r="AF81" s="46">
        <f t="shared" si="361"/>
        <v>561.09375</v>
      </c>
      <c r="AG81" s="46">
        <f t="shared" si="361"/>
        <v>748.125</v>
      </c>
      <c r="AH81" s="46">
        <f t="shared" si="361"/>
        <v>374.0625</v>
      </c>
      <c r="AI81" s="46">
        <f t="shared" si="361"/>
        <v>514.3359375</v>
      </c>
      <c r="AJ81" s="46">
        <f t="shared" si="361"/>
        <v>87.083333333333314</v>
      </c>
      <c r="AK81" s="46">
        <f t="shared" si="361"/>
        <v>58.05555555555555</v>
      </c>
      <c r="AL81" s="46">
        <f t="shared" si="361"/>
        <v>43.541666666666657</v>
      </c>
      <c r="AM81" s="46">
        <f t="shared" si="361"/>
        <v>290.27777777777771</v>
      </c>
      <c r="AN81" s="46">
        <f t="shared" si="361"/>
        <v>14.513888888888888</v>
      </c>
      <c r="AO81" s="46">
        <f t="shared" si="361"/>
        <v>14.513888888888888</v>
      </c>
      <c r="AP81" s="46">
        <f t="shared" si="361"/>
        <v>14.513888888888888</v>
      </c>
      <c r="AQ81" s="46">
        <f t="shared" si="361"/>
        <v>1780.5499188311687</v>
      </c>
      <c r="AR81" s="46">
        <f t="shared" si="361"/>
        <v>979.30245535714278</v>
      </c>
      <c r="AS81" s="46">
        <f t="shared" si="361"/>
        <v>890.27495941558436</v>
      </c>
      <c r="AT81" s="46">
        <f t="shared" si="361"/>
        <v>1068.3299512987012</v>
      </c>
      <c r="AU81" s="46">
        <f t="shared" si="361"/>
        <v>979.30245535714278</v>
      </c>
      <c r="AV81" s="46">
        <f t="shared" si="361"/>
        <v>109.70743395598316</v>
      </c>
      <c r="AW81" s="46">
        <f t="shared" si="361"/>
        <v>73.138289303988799</v>
      </c>
      <c r="AX81" s="46">
        <f t="shared" si="361"/>
        <v>54.853716977991581</v>
      </c>
      <c r="AY81" s="46">
        <f t="shared" si="361"/>
        <v>365.69144651994395</v>
      </c>
      <c r="AZ81" s="46">
        <f t="shared" si="361"/>
        <v>18.2845723259972</v>
      </c>
      <c r="BA81" s="46">
        <f t="shared" si="361"/>
        <v>18.2845723259972</v>
      </c>
      <c r="BB81" s="46">
        <f t="shared" si="361"/>
        <v>18.2845723259972</v>
      </c>
      <c r="BD81" s="46">
        <f>SUM(D81:O81)</f>
        <v>886.94864864864871</v>
      </c>
      <c r="BF81" s="46">
        <f>SUM(P81:AA81)</f>
        <v>810.26233711421241</v>
      </c>
      <c r="BG81" s="55"/>
      <c r="BH81" s="46">
        <f>SUM(AB81:AM81)</f>
        <v>3478.0517004436015</v>
      </c>
      <c r="BI81" s="55"/>
      <c r="BJ81" s="46">
        <f>SUM(AN81:AY81)</f>
        <v>6344.6922936843157</v>
      </c>
      <c r="BK81" s="55"/>
    </row>
    <row r="82" spans="2:63" outlineLevel="1" x14ac:dyDescent="0.15">
      <c r="B82" s="34" t="s">
        <v>228</v>
      </c>
      <c r="C82" s="94" t="s">
        <v>17</v>
      </c>
      <c r="D82" s="57">
        <v>18.5</v>
      </c>
      <c r="E82" s="57">
        <v>18.5</v>
      </c>
      <c r="F82" s="57">
        <v>18.5</v>
      </c>
      <c r="G82" s="57">
        <v>18.5</v>
      </c>
      <c r="H82" s="57">
        <v>18.5</v>
      </c>
      <c r="I82" s="57">
        <v>18.5</v>
      </c>
      <c r="J82" s="57">
        <v>18.5</v>
      </c>
      <c r="K82" s="57">
        <v>18.5</v>
      </c>
      <c r="L82" s="57">
        <v>18.5</v>
      </c>
      <c r="M82" s="57">
        <v>18.5</v>
      </c>
      <c r="N82" s="57">
        <v>18.5</v>
      </c>
      <c r="O82" s="57">
        <v>18.5</v>
      </c>
      <c r="P82" s="57">
        <v>18.5</v>
      </c>
      <c r="Q82" s="57">
        <v>18.5</v>
      </c>
      <c r="R82" s="57">
        <v>18.5</v>
      </c>
      <c r="S82" s="57">
        <v>18.5</v>
      </c>
      <c r="T82" s="46">
        <f>Purchases!$J56</f>
        <v>17.873333333333335</v>
      </c>
      <c r="U82" s="46">
        <f>Purchases!$J56</f>
        <v>17.873333333333335</v>
      </c>
      <c r="V82" s="46">
        <f>Purchases!$J56</f>
        <v>17.873333333333335</v>
      </c>
      <c r="W82" s="46">
        <f>Purchases!$J56</f>
        <v>17.873333333333335</v>
      </c>
      <c r="X82" s="46">
        <f>Purchases!$L56</f>
        <v>22.657575097447648</v>
      </c>
      <c r="Y82" s="46">
        <f>Purchases!$L56</f>
        <v>22.657575097447648</v>
      </c>
      <c r="Z82" s="46">
        <f>Purchases!$L56</f>
        <v>22.657575097447648</v>
      </c>
      <c r="AA82" s="46">
        <f>Purchases!$L56</f>
        <v>22.657575097447648</v>
      </c>
      <c r="AB82" s="46">
        <f>Purchases!$L56</f>
        <v>22.657575097447648</v>
      </c>
      <c r="AC82" s="46">
        <f>Purchases!$L56</f>
        <v>22.657575097447648</v>
      </c>
      <c r="AD82" s="46">
        <f>Purchases!$L56</f>
        <v>22.657575097447648</v>
      </c>
      <c r="AE82" s="46">
        <f>Purchases!$AD$56</f>
        <v>19.912698412698411</v>
      </c>
      <c r="AF82" s="46">
        <f>Purchases!$AD$56</f>
        <v>19.912698412698411</v>
      </c>
      <c r="AG82" s="46">
        <f>Purchases!$AD$56</f>
        <v>19.912698412698411</v>
      </c>
      <c r="AH82" s="46">
        <f>Purchases!$AD$56</f>
        <v>19.912698412698411</v>
      </c>
      <c r="AI82" s="46">
        <f>Purchases!$AD$56</f>
        <v>19.912698412698411</v>
      </c>
      <c r="AJ82" s="46">
        <f>Purchases!$AF$56</f>
        <v>22.640375965263512</v>
      </c>
      <c r="AK82" s="46">
        <f>Purchases!$AF$56</f>
        <v>22.640375965263512</v>
      </c>
      <c r="AL82" s="46">
        <f>Purchases!$AF$56</f>
        <v>22.640375965263512</v>
      </c>
      <c r="AM82" s="46">
        <f>Purchases!$AF$56</f>
        <v>22.640375965263512</v>
      </c>
      <c r="AN82" s="46">
        <f>Purchases!$AF$56</f>
        <v>22.640375965263512</v>
      </c>
      <c r="AO82" s="46">
        <f>Purchases!$AF$56</f>
        <v>22.640375965263512</v>
      </c>
      <c r="AP82" s="46">
        <f>Purchases!$AF$56</f>
        <v>22.640375965263512</v>
      </c>
      <c r="AQ82" s="46">
        <f>Purchases!$AF$56</f>
        <v>22.640375965263512</v>
      </c>
      <c r="AR82" s="46">
        <f>Purchases!$AX$56</f>
        <v>19.912698412698411</v>
      </c>
      <c r="AS82" s="46">
        <f>Purchases!$AX$56</f>
        <v>19.912698412698411</v>
      </c>
      <c r="AT82" s="46">
        <f>Purchases!$AX$56</f>
        <v>19.912698412698411</v>
      </c>
      <c r="AU82" s="46">
        <f>Purchases!$AX$56</f>
        <v>19.912698412698411</v>
      </c>
      <c r="AV82" s="46">
        <f>Purchases!$AF$56</f>
        <v>22.640375965263512</v>
      </c>
      <c r="AW82" s="46">
        <f>Purchases!$AF$56</f>
        <v>22.640375965263512</v>
      </c>
      <c r="AX82" s="46">
        <f>Purchases!$AF$56</f>
        <v>22.640375965263512</v>
      </c>
      <c r="AY82" s="46">
        <f>Purchases!$AF$56</f>
        <v>22.640375965263512</v>
      </c>
      <c r="AZ82" s="46">
        <f>Purchases!$AF$56</f>
        <v>22.640375965263512</v>
      </c>
      <c r="BA82" s="46">
        <f>Purchases!$AF$56</f>
        <v>22.640375965263512</v>
      </c>
      <c r="BB82" s="46">
        <f>Purchases!$AF$56</f>
        <v>22.640375965263512</v>
      </c>
    </row>
    <row r="83" spans="2:63" outlineLevel="1" x14ac:dyDescent="0.15">
      <c r="B83" s="35" t="s">
        <v>213</v>
      </c>
      <c r="C83" s="94" t="s">
        <v>17</v>
      </c>
      <c r="D83" s="57">
        <v>0</v>
      </c>
      <c r="E83" s="57">
        <v>0</v>
      </c>
      <c r="F83" s="57">
        <v>5970</v>
      </c>
      <c r="G83" s="57">
        <v>0</v>
      </c>
      <c r="H83" s="57">
        <v>0</v>
      </c>
      <c r="I83" s="57">
        <v>342.95</v>
      </c>
      <c r="J83" s="57">
        <v>0</v>
      </c>
      <c r="K83" s="57">
        <v>0</v>
      </c>
      <c r="L83" s="57">
        <v>63</v>
      </c>
      <c r="M83" s="57">
        <v>0</v>
      </c>
      <c r="N83" s="57">
        <v>0</v>
      </c>
      <c r="O83" s="57">
        <v>0</v>
      </c>
      <c r="P83" s="46">
        <f>(P84*P85)/1.21</f>
        <v>18.62333252189115</v>
      </c>
      <c r="Q83" s="46">
        <f t="shared" ref="Q83" si="362">(Q84*Q85)/1.21</f>
        <v>18.62333252189115</v>
      </c>
      <c r="R83" s="46">
        <f t="shared" ref="R83" si="363">(R84*R85)/1.21</f>
        <v>18.62333252189115</v>
      </c>
      <c r="S83" s="46">
        <f t="shared" ref="S83" si="364">(S84*S85)/1.21</f>
        <v>18.62333252189115</v>
      </c>
      <c r="T83" s="46">
        <f t="shared" ref="T83" si="365">(T84*T85)/1.21</f>
        <v>23.615461785383644</v>
      </c>
      <c r="U83" s="46">
        <f t="shared" ref="U83" si="366">(U84*U85)/1.21</f>
        <v>1546.3244889082209</v>
      </c>
      <c r="V83" s="46">
        <f t="shared" ref="V83" si="367">(V84*V85)/1.21</f>
        <v>2010.221835580687</v>
      </c>
      <c r="W83" s="46">
        <f t="shared" ref="W83" si="368">(W84*W85)/1.21</f>
        <v>2319.4867333623315</v>
      </c>
      <c r="X83" s="46">
        <f t="shared" ref="X83" si="369">(X84*X85)/1.21</f>
        <v>3435.8721256923968</v>
      </c>
      <c r="Y83" s="46">
        <f t="shared" ref="Y83" si="370">(Y84*Y85)/1.21</f>
        <v>695.03934403146707</v>
      </c>
      <c r="Z83" s="46">
        <f t="shared" ref="Z83" si="371">(Z84*Z85)/1.21</f>
        <v>277.55847488625028</v>
      </c>
      <c r="AA83" s="46">
        <f t="shared" ref="AA83" si="372">(AA84*AA85)/1.21</f>
        <v>860.11118823894037</v>
      </c>
      <c r="AB83" s="46">
        <f t="shared" ref="AB83" si="373">(AB84*AB85)/1.21</f>
        <v>111.11484249976742</v>
      </c>
      <c r="AC83" s="46">
        <f t="shared" ref="AC83" si="374">(AC84*AC85)/1.21</f>
        <v>111.11484249976742</v>
      </c>
      <c r="AD83" s="46">
        <f t="shared" ref="AD83" si="375">(AD84*AD85)/1.21</f>
        <v>111.11484249976742</v>
      </c>
      <c r="AE83" s="46">
        <f t="shared" ref="AE83" si="376">(AE84*AE85)/1.21</f>
        <v>9937.0650264440883</v>
      </c>
      <c r="AF83" s="46">
        <f t="shared" ref="AF83" si="377">(AF84*AF85)/1.21</f>
        <v>8146.5528765741838</v>
      </c>
      <c r="AG83" s="46">
        <f t="shared" ref="AG83" si="378">(AG84*AG85)/1.21</f>
        <v>9552.2069313262491</v>
      </c>
      <c r="AH83" s="46">
        <f t="shared" ref="AH83" si="379">(AH84*AH85)/1.21</f>
        <v>6740.8988218221166</v>
      </c>
      <c r="AI83" s="46">
        <f t="shared" ref="AI83" si="380">(AI84*AI85)/1.21</f>
        <v>7795.139362886167</v>
      </c>
      <c r="AJ83" s="46">
        <f t="shared" ref="AJ83" si="381">(AJ84*AJ85)/1.21</f>
        <v>639.03451897173613</v>
      </c>
      <c r="AK83" s="46">
        <f t="shared" ref="AK83" si="382">(AK84*AK85)/1.21</f>
        <v>426.0230126478242</v>
      </c>
      <c r="AL83" s="46">
        <f t="shared" ref="AL83" si="383">(AL84*AL85)/1.21</f>
        <v>319.51725948586807</v>
      </c>
      <c r="AM83" s="46">
        <f t="shared" ref="AM83" si="384">(AM84*AM85)/1.21</f>
        <v>2130.1150632391209</v>
      </c>
      <c r="AN83" s="46">
        <f t="shared" ref="AN83" si="385">(AN84*AN85)/1.21</f>
        <v>106.50575316195605</v>
      </c>
      <c r="AO83" s="46">
        <f t="shared" ref="AO83" si="386">(AO84*AO85)/1.21</f>
        <v>106.50575316195605</v>
      </c>
      <c r="AP83" s="46">
        <f t="shared" ref="AP83" si="387">(AP84*AP85)/1.21</f>
        <v>106.50575316195605</v>
      </c>
      <c r="AQ83" s="46">
        <f>(AQ84*AQ85)/1.21</f>
        <v>16747.816973509445</v>
      </c>
      <c r="AR83" s="46">
        <f t="shared" ref="AR83:BB83" si="388">(AR84*AR85)/1.21</f>
        <v>9211.2993354301925</v>
      </c>
      <c r="AS83" s="46">
        <f t="shared" si="388"/>
        <v>8373.9084867547226</v>
      </c>
      <c r="AT83" s="46">
        <f t="shared" si="388"/>
        <v>10048.690184105666</v>
      </c>
      <c r="AU83" s="46">
        <f t="shared" si="388"/>
        <v>9211.2993354301925</v>
      </c>
      <c r="AV83" s="46">
        <f t="shared" si="388"/>
        <v>4078.2411810015251</v>
      </c>
      <c r="AW83" s="46">
        <f t="shared" si="388"/>
        <v>2718.8274540010179</v>
      </c>
      <c r="AX83" s="46">
        <f t="shared" si="388"/>
        <v>2039.1205905007625</v>
      </c>
      <c r="AY83" s="46">
        <f t="shared" si="388"/>
        <v>13594.137270005085</v>
      </c>
      <c r="AZ83" s="46">
        <f t="shared" si="388"/>
        <v>679.70686350025449</v>
      </c>
      <c r="BA83" s="46">
        <f t="shared" si="388"/>
        <v>679.70686350025449</v>
      </c>
      <c r="BB83" s="46">
        <f t="shared" si="388"/>
        <v>679.70686350025449</v>
      </c>
      <c r="BD83" s="46">
        <f>SUM(D83:O83)</f>
        <v>6375.95</v>
      </c>
      <c r="BF83" s="46">
        <f>SUM(P83:AA83)</f>
        <v>11242.722982573243</v>
      </c>
      <c r="BG83" s="55"/>
      <c r="BH83" s="46">
        <f>SUM(AB83:AM83)</f>
        <v>46019.897400896654</v>
      </c>
      <c r="BI83" s="55"/>
      <c r="BJ83" s="46">
        <f>SUM(AN83:AY83)</f>
        <v>76342.858070224465</v>
      </c>
      <c r="BK83" s="55"/>
    </row>
    <row r="84" spans="2:63" outlineLevel="1" x14ac:dyDescent="0.15">
      <c r="B84" s="34" t="s">
        <v>211</v>
      </c>
      <c r="C84" s="94" t="s">
        <v>18</v>
      </c>
      <c r="D84" s="46">
        <f t="shared" ref="D84:E84" si="389">D83/D85</f>
        <v>0</v>
      </c>
      <c r="E84" s="46">
        <f t="shared" si="389"/>
        <v>0</v>
      </c>
      <c r="F84" s="46">
        <f>F83/F85</f>
        <v>191.65329052969503</v>
      </c>
      <c r="G84" s="46">
        <f t="shared" ref="G84:O84" si="390">G83/G85</f>
        <v>0</v>
      </c>
      <c r="H84" s="46">
        <f t="shared" si="390"/>
        <v>0</v>
      </c>
      <c r="I84" s="46">
        <f t="shared" si="390"/>
        <v>11.009630818619582</v>
      </c>
      <c r="J84" s="46">
        <f t="shared" si="390"/>
        <v>0</v>
      </c>
      <c r="K84" s="46">
        <f t="shared" si="390"/>
        <v>0</v>
      </c>
      <c r="L84" s="46">
        <f t="shared" si="390"/>
        <v>2.0224719101123596</v>
      </c>
      <c r="M84" s="46">
        <f t="shared" si="390"/>
        <v>0</v>
      </c>
      <c r="N84" s="46">
        <f t="shared" si="390"/>
        <v>0</v>
      </c>
      <c r="O84" s="46">
        <f t="shared" si="390"/>
        <v>0</v>
      </c>
      <c r="P84" s="46">
        <f t="shared" ref="P84:BB84" si="391">+P14+P44</f>
        <v>0.72341034836238505</v>
      </c>
      <c r="Q84" s="46">
        <f t="shared" si="391"/>
        <v>0.72341034836238505</v>
      </c>
      <c r="R84" s="46">
        <f t="shared" si="391"/>
        <v>0.72341034836238505</v>
      </c>
      <c r="S84" s="46">
        <f t="shared" si="391"/>
        <v>0.72341034836238505</v>
      </c>
      <c r="T84" s="46">
        <f t="shared" si="391"/>
        <v>0.72341034836238505</v>
      </c>
      <c r="U84" s="46">
        <f t="shared" si="391"/>
        <v>47.368421052631575</v>
      </c>
      <c r="V84" s="46">
        <f t="shared" si="391"/>
        <v>61.578947368421048</v>
      </c>
      <c r="W84" s="46">
        <f t="shared" si="391"/>
        <v>71.05263157894737</v>
      </c>
      <c r="X84" s="46">
        <f t="shared" si="391"/>
        <v>106.31275192530505</v>
      </c>
      <c r="Y84" s="46">
        <f t="shared" si="391"/>
        <v>21.505906697692797</v>
      </c>
      <c r="Z84" s="46">
        <f t="shared" si="391"/>
        <v>8.5882140562496883</v>
      </c>
      <c r="AA84" s="46">
        <f t="shared" si="391"/>
        <v>26.613559538394838</v>
      </c>
      <c r="AB84" s="46">
        <f t="shared" si="391"/>
        <v>3.4381153470653611</v>
      </c>
      <c r="AC84" s="46">
        <f t="shared" si="391"/>
        <v>3.4381153470653611</v>
      </c>
      <c r="AD84" s="46">
        <f t="shared" si="391"/>
        <v>3.4381153470653611</v>
      </c>
      <c r="AE84" s="46">
        <f t="shared" si="391"/>
        <v>307.47265625</v>
      </c>
      <c r="AF84" s="46">
        <f t="shared" si="391"/>
        <v>252.921875</v>
      </c>
      <c r="AG84" s="46">
        <f t="shared" si="391"/>
        <v>296.5625</v>
      </c>
      <c r="AH84" s="46">
        <f t="shared" si="391"/>
        <v>209.28125</v>
      </c>
      <c r="AI84" s="46">
        <f t="shared" si="391"/>
        <v>242.01171875</v>
      </c>
      <c r="AJ84" s="46">
        <f t="shared" si="391"/>
        <v>19.839779005524854</v>
      </c>
      <c r="AK84" s="46">
        <f t="shared" si="391"/>
        <v>13.226519337016573</v>
      </c>
      <c r="AL84" s="46">
        <f t="shared" si="391"/>
        <v>9.9198895027624268</v>
      </c>
      <c r="AM84" s="46">
        <f t="shared" si="391"/>
        <v>66.132596685082859</v>
      </c>
      <c r="AN84" s="46">
        <f t="shared" si="391"/>
        <v>3.3066298342541431</v>
      </c>
      <c r="AO84" s="46">
        <f t="shared" si="391"/>
        <v>3.3066298342541431</v>
      </c>
      <c r="AP84" s="46">
        <f t="shared" si="391"/>
        <v>3.3066298342541431</v>
      </c>
      <c r="AQ84" s="46">
        <f t="shared" si="391"/>
        <v>519.9609375</v>
      </c>
      <c r="AR84" s="46">
        <f t="shared" si="391"/>
        <v>285.97851562499994</v>
      </c>
      <c r="AS84" s="46">
        <f t="shared" si="391"/>
        <v>259.98046875</v>
      </c>
      <c r="AT84" s="46">
        <f t="shared" si="391"/>
        <v>311.9765625</v>
      </c>
      <c r="AU84" s="46">
        <f t="shared" si="391"/>
        <v>285.97851562499994</v>
      </c>
      <c r="AV84" s="46">
        <f t="shared" si="391"/>
        <v>126.61507533661037</v>
      </c>
      <c r="AW84" s="46">
        <f t="shared" si="391"/>
        <v>84.410050224406945</v>
      </c>
      <c r="AX84" s="46">
        <f t="shared" si="391"/>
        <v>63.307537668305187</v>
      </c>
      <c r="AY84" s="46">
        <f t="shared" si="391"/>
        <v>422.05025112203464</v>
      </c>
      <c r="AZ84" s="46">
        <f t="shared" si="391"/>
        <v>21.102512556101736</v>
      </c>
      <c r="BA84" s="46">
        <f t="shared" si="391"/>
        <v>21.102512556101736</v>
      </c>
      <c r="BB84" s="46">
        <f t="shared" si="391"/>
        <v>21.102512556101736</v>
      </c>
      <c r="BD84" s="46">
        <f>SUM(D84:O84)</f>
        <v>204.68539325842696</v>
      </c>
      <c r="BF84" s="46">
        <f>SUM(P84:AA84)</f>
        <v>346.6374839594543</v>
      </c>
      <c r="BG84" s="55"/>
      <c r="BH84" s="46">
        <f>SUM(AB84:AM84)</f>
        <v>1427.6831305715828</v>
      </c>
      <c r="BI84" s="55"/>
      <c r="BJ84" s="46">
        <f>SUM(AN84:AY84)</f>
        <v>2370.1778038541192</v>
      </c>
      <c r="BK84" s="55"/>
    </row>
    <row r="85" spans="2:63" outlineLevel="1" x14ac:dyDescent="0.15">
      <c r="B85" s="34" t="s">
        <v>228</v>
      </c>
      <c r="C85" s="94" t="s">
        <v>17</v>
      </c>
      <c r="D85" s="57">
        <v>31.15</v>
      </c>
      <c r="E85" s="57">
        <v>31.15</v>
      </c>
      <c r="F85" s="57">
        <v>31.15</v>
      </c>
      <c r="G85" s="57">
        <v>31.15</v>
      </c>
      <c r="H85" s="57">
        <v>31.15</v>
      </c>
      <c r="I85" s="57">
        <v>31.15</v>
      </c>
      <c r="J85" s="57">
        <v>31.15</v>
      </c>
      <c r="K85" s="57">
        <v>31.15</v>
      </c>
      <c r="L85" s="57">
        <v>31.15</v>
      </c>
      <c r="M85" s="57">
        <v>31.15</v>
      </c>
      <c r="N85" s="57">
        <v>31.15</v>
      </c>
      <c r="O85" s="57">
        <v>31.15</v>
      </c>
      <c r="P85" s="57">
        <v>31.15</v>
      </c>
      <c r="Q85" s="57">
        <v>31.15</v>
      </c>
      <c r="R85" s="57">
        <v>31.15</v>
      </c>
      <c r="S85" s="57">
        <v>31.15</v>
      </c>
      <c r="T85" s="46">
        <f>Purchases!$J57</f>
        <v>39.5</v>
      </c>
      <c r="U85" s="46">
        <f>Purchases!$J57</f>
        <v>39.5</v>
      </c>
      <c r="V85" s="46">
        <f>Purchases!$J57</f>
        <v>39.5</v>
      </c>
      <c r="W85" s="46">
        <f>Purchases!$J57</f>
        <v>39.5</v>
      </c>
      <c r="X85" s="46">
        <f>Purchases!$L57</f>
        <v>39.105424295749373</v>
      </c>
      <c r="Y85" s="46">
        <f>Purchases!$L57</f>
        <v>39.105424295749373</v>
      </c>
      <c r="Z85" s="46">
        <f>Purchases!$L57</f>
        <v>39.105424295749373</v>
      </c>
      <c r="AA85" s="46">
        <f>Purchases!$L57</f>
        <v>39.105424295749373</v>
      </c>
      <c r="AB85" s="46">
        <f>Purchases!$L57</f>
        <v>39.105424295749373</v>
      </c>
      <c r="AC85" s="46">
        <f>Purchases!$L57</f>
        <v>39.105424295749373</v>
      </c>
      <c r="AD85" s="46">
        <f>Purchases!$L57</f>
        <v>39.105424295749373</v>
      </c>
      <c r="AE85" s="46">
        <f>Purchases!$L57</f>
        <v>39.105424295749373</v>
      </c>
      <c r="AF85" s="46">
        <f>Purchases!$AD$57</f>
        <v>38.973809523809521</v>
      </c>
      <c r="AG85" s="46">
        <f>Purchases!$AD$57</f>
        <v>38.973809523809521</v>
      </c>
      <c r="AH85" s="46">
        <f>Purchases!$AD$57</f>
        <v>38.973809523809521</v>
      </c>
      <c r="AI85" s="46">
        <f>Purchases!$AD$57</f>
        <v>38.973809523809521</v>
      </c>
      <c r="AJ85" s="46">
        <f>Purchases!$AF$57</f>
        <v>38.973809523809521</v>
      </c>
      <c r="AK85" s="46">
        <f>Purchases!$AF$57</f>
        <v>38.973809523809521</v>
      </c>
      <c r="AL85" s="46">
        <f>Purchases!$AF$57</f>
        <v>38.973809523809521</v>
      </c>
      <c r="AM85" s="46">
        <f>Purchases!$AF$57</f>
        <v>38.973809523809521</v>
      </c>
      <c r="AN85" s="46">
        <f>Purchases!$AF$57</f>
        <v>38.973809523809521</v>
      </c>
      <c r="AO85" s="46">
        <f>Purchases!$AF$57</f>
        <v>38.973809523809521</v>
      </c>
      <c r="AP85" s="46">
        <f>Purchases!$AF$57</f>
        <v>38.973809523809521</v>
      </c>
      <c r="AQ85" s="46">
        <f>Purchases!$AF$57</f>
        <v>38.973809523809521</v>
      </c>
      <c r="AR85" s="46">
        <f>Purchases!$AX$57</f>
        <v>38.973809523809521</v>
      </c>
      <c r="AS85" s="46">
        <f>Purchases!$AX$57</f>
        <v>38.973809523809521</v>
      </c>
      <c r="AT85" s="46">
        <f>Purchases!$AX$57</f>
        <v>38.973809523809521</v>
      </c>
      <c r="AU85" s="46">
        <f>Purchases!$AX$57</f>
        <v>38.973809523809521</v>
      </c>
      <c r="AV85" s="46">
        <f>Purchases!$AF$57</f>
        <v>38.973809523809521</v>
      </c>
      <c r="AW85" s="46">
        <f>Purchases!$AF$57</f>
        <v>38.973809523809521</v>
      </c>
      <c r="AX85" s="46">
        <f>Purchases!$AF$57</f>
        <v>38.973809523809521</v>
      </c>
      <c r="AY85" s="46">
        <f>Purchases!$AF$57</f>
        <v>38.973809523809521</v>
      </c>
      <c r="AZ85" s="46">
        <f>Purchases!$AF$57</f>
        <v>38.973809523809521</v>
      </c>
      <c r="BA85" s="46">
        <f>Purchases!$AF$57</f>
        <v>38.973809523809521</v>
      </c>
      <c r="BB85" s="46">
        <f>Purchases!$AF$57</f>
        <v>38.973809523809521</v>
      </c>
    </row>
    <row r="86" spans="2:63" outlineLevel="1" x14ac:dyDescent="0.15">
      <c r="B86" s="35" t="s">
        <v>214</v>
      </c>
      <c r="C86" s="94" t="s">
        <v>17</v>
      </c>
      <c r="D86" s="57">
        <v>0</v>
      </c>
      <c r="E86" s="57">
        <v>0</v>
      </c>
      <c r="F86" s="57">
        <v>0</v>
      </c>
      <c r="G86" s="57">
        <v>0</v>
      </c>
      <c r="H86" s="57">
        <v>0</v>
      </c>
      <c r="I86" s="57">
        <v>0</v>
      </c>
      <c r="J86" s="57">
        <v>0</v>
      </c>
      <c r="K86" s="57">
        <v>0</v>
      </c>
      <c r="L86" s="57">
        <v>0</v>
      </c>
      <c r="M86" s="57">
        <v>0</v>
      </c>
      <c r="N86" s="57">
        <f>AVERAGE(D86:M86)</f>
        <v>0</v>
      </c>
      <c r="O86" s="57">
        <v>0</v>
      </c>
      <c r="P86" s="46">
        <f>(P87*P88)/1.21</f>
        <v>32.598075214636104</v>
      </c>
      <c r="Q86" s="46">
        <f t="shared" ref="Q86" si="392">(Q87*Q88)/1.21</f>
        <v>32.598075214636104</v>
      </c>
      <c r="R86" s="46">
        <f t="shared" ref="R86" si="393">(R87*R88)/1.21</f>
        <v>32.598075214636104</v>
      </c>
      <c r="S86" s="46">
        <f t="shared" ref="S86" si="394">(S87*S88)/1.21</f>
        <v>32.598075214636104</v>
      </c>
      <c r="T86" s="46">
        <f t="shared" ref="T86" si="395">(T87*T88)/1.21</f>
        <v>23.222967624830147</v>
      </c>
      <c r="U86" s="46">
        <f t="shared" ref="U86" si="396">(U87*U88)/1.21</f>
        <v>706.00410973286739</v>
      </c>
      <c r="V86" s="46">
        <f t="shared" ref="V86" si="397">(V87*V88)/1.21</f>
        <v>917.80534265272763</v>
      </c>
      <c r="W86" s="46">
        <f t="shared" ref="W86" si="398">(W87*W88)/1.21</f>
        <v>1059.006164599301</v>
      </c>
      <c r="X86" s="46">
        <f t="shared" ref="X86" si="399">(X87*X88)/1.21</f>
        <v>1142.3914891493912</v>
      </c>
      <c r="Y86" s="46">
        <f t="shared" ref="Y86" si="400">(Y87*Y88)/1.21</f>
        <v>133.46208262658752</v>
      </c>
      <c r="Z86" s="46">
        <f t="shared" ref="Z86" si="401">(Z87*Z88)/1.21</f>
        <v>80.077249575952507</v>
      </c>
      <c r="AA86" s="46">
        <f t="shared" ref="AA86" si="402">(AA87*AA88)/1.21</f>
        <v>266.92416525317503</v>
      </c>
      <c r="AB86" s="46">
        <f t="shared" ref="AB86" si="403">(AB87*AB88)/1.21</f>
        <v>26.692416525317501</v>
      </c>
      <c r="AC86" s="46">
        <f t="shared" ref="AC86" si="404">(AC87*AC88)/1.21</f>
        <v>26.692416525317501</v>
      </c>
      <c r="AD86" s="46">
        <f t="shared" ref="AD86" si="405">(AD87*AD88)/1.21</f>
        <v>26.692416525317501</v>
      </c>
      <c r="AE86" s="46">
        <f t="shared" ref="AE86" si="406">(AE87*AE88)/1.21</f>
        <v>3293.0939214275522</v>
      </c>
      <c r="AF86" s="46">
        <f t="shared" ref="AF86" si="407">(AF87*AF88)/1.21</f>
        <v>2123.8956967797094</v>
      </c>
      <c r="AG86" s="46">
        <f t="shared" ref="AG86" si="408">(AG87*AG88)/1.21</f>
        <v>2831.8609290396125</v>
      </c>
      <c r="AH86" s="46">
        <f t="shared" ref="AH86" si="409">(AH87*AH88)/1.21</f>
        <v>1415.9304645198063</v>
      </c>
      <c r="AI86" s="46">
        <f t="shared" ref="AI86" si="410">(AI87*AI88)/1.21</f>
        <v>1946.9043887147338</v>
      </c>
      <c r="AJ86" s="46">
        <f t="shared" ref="AJ86" si="411">(AJ87*AJ88)/1.21</f>
        <v>5258.0589325741175</v>
      </c>
      <c r="AK86" s="46">
        <f t="shared" ref="AK86" si="412">(AK87*AK88)/1.21</f>
        <v>3505.3726217160788</v>
      </c>
      <c r="AL86" s="46">
        <f t="shared" ref="AL86" si="413">(AL87*AL88)/1.21</f>
        <v>2629.0294662870588</v>
      </c>
      <c r="AM86" s="46">
        <f t="shared" ref="AM86" si="414">(AM87*AM88)/1.21</f>
        <v>17526.863108580394</v>
      </c>
      <c r="AN86" s="46">
        <f t="shared" ref="AN86" si="415">(AN87*AN88)/1.21</f>
        <v>876.3431554290197</v>
      </c>
      <c r="AO86" s="46">
        <f t="shared" ref="AO86" si="416">(AO87*AO88)/1.21</f>
        <v>876.3431554290197</v>
      </c>
      <c r="AP86" s="46">
        <f t="shared" ref="AP86" si="417">(AP87*AP88)/1.21</f>
        <v>876.3431554290197</v>
      </c>
      <c r="AQ86" s="46">
        <f>(AQ87*AQ88)/1.21</f>
        <v>9738.4786230149075</v>
      </c>
      <c r="AR86" s="46">
        <f t="shared" ref="AR86:BB86" si="418">(AR87*AR88)/1.21</f>
        <v>3605.8718652037619</v>
      </c>
      <c r="AS86" s="46">
        <f t="shared" si="418"/>
        <v>3278.0653320034198</v>
      </c>
      <c r="AT86" s="46">
        <f t="shared" si="418"/>
        <v>3933.6783984041044</v>
      </c>
      <c r="AU86" s="46">
        <f t="shared" si="418"/>
        <v>3605.8718652037619</v>
      </c>
      <c r="AV86" s="46">
        <f t="shared" si="418"/>
        <v>11769.895632085241</v>
      </c>
      <c r="AW86" s="46">
        <f t="shared" si="418"/>
        <v>7846.5970880568302</v>
      </c>
      <c r="AX86" s="46">
        <f t="shared" si="418"/>
        <v>5884.9478160426206</v>
      </c>
      <c r="AY86" s="46">
        <f t="shared" si="418"/>
        <v>39232.985440284137</v>
      </c>
      <c r="AZ86" s="46">
        <f t="shared" si="418"/>
        <v>1961.6492720142076</v>
      </c>
      <c r="BA86" s="46">
        <f t="shared" si="418"/>
        <v>1961.6492720142076</v>
      </c>
      <c r="BB86" s="46">
        <f t="shared" si="418"/>
        <v>1961.6492720142076</v>
      </c>
      <c r="BD86" s="46">
        <f>SUM(D86:O86)</f>
        <v>0</v>
      </c>
      <c r="BF86" s="46">
        <f>SUM(P86:AA86)</f>
        <v>4459.2858720733766</v>
      </c>
      <c r="BG86" s="55"/>
      <c r="BH86" s="46">
        <f>SUM(AB86:AM86)</f>
        <v>40611.086779215017</v>
      </c>
      <c r="BI86" s="55"/>
      <c r="BJ86" s="46">
        <f>SUM(AN86:AY86)</f>
        <v>91525.421526585837</v>
      </c>
      <c r="BK86" s="55"/>
    </row>
    <row r="87" spans="2:63" outlineLevel="1" x14ac:dyDescent="0.15">
      <c r="B87" s="34" t="s">
        <v>211</v>
      </c>
      <c r="C87" s="94" t="s">
        <v>18</v>
      </c>
      <c r="D87" s="63">
        <v>0</v>
      </c>
      <c r="E87" s="63">
        <v>0</v>
      </c>
      <c r="F87" s="63">
        <v>0</v>
      </c>
      <c r="G87" s="63">
        <v>0</v>
      </c>
      <c r="H87" s="63">
        <v>0</v>
      </c>
      <c r="I87" s="63">
        <v>0</v>
      </c>
      <c r="J87" s="63">
        <v>0</v>
      </c>
      <c r="K87" s="63">
        <v>0</v>
      </c>
      <c r="L87" s="63">
        <v>0</v>
      </c>
      <c r="M87" s="63">
        <v>0</v>
      </c>
      <c r="N87" s="63">
        <f>AVERAGE(D87:I87)</f>
        <v>0</v>
      </c>
      <c r="O87" s="46">
        <f>AVERAGE(D87:I87)</f>
        <v>0</v>
      </c>
      <c r="P87" s="46">
        <f t="shared" ref="P87:BB87" si="419">+P17+P47</f>
        <v>0.77905729823641479</v>
      </c>
      <c r="Q87" s="46">
        <f t="shared" si="419"/>
        <v>0.77905729823641479</v>
      </c>
      <c r="R87" s="46">
        <f t="shared" si="419"/>
        <v>0.77905729823641479</v>
      </c>
      <c r="S87" s="46">
        <f t="shared" si="419"/>
        <v>0.77905729823641479</v>
      </c>
      <c r="T87" s="46">
        <f t="shared" si="419"/>
        <v>0.77905729823641479</v>
      </c>
      <c r="U87" s="46">
        <f t="shared" si="419"/>
        <v>23.684210526315788</v>
      </c>
      <c r="V87" s="46">
        <f t="shared" si="419"/>
        <v>30.789473684210524</v>
      </c>
      <c r="W87" s="46">
        <f t="shared" si="419"/>
        <v>35.526315789473685</v>
      </c>
      <c r="X87" s="46">
        <f t="shared" si="419"/>
        <v>35.01574619105606</v>
      </c>
      <c r="Y87" s="46">
        <f t="shared" si="419"/>
        <v>4.0907818867435681</v>
      </c>
      <c r="Z87" s="46">
        <f t="shared" si="419"/>
        <v>2.4544691320461407</v>
      </c>
      <c r="AA87" s="46">
        <f t="shared" si="419"/>
        <v>8.1815637734871363</v>
      </c>
      <c r="AB87" s="46">
        <f t="shared" si="419"/>
        <v>0.8181563773487136</v>
      </c>
      <c r="AC87" s="46">
        <f t="shared" si="419"/>
        <v>0.8181563773487136</v>
      </c>
      <c r="AD87" s="46">
        <f t="shared" si="419"/>
        <v>0.8181563773487136</v>
      </c>
      <c r="AE87" s="46">
        <f t="shared" si="419"/>
        <v>100.9375</v>
      </c>
      <c r="AF87" s="46">
        <f t="shared" si="419"/>
        <v>71.25</v>
      </c>
      <c r="AG87" s="46">
        <f t="shared" si="419"/>
        <v>95</v>
      </c>
      <c r="AH87" s="46">
        <f t="shared" si="419"/>
        <v>47.5</v>
      </c>
      <c r="AI87" s="46">
        <f t="shared" si="419"/>
        <v>65.3125</v>
      </c>
      <c r="AJ87" s="46">
        <f t="shared" si="419"/>
        <v>118.74999999999997</v>
      </c>
      <c r="AK87" s="46">
        <f t="shared" si="419"/>
        <v>79.166666666666657</v>
      </c>
      <c r="AL87" s="46">
        <f t="shared" si="419"/>
        <v>59.374999999999986</v>
      </c>
      <c r="AM87" s="46">
        <f t="shared" si="419"/>
        <v>395.83333333333326</v>
      </c>
      <c r="AN87" s="46">
        <f t="shared" si="419"/>
        <v>19.791666666666664</v>
      </c>
      <c r="AO87" s="46">
        <f t="shared" si="419"/>
        <v>19.791666666666664</v>
      </c>
      <c r="AP87" s="46">
        <f t="shared" si="419"/>
        <v>19.791666666666664</v>
      </c>
      <c r="AQ87" s="46">
        <f t="shared" si="419"/>
        <v>219.9375</v>
      </c>
      <c r="AR87" s="46">
        <f t="shared" si="419"/>
        <v>120.965625</v>
      </c>
      <c r="AS87" s="46">
        <f t="shared" si="419"/>
        <v>109.96875</v>
      </c>
      <c r="AT87" s="46">
        <f t="shared" si="419"/>
        <v>131.96250000000001</v>
      </c>
      <c r="AU87" s="46">
        <f t="shared" si="419"/>
        <v>120.965625</v>
      </c>
      <c r="AV87" s="46">
        <f t="shared" si="419"/>
        <v>265.8157932866456</v>
      </c>
      <c r="AW87" s="46">
        <f t="shared" si="419"/>
        <v>177.21052885776379</v>
      </c>
      <c r="AX87" s="46">
        <f t="shared" si="419"/>
        <v>132.9078966433228</v>
      </c>
      <c r="AY87" s="46">
        <f t="shared" si="419"/>
        <v>886.05264428881878</v>
      </c>
      <c r="AZ87" s="46">
        <f t="shared" si="419"/>
        <v>44.302632214440948</v>
      </c>
      <c r="BA87" s="46">
        <f t="shared" si="419"/>
        <v>44.302632214440948</v>
      </c>
      <c r="BB87" s="46">
        <f t="shared" si="419"/>
        <v>44.302632214440948</v>
      </c>
      <c r="BD87" s="46">
        <f>SUM(D87:O87)</f>
        <v>0</v>
      </c>
      <c r="BF87" s="46">
        <f>SUM(P87:AA87)</f>
        <v>143.63784747451498</v>
      </c>
      <c r="BG87" s="55"/>
      <c r="BH87" s="46">
        <f>SUM(AB87:AM87)</f>
        <v>1035.5794691320461</v>
      </c>
      <c r="BI87" s="55"/>
      <c r="BJ87" s="46">
        <f>SUM(AN87:AY87)</f>
        <v>2225.1618630765511</v>
      </c>
      <c r="BK87" s="55"/>
    </row>
    <row r="88" spans="2:63" outlineLevel="1" x14ac:dyDescent="0.15">
      <c r="B88" s="34" t="s">
        <v>228</v>
      </c>
      <c r="C88" s="94" t="s">
        <v>17</v>
      </c>
      <c r="D88" s="57">
        <v>0</v>
      </c>
      <c r="E88" s="57">
        <v>0</v>
      </c>
      <c r="F88" s="57">
        <v>0</v>
      </c>
      <c r="G88" s="57">
        <v>0</v>
      </c>
      <c r="H88" s="57">
        <v>0</v>
      </c>
      <c r="I88" s="57">
        <v>0</v>
      </c>
      <c r="J88" s="57">
        <v>0</v>
      </c>
      <c r="K88" s="57">
        <v>0</v>
      </c>
      <c r="L88" s="57">
        <v>0</v>
      </c>
      <c r="M88" s="57">
        <v>0</v>
      </c>
      <c r="N88" s="57">
        <v>0</v>
      </c>
      <c r="O88" s="57">
        <v>0</v>
      </c>
      <c r="P88" s="57">
        <v>50.63</v>
      </c>
      <c r="Q88" s="57">
        <v>50.63</v>
      </c>
      <c r="R88" s="57">
        <v>50.63</v>
      </c>
      <c r="S88" s="57">
        <v>50.63</v>
      </c>
      <c r="T88" s="46">
        <f>Purchases!$J58</f>
        <v>36.068965517241381</v>
      </c>
      <c r="U88" s="46">
        <f>Purchases!$J58</f>
        <v>36.068965517241381</v>
      </c>
      <c r="V88" s="46">
        <f>Purchases!$J58</f>
        <v>36.068965517241381</v>
      </c>
      <c r="W88" s="46">
        <f>Purchases!$J58</f>
        <v>36.068965517241381</v>
      </c>
      <c r="X88" s="46">
        <f>Purchases!$L58</f>
        <v>39.476345708258457</v>
      </c>
      <c r="Y88" s="46">
        <f>Purchases!$L58</f>
        <v>39.476345708258457</v>
      </c>
      <c r="Z88" s="46">
        <f>Purchases!$L58</f>
        <v>39.476345708258457</v>
      </c>
      <c r="AA88" s="46">
        <f>Purchases!$L58</f>
        <v>39.476345708258457</v>
      </c>
      <c r="AB88" s="46">
        <f>Purchases!$L58</f>
        <v>39.476345708258457</v>
      </c>
      <c r="AC88" s="46">
        <f>Purchases!$L58</f>
        <v>39.476345708258457</v>
      </c>
      <c r="AD88" s="46">
        <f>Purchases!$L58</f>
        <v>39.476345708258457</v>
      </c>
      <c r="AE88" s="46">
        <f>Purchases!$L58</f>
        <v>39.476345708258457</v>
      </c>
      <c r="AF88" s="46">
        <f>Purchases!$AD$58</f>
        <v>36.068965517241381</v>
      </c>
      <c r="AG88" s="46">
        <f>Purchases!$AD$58</f>
        <v>36.068965517241381</v>
      </c>
      <c r="AH88" s="46">
        <f>Purchases!$AD$58</f>
        <v>36.068965517241381</v>
      </c>
      <c r="AI88" s="46">
        <f>Purchases!$AD$58</f>
        <v>36.068965517241381</v>
      </c>
      <c r="AJ88" s="46">
        <f>Purchases!$AF$58</f>
        <v>53.576853123492072</v>
      </c>
      <c r="AK88" s="46">
        <f>Purchases!$AF$58</f>
        <v>53.576853123492072</v>
      </c>
      <c r="AL88" s="46">
        <f>Purchases!$AF$58</f>
        <v>53.576853123492072</v>
      </c>
      <c r="AM88" s="46">
        <f>Purchases!$AF$58</f>
        <v>53.576853123492072</v>
      </c>
      <c r="AN88" s="46">
        <f>Purchases!$AF$58</f>
        <v>53.576853123492072</v>
      </c>
      <c r="AO88" s="46">
        <f>Purchases!$AF$58</f>
        <v>53.576853123492072</v>
      </c>
      <c r="AP88" s="46">
        <f>Purchases!$AF$58</f>
        <v>53.576853123492072</v>
      </c>
      <c r="AQ88" s="46">
        <f>Purchases!$AF$58</f>
        <v>53.576853123492072</v>
      </c>
      <c r="AR88" s="46">
        <f>Purchases!$AX$58</f>
        <v>36.068965517241381</v>
      </c>
      <c r="AS88" s="46">
        <f>Purchases!$AX$58</f>
        <v>36.068965517241381</v>
      </c>
      <c r="AT88" s="46">
        <f>Purchases!$AX$58</f>
        <v>36.068965517241381</v>
      </c>
      <c r="AU88" s="46">
        <f>Purchases!$AX$58</f>
        <v>36.068965517241381</v>
      </c>
      <c r="AV88" s="46">
        <f>Purchases!$AF$58</f>
        <v>53.576853123492072</v>
      </c>
      <c r="AW88" s="46">
        <f>Purchases!$AF$58</f>
        <v>53.576853123492072</v>
      </c>
      <c r="AX88" s="46">
        <f>Purchases!$AF$58</f>
        <v>53.576853123492072</v>
      </c>
      <c r="AY88" s="46">
        <f>Purchases!$AF$58</f>
        <v>53.576853123492072</v>
      </c>
      <c r="AZ88" s="46">
        <f>Purchases!$AF$58</f>
        <v>53.576853123492072</v>
      </c>
      <c r="BA88" s="46">
        <f>Purchases!$AF$58</f>
        <v>53.576853123492072</v>
      </c>
      <c r="BB88" s="46">
        <f>Purchases!$AF$58</f>
        <v>53.576853123492072</v>
      </c>
    </row>
    <row r="89" spans="2:63" outlineLevel="1" x14ac:dyDescent="0.15">
      <c r="B89" s="35" t="s">
        <v>215</v>
      </c>
      <c r="C89" s="94" t="s">
        <v>17</v>
      </c>
      <c r="D89" s="57">
        <v>0</v>
      </c>
      <c r="E89" s="57">
        <v>0</v>
      </c>
      <c r="F89" s="57">
        <v>814.5</v>
      </c>
      <c r="G89" s="57">
        <v>0</v>
      </c>
      <c r="H89" s="57">
        <v>6120</v>
      </c>
      <c r="I89" s="57">
        <v>0</v>
      </c>
      <c r="J89" s="57">
        <v>0</v>
      </c>
      <c r="K89" s="57">
        <v>0</v>
      </c>
      <c r="L89" s="57">
        <v>0</v>
      </c>
      <c r="M89" s="57">
        <v>0</v>
      </c>
      <c r="N89" s="57">
        <v>0</v>
      </c>
      <c r="O89" s="57">
        <v>0</v>
      </c>
      <c r="P89" s="46">
        <f>(P90*P91)/1.21</f>
        <v>45.029125528660686</v>
      </c>
      <c r="Q89" s="46">
        <f t="shared" ref="Q89" si="420">(Q90*Q91)/1.21</f>
        <v>45.029125528660686</v>
      </c>
      <c r="R89" s="46">
        <f t="shared" ref="R89" si="421">(R90*R91)/1.21</f>
        <v>45.029125528660686</v>
      </c>
      <c r="S89" s="46">
        <f t="shared" ref="S89" si="422">(S90*S91)/1.21</f>
        <v>45.029125528660686</v>
      </c>
      <c r="T89" s="46">
        <f t="shared" ref="T89" si="423">(T90*T91)/1.21</f>
        <v>41.85018544245203</v>
      </c>
      <c r="U89" s="46">
        <f t="shared" ref="U89" si="424">(U90*U91)/1.21</f>
        <v>2397.7816441931277</v>
      </c>
      <c r="V89" s="46">
        <f t="shared" ref="V89" si="425">(V90*V91)/1.21</f>
        <v>3117.1161374510657</v>
      </c>
      <c r="W89" s="46">
        <f t="shared" ref="W89" si="426">(W90*W91)/1.21</f>
        <v>3596.6724662896918</v>
      </c>
      <c r="X89" s="46">
        <f t="shared" ref="X89" si="427">(X90*X91)/1.21</f>
        <v>3416.2453455454192</v>
      </c>
      <c r="Y89" s="46">
        <f t="shared" ref="Y89" si="428">(Y90*Y91)/1.21</f>
        <v>427.03066819317741</v>
      </c>
      <c r="Z89" s="46">
        <f t="shared" ref="Z89" si="429">(Z90*Z91)/1.21</f>
        <v>256.21840091590644</v>
      </c>
      <c r="AA89" s="46">
        <f t="shared" ref="AA89" si="430">(AA90*AA91)/1.21</f>
        <v>854.06133638635481</v>
      </c>
      <c r="AB89" s="46">
        <f t="shared" ref="AB89" si="431">(AB90*AB91)/1.21</f>
        <v>85.406133638635467</v>
      </c>
      <c r="AC89" s="46">
        <f t="shared" ref="AC89" si="432">(AC90*AC91)/1.21</f>
        <v>85.406133638635467</v>
      </c>
      <c r="AD89" s="46">
        <f t="shared" ref="AD89" si="433">(AD90*AD91)/1.21</f>
        <v>85.406133638635467</v>
      </c>
      <c r="AE89" s="46">
        <f t="shared" ref="AE89" si="434">(AE90*AE91)/1.21</f>
        <v>9701.9816531981796</v>
      </c>
      <c r="AF89" s="46">
        <f t="shared" ref="AF89" si="435">(AF90*AF91)/1.21</f>
        <v>7135.0103305785124</v>
      </c>
      <c r="AG89" s="46">
        <f t="shared" ref="AG89" si="436">(AG90*AG91)/1.21</f>
        <v>9513.3471074380159</v>
      </c>
      <c r="AH89" s="46">
        <f t="shared" ref="AH89" si="437">(AH90*AH91)/1.21</f>
        <v>4756.6735537190079</v>
      </c>
      <c r="AI89" s="46">
        <f t="shared" ref="AI89" si="438">(AI90*AI91)/1.21</f>
        <v>6540.4261363636351</v>
      </c>
      <c r="AJ89" s="46">
        <f t="shared" ref="AJ89" si="439">(AJ90*AJ91)/1.21</f>
        <v>2313.695047522875</v>
      </c>
      <c r="AK89" s="46">
        <f t="shared" ref="AK89" si="440">(AK90*AK91)/1.21</f>
        <v>1542.46336501525</v>
      </c>
      <c r="AL89" s="46">
        <f t="shared" ref="AL89" si="441">(AL90*AL91)/1.21</f>
        <v>1156.8475237614375</v>
      </c>
      <c r="AM89" s="46">
        <f t="shared" ref="AM89" si="442">(AM90*AM91)/1.21</f>
        <v>7712.3168250762501</v>
      </c>
      <c r="AN89" s="46">
        <f t="shared" ref="AN89" si="443">(AN90*AN91)/1.21</f>
        <v>385.6158412538125</v>
      </c>
      <c r="AO89" s="46">
        <f t="shared" ref="AO89" si="444">(AO90*AO91)/1.21</f>
        <v>385.6158412538125</v>
      </c>
      <c r="AP89" s="46">
        <f t="shared" ref="AP89" si="445">(AP90*AP91)/1.21</f>
        <v>385.6158412538125</v>
      </c>
      <c r="AQ89" s="46">
        <f>(AQ90*AQ91)/1.21</f>
        <v>18469.322205443477</v>
      </c>
      <c r="AR89" s="46">
        <f t="shared" ref="AR89:BB89" si="446">(AR90*AR91)/1.21</f>
        <v>9944.697628458498</v>
      </c>
      <c r="AS89" s="46">
        <f t="shared" si="446"/>
        <v>9040.6342076895453</v>
      </c>
      <c r="AT89" s="46">
        <f t="shared" si="446"/>
        <v>10848.761049227451</v>
      </c>
      <c r="AU89" s="46">
        <f t="shared" si="446"/>
        <v>9944.697628458498</v>
      </c>
      <c r="AV89" s="46">
        <f t="shared" si="446"/>
        <v>7181.997091352011</v>
      </c>
      <c r="AW89" s="46">
        <f t="shared" si="446"/>
        <v>4787.998060901341</v>
      </c>
      <c r="AX89" s="46">
        <f t="shared" si="446"/>
        <v>3590.9985456760055</v>
      </c>
      <c r="AY89" s="46">
        <f t="shared" si="446"/>
        <v>23939.990304506704</v>
      </c>
      <c r="AZ89" s="46">
        <f t="shared" si="446"/>
        <v>1196.9995152253352</v>
      </c>
      <c r="BA89" s="46">
        <f t="shared" si="446"/>
        <v>1196.9995152253352</v>
      </c>
      <c r="BB89" s="46">
        <f t="shared" si="446"/>
        <v>1196.9995152253352</v>
      </c>
      <c r="BD89" s="46">
        <f>SUM(D89:O89)</f>
        <v>6934.5</v>
      </c>
      <c r="BF89" s="46">
        <f>SUM(P89:AA89)</f>
        <v>14287.092686531838</v>
      </c>
      <c r="BG89" s="55"/>
      <c r="BH89" s="46">
        <f>SUM(AB89:AM89)</f>
        <v>50628.97994358906</v>
      </c>
      <c r="BI89" s="55"/>
      <c r="BJ89" s="46">
        <f>SUM(AN89:AY89)</f>
        <v>98905.944245474966</v>
      </c>
      <c r="BK89" s="55"/>
    </row>
    <row r="90" spans="2:63" outlineLevel="1" x14ac:dyDescent="0.15">
      <c r="B90" s="34" t="s">
        <v>211</v>
      </c>
      <c r="C90" s="94" t="s">
        <v>18</v>
      </c>
      <c r="D90" s="46">
        <v>0</v>
      </c>
      <c r="E90" s="46">
        <f t="shared" ref="E90:O90" si="447">E89/E91</f>
        <v>0</v>
      </c>
      <c r="F90" s="46">
        <f t="shared" si="447"/>
        <v>21.628525755073209</v>
      </c>
      <c r="G90" s="46">
        <f t="shared" si="447"/>
        <v>0</v>
      </c>
      <c r="H90" s="46">
        <f>H89/H91</f>
        <v>162.51267970662744</v>
      </c>
      <c r="I90" s="46">
        <f t="shared" si="447"/>
        <v>0</v>
      </c>
      <c r="J90" s="46">
        <f t="shared" si="447"/>
        <v>0</v>
      </c>
      <c r="K90" s="46">
        <f t="shared" si="447"/>
        <v>0</v>
      </c>
      <c r="L90" s="46">
        <f t="shared" si="447"/>
        <v>0</v>
      </c>
      <c r="M90" s="46">
        <f t="shared" si="447"/>
        <v>0</v>
      </c>
      <c r="N90" s="46">
        <f t="shared" si="447"/>
        <v>0</v>
      </c>
      <c r="O90" s="46">
        <f t="shared" si="447"/>
        <v>0</v>
      </c>
      <c r="P90" s="46">
        <f t="shared" ref="P90:BB90" si="448">+P20+P50</f>
        <v>1.4468206967247701</v>
      </c>
      <c r="Q90" s="46">
        <f t="shared" si="448"/>
        <v>1.4468206967247701</v>
      </c>
      <c r="R90" s="46">
        <f t="shared" si="448"/>
        <v>1.4468206967247701</v>
      </c>
      <c r="S90" s="46">
        <f t="shared" si="448"/>
        <v>1.4468206967247701</v>
      </c>
      <c r="T90" s="46">
        <f t="shared" si="448"/>
        <v>1.4468206967247701</v>
      </c>
      <c r="U90" s="46">
        <f t="shared" si="448"/>
        <v>82.89473684210526</v>
      </c>
      <c r="V90" s="46">
        <f t="shared" si="448"/>
        <v>107.76315789473685</v>
      </c>
      <c r="W90" s="46">
        <f t="shared" si="448"/>
        <v>124.3421052631579</v>
      </c>
      <c r="X90" s="46">
        <f t="shared" si="448"/>
        <v>124.39679532718188</v>
      </c>
      <c r="Y90" s="46">
        <f t="shared" si="448"/>
        <v>15.549599415897735</v>
      </c>
      <c r="Z90" s="46">
        <f t="shared" si="448"/>
        <v>9.329759649538639</v>
      </c>
      <c r="AA90" s="46">
        <f t="shared" si="448"/>
        <v>31.099198831795469</v>
      </c>
      <c r="AB90" s="46">
        <f t="shared" si="448"/>
        <v>3.1099198831795465</v>
      </c>
      <c r="AC90" s="46">
        <f t="shared" si="448"/>
        <v>3.1099198831795465</v>
      </c>
      <c r="AD90" s="46">
        <f t="shared" si="448"/>
        <v>3.1099198831795465</v>
      </c>
      <c r="AE90" s="46">
        <f t="shared" si="448"/>
        <v>353.28125</v>
      </c>
      <c r="AF90" s="46">
        <f t="shared" si="448"/>
        <v>249.37499999999997</v>
      </c>
      <c r="AG90" s="46">
        <f t="shared" si="448"/>
        <v>332.5</v>
      </c>
      <c r="AH90" s="46">
        <f t="shared" si="448"/>
        <v>166.25</v>
      </c>
      <c r="AI90" s="46">
        <f t="shared" si="448"/>
        <v>228.59374999999997</v>
      </c>
      <c r="AJ90" s="46">
        <f t="shared" si="448"/>
        <v>79.166666666666657</v>
      </c>
      <c r="AK90" s="46">
        <f t="shared" si="448"/>
        <v>52.777777777777771</v>
      </c>
      <c r="AL90" s="46">
        <f t="shared" si="448"/>
        <v>39.583333333333329</v>
      </c>
      <c r="AM90" s="46">
        <f t="shared" si="448"/>
        <v>263.88888888888886</v>
      </c>
      <c r="AN90" s="46">
        <f t="shared" si="448"/>
        <v>13.194444444444443</v>
      </c>
      <c r="AO90" s="46">
        <f t="shared" si="448"/>
        <v>13.194444444444443</v>
      </c>
      <c r="AP90" s="46">
        <f t="shared" si="448"/>
        <v>13.194444444444443</v>
      </c>
      <c r="AQ90" s="46">
        <f t="shared" si="448"/>
        <v>631.95652173913049</v>
      </c>
      <c r="AR90" s="46">
        <f t="shared" si="448"/>
        <v>347.57608695652175</v>
      </c>
      <c r="AS90" s="46">
        <f t="shared" si="448"/>
        <v>315.97826086956525</v>
      </c>
      <c r="AT90" s="46">
        <f t="shared" si="448"/>
        <v>379.17391304347825</v>
      </c>
      <c r="AU90" s="46">
        <f t="shared" si="448"/>
        <v>347.57608695652175</v>
      </c>
      <c r="AV90" s="46">
        <f t="shared" si="448"/>
        <v>245.74317619807792</v>
      </c>
      <c r="AW90" s="46">
        <f t="shared" si="448"/>
        <v>163.82878413205196</v>
      </c>
      <c r="AX90" s="46">
        <f t="shared" si="448"/>
        <v>122.87158809903896</v>
      </c>
      <c r="AY90" s="46">
        <f t="shared" si="448"/>
        <v>819.14392066025971</v>
      </c>
      <c r="AZ90" s="46">
        <f t="shared" si="448"/>
        <v>40.957196033012991</v>
      </c>
      <c r="BA90" s="46">
        <f t="shared" si="448"/>
        <v>40.957196033012991</v>
      </c>
      <c r="BB90" s="46">
        <f t="shared" si="448"/>
        <v>40.957196033012991</v>
      </c>
      <c r="BD90" s="46">
        <f>SUM(D90:O90)</f>
        <v>184.14120546170065</v>
      </c>
      <c r="BF90" s="46">
        <f>SUM(P90:AA90)</f>
        <v>502.60945670803761</v>
      </c>
      <c r="BG90" s="55"/>
      <c r="BH90" s="46">
        <f>SUM(AB90:AM90)</f>
        <v>1774.7464263162053</v>
      </c>
      <c r="BI90" s="55"/>
      <c r="BJ90" s="46">
        <f>SUM(AN90:AY90)</f>
        <v>3413.4316719879798</v>
      </c>
      <c r="BK90" s="55"/>
    </row>
    <row r="91" spans="2:63" outlineLevel="1" x14ac:dyDescent="0.15">
      <c r="B91" s="34" t="s">
        <v>228</v>
      </c>
      <c r="C91" s="94" t="s">
        <v>17</v>
      </c>
      <c r="D91" s="57">
        <v>37.6586</v>
      </c>
      <c r="E91" s="57">
        <v>37.6586</v>
      </c>
      <c r="F91" s="57">
        <v>37.6586</v>
      </c>
      <c r="G91" s="57">
        <v>37.6586</v>
      </c>
      <c r="H91" s="57">
        <v>37.6586</v>
      </c>
      <c r="I91" s="57">
        <v>37.6586</v>
      </c>
      <c r="J91" s="57">
        <v>37.6586</v>
      </c>
      <c r="K91" s="57">
        <v>37.6586</v>
      </c>
      <c r="L91" s="57">
        <v>37.6586</v>
      </c>
      <c r="M91" s="57">
        <v>37.6586</v>
      </c>
      <c r="N91" s="57">
        <v>37.6586</v>
      </c>
      <c r="O91" s="57">
        <v>37.6586</v>
      </c>
      <c r="P91" s="57">
        <v>37.6586</v>
      </c>
      <c r="Q91" s="57">
        <v>37.6586</v>
      </c>
      <c r="R91" s="57">
        <v>37.6586</v>
      </c>
      <c r="S91" s="57">
        <v>37.6586</v>
      </c>
      <c r="T91" s="46">
        <f>Purchases!$J59</f>
        <v>35</v>
      </c>
      <c r="U91" s="46">
        <f>Purchases!$J59</f>
        <v>35</v>
      </c>
      <c r="V91" s="46">
        <f>Purchases!$J59</f>
        <v>35</v>
      </c>
      <c r="W91" s="46">
        <f>Purchases!$J59</f>
        <v>35</v>
      </c>
      <c r="X91" s="46">
        <f>Purchases!$L59</f>
        <v>33.229608988220569</v>
      </c>
      <c r="Y91" s="46">
        <f>Purchases!$L59</f>
        <v>33.229608988220569</v>
      </c>
      <c r="Z91" s="46">
        <f>Purchases!$L59</f>
        <v>33.229608988220569</v>
      </c>
      <c r="AA91" s="46">
        <f>Purchases!$L59</f>
        <v>33.229608988220569</v>
      </c>
      <c r="AB91" s="46">
        <f>Purchases!$L59</f>
        <v>33.229608988220569</v>
      </c>
      <c r="AC91" s="46">
        <f>Purchases!$L59</f>
        <v>33.229608988220569</v>
      </c>
      <c r="AD91" s="46">
        <f>Purchases!$L59</f>
        <v>33.229608988220569</v>
      </c>
      <c r="AE91" s="46">
        <f>Purchases!$L59</f>
        <v>33.229608988220569</v>
      </c>
      <c r="AF91" s="46">
        <f>Purchases!$AD$59</f>
        <v>34.619999999999997</v>
      </c>
      <c r="AG91" s="46">
        <f>Purchases!$AD$59</f>
        <v>34.619999999999997</v>
      </c>
      <c r="AH91" s="46">
        <f>Purchases!$AD$59</f>
        <v>34.619999999999997</v>
      </c>
      <c r="AI91" s="46">
        <f>Purchases!$AD$59</f>
        <v>34.619999999999997</v>
      </c>
      <c r="AJ91" s="46">
        <f>Purchases!$AF$59</f>
        <v>35.36300220003384</v>
      </c>
      <c r="AK91" s="46">
        <f>Purchases!$AF$59</f>
        <v>35.36300220003384</v>
      </c>
      <c r="AL91" s="46">
        <f>Purchases!$AF$59</f>
        <v>35.36300220003384</v>
      </c>
      <c r="AM91" s="46">
        <f>Purchases!$AF$59</f>
        <v>35.36300220003384</v>
      </c>
      <c r="AN91" s="46">
        <f>Purchases!$AF$59</f>
        <v>35.36300220003384</v>
      </c>
      <c r="AO91" s="46">
        <f>Purchases!$AF$59</f>
        <v>35.36300220003384</v>
      </c>
      <c r="AP91" s="46">
        <f>Purchases!$AF$59</f>
        <v>35.36300220003384</v>
      </c>
      <c r="AQ91" s="46">
        <f>Purchases!$AF$59</f>
        <v>35.36300220003384</v>
      </c>
      <c r="AR91" s="46">
        <f>Purchases!$AX$59</f>
        <v>34.619999999999997</v>
      </c>
      <c r="AS91" s="46">
        <f>Purchases!$AX$59</f>
        <v>34.619999999999997</v>
      </c>
      <c r="AT91" s="46">
        <f>Purchases!$AX$59</f>
        <v>34.619999999999997</v>
      </c>
      <c r="AU91" s="46">
        <f>Purchases!$AX$59</f>
        <v>34.619999999999997</v>
      </c>
      <c r="AV91" s="46">
        <f>Purchases!$AF$59</f>
        <v>35.36300220003384</v>
      </c>
      <c r="AW91" s="46">
        <f>Purchases!$AF$59</f>
        <v>35.36300220003384</v>
      </c>
      <c r="AX91" s="46">
        <f>Purchases!$AF$59</f>
        <v>35.36300220003384</v>
      </c>
      <c r="AY91" s="46">
        <f>Purchases!$AF$59</f>
        <v>35.36300220003384</v>
      </c>
      <c r="AZ91" s="46">
        <f>Purchases!$AF$59</f>
        <v>35.36300220003384</v>
      </c>
      <c r="BA91" s="46">
        <f>Purchases!$AF$59</f>
        <v>35.36300220003384</v>
      </c>
      <c r="BB91" s="46">
        <f>Purchases!$AF$59</f>
        <v>35.36300220003384</v>
      </c>
    </row>
    <row r="92" spans="2:63" outlineLevel="1" x14ac:dyDescent="0.15">
      <c r="B92" s="35" t="s">
        <v>216</v>
      </c>
      <c r="C92" s="94" t="s">
        <v>17</v>
      </c>
      <c r="D92" s="57">
        <v>0</v>
      </c>
      <c r="E92" s="57">
        <v>0</v>
      </c>
      <c r="F92" s="57">
        <v>1380</v>
      </c>
      <c r="G92" s="57">
        <v>0</v>
      </c>
      <c r="H92" s="57">
        <v>0</v>
      </c>
      <c r="I92" s="57">
        <v>0</v>
      </c>
      <c r="J92" s="57">
        <v>0</v>
      </c>
      <c r="K92" s="57">
        <v>0</v>
      </c>
      <c r="L92" s="57">
        <v>0</v>
      </c>
      <c r="M92" s="57">
        <v>0</v>
      </c>
      <c r="N92" s="57">
        <v>0</v>
      </c>
      <c r="O92" s="57">
        <v>0</v>
      </c>
      <c r="P92" s="46">
        <f>(P93*P94)/1.21</f>
        <v>11.887292234247255</v>
      </c>
      <c r="Q92" s="46">
        <f t="shared" ref="Q92" si="449">(Q93*Q94)/1.21</f>
        <v>11.887292234247255</v>
      </c>
      <c r="R92" s="46">
        <f t="shared" ref="R92" si="450">(R93*R94)/1.21</f>
        <v>11.887292234247255</v>
      </c>
      <c r="S92" s="46">
        <f t="shared" ref="S92" si="451">(S93*S94)/1.21</f>
        <v>11.887292234247255</v>
      </c>
      <c r="T92" s="46">
        <f t="shared" ref="T92" si="452">(T93*T94)/1.21</f>
        <v>9.8876811759639427</v>
      </c>
      <c r="U92" s="46">
        <f t="shared" ref="U92" si="453">(U93*U94)/1.21</f>
        <v>335.94253873498224</v>
      </c>
      <c r="V92" s="46">
        <f t="shared" ref="V92" si="454">(V93*V94)/1.21</f>
        <v>436.72530035547692</v>
      </c>
      <c r="W92" s="46">
        <f t="shared" ref="W92" si="455">(W93*W94)/1.21</f>
        <v>503.9138081024733</v>
      </c>
      <c r="X92" s="46">
        <f t="shared" ref="X92" si="456">(X93*X94)/1.21</f>
        <v>289.41059553246009</v>
      </c>
      <c r="Y92" s="46">
        <f t="shared" ref="Y92" si="457">(Y93*Y94)/1.21</f>
        <v>36.176324441557512</v>
      </c>
      <c r="Z92" s="46">
        <f t="shared" ref="Z92" si="458">(Z93*Z94)/1.21</f>
        <v>21.705794664934501</v>
      </c>
      <c r="AA92" s="46">
        <f t="shared" ref="AA92" si="459">(AA93*AA94)/1.21</f>
        <v>72.352648883115023</v>
      </c>
      <c r="AB92" s="46">
        <f t="shared" ref="AB92" si="460">(AB93*AB94)/1.21</f>
        <v>7.2352648883115016</v>
      </c>
      <c r="AC92" s="46">
        <f t="shared" ref="AC92" si="461">(AC93*AC94)/1.21</f>
        <v>7.2352648883115016</v>
      </c>
      <c r="AD92" s="46">
        <f t="shared" ref="AD92" si="462">(AD93*AD94)/1.21</f>
        <v>7.2352648883115016</v>
      </c>
      <c r="AE92" s="46">
        <f t="shared" ref="AE92" si="463">(AE93*AE94)/1.21</f>
        <v>1494.5979683195594</v>
      </c>
      <c r="AF92" s="46">
        <f t="shared" ref="AF92" si="464">(AF93*AF94)/1.21</f>
        <v>993.49586776859496</v>
      </c>
      <c r="AG92" s="46">
        <f t="shared" ref="AG92" si="465">(AG93*AG94)/1.21</f>
        <v>1324.6611570247933</v>
      </c>
      <c r="AH92" s="46">
        <f t="shared" ref="AH92" si="466">(AH93*AH94)/1.21</f>
        <v>662.33057851239664</v>
      </c>
      <c r="AI92" s="46">
        <f t="shared" ref="AI92" si="467">(AI93*AI94)/1.21</f>
        <v>910.70454545454561</v>
      </c>
      <c r="AJ92" s="46">
        <f t="shared" ref="AJ92" si="468">(AJ93*AJ94)/1.21</f>
        <v>41.831404958677673</v>
      </c>
      <c r="AK92" s="46">
        <f t="shared" ref="AK92" si="469">(AK93*AK94)/1.21</f>
        <v>27.88760330578512</v>
      </c>
      <c r="AL92" s="46">
        <f t="shared" ref="AL92" si="470">(AL93*AL94)/1.21</f>
        <v>20.915702479338837</v>
      </c>
      <c r="AM92" s="46">
        <f t="shared" ref="AM92" si="471">(AM93*AM94)/1.21</f>
        <v>139.4380165289256</v>
      </c>
      <c r="AN92" s="46">
        <f t="shared" ref="AN92" si="472">(AN93*AN94)/1.21</f>
        <v>6.9719008264462801</v>
      </c>
      <c r="AO92" s="46">
        <f t="shared" ref="AO92" si="473">(AO93*AO94)/1.21</f>
        <v>6.9719008264462801</v>
      </c>
      <c r="AP92" s="46">
        <f t="shared" ref="AP92" si="474">(AP93*AP94)/1.21</f>
        <v>6.9719008264462801</v>
      </c>
      <c r="AQ92" s="46">
        <f>(AQ93*AQ94)/1.21</f>
        <v>2666.7520661157027</v>
      </c>
      <c r="AR92" s="46">
        <f t="shared" ref="AR92:BB92" si="475">(AR93*AR94)/1.21</f>
        <v>1466.7136363636364</v>
      </c>
      <c r="AS92" s="46">
        <f t="shared" si="475"/>
        <v>1333.3760330578514</v>
      </c>
      <c r="AT92" s="46">
        <f t="shared" si="475"/>
        <v>1600.0512396694212</v>
      </c>
      <c r="AU92" s="46">
        <f t="shared" si="475"/>
        <v>1466.7136363636364</v>
      </c>
      <c r="AV92" s="46">
        <f t="shared" si="475"/>
        <v>158.02975206611538</v>
      </c>
      <c r="AW92" s="46">
        <f t="shared" si="475"/>
        <v>105.35316804407694</v>
      </c>
      <c r="AX92" s="46">
        <f t="shared" si="475"/>
        <v>79.014876033057689</v>
      </c>
      <c r="AY92" s="46">
        <f t="shared" si="475"/>
        <v>526.76584022038469</v>
      </c>
      <c r="AZ92" s="46">
        <f t="shared" si="475"/>
        <v>26.338292011019234</v>
      </c>
      <c r="BA92" s="46">
        <f t="shared" si="475"/>
        <v>26.338292011019234</v>
      </c>
      <c r="BB92" s="46">
        <f t="shared" si="475"/>
        <v>26.338292011019234</v>
      </c>
      <c r="BD92" s="46">
        <f>SUM(D92:O92)</f>
        <v>1380</v>
      </c>
      <c r="BF92" s="46">
        <f>SUM(P92:AA92)</f>
        <v>1753.6638608279525</v>
      </c>
      <c r="BG92" s="55"/>
      <c r="BH92" s="46">
        <f>SUM(AB92:AM92)</f>
        <v>5637.5686390175524</v>
      </c>
      <c r="BI92" s="55"/>
      <c r="BJ92" s="46">
        <f>SUM(AN92:AY92)</f>
        <v>9423.6859504132226</v>
      </c>
      <c r="BK92" s="55"/>
    </row>
    <row r="93" spans="2:63" outlineLevel="1" x14ac:dyDescent="0.15">
      <c r="B93" s="34" t="s">
        <v>211</v>
      </c>
      <c r="C93" s="94" t="s">
        <v>18</v>
      </c>
      <c r="D93" s="46">
        <f>D89/D91</f>
        <v>0</v>
      </c>
      <c r="E93" s="46">
        <f t="shared" ref="E93:O93" si="476">E89/E91</f>
        <v>0</v>
      </c>
      <c r="F93" s="46">
        <f t="shared" si="476"/>
        <v>21.628525755073209</v>
      </c>
      <c r="G93" s="46">
        <f t="shared" si="476"/>
        <v>0</v>
      </c>
      <c r="H93" s="46">
        <f>H92/H94</f>
        <v>0</v>
      </c>
      <c r="I93" s="46">
        <f t="shared" si="476"/>
        <v>0</v>
      </c>
      <c r="J93" s="46">
        <f t="shared" si="476"/>
        <v>0</v>
      </c>
      <c r="K93" s="46">
        <f t="shared" si="476"/>
        <v>0</v>
      </c>
      <c r="L93" s="46">
        <f t="shared" si="476"/>
        <v>0</v>
      </c>
      <c r="M93" s="46">
        <f t="shared" si="476"/>
        <v>0</v>
      </c>
      <c r="N93" s="46">
        <f t="shared" si="476"/>
        <v>0</v>
      </c>
      <c r="O93" s="46">
        <f t="shared" si="476"/>
        <v>0</v>
      </c>
      <c r="P93" s="46">
        <f t="shared" ref="P93:BB93" si="477">+P23+P53</f>
        <v>0.66776339848835553</v>
      </c>
      <c r="Q93" s="46">
        <f t="shared" si="477"/>
        <v>0.66776339848835553</v>
      </c>
      <c r="R93" s="46">
        <f t="shared" si="477"/>
        <v>0.66776339848835553</v>
      </c>
      <c r="S93" s="46">
        <f t="shared" si="477"/>
        <v>0.66776339848835553</v>
      </c>
      <c r="T93" s="46">
        <f t="shared" si="477"/>
        <v>0.66776339848835553</v>
      </c>
      <c r="U93" s="46">
        <f t="shared" si="477"/>
        <v>22.687840290381121</v>
      </c>
      <c r="V93" s="46">
        <f t="shared" si="477"/>
        <v>29.494192377495459</v>
      </c>
      <c r="W93" s="46">
        <f t="shared" si="477"/>
        <v>34.031760435571684</v>
      </c>
      <c r="X93" s="46">
        <f t="shared" si="477"/>
        <v>19.545310916889861</v>
      </c>
      <c r="Y93" s="46">
        <f t="shared" si="477"/>
        <v>2.4431638646112326</v>
      </c>
      <c r="Z93" s="46">
        <f t="shared" si="477"/>
        <v>1.4658983187667392</v>
      </c>
      <c r="AA93" s="46">
        <f t="shared" si="477"/>
        <v>4.8863277292224652</v>
      </c>
      <c r="AB93" s="46">
        <f t="shared" si="477"/>
        <v>0.48863277292224649</v>
      </c>
      <c r="AC93" s="46">
        <f t="shared" si="477"/>
        <v>0.48863277292224649</v>
      </c>
      <c r="AD93" s="46">
        <f t="shared" si="477"/>
        <v>0.48863277292224649</v>
      </c>
      <c r="AE93" s="46">
        <f t="shared" si="477"/>
        <v>100.9375</v>
      </c>
      <c r="AF93" s="46">
        <f t="shared" si="477"/>
        <v>71.25</v>
      </c>
      <c r="AG93" s="46">
        <f t="shared" si="477"/>
        <v>95</v>
      </c>
      <c r="AH93" s="46">
        <f t="shared" si="477"/>
        <v>47.5</v>
      </c>
      <c r="AI93" s="46">
        <f t="shared" si="477"/>
        <v>65.3125</v>
      </c>
      <c r="AJ93" s="46">
        <f t="shared" si="477"/>
        <v>2.9999999999999991</v>
      </c>
      <c r="AK93" s="46">
        <f t="shared" si="477"/>
        <v>1.9999999999999998</v>
      </c>
      <c r="AL93" s="46">
        <f t="shared" si="477"/>
        <v>1.4999999999999996</v>
      </c>
      <c r="AM93" s="46">
        <f t="shared" si="477"/>
        <v>9.9999999999999982</v>
      </c>
      <c r="AN93" s="46">
        <f t="shared" si="477"/>
        <v>0.49999999999999994</v>
      </c>
      <c r="AO93" s="46">
        <f t="shared" si="477"/>
        <v>0.49999999999999994</v>
      </c>
      <c r="AP93" s="46">
        <f t="shared" si="477"/>
        <v>0.49999999999999994</v>
      </c>
      <c r="AQ93" s="46">
        <f t="shared" si="477"/>
        <v>191.25</v>
      </c>
      <c r="AR93" s="46">
        <f t="shared" si="477"/>
        <v>105.1875</v>
      </c>
      <c r="AS93" s="46">
        <f t="shared" si="477"/>
        <v>95.625</v>
      </c>
      <c r="AT93" s="46">
        <f t="shared" si="477"/>
        <v>114.74999999999999</v>
      </c>
      <c r="AU93" s="46">
        <f t="shared" si="477"/>
        <v>105.1875</v>
      </c>
      <c r="AV93" s="46">
        <f t="shared" si="477"/>
        <v>11.333333333333311</v>
      </c>
      <c r="AW93" s="46">
        <f t="shared" si="477"/>
        <v>7.5555555555555411</v>
      </c>
      <c r="AX93" s="46">
        <f t="shared" si="477"/>
        <v>5.6666666666666554</v>
      </c>
      <c r="AY93" s="46">
        <f t="shared" si="477"/>
        <v>37.777777777777708</v>
      </c>
      <c r="AZ93" s="46">
        <f t="shared" si="477"/>
        <v>1.8888888888888853</v>
      </c>
      <c r="BA93" s="46">
        <f t="shared" si="477"/>
        <v>1.8888888888888853</v>
      </c>
      <c r="BB93" s="46">
        <f t="shared" si="477"/>
        <v>1.8888888888888853</v>
      </c>
      <c r="BD93" s="46">
        <f>SUM(D93:O93)</f>
        <v>21.628525755073209</v>
      </c>
      <c r="BF93" s="46">
        <f>SUM(P93:AA93)</f>
        <v>117.89331092538035</v>
      </c>
      <c r="BG93" s="55"/>
      <c r="BH93" s="46">
        <f>SUM(AB93:AM93)</f>
        <v>397.96589831876673</v>
      </c>
      <c r="BI93" s="55"/>
      <c r="BJ93" s="46">
        <f>SUM(AN93:AY93)</f>
        <v>675.83333333333314</v>
      </c>
      <c r="BK93" s="55"/>
    </row>
    <row r="94" spans="2:63" outlineLevel="1" x14ac:dyDescent="0.15">
      <c r="B94" s="34" t="s">
        <v>228</v>
      </c>
      <c r="C94" s="94" t="s">
        <v>17</v>
      </c>
      <c r="D94" s="57">
        <v>21.54</v>
      </c>
      <c r="E94" s="57">
        <v>21.54</v>
      </c>
      <c r="F94" s="57">
        <v>21.54</v>
      </c>
      <c r="G94" s="57">
        <v>21.54</v>
      </c>
      <c r="H94" s="57">
        <v>21.54</v>
      </c>
      <c r="I94" s="57">
        <v>21.54</v>
      </c>
      <c r="J94" s="57">
        <v>21.54</v>
      </c>
      <c r="K94" s="57">
        <v>21.54</v>
      </c>
      <c r="L94" s="57">
        <v>21.54</v>
      </c>
      <c r="M94" s="57">
        <v>21.54</v>
      </c>
      <c r="N94" s="57">
        <v>21.54</v>
      </c>
      <c r="O94" s="57">
        <v>21.54</v>
      </c>
      <c r="P94" s="57">
        <v>21.54</v>
      </c>
      <c r="Q94" s="57">
        <v>21.54</v>
      </c>
      <c r="R94" s="57">
        <v>21.54</v>
      </c>
      <c r="S94" s="57">
        <v>21.54</v>
      </c>
      <c r="T94" s="46">
        <f>Purchases!$J60</f>
        <v>17.916666666666668</v>
      </c>
      <c r="U94" s="46">
        <f>Purchases!$J60</f>
        <v>17.916666666666668</v>
      </c>
      <c r="V94" s="46">
        <f>Purchases!$J60</f>
        <v>17.916666666666668</v>
      </c>
      <c r="W94" s="46">
        <f>Purchases!$J60</f>
        <v>17.916666666666668</v>
      </c>
      <c r="X94" s="46">
        <f>Purchases!$L60</f>
        <v>17.916666666666668</v>
      </c>
      <c r="Y94" s="46">
        <f>Purchases!$L60</f>
        <v>17.916666666666668</v>
      </c>
      <c r="Z94" s="46">
        <f>Purchases!$L60</f>
        <v>17.916666666666668</v>
      </c>
      <c r="AA94" s="46">
        <f>Purchases!$L60</f>
        <v>17.916666666666668</v>
      </c>
      <c r="AB94" s="46">
        <f>Purchases!$L60</f>
        <v>17.916666666666668</v>
      </c>
      <c r="AC94" s="46">
        <f>Purchases!$L60</f>
        <v>17.916666666666668</v>
      </c>
      <c r="AD94" s="46">
        <f>Purchases!$L60</f>
        <v>17.916666666666668</v>
      </c>
      <c r="AE94" s="46">
        <f>Purchases!$L60</f>
        <v>17.916666666666668</v>
      </c>
      <c r="AF94" s="46">
        <f>Purchases!$AD$60</f>
        <v>16.872</v>
      </c>
      <c r="AG94" s="46">
        <f>Purchases!$AD$60</f>
        <v>16.872</v>
      </c>
      <c r="AH94" s="46">
        <f>Purchases!$AD$60</f>
        <v>16.872</v>
      </c>
      <c r="AI94" s="46">
        <f>Purchases!$AD$60</f>
        <v>16.872</v>
      </c>
      <c r="AJ94" s="46">
        <f>Purchases!$AF$60</f>
        <v>16.872</v>
      </c>
      <c r="AK94" s="46">
        <f>Purchases!$AF$60</f>
        <v>16.872</v>
      </c>
      <c r="AL94" s="46">
        <f>Purchases!$AF$60</f>
        <v>16.872</v>
      </c>
      <c r="AM94" s="46">
        <f>Purchases!$AF$60</f>
        <v>16.872</v>
      </c>
      <c r="AN94" s="46">
        <f>Purchases!$AF$60</f>
        <v>16.872</v>
      </c>
      <c r="AO94" s="46">
        <f>Purchases!$AF$60</f>
        <v>16.872</v>
      </c>
      <c r="AP94" s="46">
        <f>Purchases!$AF$60</f>
        <v>16.872</v>
      </c>
      <c r="AQ94" s="46">
        <f>Purchases!$AF$60</f>
        <v>16.872</v>
      </c>
      <c r="AR94" s="46">
        <f>Purchases!$AX$60</f>
        <v>16.872</v>
      </c>
      <c r="AS94" s="46">
        <f>Purchases!$AX$60</f>
        <v>16.872</v>
      </c>
      <c r="AT94" s="46">
        <f>Purchases!$AX$60</f>
        <v>16.872</v>
      </c>
      <c r="AU94" s="46">
        <f>Purchases!$AX$60</f>
        <v>16.872</v>
      </c>
      <c r="AV94" s="46">
        <f>Purchases!$AF$60</f>
        <v>16.872</v>
      </c>
      <c r="AW94" s="46">
        <f>Purchases!$AF$60</f>
        <v>16.872</v>
      </c>
      <c r="AX94" s="46">
        <f>Purchases!$AF$60</f>
        <v>16.872</v>
      </c>
      <c r="AY94" s="46">
        <f>Purchases!$AF$60</f>
        <v>16.872</v>
      </c>
      <c r="AZ94" s="46">
        <f>Purchases!$AF$60</f>
        <v>16.872</v>
      </c>
      <c r="BA94" s="46">
        <f>Purchases!$AF$60</f>
        <v>16.872</v>
      </c>
      <c r="BB94" s="46">
        <f>Purchases!$AF$60</f>
        <v>16.872</v>
      </c>
    </row>
    <row r="95" spans="2:63" outlineLevel="1" x14ac:dyDescent="0.15">
      <c r="B95" s="35" t="s">
        <v>217</v>
      </c>
      <c r="C95" s="94" t="s">
        <v>17</v>
      </c>
      <c r="D95" s="57">
        <v>0</v>
      </c>
      <c r="E95" s="57">
        <v>0</v>
      </c>
      <c r="F95" s="57">
        <v>0</v>
      </c>
      <c r="G95" s="57">
        <v>0</v>
      </c>
      <c r="H95" s="57">
        <v>0</v>
      </c>
      <c r="I95" s="57">
        <v>0</v>
      </c>
      <c r="J95" s="57">
        <v>0</v>
      </c>
      <c r="K95" s="57">
        <v>0</v>
      </c>
      <c r="L95" s="57">
        <v>0</v>
      </c>
      <c r="M95" s="57">
        <v>0</v>
      </c>
      <c r="N95" s="57">
        <f>AVERAGE(D95:M95)</f>
        <v>0</v>
      </c>
      <c r="O95" s="57">
        <v>0</v>
      </c>
      <c r="P95" s="46">
        <f>(P96*P97)/1.21</f>
        <v>8.2205721404816483</v>
      </c>
      <c r="Q95" s="46">
        <f t="shared" ref="Q95" si="478">(Q96*Q97)/1.21</f>
        <v>8.2205721404816483</v>
      </c>
      <c r="R95" s="46">
        <f t="shared" ref="R95" si="479">(R96*R97)/1.21</f>
        <v>8.2205721404816483</v>
      </c>
      <c r="S95" s="46">
        <f t="shared" ref="S95" si="480">(S96*S97)/1.21</f>
        <v>8.2205721404816483</v>
      </c>
      <c r="T95" s="46">
        <f t="shared" ref="T95" si="481">(T96*T97)/1.21</f>
        <v>8.9116878402486375</v>
      </c>
      <c r="U95" s="46">
        <f t="shared" ref="U95" si="482">(U96*U97)/1.21</f>
        <v>1365.4632448890823</v>
      </c>
      <c r="V95" s="46">
        <f t="shared" ref="V95" si="483">(V96*V97)/1.21</f>
        <v>1775.1022183558071</v>
      </c>
      <c r="W95" s="46">
        <f t="shared" ref="W95" si="484">(W96*W97)/1.21</f>
        <v>2048.1948673336237</v>
      </c>
      <c r="X95" s="46">
        <f t="shared" ref="X95" si="485">(X96*X97)/1.21</f>
        <v>610.21456700402598</v>
      </c>
      <c r="Y95" s="46">
        <f t="shared" ref="Y95" si="486">(Y96*Y97)/1.21</f>
        <v>81.613059372966433</v>
      </c>
      <c r="Z95" s="46">
        <f t="shared" ref="Z95" si="487">(Z96*Z97)/1.21</f>
        <v>48.967835623779848</v>
      </c>
      <c r="AA95" s="46">
        <f t="shared" ref="AA95" si="488">(AA96*AA97)/1.21</f>
        <v>163.22611874593287</v>
      </c>
      <c r="AB95" s="46">
        <f t="shared" ref="AB95" si="489">(AB96*AB97)/1.21</f>
        <v>16.322611874593285</v>
      </c>
      <c r="AC95" s="46">
        <f t="shared" ref="AC95" si="490">(AC96*AC97)/1.21</f>
        <v>16.322611874593285</v>
      </c>
      <c r="AD95" s="46">
        <f t="shared" ref="AD95" si="491">(AD96*AD97)/1.21</f>
        <v>16.322611874593285</v>
      </c>
      <c r="AE95" s="46">
        <f t="shared" ref="AE95" si="492">(AE96*AE97)/1.21</f>
        <v>4305.5719042277869</v>
      </c>
      <c r="AF95" s="46">
        <f t="shared" ref="AF95" si="493">(AF96*AF97)/1.21</f>
        <v>2601.5082644628096</v>
      </c>
      <c r="AG95" s="46">
        <f t="shared" ref="AG95" si="494">(AG96*AG97)/1.21</f>
        <v>3468.6776859504134</v>
      </c>
      <c r="AH95" s="46">
        <f t="shared" ref="AH95" si="495">(AH96*AH97)/1.21</f>
        <v>1734.3388429752067</v>
      </c>
      <c r="AI95" s="46">
        <f t="shared" ref="AI95" si="496">(AI96*AI97)/1.21</f>
        <v>2384.715909090909</v>
      </c>
      <c r="AJ95" s="46">
        <f t="shared" ref="AJ95" si="497">(AJ96*AJ97)/1.21</f>
        <v>557.89178510272188</v>
      </c>
      <c r="AK95" s="46">
        <f t="shared" ref="AK95" si="498">(AK96*AK97)/1.21</f>
        <v>371.92785673514794</v>
      </c>
      <c r="AL95" s="46">
        <f t="shared" ref="AL95" si="499">(AL96*AL97)/1.21</f>
        <v>278.94589255136094</v>
      </c>
      <c r="AM95" s="46">
        <f t="shared" ref="AM95" si="500">(AM96*AM97)/1.21</f>
        <v>1859.6392836757395</v>
      </c>
      <c r="AN95" s="46">
        <f t="shared" ref="AN95" si="501">(AN96*AN97)/1.21</f>
        <v>92.981964183786985</v>
      </c>
      <c r="AO95" s="46">
        <f t="shared" ref="AO95" si="502">(AO96*AO97)/1.21</f>
        <v>92.981964183786985</v>
      </c>
      <c r="AP95" s="46">
        <f t="shared" ref="AP95" si="503">(AP96*AP97)/1.21</f>
        <v>92.981964183786985</v>
      </c>
      <c r="AQ95" s="46">
        <f>(AQ96*AQ97)/1.21</f>
        <v>7887.6463832862228</v>
      </c>
      <c r="AR95" s="46">
        <f t="shared" ref="AR95:BB95" si="504">(AR96*AR97)/1.21</f>
        <v>3909.0840730901318</v>
      </c>
      <c r="AS95" s="46">
        <f t="shared" si="504"/>
        <v>3553.7127937183018</v>
      </c>
      <c r="AT95" s="46">
        <f t="shared" si="504"/>
        <v>4264.4553524619623</v>
      </c>
      <c r="AU95" s="46">
        <f t="shared" si="504"/>
        <v>3909.0840730901318</v>
      </c>
      <c r="AV95" s="46">
        <f t="shared" si="504"/>
        <v>1082.3546048888929</v>
      </c>
      <c r="AW95" s="46">
        <f t="shared" si="504"/>
        <v>721.5697365925954</v>
      </c>
      <c r="AX95" s="46">
        <f t="shared" si="504"/>
        <v>541.17730244444647</v>
      </c>
      <c r="AY95" s="46">
        <f t="shared" si="504"/>
        <v>3607.8486829629765</v>
      </c>
      <c r="AZ95" s="46">
        <f t="shared" si="504"/>
        <v>180.39243414814885</v>
      </c>
      <c r="BA95" s="46">
        <f t="shared" si="504"/>
        <v>180.39243414814885</v>
      </c>
      <c r="BB95" s="46">
        <f t="shared" si="504"/>
        <v>180.39243414814885</v>
      </c>
      <c r="BD95" s="46">
        <f>SUM(D95:O95)</f>
        <v>0</v>
      </c>
      <c r="BF95" s="46">
        <f>SUM(P95:AA95)</f>
        <v>6134.5758877273938</v>
      </c>
      <c r="BG95" s="55"/>
      <c r="BH95" s="46">
        <f>SUM(AB95:AM95)</f>
        <v>17612.185260395876</v>
      </c>
      <c r="BI95" s="55"/>
      <c r="BJ95" s="46">
        <f>SUM(AN95:AY95)</f>
        <v>29755.878895087022</v>
      </c>
      <c r="BK95" s="55"/>
    </row>
    <row r="96" spans="2:63" outlineLevel="1" x14ac:dyDescent="0.15">
      <c r="B96" s="34" t="s">
        <v>211</v>
      </c>
      <c r="C96" s="94" t="s">
        <v>18</v>
      </c>
      <c r="D96" s="46">
        <v>0</v>
      </c>
      <c r="E96" s="46">
        <v>0</v>
      </c>
      <c r="F96" s="46">
        <v>0</v>
      </c>
      <c r="G96" s="46">
        <v>0</v>
      </c>
      <c r="H96" s="46">
        <v>0</v>
      </c>
      <c r="I96" s="46">
        <v>0</v>
      </c>
      <c r="J96" s="46">
        <v>0</v>
      </c>
      <c r="K96" s="46">
        <v>0</v>
      </c>
      <c r="L96" s="46">
        <v>0</v>
      </c>
      <c r="M96" s="46">
        <v>0</v>
      </c>
      <c r="N96" s="46">
        <f>AVERAGE(D96:I96)</f>
        <v>0</v>
      </c>
      <c r="O96" s="46">
        <f>AVERAGE(D96:I96)</f>
        <v>0</v>
      </c>
      <c r="P96" s="46">
        <f t="shared" ref="P96:BB96" si="505">+P26+P56</f>
        <v>1.3911737468507406</v>
      </c>
      <c r="Q96" s="46">
        <f t="shared" si="505"/>
        <v>1.3911737468507406</v>
      </c>
      <c r="R96" s="46">
        <f t="shared" si="505"/>
        <v>1.3911737468507406</v>
      </c>
      <c r="S96" s="46">
        <f t="shared" si="505"/>
        <v>1.3911737468507406</v>
      </c>
      <c r="T96" s="46">
        <f t="shared" si="505"/>
        <v>1.3911737468507406</v>
      </c>
      <c r="U96" s="46">
        <f t="shared" si="505"/>
        <v>213.15789473684208</v>
      </c>
      <c r="V96" s="46">
        <f t="shared" si="505"/>
        <v>277.10526315789474</v>
      </c>
      <c r="W96" s="46">
        <f t="shared" si="505"/>
        <v>319.73684210526318</v>
      </c>
      <c r="X96" s="46">
        <f t="shared" si="505"/>
        <v>82.256857347988216</v>
      </c>
      <c r="Y96" s="46">
        <f t="shared" si="505"/>
        <v>11.001431538311181</v>
      </c>
      <c r="Z96" s="46">
        <f t="shared" si="505"/>
        <v>6.6008589229867072</v>
      </c>
      <c r="AA96" s="46">
        <f t="shared" si="505"/>
        <v>22.002863076622361</v>
      </c>
      <c r="AB96" s="46">
        <f t="shared" si="505"/>
        <v>2.2002863076622359</v>
      </c>
      <c r="AC96" s="46">
        <f t="shared" si="505"/>
        <v>2.2002863076622359</v>
      </c>
      <c r="AD96" s="46">
        <f t="shared" si="505"/>
        <v>2.2002863076622359</v>
      </c>
      <c r="AE96" s="46">
        <f t="shared" si="505"/>
        <v>580.390625</v>
      </c>
      <c r="AF96" s="46">
        <f t="shared" si="505"/>
        <v>409.6875</v>
      </c>
      <c r="AG96" s="46">
        <f t="shared" si="505"/>
        <v>546.25</v>
      </c>
      <c r="AH96" s="46">
        <f t="shared" si="505"/>
        <v>273.125</v>
      </c>
      <c r="AI96" s="46">
        <f t="shared" si="505"/>
        <v>375.546875</v>
      </c>
      <c r="AJ96" s="46">
        <f t="shared" si="505"/>
        <v>79.166666666666657</v>
      </c>
      <c r="AK96" s="46">
        <f t="shared" si="505"/>
        <v>52.777777777777771</v>
      </c>
      <c r="AL96" s="46">
        <f t="shared" si="505"/>
        <v>39.583333333333329</v>
      </c>
      <c r="AM96" s="46">
        <f t="shared" si="505"/>
        <v>263.88888888888886</v>
      </c>
      <c r="AN96" s="46">
        <f t="shared" si="505"/>
        <v>13.194444444444443</v>
      </c>
      <c r="AO96" s="46">
        <f t="shared" si="505"/>
        <v>13.194444444444443</v>
      </c>
      <c r="AP96" s="46">
        <f t="shared" si="505"/>
        <v>13.194444444444443</v>
      </c>
      <c r="AQ96" s="46">
        <f t="shared" si="505"/>
        <v>1119.282786885246</v>
      </c>
      <c r="AR96" s="46">
        <f t="shared" si="505"/>
        <v>615.60553278688531</v>
      </c>
      <c r="AS96" s="46">
        <f t="shared" si="505"/>
        <v>559.64139344262298</v>
      </c>
      <c r="AT96" s="46">
        <f t="shared" si="505"/>
        <v>671.56967213114763</v>
      </c>
      <c r="AU96" s="46">
        <f t="shared" si="505"/>
        <v>615.60553278688531</v>
      </c>
      <c r="AV96" s="46">
        <f t="shared" si="505"/>
        <v>153.58965395877564</v>
      </c>
      <c r="AW96" s="46">
        <f t="shared" si="505"/>
        <v>102.39310263918378</v>
      </c>
      <c r="AX96" s="46">
        <f t="shared" si="505"/>
        <v>76.794826979387821</v>
      </c>
      <c r="AY96" s="46">
        <f t="shared" si="505"/>
        <v>511.96551319591879</v>
      </c>
      <c r="AZ96" s="46">
        <f t="shared" si="505"/>
        <v>25.598275659795945</v>
      </c>
      <c r="BA96" s="46">
        <f t="shared" si="505"/>
        <v>25.598275659795945</v>
      </c>
      <c r="BB96" s="46">
        <f t="shared" si="505"/>
        <v>25.598275659795945</v>
      </c>
      <c r="BD96" s="46">
        <f>SUM(D96:O96)</f>
        <v>0</v>
      </c>
      <c r="BF96" s="46">
        <f>SUM(P96:AA96)</f>
        <v>938.81787962016222</v>
      </c>
      <c r="BG96" s="55"/>
      <c r="BH96" s="46">
        <f>SUM(AB96:AM96)</f>
        <v>2627.0175255896534</v>
      </c>
      <c r="BI96" s="55"/>
      <c r="BJ96" s="46">
        <f>SUM(AN96:AY96)</f>
        <v>4466.0313481393869</v>
      </c>
      <c r="BK96" s="55"/>
    </row>
    <row r="97" spans="2:64" outlineLevel="1" x14ac:dyDescent="0.15">
      <c r="B97" s="34" t="s">
        <v>228</v>
      </c>
      <c r="C97" s="94" t="s">
        <v>17</v>
      </c>
      <c r="D97" s="57">
        <v>0</v>
      </c>
      <c r="E97" s="57">
        <v>0</v>
      </c>
      <c r="F97" s="57">
        <v>0</v>
      </c>
      <c r="G97" s="57">
        <v>0</v>
      </c>
      <c r="H97" s="57">
        <v>0</v>
      </c>
      <c r="I97" s="57">
        <v>0</v>
      </c>
      <c r="J97" s="57">
        <v>0</v>
      </c>
      <c r="K97" s="57">
        <v>0</v>
      </c>
      <c r="L97" s="57">
        <v>0</v>
      </c>
      <c r="M97" s="57">
        <v>0</v>
      </c>
      <c r="N97" s="57">
        <v>0</v>
      </c>
      <c r="O97" s="57">
        <v>0</v>
      </c>
      <c r="P97" s="57">
        <v>7.15</v>
      </c>
      <c r="Q97" s="57">
        <v>7.15</v>
      </c>
      <c r="R97" s="57">
        <v>7.15</v>
      </c>
      <c r="S97" s="57">
        <v>7.15</v>
      </c>
      <c r="T97" s="46">
        <f>Purchases!$J61</f>
        <v>7.7511111111111113</v>
      </c>
      <c r="U97" s="46">
        <f>Purchases!$J61</f>
        <v>7.7511111111111113</v>
      </c>
      <c r="V97" s="46">
        <f>Purchases!$J61</f>
        <v>7.7511111111111113</v>
      </c>
      <c r="W97" s="46">
        <f>Purchases!$J61</f>
        <v>7.7511111111111113</v>
      </c>
      <c r="X97" s="46">
        <f>Purchases!$L61</f>
        <v>8.9762683608399456</v>
      </c>
      <c r="Y97" s="46">
        <f>Purchases!$L61</f>
        <v>8.9762683608399456</v>
      </c>
      <c r="Z97" s="46">
        <f>Purchases!$L61</f>
        <v>8.9762683608399456</v>
      </c>
      <c r="AA97" s="46">
        <f>Purchases!$L61</f>
        <v>8.9762683608399456</v>
      </c>
      <c r="AB97" s="46">
        <f>Purchases!$L61</f>
        <v>8.9762683608399456</v>
      </c>
      <c r="AC97" s="46">
        <f>Purchases!$L61</f>
        <v>8.9762683608399456</v>
      </c>
      <c r="AD97" s="46">
        <f>Purchases!$L61</f>
        <v>8.9762683608399456</v>
      </c>
      <c r="AE97" s="46">
        <f>Purchases!$L61</f>
        <v>8.9762683608399456</v>
      </c>
      <c r="AF97" s="46">
        <f>Purchases!$AD$61</f>
        <v>7.6834782608695651</v>
      </c>
      <c r="AG97" s="46">
        <f>Purchases!$AD$61</f>
        <v>7.6834782608695651</v>
      </c>
      <c r="AH97" s="46">
        <f>Purchases!$AD$61</f>
        <v>7.6834782608695651</v>
      </c>
      <c r="AI97" s="46">
        <f>Purchases!$AD$61</f>
        <v>7.6834782608695651</v>
      </c>
      <c r="AJ97" s="46">
        <f>Purchases!$AF$61</f>
        <v>8.5269354944121289</v>
      </c>
      <c r="AK97" s="46">
        <f>Purchases!$AF$61</f>
        <v>8.5269354944121289</v>
      </c>
      <c r="AL97" s="46">
        <f>Purchases!$AF$61</f>
        <v>8.5269354944121289</v>
      </c>
      <c r="AM97" s="46">
        <f>Purchases!$AF$61</f>
        <v>8.5269354944121289</v>
      </c>
      <c r="AN97" s="46">
        <f>Purchases!$AF$61</f>
        <v>8.5269354944121289</v>
      </c>
      <c r="AO97" s="46">
        <f>Purchases!$AF$61</f>
        <v>8.5269354944121289</v>
      </c>
      <c r="AP97" s="46">
        <f>Purchases!$AF$61</f>
        <v>8.5269354944121289</v>
      </c>
      <c r="AQ97" s="46">
        <f>Purchases!$AF$61</f>
        <v>8.5269354944121289</v>
      </c>
      <c r="AR97" s="46">
        <f>Purchases!$AX$61</f>
        <v>7.6834782608695651</v>
      </c>
      <c r="AS97" s="46">
        <f>Purchases!$AX$61</f>
        <v>7.6834782608695651</v>
      </c>
      <c r="AT97" s="46">
        <f>Purchases!$AX$61</f>
        <v>7.6834782608695651</v>
      </c>
      <c r="AU97" s="46">
        <f>Purchases!$AX$61</f>
        <v>7.6834782608695651</v>
      </c>
      <c r="AV97" s="46">
        <f>Purchases!$AF$61</f>
        <v>8.5269354944121289</v>
      </c>
      <c r="AW97" s="46">
        <f>Purchases!$AF$61</f>
        <v>8.5269354944121289</v>
      </c>
      <c r="AX97" s="46">
        <f>Purchases!$AF$61</f>
        <v>8.5269354944121289</v>
      </c>
      <c r="AY97" s="46">
        <f>Purchases!$AF$61</f>
        <v>8.5269354944121289</v>
      </c>
      <c r="AZ97" s="46">
        <f>Purchases!$AF$61</f>
        <v>8.5269354944121289</v>
      </c>
      <c r="BA97" s="46">
        <f>Purchases!$AF$61</f>
        <v>8.5269354944121289</v>
      </c>
      <c r="BB97" s="46">
        <f>Purchases!$AF$61</f>
        <v>8.5269354944121289</v>
      </c>
    </row>
    <row r="98" spans="2:64" outlineLevel="1" x14ac:dyDescent="0.15">
      <c r="B98" s="35" t="s">
        <v>218</v>
      </c>
      <c r="C98" s="94" t="s">
        <v>17</v>
      </c>
      <c r="D98" s="57">
        <v>0</v>
      </c>
      <c r="E98" s="57">
        <v>0</v>
      </c>
      <c r="F98" s="57">
        <v>1574.37</v>
      </c>
      <c r="G98" s="57">
        <v>0</v>
      </c>
      <c r="H98" s="57">
        <v>0</v>
      </c>
      <c r="I98" s="57">
        <v>0</v>
      </c>
      <c r="J98" s="57">
        <v>0</v>
      </c>
      <c r="K98" s="57">
        <v>0</v>
      </c>
      <c r="L98" s="57">
        <v>0</v>
      </c>
      <c r="M98" s="57">
        <v>0</v>
      </c>
      <c r="N98" s="57">
        <v>0</v>
      </c>
      <c r="O98" s="57">
        <v>0</v>
      </c>
      <c r="P98" s="46">
        <f>(P99*P100)/1.21</f>
        <v>4.9530384309363562</v>
      </c>
      <c r="Q98" s="46">
        <f t="shared" ref="Q98" si="506">(Q99*Q100)/1.21</f>
        <v>4.9530384309363562</v>
      </c>
      <c r="R98" s="46">
        <f t="shared" ref="R98" si="507">(R99*R100)/1.21</f>
        <v>4.9530384309363562</v>
      </c>
      <c r="S98" s="46">
        <f t="shared" ref="S98" si="508">(S99*S100)/1.21</f>
        <v>4.9530384309363562</v>
      </c>
      <c r="T98" s="46">
        <f t="shared" ref="T98" si="509">(T99*T100)/1.21</f>
        <v>3.8148053653312046</v>
      </c>
      <c r="U98" s="46">
        <f t="shared" ref="U98" si="510">(U99*U100)/1.21</f>
        <v>235.29123334256005</v>
      </c>
      <c r="V98" s="46">
        <f t="shared" ref="V98" si="511">(V99*V100)/1.21</f>
        <v>305.87860334532803</v>
      </c>
      <c r="W98" s="46">
        <f t="shared" ref="W98" si="512">(W99*W100)/1.21</f>
        <v>352.93685001384</v>
      </c>
      <c r="X98" s="46">
        <f t="shared" ref="X98" si="513">(X99*X100)/1.21</f>
        <v>350.1375994093537</v>
      </c>
      <c r="Y98" s="46">
        <f t="shared" ref="Y98" si="514">(Y99*Y100)/1.21</f>
        <v>43.767199926169212</v>
      </c>
      <c r="Z98" s="46">
        <f t="shared" ref="Z98" si="515">(Z99*Z100)/1.21</f>
        <v>26.260319955701529</v>
      </c>
      <c r="AA98" s="46">
        <f t="shared" ref="AA98" si="516">(AA99*AA100)/1.21</f>
        <v>87.534399852338424</v>
      </c>
      <c r="AB98" s="46">
        <f t="shared" ref="AB98" si="517">(AB99*AB100)/1.21</f>
        <v>8.7534399852338414</v>
      </c>
      <c r="AC98" s="46">
        <f t="shared" ref="AC98" si="518">(AC99*AC100)/1.21</f>
        <v>8.7534399852338414</v>
      </c>
      <c r="AD98" s="46">
        <f t="shared" ref="AD98" si="519">(AD99*AD100)/1.21</f>
        <v>8.7534399852338414</v>
      </c>
      <c r="AE98" s="46">
        <f t="shared" ref="AE98" si="520">(AE99*AE100)/1.21</f>
        <v>345.98205061983469</v>
      </c>
      <c r="AF98" s="46">
        <f t="shared" ref="AF98" si="521">(AF99*AF100)/1.21</f>
        <v>244.22262396694214</v>
      </c>
      <c r="AG98" s="46">
        <f t="shared" ref="AG98" si="522">(AG99*AG100)/1.21</f>
        <v>325.63016528925618</v>
      </c>
      <c r="AH98" s="46">
        <f t="shared" ref="AH98" si="523">(AH99*AH100)/1.21</f>
        <v>162.81508264462809</v>
      </c>
      <c r="AI98" s="46">
        <f t="shared" ref="AI98" si="524">(AI99*AI100)/1.21</f>
        <v>223.87073863636363</v>
      </c>
      <c r="AJ98" s="46">
        <f t="shared" ref="AJ98" si="525">(AJ99*AJ100)/1.21</f>
        <v>11.425619834710744</v>
      </c>
      <c r="AK98" s="46">
        <f t="shared" ref="AK98" si="526">(AK99*AK100)/1.21</f>
        <v>7.6170798898071617</v>
      </c>
      <c r="AL98" s="46">
        <f t="shared" ref="AL98" si="527">(AL99*AL100)/1.21</f>
        <v>5.7128099173553721</v>
      </c>
      <c r="AM98" s="46">
        <f t="shared" ref="AM98" si="528">(AM99*AM100)/1.21</f>
        <v>38.085399449035812</v>
      </c>
      <c r="AN98" s="46">
        <f t="shared" ref="AN98" si="529">(AN99*AN100)/1.21</f>
        <v>1.9042699724517904</v>
      </c>
      <c r="AO98" s="46">
        <f t="shared" ref="AO98" si="530">(AO99*AO100)/1.21</f>
        <v>1.9042699724517904</v>
      </c>
      <c r="AP98" s="46">
        <f t="shared" ref="AP98" si="531">(AP99*AP100)/1.21</f>
        <v>1.9042699724517904</v>
      </c>
      <c r="AQ98" s="46">
        <f>(AQ99*AQ100)/1.21</f>
        <v>437.02995867768595</v>
      </c>
      <c r="AR98" s="46">
        <f t="shared" ref="AR98:BB98" si="532">(AR99*AR100)/1.21</f>
        <v>240.36647727272722</v>
      </c>
      <c r="AS98" s="46">
        <f t="shared" si="532"/>
        <v>218.51497933884298</v>
      </c>
      <c r="AT98" s="46">
        <f t="shared" si="532"/>
        <v>262.21797520661158</v>
      </c>
      <c r="AU98" s="46">
        <f t="shared" si="532"/>
        <v>240.36647727272722</v>
      </c>
      <c r="AV98" s="46">
        <f t="shared" si="532"/>
        <v>155.38842975206612</v>
      </c>
      <c r="AW98" s="46">
        <f t="shared" si="532"/>
        <v>103.59228650137743</v>
      </c>
      <c r="AX98" s="46">
        <f t="shared" si="532"/>
        <v>77.694214876033058</v>
      </c>
      <c r="AY98" s="46">
        <f t="shared" si="532"/>
        <v>517.96143250688704</v>
      </c>
      <c r="AZ98" s="46">
        <f t="shared" si="532"/>
        <v>25.898071625344357</v>
      </c>
      <c r="BA98" s="46">
        <f t="shared" si="532"/>
        <v>25.898071625344357</v>
      </c>
      <c r="BB98" s="46">
        <f t="shared" si="532"/>
        <v>25.898071625344357</v>
      </c>
      <c r="BD98" s="46">
        <f>SUM(D98:O98)</f>
        <v>1574.37</v>
      </c>
      <c r="BF98" s="46">
        <f>SUM(P98:AA98)</f>
        <v>1425.4331649343676</v>
      </c>
      <c r="BG98" s="55"/>
      <c r="BH98" s="46">
        <f>SUM(AB98:AM98)</f>
        <v>1391.6218902036353</v>
      </c>
      <c r="BI98" s="55"/>
      <c r="BJ98" s="46">
        <f>SUM(AN98:AY98)</f>
        <v>2258.845041322314</v>
      </c>
      <c r="BK98" s="55"/>
    </row>
    <row r="99" spans="2:64" outlineLevel="1" x14ac:dyDescent="0.15">
      <c r="B99" s="34" t="s">
        <v>211</v>
      </c>
      <c r="C99" s="94" t="s">
        <v>18</v>
      </c>
      <c r="D99" s="46">
        <f>D98/D100</f>
        <v>0</v>
      </c>
      <c r="E99" s="46">
        <f t="shared" ref="E99:O99" si="533">E98/E100</f>
        <v>0</v>
      </c>
      <c r="F99" s="46">
        <f t="shared" si="533"/>
        <v>73.090529247910865</v>
      </c>
      <c r="G99" s="46">
        <f t="shared" si="533"/>
        <v>0</v>
      </c>
      <c r="H99" s="46">
        <f t="shared" si="533"/>
        <v>0</v>
      </c>
      <c r="I99" s="46">
        <f t="shared" si="533"/>
        <v>0</v>
      </c>
      <c r="J99" s="46">
        <f t="shared" si="533"/>
        <v>0</v>
      </c>
      <c r="K99" s="46">
        <f t="shared" si="533"/>
        <v>0</v>
      </c>
      <c r="L99" s="46">
        <f t="shared" si="533"/>
        <v>0</v>
      </c>
      <c r="M99" s="46">
        <f t="shared" si="533"/>
        <v>0</v>
      </c>
      <c r="N99" s="46">
        <f t="shared" si="533"/>
        <v>0</v>
      </c>
      <c r="O99" s="46">
        <f t="shared" si="533"/>
        <v>0</v>
      </c>
      <c r="P99" s="46">
        <f t="shared" ref="P99:BB99" si="534">+P29+P59</f>
        <v>0.27823474937014814</v>
      </c>
      <c r="Q99" s="46">
        <f t="shared" si="534"/>
        <v>0.27823474937014814</v>
      </c>
      <c r="R99" s="46">
        <f t="shared" si="534"/>
        <v>0.27823474937014814</v>
      </c>
      <c r="S99" s="46">
        <f t="shared" si="534"/>
        <v>0.27823474937014814</v>
      </c>
      <c r="T99" s="46">
        <f t="shared" si="534"/>
        <v>0.27823474937014814</v>
      </c>
      <c r="U99" s="46">
        <f t="shared" si="534"/>
        <v>17.161084529505583</v>
      </c>
      <c r="V99" s="46">
        <f t="shared" si="534"/>
        <v>22.309409888357258</v>
      </c>
      <c r="W99" s="46">
        <f t="shared" si="534"/>
        <v>25.741626794258373</v>
      </c>
      <c r="X99" s="46">
        <f t="shared" si="534"/>
        <v>25.537462042514647</v>
      </c>
      <c r="Y99" s="46">
        <f t="shared" si="534"/>
        <v>3.1921827553143309</v>
      </c>
      <c r="Z99" s="46">
        <f t="shared" si="534"/>
        <v>1.9153096531885985</v>
      </c>
      <c r="AA99" s="46">
        <f t="shared" si="534"/>
        <v>6.3843655106286619</v>
      </c>
      <c r="AB99" s="46">
        <f t="shared" si="534"/>
        <v>0.63843655106286612</v>
      </c>
      <c r="AC99" s="46">
        <f t="shared" si="534"/>
        <v>0.63843655106286612</v>
      </c>
      <c r="AD99" s="46">
        <f t="shared" si="534"/>
        <v>0.63843655106286612</v>
      </c>
      <c r="AE99" s="46">
        <f t="shared" si="534"/>
        <v>25.234375</v>
      </c>
      <c r="AF99" s="46">
        <f t="shared" si="534"/>
        <v>17.8125</v>
      </c>
      <c r="AG99" s="46">
        <f t="shared" si="534"/>
        <v>23.75</v>
      </c>
      <c r="AH99" s="46">
        <f t="shared" si="534"/>
        <v>11.875</v>
      </c>
      <c r="AI99" s="46">
        <f t="shared" si="534"/>
        <v>16.328125</v>
      </c>
      <c r="AJ99" s="46">
        <f t="shared" si="534"/>
        <v>0.83333333333333326</v>
      </c>
      <c r="AK99" s="46">
        <f t="shared" si="534"/>
        <v>0.55555555555555547</v>
      </c>
      <c r="AL99" s="46">
        <f t="shared" si="534"/>
        <v>0.41666666666666663</v>
      </c>
      <c r="AM99" s="46">
        <f t="shared" si="534"/>
        <v>2.7777777777777777</v>
      </c>
      <c r="AN99" s="46">
        <f t="shared" si="534"/>
        <v>0.13888888888888887</v>
      </c>
      <c r="AO99" s="46">
        <f t="shared" si="534"/>
        <v>0.13888888888888887</v>
      </c>
      <c r="AP99" s="46">
        <f t="shared" si="534"/>
        <v>0.13888888888888887</v>
      </c>
      <c r="AQ99" s="46">
        <f t="shared" si="534"/>
        <v>31.874999999999996</v>
      </c>
      <c r="AR99" s="46">
        <f t="shared" si="534"/>
        <v>17.531249999999996</v>
      </c>
      <c r="AS99" s="46">
        <f t="shared" si="534"/>
        <v>15.937499999999998</v>
      </c>
      <c r="AT99" s="46">
        <f t="shared" si="534"/>
        <v>19.125</v>
      </c>
      <c r="AU99" s="46">
        <f t="shared" si="534"/>
        <v>17.531249999999996</v>
      </c>
      <c r="AV99" s="46">
        <f t="shared" si="534"/>
        <v>11.333333333333332</v>
      </c>
      <c r="AW99" s="46">
        <f t="shared" si="534"/>
        <v>7.5555555555555562</v>
      </c>
      <c r="AX99" s="46">
        <f t="shared" si="534"/>
        <v>5.6666666666666661</v>
      </c>
      <c r="AY99" s="46">
        <f t="shared" si="534"/>
        <v>37.777777777777779</v>
      </c>
      <c r="AZ99" s="46">
        <f t="shared" si="534"/>
        <v>1.8888888888888891</v>
      </c>
      <c r="BA99" s="46">
        <f t="shared" si="534"/>
        <v>1.8888888888888891</v>
      </c>
      <c r="BB99" s="46">
        <f t="shared" si="534"/>
        <v>1.8888888888888891</v>
      </c>
      <c r="BD99" s="46">
        <f>SUM(D99:O99)</f>
        <v>73.090529247910865</v>
      </c>
      <c r="BF99" s="46">
        <f>SUM(P99:AA99)</f>
        <v>103.63261492061821</v>
      </c>
      <c r="BG99" s="55"/>
      <c r="BH99" s="46">
        <f>SUM(AB99:AM99)</f>
        <v>101.49864298652193</v>
      </c>
      <c r="BI99" s="55"/>
      <c r="BJ99" s="46">
        <f>SUM(AN99:AY99)</f>
        <v>164.75</v>
      </c>
      <c r="BK99" s="55"/>
    </row>
    <row r="100" spans="2:64" outlineLevel="1" x14ac:dyDescent="0.15">
      <c r="B100" s="34" t="s">
        <v>228</v>
      </c>
      <c r="C100" s="94" t="s">
        <v>17</v>
      </c>
      <c r="D100" s="57">
        <v>21.54</v>
      </c>
      <c r="E100" s="57">
        <v>21.54</v>
      </c>
      <c r="F100" s="57">
        <v>21.54</v>
      </c>
      <c r="G100" s="57">
        <v>21.54</v>
      </c>
      <c r="H100" s="57">
        <v>21.54</v>
      </c>
      <c r="I100" s="57">
        <v>21.54</v>
      </c>
      <c r="J100" s="57">
        <v>21.54</v>
      </c>
      <c r="K100" s="57">
        <v>21.54</v>
      </c>
      <c r="L100" s="57">
        <v>21.54</v>
      </c>
      <c r="M100" s="57">
        <v>21.54</v>
      </c>
      <c r="N100" s="57">
        <v>21.54</v>
      </c>
      <c r="O100" s="57">
        <v>21.54</v>
      </c>
      <c r="P100" s="57">
        <v>21.54</v>
      </c>
      <c r="Q100" s="57">
        <v>21.54</v>
      </c>
      <c r="R100" s="57">
        <v>21.54</v>
      </c>
      <c r="S100" s="57">
        <v>21.54</v>
      </c>
      <c r="T100" s="46">
        <f>Purchases!$J62</f>
        <v>16.59</v>
      </c>
      <c r="U100" s="46">
        <f>Purchases!$J62</f>
        <v>16.59</v>
      </c>
      <c r="V100" s="46">
        <f>Purchases!$J62</f>
        <v>16.59</v>
      </c>
      <c r="W100" s="46">
        <f>Purchases!$J62</f>
        <v>16.59</v>
      </c>
      <c r="X100" s="46">
        <f>Purchases!$L62</f>
        <v>16.59</v>
      </c>
      <c r="Y100" s="46">
        <f>Purchases!$L62</f>
        <v>16.59</v>
      </c>
      <c r="Z100" s="46">
        <f>Purchases!$L62</f>
        <v>16.59</v>
      </c>
      <c r="AA100" s="46">
        <f>Purchases!$L62</f>
        <v>16.59</v>
      </c>
      <c r="AB100" s="46">
        <f>Purchases!$L62</f>
        <v>16.59</v>
      </c>
      <c r="AC100" s="46">
        <f>Purchases!$L62</f>
        <v>16.59</v>
      </c>
      <c r="AD100" s="46">
        <f>Purchases!$L62</f>
        <v>16.59</v>
      </c>
      <c r="AE100" s="46">
        <f>Purchases!$L62</f>
        <v>16.59</v>
      </c>
      <c r="AF100" s="46">
        <f>Purchases!$AD$62</f>
        <v>16.59</v>
      </c>
      <c r="AG100" s="46">
        <f>Purchases!$AD$62</f>
        <v>16.59</v>
      </c>
      <c r="AH100" s="46">
        <f>Purchases!$AD$62</f>
        <v>16.59</v>
      </c>
      <c r="AI100" s="46">
        <f>Purchases!$AD$62</f>
        <v>16.59</v>
      </c>
      <c r="AJ100" s="46">
        <f>Purchases!$AF$62</f>
        <v>16.59</v>
      </c>
      <c r="AK100" s="46">
        <f>Purchases!$AF$62</f>
        <v>16.59</v>
      </c>
      <c r="AL100" s="46">
        <f>Purchases!$AF$62</f>
        <v>16.59</v>
      </c>
      <c r="AM100" s="46">
        <f>Purchases!$AF$62</f>
        <v>16.59</v>
      </c>
      <c r="AN100" s="46">
        <f>Purchases!$AF$62</f>
        <v>16.59</v>
      </c>
      <c r="AO100" s="46">
        <f>Purchases!$AF$62</f>
        <v>16.59</v>
      </c>
      <c r="AP100" s="46">
        <f>Purchases!$AF$62</f>
        <v>16.59</v>
      </c>
      <c r="AQ100" s="46">
        <f>Purchases!$AF$62</f>
        <v>16.59</v>
      </c>
      <c r="AR100" s="46">
        <f>Purchases!$AX$62</f>
        <v>16.59</v>
      </c>
      <c r="AS100" s="46">
        <f>Purchases!$AX$62</f>
        <v>16.59</v>
      </c>
      <c r="AT100" s="46">
        <f>Purchases!$AX$62</f>
        <v>16.59</v>
      </c>
      <c r="AU100" s="46">
        <f>Purchases!$AX$62</f>
        <v>16.59</v>
      </c>
      <c r="AV100" s="46">
        <f>Purchases!$AF$62</f>
        <v>16.59</v>
      </c>
      <c r="AW100" s="46">
        <f>Purchases!$AF$62</f>
        <v>16.59</v>
      </c>
      <c r="AX100" s="46">
        <f>Purchases!$AF$62</f>
        <v>16.59</v>
      </c>
      <c r="AY100" s="46">
        <f>Purchases!$AF$62</f>
        <v>16.59</v>
      </c>
      <c r="AZ100" s="46">
        <f>Purchases!$AF$62</f>
        <v>16.59</v>
      </c>
      <c r="BA100" s="46">
        <f>Purchases!$AF$62</f>
        <v>16.59</v>
      </c>
      <c r="BB100" s="46">
        <f>Purchases!$AF$62</f>
        <v>16.59</v>
      </c>
    </row>
    <row r="101" spans="2:64" outlineLevel="1" x14ac:dyDescent="0.15">
      <c r="B101" s="35" t="s">
        <v>219</v>
      </c>
      <c r="C101" s="94" t="s">
        <v>17</v>
      </c>
      <c r="D101" s="57">
        <v>0</v>
      </c>
      <c r="E101" s="57">
        <v>0</v>
      </c>
      <c r="F101" s="57">
        <v>0</v>
      </c>
      <c r="G101" s="57">
        <v>0</v>
      </c>
      <c r="H101" s="57">
        <v>0</v>
      </c>
      <c r="I101" s="57">
        <v>0</v>
      </c>
      <c r="J101" s="57">
        <v>0</v>
      </c>
      <c r="K101" s="57">
        <v>0</v>
      </c>
      <c r="L101" s="57">
        <v>0</v>
      </c>
      <c r="M101" s="57">
        <v>0</v>
      </c>
      <c r="N101" s="57">
        <v>0</v>
      </c>
      <c r="O101" s="57">
        <v>0</v>
      </c>
      <c r="P101" s="46">
        <f>(P102*P103)/1.21</f>
        <v>0</v>
      </c>
      <c r="Q101" s="46">
        <f t="shared" ref="Q101" si="535">(Q102*Q103)/1.21</f>
        <v>0</v>
      </c>
      <c r="R101" s="46">
        <f t="shared" ref="R101" si="536">(R102*R103)/1.21</f>
        <v>0</v>
      </c>
      <c r="S101" s="46">
        <f t="shared" ref="S101" si="537">(S102*S103)/1.21</f>
        <v>0</v>
      </c>
      <c r="T101" s="46">
        <f t="shared" ref="T101" si="538">(T102*T103)/1.21</f>
        <v>0</v>
      </c>
      <c r="U101" s="46">
        <f t="shared" ref="U101" si="539">(U102*U103)/1.21</f>
        <v>66.316053092912597</v>
      </c>
      <c r="V101" s="46">
        <f t="shared" ref="V101" si="540">(V102*V103)/1.21</f>
        <v>86.210869020786362</v>
      </c>
      <c r="W101" s="46">
        <f t="shared" ref="W101" si="541">(W102*W103)/1.21</f>
        <v>99.474079639368881</v>
      </c>
      <c r="X101" s="46">
        <f t="shared" ref="X101" si="542">(X102*X103)/1.21</f>
        <v>343.8200457357753</v>
      </c>
      <c r="Y101" s="46">
        <f t="shared" ref="Y101" si="543">(Y102*Y103)/1.21</f>
        <v>42.977505716971912</v>
      </c>
      <c r="Z101" s="46">
        <f t="shared" ref="Z101" si="544">(Z102*Z103)/1.21</f>
        <v>25.786503430183142</v>
      </c>
      <c r="AA101" s="46">
        <f t="shared" ref="AA101" si="545">(AA102*AA103)/1.21</f>
        <v>85.955011433943824</v>
      </c>
      <c r="AB101" s="46">
        <f t="shared" ref="AB101" si="546">(AB102*AB103)/1.21</f>
        <v>8.5955011433943813</v>
      </c>
      <c r="AC101" s="46">
        <f t="shared" ref="AC101" si="547">(AC102*AC103)/1.21</f>
        <v>8.5955011433943813</v>
      </c>
      <c r="AD101" s="46">
        <f t="shared" ref="AD101" si="548">(AD102*AD103)/1.21</f>
        <v>8.5955011433943813</v>
      </c>
      <c r="AE101" s="46">
        <f t="shared" ref="AE101" si="549">(AE102*AE103)/1.21</f>
        <v>221.19594916103171</v>
      </c>
      <c r="AF101" s="46">
        <f t="shared" ref="AF101" si="550">(AF102*AF103)/1.21</f>
        <v>468.41495116453785</v>
      </c>
      <c r="AG101" s="46">
        <f t="shared" ref="AG101" si="551">(AG102*AG103)/1.21</f>
        <v>624.55326821938377</v>
      </c>
      <c r="AH101" s="46">
        <f t="shared" ref="AH101" si="552">(AH102*AH103)/1.21</f>
        <v>312.27663410969188</v>
      </c>
      <c r="AI101" s="46">
        <f t="shared" ref="AI101" si="553">(AI102*AI103)/1.21</f>
        <v>429.38037190082639</v>
      </c>
      <c r="AJ101" s="46">
        <f t="shared" ref="AJ101" si="554">(AJ102*AJ103)/1.21</f>
        <v>21.914149762083646</v>
      </c>
      <c r="AK101" s="46">
        <f t="shared" ref="AK101" si="555">(AK102*AK103)/1.21</f>
        <v>14.60943317472243</v>
      </c>
      <c r="AL101" s="46">
        <f t="shared" ref="AL101" si="556">(AL102*AL103)/1.21</f>
        <v>10.957074881041823</v>
      </c>
      <c r="AM101" s="46">
        <f t="shared" ref="AM101" si="557">(AM102*AM103)/1.21</f>
        <v>73.047165873612158</v>
      </c>
      <c r="AN101" s="46">
        <f t="shared" ref="AN101" si="558">(AN102*AN103)/1.21</f>
        <v>3.6523582936806074</v>
      </c>
      <c r="AO101" s="46">
        <f t="shared" ref="AO101" si="559">(AO102*AO103)/1.21</f>
        <v>3.6523582936806074</v>
      </c>
      <c r="AP101" s="46">
        <f t="shared" ref="AP101" si="560">(AP102*AP103)/1.21</f>
        <v>3.6523582936806074</v>
      </c>
      <c r="AQ101" s="46">
        <f>(AQ102*AQ103)/1.21</f>
        <v>790.28925619834706</v>
      </c>
      <c r="AR101" s="46">
        <f t="shared" ref="AR101:BB101" si="561">(AR102*AR103)/1.21</f>
        <v>434.65909090909093</v>
      </c>
      <c r="AS101" s="46">
        <f t="shared" si="561"/>
        <v>395.14462809917353</v>
      </c>
      <c r="AT101" s="46">
        <f t="shared" si="561"/>
        <v>474.17355371900817</v>
      </c>
      <c r="AU101" s="46">
        <f t="shared" si="561"/>
        <v>434.65909090909093</v>
      </c>
      <c r="AV101" s="46">
        <f t="shared" si="561"/>
        <v>280.99173553718998</v>
      </c>
      <c r="AW101" s="46">
        <f t="shared" si="561"/>
        <v>187.32782369146003</v>
      </c>
      <c r="AX101" s="46">
        <f t="shared" si="561"/>
        <v>140.49586776859499</v>
      </c>
      <c r="AY101" s="46">
        <f t="shared" si="561"/>
        <v>936.63911845730001</v>
      </c>
      <c r="AZ101" s="46">
        <f t="shared" si="561"/>
        <v>46.831955922865006</v>
      </c>
      <c r="BA101" s="46">
        <f t="shared" si="561"/>
        <v>46.831955922865006</v>
      </c>
      <c r="BB101" s="46">
        <f t="shared" si="561"/>
        <v>46.831955922865006</v>
      </c>
      <c r="BD101" s="46">
        <f>SUM(D101:O101)</f>
        <v>0</v>
      </c>
      <c r="BF101" s="46">
        <f>SUM(P101:AA101)</f>
        <v>750.54006806994198</v>
      </c>
      <c r="BG101" s="55"/>
      <c r="BH101" s="46">
        <f>SUM(AB101:AM101)</f>
        <v>2202.1355016771154</v>
      </c>
      <c r="BI101" s="55"/>
      <c r="BJ101" s="46">
        <f>SUM(AN101:AY101)</f>
        <v>4085.3372401702973</v>
      </c>
      <c r="BK101" s="55"/>
    </row>
    <row r="102" spans="2:64" outlineLevel="1" x14ac:dyDescent="0.15">
      <c r="B102" s="34" t="s">
        <v>211</v>
      </c>
      <c r="C102" s="94" t="s">
        <v>18</v>
      </c>
      <c r="D102" s="57">
        <v>0</v>
      </c>
      <c r="E102" s="57">
        <v>0</v>
      </c>
      <c r="F102" s="57">
        <v>0</v>
      </c>
      <c r="G102" s="57">
        <v>0</v>
      </c>
      <c r="H102" s="57">
        <v>0</v>
      </c>
      <c r="I102" s="57">
        <v>0</v>
      </c>
      <c r="J102" s="57">
        <v>0</v>
      </c>
      <c r="K102" s="57">
        <v>0</v>
      </c>
      <c r="L102" s="57">
        <v>0</v>
      </c>
      <c r="M102" s="57">
        <v>0</v>
      </c>
      <c r="N102" s="57">
        <v>0</v>
      </c>
      <c r="O102" s="57">
        <v>0</v>
      </c>
      <c r="P102" s="46">
        <f t="shared" ref="P102:BB102" si="562">+P32+P62</f>
        <v>0</v>
      </c>
      <c r="Q102" s="46">
        <f t="shared" si="562"/>
        <v>0</v>
      </c>
      <c r="R102" s="46">
        <f t="shared" si="562"/>
        <v>0</v>
      </c>
      <c r="S102" s="46">
        <f t="shared" si="562"/>
        <v>0</v>
      </c>
      <c r="T102" s="46">
        <f t="shared" si="562"/>
        <v>0</v>
      </c>
      <c r="U102" s="46">
        <f t="shared" si="562"/>
        <v>8.024242424242424E-2</v>
      </c>
      <c r="V102" s="46">
        <f t="shared" si="562"/>
        <v>0.1043151515151515</v>
      </c>
      <c r="W102" s="46">
        <f t="shared" si="562"/>
        <v>0.12036363636363634</v>
      </c>
      <c r="X102" s="46">
        <f t="shared" si="562"/>
        <v>0.41602225534028814</v>
      </c>
      <c r="Y102" s="46">
        <f t="shared" si="562"/>
        <v>5.2002781917536017E-2</v>
      </c>
      <c r="Z102" s="46">
        <f t="shared" si="562"/>
        <v>3.1201669150521603E-2</v>
      </c>
      <c r="AA102" s="46">
        <f t="shared" si="562"/>
        <v>0.10400556383507203</v>
      </c>
      <c r="AB102" s="46">
        <f t="shared" si="562"/>
        <v>1.0400556383507202E-2</v>
      </c>
      <c r="AC102" s="46">
        <f t="shared" si="562"/>
        <v>1.0400556383507202E-2</v>
      </c>
      <c r="AD102" s="46">
        <f t="shared" si="562"/>
        <v>1.0400556383507202E-2</v>
      </c>
      <c r="AE102" s="46">
        <f t="shared" si="562"/>
        <v>0.26764709848484841</v>
      </c>
      <c r="AF102" s="46">
        <f t="shared" si="562"/>
        <v>0.18892736363636359</v>
      </c>
      <c r="AG102" s="46">
        <f t="shared" si="562"/>
        <v>0.25190315151515147</v>
      </c>
      <c r="AH102" s="46">
        <f t="shared" si="562"/>
        <v>0.12595157575757573</v>
      </c>
      <c r="AI102" s="46">
        <f t="shared" si="562"/>
        <v>0.17318341666666662</v>
      </c>
      <c r="AJ102" s="46">
        <f t="shared" si="562"/>
        <v>8.8387070707070699E-3</v>
      </c>
      <c r="AK102" s="46">
        <f t="shared" si="562"/>
        <v>5.8924713804713799E-3</v>
      </c>
      <c r="AL102" s="46">
        <f t="shared" si="562"/>
        <v>4.4193535353535349E-3</v>
      </c>
      <c r="AM102" s="46">
        <f t="shared" si="562"/>
        <v>2.94623569023569E-2</v>
      </c>
      <c r="AN102" s="46">
        <f t="shared" si="562"/>
        <v>1.473117845117845E-3</v>
      </c>
      <c r="AO102" s="46">
        <f t="shared" si="562"/>
        <v>1.473117845117845E-3</v>
      </c>
      <c r="AP102" s="46">
        <f t="shared" si="562"/>
        <v>1.473117845117845E-3</v>
      </c>
      <c r="AQ102" s="46">
        <f t="shared" si="562"/>
        <v>0.31874999999999998</v>
      </c>
      <c r="AR102" s="46">
        <f t="shared" si="562"/>
        <v>0.17531249999999998</v>
      </c>
      <c r="AS102" s="46">
        <f t="shared" si="562"/>
        <v>0.15937499999999999</v>
      </c>
      <c r="AT102" s="46">
        <f t="shared" si="562"/>
        <v>0.19124999999999998</v>
      </c>
      <c r="AU102" s="46">
        <f t="shared" si="562"/>
        <v>0.17531249999999998</v>
      </c>
      <c r="AV102" s="46">
        <f t="shared" si="562"/>
        <v>0.11333333333333329</v>
      </c>
      <c r="AW102" s="46">
        <f t="shared" si="562"/>
        <v>7.5555555555555542E-2</v>
      </c>
      <c r="AX102" s="46">
        <f t="shared" si="562"/>
        <v>5.6666666666666643E-2</v>
      </c>
      <c r="AY102" s="46">
        <f t="shared" si="562"/>
        <v>0.37777777777777766</v>
      </c>
      <c r="AZ102" s="46">
        <f t="shared" si="562"/>
        <v>1.8888888888888886E-2</v>
      </c>
      <c r="BA102" s="46">
        <f t="shared" si="562"/>
        <v>1.8888888888888886E-2</v>
      </c>
      <c r="BB102" s="46">
        <f t="shared" si="562"/>
        <v>1.8888888888888886E-2</v>
      </c>
      <c r="BD102" s="46">
        <f>SUM(D102:O102)</f>
        <v>0</v>
      </c>
      <c r="BF102" s="46">
        <f>SUM(P102:AA102)</f>
        <v>0.90815348236463</v>
      </c>
      <c r="BG102" s="55"/>
      <c r="BH102" s="46">
        <f>SUM(AB102:AM102)</f>
        <v>1.0874271641000162</v>
      </c>
      <c r="BI102" s="55"/>
      <c r="BJ102" s="46">
        <f>SUM(AN102:AY102)</f>
        <v>1.6477526868686865</v>
      </c>
      <c r="BK102" s="55"/>
    </row>
    <row r="103" spans="2:64" outlineLevel="1" x14ac:dyDescent="0.15">
      <c r="B103" s="34" t="s">
        <v>228</v>
      </c>
      <c r="C103" s="94" t="s">
        <v>17</v>
      </c>
      <c r="D103" s="57">
        <v>0</v>
      </c>
      <c r="E103" s="57">
        <v>0</v>
      </c>
      <c r="F103" s="57">
        <v>0</v>
      </c>
      <c r="G103" s="57">
        <v>0</v>
      </c>
      <c r="H103" s="57">
        <v>0</v>
      </c>
      <c r="I103" s="57">
        <v>0</v>
      </c>
      <c r="J103" s="57">
        <v>0</v>
      </c>
      <c r="K103" s="57">
        <v>0</v>
      </c>
      <c r="L103" s="57">
        <v>0</v>
      </c>
      <c r="M103" s="57">
        <v>0</v>
      </c>
      <c r="N103" s="57">
        <v>0</v>
      </c>
      <c r="O103" s="57">
        <v>0</v>
      </c>
      <c r="P103" s="57">
        <v>3000</v>
      </c>
      <c r="Q103" s="57">
        <v>3000</v>
      </c>
      <c r="R103" s="57">
        <v>3000</v>
      </c>
      <c r="S103" s="57">
        <v>3000</v>
      </c>
      <c r="T103" s="46">
        <f>Purchases!$J63</f>
        <v>1000</v>
      </c>
      <c r="U103" s="46">
        <f>Purchases!$J63</f>
        <v>1000</v>
      </c>
      <c r="V103" s="46">
        <f>Purchases!$J63</f>
        <v>1000</v>
      </c>
      <c r="W103" s="46">
        <f>Purchases!$J63</f>
        <v>1000</v>
      </c>
      <c r="X103" s="46">
        <f>Purchases!$L63</f>
        <v>999.99999999999989</v>
      </c>
      <c r="Y103" s="46">
        <f>Purchases!$L63</f>
        <v>999.99999999999989</v>
      </c>
      <c r="Z103" s="46">
        <f>Purchases!$L63</f>
        <v>999.99999999999989</v>
      </c>
      <c r="AA103" s="46">
        <f>Purchases!$L63</f>
        <v>999.99999999999989</v>
      </c>
      <c r="AB103" s="46">
        <f>Purchases!$L63</f>
        <v>999.99999999999989</v>
      </c>
      <c r="AC103" s="46">
        <f>Purchases!$L63</f>
        <v>999.99999999999989</v>
      </c>
      <c r="AD103" s="46">
        <f>Purchases!$L63</f>
        <v>999.99999999999989</v>
      </c>
      <c r="AE103" s="46">
        <f>Purchases!$L63</f>
        <v>999.99999999999989</v>
      </c>
      <c r="AF103" s="46">
        <f>Purchases!$AD$63</f>
        <v>3000</v>
      </c>
      <c r="AG103" s="46">
        <f>Purchases!$AD$63</f>
        <v>3000</v>
      </c>
      <c r="AH103" s="46">
        <f>Purchases!$AD$63</f>
        <v>3000</v>
      </c>
      <c r="AI103" s="46">
        <f>Purchases!$AD$63</f>
        <v>3000</v>
      </c>
      <c r="AJ103" s="46">
        <f>Purchases!$AF$63</f>
        <v>3000</v>
      </c>
      <c r="AK103" s="46">
        <f>Purchases!$AF$63</f>
        <v>3000</v>
      </c>
      <c r="AL103" s="46">
        <f>Purchases!$AF$63</f>
        <v>3000</v>
      </c>
      <c r="AM103" s="46">
        <f>Purchases!$AF$63</f>
        <v>3000</v>
      </c>
      <c r="AN103" s="46">
        <f>Purchases!$AF$63</f>
        <v>3000</v>
      </c>
      <c r="AO103" s="46">
        <f>Purchases!$AF$63</f>
        <v>3000</v>
      </c>
      <c r="AP103" s="46">
        <f>Purchases!$AF$63</f>
        <v>3000</v>
      </c>
      <c r="AQ103" s="46">
        <f>Purchases!$AF$63</f>
        <v>3000</v>
      </c>
      <c r="AR103" s="46">
        <f>Purchases!$AX$63</f>
        <v>3000</v>
      </c>
      <c r="AS103" s="46">
        <f>Purchases!$AX$63</f>
        <v>3000</v>
      </c>
      <c r="AT103" s="46">
        <f>Purchases!$AX$63</f>
        <v>3000</v>
      </c>
      <c r="AU103" s="46">
        <f>Purchases!$AX$63</f>
        <v>3000</v>
      </c>
      <c r="AV103" s="46">
        <f>Purchases!$AF$63</f>
        <v>3000</v>
      </c>
      <c r="AW103" s="46">
        <f>Purchases!$AF$63</f>
        <v>3000</v>
      </c>
      <c r="AX103" s="46">
        <f>Purchases!$AF$63</f>
        <v>3000</v>
      </c>
      <c r="AY103" s="46">
        <f>Purchases!$AF$63</f>
        <v>3000</v>
      </c>
      <c r="AZ103" s="46">
        <f>Purchases!$AF$63</f>
        <v>3000</v>
      </c>
      <c r="BA103" s="46">
        <f>Purchases!$AF$63</f>
        <v>3000</v>
      </c>
      <c r="BB103" s="46">
        <f>Purchases!$AF$63</f>
        <v>3000</v>
      </c>
    </row>
    <row r="104" spans="2:64" outlineLevel="1" x14ac:dyDescent="0.15">
      <c r="B104" s="35" t="s">
        <v>220</v>
      </c>
      <c r="C104" s="94" t="s">
        <v>17</v>
      </c>
      <c r="D104" s="57">
        <v>0</v>
      </c>
      <c r="E104" s="57">
        <v>0</v>
      </c>
      <c r="F104" s="57">
        <v>0</v>
      </c>
      <c r="G104" s="57">
        <v>0</v>
      </c>
      <c r="H104" s="57">
        <v>0</v>
      </c>
      <c r="I104" s="57">
        <v>0</v>
      </c>
      <c r="J104" s="57">
        <v>0</v>
      </c>
      <c r="K104" s="57">
        <v>0</v>
      </c>
      <c r="L104" s="57">
        <v>0</v>
      </c>
      <c r="M104" s="57">
        <v>0</v>
      </c>
      <c r="N104" s="57">
        <v>0</v>
      </c>
      <c r="O104" s="57">
        <v>0</v>
      </c>
      <c r="P104" s="46">
        <f>(P105*P106)/1.21</f>
        <v>0</v>
      </c>
      <c r="Q104" s="46">
        <f t="shared" ref="Q104" si="563">(Q105*Q106)/1.21</f>
        <v>0</v>
      </c>
      <c r="R104" s="46">
        <f t="shared" ref="R104" si="564">(R105*R106)/1.21</f>
        <v>0</v>
      </c>
      <c r="S104" s="46">
        <f t="shared" ref="S104" si="565">(S105*S106)/1.21</f>
        <v>0</v>
      </c>
      <c r="T104" s="46">
        <f t="shared" ref="T104" si="566">(T105*T106)/1.21</f>
        <v>0</v>
      </c>
      <c r="U104" s="46">
        <f t="shared" ref="U104" si="567">(U105*U106)/1.21</f>
        <v>311.78773379730319</v>
      </c>
      <c r="V104" s="46">
        <f t="shared" ref="V104" si="568">(V105*V106)/1.21</f>
        <v>405.32405393649407</v>
      </c>
      <c r="W104" s="46">
        <f t="shared" ref="W104" si="569">(W105*W106)/1.21</f>
        <v>467.68160069595473</v>
      </c>
      <c r="X104" s="46">
        <f t="shared" ref="X104" si="570">(X105*X106)/1.21</f>
        <v>194.22842433274621</v>
      </c>
      <c r="Y104" s="46">
        <f t="shared" ref="Y104" si="571">(Y105*Y106)/1.21</f>
        <v>24.278553041593277</v>
      </c>
      <c r="Z104" s="46">
        <f t="shared" ref="Z104" si="572">(Z105*Z106)/1.21</f>
        <v>14.567131824955963</v>
      </c>
      <c r="AA104" s="46">
        <f t="shared" ref="AA104" si="573">(AA105*AA106)/1.21</f>
        <v>48.557106083186554</v>
      </c>
      <c r="AB104" s="46">
        <f t="shared" ref="AB104" si="574">(AB105*AB106)/1.21</f>
        <v>4.8557106083186543</v>
      </c>
      <c r="AC104" s="46">
        <f t="shared" ref="AC104" si="575">(AC105*AC106)/1.21</f>
        <v>4.8557106083186543</v>
      </c>
      <c r="AD104" s="46">
        <f t="shared" ref="AD104" si="576">(AD105*AD106)/1.21</f>
        <v>4.8557106083186543</v>
      </c>
      <c r="AE104" s="46">
        <f t="shared" ref="AE104" si="577">(AE105*AE106)/1.21</f>
        <v>291.96797520661158</v>
      </c>
      <c r="AF104" s="46">
        <f t="shared" ref="AF104" si="578">(AF105*AF106)/1.21</f>
        <v>972.05989907116225</v>
      </c>
      <c r="AG104" s="46">
        <f t="shared" ref="AG104" si="579">(AG105*AG106)/1.21</f>
        <v>1296.0798654282164</v>
      </c>
      <c r="AH104" s="46">
        <f t="shared" ref="AH104" si="580">(AH105*AH106)/1.21</f>
        <v>648.0399327141082</v>
      </c>
      <c r="AI104" s="46">
        <f t="shared" ref="AI104" si="581">(AI105*AI106)/1.21</f>
        <v>891.05490748189868</v>
      </c>
      <c r="AJ104" s="46">
        <f t="shared" ref="AJ104" si="582">(AJ105*AJ106)/1.21</f>
        <v>497.22882231404941</v>
      </c>
      <c r="AK104" s="46">
        <f t="shared" ref="AK104" si="583">(AK105*AK106)/1.21</f>
        <v>331.4858815426997</v>
      </c>
      <c r="AL104" s="46">
        <f t="shared" ref="AL104" si="584">(AL105*AL106)/1.21</f>
        <v>248.6144111570247</v>
      </c>
      <c r="AM104" s="46">
        <f t="shared" ref="AM104" si="585">(AM105*AM106)/1.21</f>
        <v>1657.429407713498</v>
      </c>
      <c r="AN104" s="46">
        <f t="shared" ref="AN104" si="586">(AN105*AN106)/1.21</f>
        <v>82.871470385674925</v>
      </c>
      <c r="AO104" s="46">
        <f t="shared" ref="AO104" si="587">(AO105*AO106)/1.21</f>
        <v>82.871470385674925</v>
      </c>
      <c r="AP104" s="46">
        <f t="shared" ref="AP104" si="588">(AP105*AP106)/1.21</f>
        <v>82.871470385674925</v>
      </c>
      <c r="AQ104" s="46">
        <f>(AQ105*AQ106)/1.21</f>
        <v>7112.6033057851246</v>
      </c>
      <c r="AR104" s="46">
        <f t="shared" ref="AR104:BB104" si="589">(AR105*AR106)/1.21</f>
        <v>717.53368865647633</v>
      </c>
      <c r="AS104" s="46">
        <f t="shared" si="589"/>
        <v>652.30335332406946</v>
      </c>
      <c r="AT104" s="46">
        <f t="shared" si="589"/>
        <v>782.7640239888832</v>
      </c>
      <c r="AU104" s="46">
        <f t="shared" si="589"/>
        <v>717.53368865647633</v>
      </c>
      <c r="AV104" s="46">
        <f t="shared" si="589"/>
        <v>3291.8896203950121</v>
      </c>
      <c r="AW104" s="46">
        <f t="shared" si="589"/>
        <v>2911.8810407620113</v>
      </c>
      <c r="AX104" s="46">
        <f t="shared" si="589"/>
        <v>2183.910780571508</v>
      </c>
      <c r="AY104" s="46">
        <f t="shared" si="589"/>
        <v>14559.405203810054</v>
      </c>
      <c r="AZ104" s="46">
        <f t="shared" si="589"/>
        <v>727.97026019050281</v>
      </c>
      <c r="BA104" s="46">
        <f t="shared" si="589"/>
        <v>727.97026019050281</v>
      </c>
      <c r="BB104" s="46">
        <f t="shared" si="589"/>
        <v>727.97026019050281</v>
      </c>
      <c r="BD104" s="46">
        <f>SUM(D104:O104)</f>
        <v>0</v>
      </c>
      <c r="BF104" s="46">
        <f>SUM(P104:AA104)</f>
        <v>1466.4246037122341</v>
      </c>
      <c r="BG104" s="55"/>
      <c r="BH104" s="46">
        <f>SUM(AB104:AM104)</f>
        <v>6848.5282344542247</v>
      </c>
      <c r="BI104" s="55"/>
      <c r="BJ104" s="46">
        <f>SUM(AN104:AY104)</f>
        <v>33178.439117106638</v>
      </c>
      <c r="BK104" s="55"/>
    </row>
    <row r="105" spans="2:64" outlineLevel="1" x14ac:dyDescent="0.15">
      <c r="B105" s="34" t="s">
        <v>211</v>
      </c>
      <c r="C105" s="94" t="s">
        <v>18</v>
      </c>
      <c r="D105" s="57">
        <v>0</v>
      </c>
      <c r="E105" s="57">
        <v>0</v>
      </c>
      <c r="F105" s="57">
        <v>0</v>
      </c>
      <c r="G105" s="57">
        <v>0</v>
      </c>
      <c r="H105" s="57">
        <v>0</v>
      </c>
      <c r="I105" s="57">
        <v>0</v>
      </c>
      <c r="J105" s="57">
        <v>0</v>
      </c>
      <c r="K105" s="57">
        <v>0</v>
      </c>
      <c r="L105" s="57">
        <v>0</v>
      </c>
      <c r="M105" s="57">
        <v>0</v>
      </c>
      <c r="N105" s="57">
        <v>0</v>
      </c>
      <c r="O105" s="57">
        <v>0</v>
      </c>
      <c r="P105" s="46">
        <f t="shared" ref="P105:BB105" si="590">+P35+P65</f>
        <v>0</v>
      </c>
      <c r="Q105" s="46">
        <f t="shared" si="590"/>
        <v>0</v>
      </c>
      <c r="R105" s="46">
        <f t="shared" si="590"/>
        <v>0</v>
      </c>
      <c r="S105" s="46">
        <f t="shared" si="590"/>
        <v>0</v>
      </c>
      <c r="T105" s="46">
        <f t="shared" si="590"/>
        <v>0</v>
      </c>
      <c r="U105" s="46">
        <f t="shared" si="590"/>
        <v>107.78947368421052</v>
      </c>
      <c r="V105" s="46">
        <f t="shared" si="590"/>
        <v>140.12631578947367</v>
      </c>
      <c r="W105" s="46">
        <f t="shared" si="590"/>
        <v>161.68421052631578</v>
      </c>
      <c r="X105" s="46">
        <f t="shared" si="590"/>
        <v>67.147540983606547</v>
      </c>
      <c r="Y105" s="46">
        <f t="shared" si="590"/>
        <v>8.3934426229508183</v>
      </c>
      <c r="Z105" s="46">
        <f t="shared" si="590"/>
        <v>5.0360655737704905</v>
      </c>
      <c r="AA105" s="46">
        <f t="shared" si="590"/>
        <v>16.786885245901637</v>
      </c>
      <c r="AB105" s="46">
        <f t="shared" si="590"/>
        <v>1.6786885245901635</v>
      </c>
      <c r="AC105" s="46">
        <f t="shared" si="590"/>
        <v>1.6786885245901635</v>
      </c>
      <c r="AD105" s="46">
        <f t="shared" si="590"/>
        <v>1.6786885245901635</v>
      </c>
      <c r="AE105" s="46">
        <f t="shared" si="590"/>
        <v>100.9375</v>
      </c>
      <c r="AF105" s="46">
        <f t="shared" si="590"/>
        <v>71.25</v>
      </c>
      <c r="AG105" s="46">
        <f t="shared" si="590"/>
        <v>95</v>
      </c>
      <c r="AH105" s="46">
        <f t="shared" si="590"/>
        <v>47.5</v>
      </c>
      <c r="AI105" s="46">
        <f t="shared" si="590"/>
        <v>65.3125</v>
      </c>
      <c r="AJ105" s="46">
        <f t="shared" si="590"/>
        <v>6.6849652777777751</v>
      </c>
      <c r="AK105" s="46">
        <f t="shared" si="590"/>
        <v>4.4566435185185176</v>
      </c>
      <c r="AL105" s="46">
        <f t="shared" si="590"/>
        <v>3.3424826388888875</v>
      </c>
      <c r="AM105" s="46">
        <f t="shared" si="590"/>
        <v>22.283217592592585</v>
      </c>
      <c r="AN105" s="46">
        <f t="shared" si="590"/>
        <v>1.1141608796296294</v>
      </c>
      <c r="AO105" s="46">
        <f t="shared" si="590"/>
        <v>1.1141608796296294</v>
      </c>
      <c r="AP105" s="46">
        <f t="shared" si="590"/>
        <v>1.1141608796296294</v>
      </c>
      <c r="AQ105" s="46">
        <f t="shared" si="590"/>
        <v>95.625</v>
      </c>
      <c r="AR105" s="46">
        <f t="shared" si="590"/>
        <v>52.59375</v>
      </c>
      <c r="AS105" s="46">
        <f t="shared" si="590"/>
        <v>47.8125</v>
      </c>
      <c r="AT105" s="46">
        <f t="shared" si="590"/>
        <v>57.374999999999993</v>
      </c>
      <c r="AU105" s="46">
        <f t="shared" si="590"/>
        <v>52.59375</v>
      </c>
      <c r="AV105" s="46">
        <f t="shared" si="590"/>
        <v>44.257627118644052</v>
      </c>
      <c r="AW105" s="46">
        <f t="shared" si="590"/>
        <v>39.148622881355926</v>
      </c>
      <c r="AX105" s="46">
        <f t="shared" si="590"/>
        <v>29.36146716101694</v>
      </c>
      <c r="AY105" s="46">
        <f t="shared" si="590"/>
        <v>195.7431144067796</v>
      </c>
      <c r="AZ105" s="46">
        <f t="shared" si="590"/>
        <v>9.7871557203389816</v>
      </c>
      <c r="BA105" s="46">
        <f t="shared" si="590"/>
        <v>9.7871557203389816</v>
      </c>
      <c r="BB105" s="46">
        <f t="shared" si="590"/>
        <v>9.7871557203389816</v>
      </c>
      <c r="BD105" s="46">
        <f>SUM(D105:O105)</f>
        <v>0</v>
      </c>
      <c r="BF105" s="46">
        <f>SUM(P105:AA105)</f>
        <v>506.96393442622951</v>
      </c>
      <c r="BG105" s="55"/>
      <c r="BH105" s="46">
        <f>SUM(AB105:AM105)</f>
        <v>421.80337460154823</v>
      </c>
      <c r="BI105" s="55"/>
      <c r="BJ105" s="46">
        <f>SUM(AN105:AY105)</f>
        <v>617.85331420668547</v>
      </c>
      <c r="BK105" s="55"/>
    </row>
    <row r="106" spans="2:64" outlineLevel="1" x14ac:dyDescent="0.15">
      <c r="B106" s="34" t="s">
        <v>228</v>
      </c>
      <c r="C106" s="94" t="s">
        <v>17</v>
      </c>
      <c r="D106" s="57">
        <v>0</v>
      </c>
      <c r="E106" s="57">
        <v>0</v>
      </c>
      <c r="F106" s="57">
        <v>0</v>
      </c>
      <c r="G106" s="57">
        <v>0</v>
      </c>
      <c r="H106" s="57">
        <v>0</v>
      </c>
      <c r="I106" s="57">
        <v>0</v>
      </c>
      <c r="J106" s="57">
        <v>0</v>
      </c>
      <c r="K106" s="57">
        <v>0</v>
      </c>
      <c r="L106" s="57">
        <v>0</v>
      </c>
      <c r="M106" s="57">
        <v>0</v>
      </c>
      <c r="N106" s="57">
        <v>0</v>
      </c>
      <c r="O106" s="57">
        <v>0</v>
      </c>
      <c r="P106" s="57">
        <f>Purchases!$J64</f>
        <v>3.5</v>
      </c>
      <c r="Q106" s="57">
        <f>Purchases!$J64</f>
        <v>3.5</v>
      </c>
      <c r="R106" s="57">
        <f>Purchases!$J64</f>
        <v>3.5</v>
      </c>
      <c r="S106" s="57">
        <f>Purchases!$J64</f>
        <v>3.5</v>
      </c>
      <c r="T106" s="46">
        <f>Purchases!$J64</f>
        <v>3.5</v>
      </c>
      <c r="U106" s="46">
        <f>Purchases!$J64</f>
        <v>3.5</v>
      </c>
      <c r="V106" s="46">
        <f>Purchases!$J64</f>
        <v>3.5</v>
      </c>
      <c r="W106" s="46">
        <f>Purchases!$J64</f>
        <v>3.5</v>
      </c>
      <c r="X106" s="46">
        <f>Purchases!$L64</f>
        <v>3.5</v>
      </c>
      <c r="Y106" s="46">
        <f>Purchases!$L64</f>
        <v>3.5</v>
      </c>
      <c r="Z106" s="46">
        <f>Purchases!$L64</f>
        <v>3.5</v>
      </c>
      <c r="AA106" s="46">
        <f>Purchases!$L64</f>
        <v>3.5</v>
      </c>
      <c r="AB106" s="46">
        <f>Purchases!$L64</f>
        <v>3.5</v>
      </c>
      <c r="AC106" s="46">
        <f>Purchases!$L64</f>
        <v>3.5</v>
      </c>
      <c r="AD106" s="46">
        <f>Purchases!$L64</f>
        <v>3.5</v>
      </c>
      <c r="AE106" s="46">
        <f>Purchases!$L64</f>
        <v>3.5</v>
      </c>
      <c r="AF106" s="46">
        <f>Purchases!$AF$64</f>
        <v>16.507964601769913</v>
      </c>
      <c r="AG106" s="46">
        <f>Purchases!$AF$64</f>
        <v>16.507964601769913</v>
      </c>
      <c r="AH106" s="46">
        <f>Purchases!$AF$64</f>
        <v>16.507964601769913</v>
      </c>
      <c r="AI106" s="46">
        <f>Purchases!$AF$64</f>
        <v>16.507964601769913</v>
      </c>
      <c r="AJ106" s="46">
        <f>Purchases!$AH$64</f>
        <v>90</v>
      </c>
      <c r="AK106" s="46">
        <f>Purchases!$AH$64</f>
        <v>90</v>
      </c>
      <c r="AL106" s="46">
        <f>Purchases!$AH$64</f>
        <v>90</v>
      </c>
      <c r="AM106" s="46">
        <f>Purchases!$AH$64</f>
        <v>90</v>
      </c>
      <c r="AN106" s="46">
        <f>Purchases!$AH$64</f>
        <v>90</v>
      </c>
      <c r="AO106" s="46">
        <f>Purchases!$AH$64</f>
        <v>90</v>
      </c>
      <c r="AP106" s="46">
        <f>Purchases!$AH$64</f>
        <v>90</v>
      </c>
      <c r="AQ106" s="46">
        <f>Purchases!$AH$64</f>
        <v>90</v>
      </c>
      <c r="AR106" s="46">
        <f>Purchases!$AF$64</f>
        <v>16.507964601769913</v>
      </c>
      <c r="AS106" s="46">
        <f>Purchases!$AF$64</f>
        <v>16.507964601769913</v>
      </c>
      <c r="AT106" s="46">
        <f>Purchases!$AF$64</f>
        <v>16.507964601769913</v>
      </c>
      <c r="AU106" s="46">
        <f>Purchases!$AF$64</f>
        <v>16.507964601769913</v>
      </c>
      <c r="AV106" s="46">
        <f>Purchases!$AH$64</f>
        <v>90</v>
      </c>
      <c r="AW106" s="46">
        <f>Purchases!$AH$64</f>
        <v>90</v>
      </c>
      <c r="AX106" s="46">
        <f>Purchases!$AH$64</f>
        <v>90</v>
      </c>
      <c r="AY106" s="46">
        <f>Purchases!$AH$64</f>
        <v>90</v>
      </c>
      <c r="AZ106" s="46">
        <f>Purchases!$AH$64</f>
        <v>90</v>
      </c>
      <c r="BA106" s="46">
        <f>Purchases!$AH$64</f>
        <v>90</v>
      </c>
      <c r="BB106" s="46">
        <f>Purchases!$AH$64</f>
        <v>90</v>
      </c>
    </row>
    <row r="107" spans="2:64" outlineLevel="1" x14ac:dyDescent="0.15">
      <c r="B107" s="38"/>
      <c r="C107" s="99"/>
      <c r="D107" s="78"/>
      <c r="E107" s="79"/>
      <c r="F107" s="79"/>
      <c r="G107" s="79"/>
      <c r="H107" s="79"/>
      <c r="I107" s="79"/>
      <c r="J107" s="80"/>
      <c r="K107" s="79"/>
      <c r="L107" s="79"/>
      <c r="M107" s="79"/>
      <c r="N107" s="79"/>
      <c r="O107" s="79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R107" s="10"/>
      <c r="AS107" s="10"/>
      <c r="AT107" s="10"/>
      <c r="AU107" s="10"/>
      <c r="AV107" s="10"/>
      <c r="AW107" s="10"/>
      <c r="AX107" s="10"/>
      <c r="BD107" s="79"/>
      <c r="BF107" s="79"/>
      <c r="BH107" s="79"/>
      <c r="BJ107" s="79"/>
    </row>
    <row r="108" spans="2:64" outlineLevel="1" x14ac:dyDescent="0.15">
      <c r="B108" s="299" t="s">
        <v>229</v>
      </c>
      <c r="C108" s="94" t="s">
        <v>17</v>
      </c>
      <c r="D108" s="57">
        <v>197.89999999999998</v>
      </c>
      <c r="E108" s="57">
        <v>0</v>
      </c>
      <c r="F108" s="57">
        <v>4398.49</v>
      </c>
      <c r="G108" s="57">
        <v>3923.96</v>
      </c>
      <c r="H108" s="57">
        <v>24.2</v>
      </c>
      <c r="I108" s="57">
        <v>864.82</v>
      </c>
      <c r="J108" s="57">
        <v>3964.8900000000003</v>
      </c>
      <c r="K108" s="57">
        <v>2552.38</v>
      </c>
      <c r="L108" s="57">
        <v>5858.18</v>
      </c>
      <c r="M108" s="57">
        <v>11484.2</v>
      </c>
      <c r="N108" s="57">
        <v>1190</v>
      </c>
      <c r="O108" s="57">
        <v>1580.01</v>
      </c>
      <c r="P108" s="63">
        <f>Purchases!P36</f>
        <v>0</v>
      </c>
      <c r="Q108" s="63">
        <f>Purchases!Q36</f>
        <v>0</v>
      </c>
      <c r="R108" s="63">
        <f>Purchases!R36</f>
        <v>0</v>
      </c>
      <c r="S108" s="63">
        <f>Purchases!S36</f>
        <v>2200</v>
      </c>
      <c r="T108" s="63">
        <f>Purchases!T36</f>
        <v>0</v>
      </c>
      <c r="U108" s="63">
        <f>Purchases!U36</f>
        <v>0</v>
      </c>
      <c r="V108" s="63">
        <f>Purchases!V36</f>
        <v>2400</v>
      </c>
      <c r="W108" s="63">
        <f>Purchases!W36</f>
        <v>0</v>
      </c>
      <c r="X108" s="63">
        <f>Purchases!X36</f>
        <v>0</v>
      </c>
      <c r="Y108" s="63">
        <f>Purchases!Y36</f>
        <v>0</v>
      </c>
      <c r="Z108" s="63">
        <f>Purchases!Z36</f>
        <v>0</v>
      </c>
      <c r="AA108" s="63">
        <f>Purchases!AA36</f>
        <v>0</v>
      </c>
      <c r="AB108" s="63">
        <f>Purchases!AB36</f>
        <v>0</v>
      </c>
      <c r="AC108" s="63">
        <f>Purchases!AC36</f>
        <v>3000</v>
      </c>
      <c r="AD108" s="63">
        <f>Purchases!AD36</f>
        <v>0</v>
      </c>
      <c r="AE108" s="63">
        <f>Purchases!AE36</f>
        <v>0</v>
      </c>
      <c r="AF108" s="63">
        <f>Purchases!AF36</f>
        <v>0</v>
      </c>
      <c r="AG108" s="63">
        <f>Purchases!AG36</f>
        <v>0</v>
      </c>
      <c r="AH108" s="63">
        <f>Purchases!AH36</f>
        <v>0</v>
      </c>
      <c r="AI108" s="63">
        <f>Purchases!AI36</f>
        <v>0</v>
      </c>
      <c r="AJ108" s="63">
        <f>Purchases!AJ36</f>
        <v>0</v>
      </c>
      <c r="AK108" s="63">
        <f>Purchases!AK36</f>
        <v>0</v>
      </c>
      <c r="AL108" s="63">
        <f>Purchases!AL36</f>
        <v>0</v>
      </c>
      <c r="AM108" s="63">
        <f>Purchases!AM36</f>
        <v>0</v>
      </c>
      <c r="AN108" s="63">
        <f>Purchases!AN36</f>
        <v>0</v>
      </c>
      <c r="AO108" s="63">
        <f>Purchases!AZ36</f>
        <v>0</v>
      </c>
      <c r="AP108" s="63">
        <v>0</v>
      </c>
      <c r="AQ108" s="63">
        <f>Purchases!BB36</f>
        <v>0</v>
      </c>
      <c r="AR108" s="63">
        <f>Purchases!AR36</f>
        <v>0</v>
      </c>
      <c r="AS108" s="63">
        <f>Purchases!AS36</f>
        <v>0</v>
      </c>
      <c r="AT108" s="63">
        <f>Purchases!AT36</f>
        <v>0</v>
      </c>
      <c r="AU108" s="63">
        <f>Purchases!AU36</f>
        <v>0</v>
      </c>
      <c r="AV108" s="63">
        <f>Purchases!AV36</f>
        <v>0</v>
      </c>
      <c r="AW108" s="63">
        <f>Purchases!AW36</f>
        <v>0</v>
      </c>
      <c r="AX108" s="63">
        <f>Purchases!AX36</f>
        <v>0</v>
      </c>
      <c r="AY108" s="63">
        <f>Purchases!AY36</f>
        <v>0</v>
      </c>
      <c r="AZ108" s="63">
        <f>Purchases!AZ36</f>
        <v>0</v>
      </c>
      <c r="BA108" s="63">
        <f>Purchases!BL36</f>
        <v>0</v>
      </c>
      <c r="BB108" s="63">
        <v>0</v>
      </c>
      <c r="BD108" s="46">
        <f>SUM(D108:O108)</f>
        <v>36039.030000000006</v>
      </c>
      <c r="BF108" s="46">
        <f>SUM(P108:AA108)</f>
        <v>4600</v>
      </c>
      <c r="BG108" s="55"/>
      <c r="BH108" s="46">
        <f>SUM(AB108:AM108)</f>
        <v>3000</v>
      </c>
      <c r="BI108" s="55"/>
      <c r="BJ108" s="46">
        <f>SUM(AN108:AY108)</f>
        <v>0</v>
      </c>
      <c r="BK108" s="55"/>
    </row>
    <row r="109" spans="2:64" outlineLevel="1" x14ac:dyDescent="0.15">
      <c r="B109" s="299" t="s">
        <v>230</v>
      </c>
      <c r="C109" s="94" t="s">
        <v>17</v>
      </c>
      <c r="D109" s="57">
        <v>0</v>
      </c>
      <c r="E109" s="57">
        <v>0</v>
      </c>
      <c r="F109" s="57">
        <v>22.71</v>
      </c>
      <c r="G109" s="57">
        <v>0</v>
      </c>
      <c r="H109" s="57">
        <v>30</v>
      </c>
      <c r="I109" s="57">
        <v>131.19</v>
      </c>
      <c r="J109" s="57">
        <v>0</v>
      </c>
      <c r="K109" s="57">
        <v>0</v>
      </c>
      <c r="L109" s="57">
        <v>0</v>
      </c>
      <c r="M109" s="57">
        <v>0</v>
      </c>
      <c r="N109" s="57">
        <v>0</v>
      </c>
      <c r="O109" s="57">
        <v>0</v>
      </c>
      <c r="P109" s="63">
        <f>SUM($D109:$O109)*(Purchases!P38/(SUM(Purchases!$D38:$O38)))</f>
        <v>0</v>
      </c>
      <c r="Q109" s="63">
        <f>SUM($D109:$O109)*(Purchases!Q38/(SUM(Purchases!$D38:$O38)))</f>
        <v>0</v>
      </c>
      <c r="R109" s="63">
        <f>SUM($D109:$O109)*(Purchases!R38/(SUM(Purchases!$D38:$O38)))</f>
        <v>0</v>
      </c>
      <c r="S109" s="63">
        <f>SUM($D109:$O109)*(Purchases!S38/(SUM(Purchases!$D38:$O38)))</f>
        <v>156.06855910544297</v>
      </c>
      <c r="T109" s="63">
        <f>SUM($D109:$O109)*(Purchases!T38/(SUM(Purchases!$D38:$O38)))</f>
        <v>0</v>
      </c>
      <c r="U109" s="63">
        <f>SUM($D109:$O109)*(Purchases!U38/(SUM(Purchases!$D38:$O38)))</f>
        <v>0</v>
      </c>
      <c r="V109" s="63">
        <f>SUM($D109:$O109)*(Purchases!V38/(SUM(Purchases!$D38:$O38)))</f>
        <v>7.0754127163775227</v>
      </c>
      <c r="W109" s="63">
        <f>SUM($D109:$O109)*(Purchases!W38/(SUM(Purchases!$D38:$O38)))</f>
        <v>74.28421442931969</v>
      </c>
      <c r="X109" s="63">
        <f>SUM($D109:$O109)*(Purchases!X38/(SUM(Purchases!$D38:$O38)))</f>
        <v>0</v>
      </c>
      <c r="Y109" s="63">
        <f>SUM($D109:$O109)*(Purchases!Y38/(SUM(Purchases!$D38:$O38)))</f>
        <v>0</v>
      </c>
      <c r="Z109" s="63">
        <f>SUM($D109:$O109)*(Purchases!Z38/(SUM(Purchases!$D38:$O38)))</f>
        <v>0</v>
      </c>
      <c r="AA109" s="63">
        <f>SUM($D109:$O109)*(Purchases!AA38/(SUM(Purchases!$D38:$O38)))</f>
        <v>0</v>
      </c>
      <c r="AB109" s="63">
        <f>SUM($D109:$O109)*(Purchases!AB38/(SUM(Purchases!$D38:$O38)))</f>
        <v>0</v>
      </c>
      <c r="AC109" s="63">
        <f>SUM($D109:$O109)*(Purchases!AC38/(SUM(Purchases!$D38:$O38)))</f>
        <v>558.3177737604608</v>
      </c>
      <c r="AD109" s="63">
        <f>SUM($D109:$O109)*(Purchases!AD38/(SUM(Purchases!$D38:$O38)))</f>
        <v>0</v>
      </c>
      <c r="AE109" s="63">
        <f>SUM($D109:$O109)*(Purchases!AE38/(SUM(Purchases!$D38:$O38)))</f>
        <v>0</v>
      </c>
      <c r="AF109" s="63">
        <f>SUM($D109:$O109)*(Purchases!AF38/(SUM(Purchases!$D38:$O38)))</f>
        <v>249.79342032690872</v>
      </c>
      <c r="AG109" s="63">
        <f>SUM($D109:$O109)*(Purchases!AG38/(SUM(Purchases!$D38:$O38)))</f>
        <v>0</v>
      </c>
      <c r="AH109" s="63">
        <f>SUM($D109:$O109)*(Purchases!AH38/(SUM(Purchases!$D38:$O38)))</f>
        <v>0</v>
      </c>
      <c r="AI109" s="63">
        <f>SUM($D109:$O109)*(Purchases!AI38/(SUM(Purchases!$D38:$O38)))</f>
        <v>0</v>
      </c>
      <c r="AJ109" s="63">
        <f>SUM($D109:$O109)*(Purchases!AJ38/(SUM(Purchases!$D38:$O38)))</f>
        <v>0</v>
      </c>
      <c r="AK109" s="63">
        <f>SUM($D109:$O109)*(Purchases!AK38/(SUM(Purchases!$D38:$O38)))</f>
        <v>0</v>
      </c>
      <c r="AL109" s="63">
        <f>SUM($D109:$O109)*(Purchases!AL38/(SUM(Purchases!$D38:$O38)))</f>
        <v>0</v>
      </c>
      <c r="AM109" s="63">
        <f>SUM($D109:$O109)*(Purchases!AM38/(SUM(Purchases!$D38:$O38)))</f>
        <v>0</v>
      </c>
      <c r="AN109" s="63">
        <f>SUM($D109:$O109)*(Purchases!AN38/(SUM(Purchases!$D38:$O38)))</f>
        <v>0</v>
      </c>
      <c r="AO109" s="63">
        <f>SUM($D109:$O109)*(Purchases!AZ38/(SUM(Purchases!$D38:$O38)))</f>
        <v>0</v>
      </c>
      <c r="AP109" s="63">
        <f>SUM($D109:$O109)*(Purchases!BA38/(SUM(Purchases!$D38:$O38)))</f>
        <v>183.9</v>
      </c>
      <c r="AQ109" s="63">
        <f>SUM($D109:$O109)*(Purchases!BB38/(SUM(Purchases!$D38:$O38)))</f>
        <v>0</v>
      </c>
      <c r="AR109" s="63">
        <f>SUM($D109:$O109)*(Purchases!AR38/(SUM(Purchases!$D38:$O38)))</f>
        <v>505.932556265014</v>
      </c>
      <c r="AS109" s="63">
        <f>SUM($D109:$O109)*(Purchases!AS38/(SUM(Purchases!$D38:$O38)))</f>
        <v>0</v>
      </c>
      <c r="AT109" s="63">
        <f>SUM($D109:$O109)*(Purchases!AT38/(SUM(Purchases!$D38:$O38)))</f>
        <v>0</v>
      </c>
      <c r="AU109" s="63">
        <f>SUM($D109:$O109)*(Purchases!AU38/(SUM(Purchases!$D38:$O38)))</f>
        <v>0</v>
      </c>
      <c r="AV109" s="63">
        <f>SUM($D109:$O109)*(Purchases!AV38/(SUM(Purchases!$D38:$O38)))</f>
        <v>0</v>
      </c>
      <c r="AW109" s="63">
        <f>SUM($D109:$O109)*(Purchases!AW38/(SUM(Purchases!$D38:$O38)))</f>
        <v>0</v>
      </c>
      <c r="AX109" s="63">
        <f>SUM($D109:$O109)*(Purchases!AX38/(SUM(Purchases!$D38:$O38)))</f>
        <v>0</v>
      </c>
      <c r="AY109" s="63">
        <f>SUM($D109:$O109)*(Purchases!AY38/(SUM(Purchases!$D38:$O38)))</f>
        <v>0</v>
      </c>
      <c r="AZ109" s="63">
        <f>SUM($D109:$O109)*(Purchases!AZ38/(SUM(Purchases!$D38:$O38)))</f>
        <v>0</v>
      </c>
      <c r="BA109" s="63">
        <f>SUM($D109:$O109)*(Purchases!BL38/(SUM(Purchases!$D38:$O38)))</f>
        <v>0</v>
      </c>
      <c r="BB109" s="63">
        <f>SUM($D109:$O109)*(Purchases!BM38/(SUM(Purchases!$D38:$O38)))</f>
        <v>0</v>
      </c>
      <c r="BD109" s="46">
        <f>SUM(D109:O109)</f>
        <v>183.9</v>
      </c>
      <c r="BF109" s="46">
        <f>SUM(P109:AA109)</f>
        <v>237.42818625114018</v>
      </c>
      <c r="BG109" s="55"/>
      <c r="BH109" s="46">
        <f>SUM(AB109:AM109)</f>
        <v>808.11119408736954</v>
      </c>
      <c r="BI109" s="55"/>
      <c r="BJ109" s="46">
        <f>SUM(AN109:AY109)</f>
        <v>689.83255626501398</v>
      </c>
      <c r="BK109" s="55"/>
    </row>
    <row r="110" spans="2:64" x14ac:dyDescent="0.15">
      <c r="B110" s="299"/>
      <c r="C110" s="99"/>
      <c r="D110" s="78"/>
      <c r="E110" s="79"/>
      <c r="F110" s="79"/>
      <c r="G110" s="79"/>
      <c r="H110" s="79"/>
      <c r="I110" s="79"/>
      <c r="J110" s="80"/>
      <c r="K110" s="79"/>
      <c r="L110" s="79"/>
      <c r="M110" s="79"/>
      <c r="N110" s="79"/>
      <c r="O110" s="79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R110" s="10"/>
      <c r="AS110" s="10"/>
      <c r="AT110" s="10"/>
      <c r="AU110" s="10"/>
      <c r="AV110" s="10"/>
      <c r="AW110" s="10"/>
      <c r="AX110" s="10"/>
      <c r="BD110" s="79"/>
      <c r="BF110" s="79"/>
      <c r="BH110" s="79"/>
      <c r="BJ110" s="79"/>
    </row>
    <row r="111" spans="2:64" x14ac:dyDescent="0.15">
      <c r="B111" s="90" t="s">
        <v>331</v>
      </c>
      <c r="C111" s="94" t="s">
        <v>17</v>
      </c>
      <c r="D111" s="240">
        <f t="shared" ref="D111:AI111" si="591">SUM(D112:D126)</f>
        <v>80</v>
      </c>
      <c r="E111" s="240">
        <f t="shared" si="591"/>
        <v>588</v>
      </c>
      <c r="F111" s="240">
        <f t="shared" si="591"/>
        <v>157.19999999999999</v>
      </c>
      <c r="G111" s="240">
        <f t="shared" si="591"/>
        <v>72.5</v>
      </c>
      <c r="H111" s="240">
        <f t="shared" si="591"/>
        <v>1672.5</v>
      </c>
      <c r="I111" s="240">
        <f t="shared" si="591"/>
        <v>60.5</v>
      </c>
      <c r="J111" s="240">
        <f t="shared" si="591"/>
        <v>1301.1500000000001</v>
      </c>
      <c r="K111" s="240">
        <f t="shared" si="591"/>
        <v>1761</v>
      </c>
      <c r="L111" s="240">
        <f t="shared" si="591"/>
        <v>558.52</v>
      </c>
      <c r="M111" s="240">
        <f t="shared" si="591"/>
        <v>658</v>
      </c>
      <c r="N111" s="240">
        <f t="shared" si="591"/>
        <v>742</v>
      </c>
      <c r="O111" s="240">
        <f t="shared" si="591"/>
        <v>1042</v>
      </c>
      <c r="P111" s="240">
        <f t="shared" si="591"/>
        <v>204.03699999999998</v>
      </c>
      <c r="Q111" s="240">
        <f t="shared" si="591"/>
        <v>204.03699999999998</v>
      </c>
      <c r="R111" s="240">
        <f t="shared" si="591"/>
        <v>204.03699999999998</v>
      </c>
      <c r="S111" s="240">
        <f t="shared" si="591"/>
        <v>1585.7036666666668</v>
      </c>
      <c r="T111" s="240">
        <f t="shared" si="591"/>
        <v>1745.7036666666668</v>
      </c>
      <c r="U111" s="240">
        <f t="shared" si="591"/>
        <v>3620.7036666666663</v>
      </c>
      <c r="V111" s="240">
        <f t="shared" si="591"/>
        <v>6305.7036666666672</v>
      </c>
      <c r="W111" s="240">
        <f t="shared" si="591"/>
        <v>7305.7036666666672</v>
      </c>
      <c r="X111" s="240">
        <f t="shared" si="591"/>
        <v>6305.7036666666672</v>
      </c>
      <c r="Y111" s="240">
        <f t="shared" si="591"/>
        <v>6305.7036666666672</v>
      </c>
      <c r="Z111" s="240">
        <f t="shared" si="591"/>
        <v>6305.7036666666672</v>
      </c>
      <c r="AA111" s="240">
        <f t="shared" si="591"/>
        <v>6305.7036666666672</v>
      </c>
      <c r="AB111" s="240">
        <f t="shared" si="591"/>
        <v>10799.703666666666</v>
      </c>
      <c r="AC111" s="240">
        <f t="shared" si="591"/>
        <v>13999.703666666666</v>
      </c>
      <c r="AD111" s="240">
        <f t="shared" si="591"/>
        <v>13999.703666666666</v>
      </c>
      <c r="AE111" s="240">
        <f t="shared" si="591"/>
        <v>20723.740666666668</v>
      </c>
      <c r="AF111" s="240">
        <f t="shared" si="591"/>
        <v>25628.407333333333</v>
      </c>
      <c r="AG111" s="240">
        <f t="shared" si="591"/>
        <v>25628.407333333333</v>
      </c>
      <c r="AH111" s="240">
        <f t="shared" si="591"/>
        <v>25628.407333333333</v>
      </c>
      <c r="AI111" s="240">
        <f t="shared" si="591"/>
        <v>25628.407333333333</v>
      </c>
      <c r="AJ111" s="240">
        <f t="shared" ref="AJ111:BB111" si="592">SUM(AJ112:AJ126)</f>
        <v>25628.407333333333</v>
      </c>
      <c r="AK111" s="240">
        <f t="shared" si="592"/>
        <v>25628.407333333333</v>
      </c>
      <c r="AL111" s="240">
        <f t="shared" si="592"/>
        <v>25628.407333333333</v>
      </c>
      <c r="AM111" s="240">
        <f t="shared" si="592"/>
        <v>25628.407333333333</v>
      </c>
      <c r="AN111" s="240">
        <f t="shared" si="592"/>
        <v>25628.407333333333</v>
      </c>
      <c r="AO111" s="240">
        <f t="shared" si="592"/>
        <v>25628.407333333333</v>
      </c>
      <c r="AP111" s="240">
        <f t="shared" si="592"/>
        <v>25628.407333333333</v>
      </c>
      <c r="AQ111" s="240">
        <f t="shared" si="592"/>
        <v>40406.481333333337</v>
      </c>
      <c r="AR111" s="240">
        <f t="shared" si="592"/>
        <v>43357.481333333337</v>
      </c>
      <c r="AS111" s="240">
        <f t="shared" si="592"/>
        <v>44190.814666666665</v>
      </c>
      <c r="AT111" s="240">
        <f t="shared" si="592"/>
        <v>44190.814666666665</v>
      </c>
      <c r="AU111" s="240">
        <f t="shared" si="592"/>
        <v>44190.814666666665</v>
      </c>
      <c r="AV111" s="240">
        <f t="shared" si="592"/>
        <v>44190.814666666665</v>
      </c>
      <c r="AW111" s="240">
        <f t="shared" si="592"/>
        <v>44190.814666666665</v>
      </c>
      <c r="AX111" s="240">
        <f t="shared" si="592"/>
        <v>44190.814666666665</v>
      </c>
      <c r="AY111" s="240">
        <f t="shared" si="592"/>
        <v>44190.814666666665</v>
      </c>
      <c r="AZ111" s="240">
        <f t="shared" si="592"/>
        <v>43578.703666666661</v>
      </c>
      <c r="BA111" s="240">
        <f t="shared" si="592"/>
        <v>43578.703666666661</v>
      </c>
      <c r="BB111" s="240">
        <f t="shared" si="592"/>
        <v>43578.703666666661</v>
      </c>
      <c r="BD111" s="65">
        <f t="shared" ref="BD111:BD126" si="593">SUM(D111:O111)</f>
        <v>8693.3700000000008</v>
      </c>
      <c r="BF111" s="65">
        <f>SUM(P111:AA111)</f>
        <v>46398.444000000003</v>
      </c>
      <c r="BG111" s="90"/>
      <c r="BH111" s="65">
        <f>SUM(AB111:AM111)</f>
        <v>264550.11033333332</v>
      </c>
      <c r="BI111" s="90"/>
      <c r="BJ111" s="65">
        <f t="shared" ref="BJ111:BJ125" si="594">SUM(AN111:AY111)</f>
        <v>469984.88733333338</v>
      </c>
      <c r="BK111" s="90"/>
      <c r="BL111" s="22"/>
    </row>
    <row r="112" spans="2:64" outlineLevel="1" x14ac:dyDescent="0.15">
      <c r="B112" s="299" t="s">
        <v>395</v>
      </c>
      <c r="C112" s="94" t="s">
        <v>17</v>
      </c>
      <c r="D112" s="76">
        <v>0</v>
      </c>
      <c r="E112" s="76">
        <v>0</v>
      </c>
      <c r="F112" s="76">
        <v>0</v>
      </c>
      <c r="G112" s="76">
        <v>0</v>
      </c>
      <c r="H112" s="76">
        <v>0</v>
      </c>
      <c r="I112" s="76">
        <v>0</v>
      </c>
      <c r="J112" s="76">
        <v>592</v>
      </c>
      <c r="K112" s="76">
        <v>519</v>
      </c>
      <c r="L112" s="76">
        <v>0</v>
      </c>
      <c r="M112" s="76">
        <v>0</v>
      </c>
      <c r="N112" s="76">
        <v>0</v>
      </c>
      <c r="O112" s="76">
        <v>800</v>
      </c>
      <c r="P112" s="76">
        <v>0</v>
      </c>
      <c r="Q112" s="76">
        <v>0</v>
      </c>
      <c r="R112" s="76">
        <v>0</v>
      </c>
      <c r="S112" s="76">
        <v>915</v>
      </c>
      <c r="T112" s="76">
        <v>915</v>
      </c>
      <c r="U112" s="76">
        <v>915</v>
      </c>
      <c r="V112" s="76">
        <v>2000</v>
      </c>
      <c r="W112" s="76">
        <v>2000</v>
      </c>
      <c r="X112" s="76">
        <v>2000</v>
      </c>
      <c r="Y112" s="76">
        <v>2000</v>
      </c>
      <c r="Z112" s="76">
        <v>2000</v>
      </c>
      <c r="AA112" s="76">
        <v>2000</v>
      </c>
      <c r="AB112" s="76">
        <v>2169</v>
      </c>
      <c r="AC112" s="76">
        <v>2169</v>
      </c>
      <c r="AD112" s="76">
        <v>2169</v>
      </c>
      <c r="AE112" s="76">
        <v>2169</v>
      </c>
      <c r="AF112" s="76">
        <v>2169</v>
      </c>
      <c r="AG112" s="76">
        <v>2169</v>
      </c>
      <c r="AH112" s="76">
        <v>2169</v>
      </c>
      <c r="AI112" s="76">
        <v>2169</v>
      </c>
      <c r="AJ112" s="76">
        <v>2169</v>
      </c>
      <c r="AK112" s="76">
        <v>2169</v>
      </c>
      <c r="AL112" s="76">
        <v>2169</v>
      </c>
      <c r="AM112" s="76">
        <v>2169</v>
      </c>
      <c r="AN112" s="76">
        <v>2169</v>
      </c>
      <c r="AO112" s="76">
        <v>2169</v>
      </c>
      <c r="AP112" s="76">
        <v>2169</v>
      </c>
      <c r="AQ112" s="76">
        <v>2169</v>
      </c>
      <c r="AR112" s="76">
        <v>2540</v>
      </c>
      <c r="AS112" s="76">
        <v>2540</v>
      </c>
      <c r="AT112" s="76">
        <v>2540</v>
      </c>
      <c r="AU112" s="76">
        <v>2540</v>
      </c>
      <c r="AV112" s="76">
        <v>2540</v>
      </c>
      <c r="AW112" s="76">
        <v>2540</v>
      </c>
      <c r="AX112" s="76">
        <v>2540</v>
      </c>
      <c r="AY112" s="76">
        <v>2540</v>
      </c>
      <c r="AZ112" s="76">
        <v>2540</v>
      </c>
      <c r="BA112" s="76">
        <v>2540</v>
      </c>
      <c r="BB112" s="76">
        <v>2540</v>
      </c>
      <c r="BD112" s="46">
        <f t="shared" si="593"/>
        <v>1911</v>
      </c>
      <c r="BF112" s="46">
        <f>SUM(P112:AA112)</f>
        <v>14745</v>
      </c>
      <c r="BG112" s="55"/>
      <c r="BH112" s="46">
        <f>SUM(AB112:AM112)</f>
        <v>26028</v>
      </c>
      <c r="BI112" s="55"/>
      <c r="BJ112" s="46">
        <f t="shared" si="594"/>
        <v>28996</v>
      </c>
      <c r="BK112" s="55"/>
    </row>
    <row r="113" spans="2:63" outlineLevel="1" x14ac:dyDescent="0.15">
      <c r="B113" s="299" t="s">
        <v>394</v>
      </c>
      <c r="C113" s="94" t="s">
        <v>17</v>
      </c>
      <c r="D113" s="76">
        <v>0</v>
      </c>
      <c r="E113" s="57">
        <v>588</v>
      </c>
      <c r="F113" s="76">
        <v>0</v>
      </c>
      <c r="G113" s="76">
        <v>0</v>
      </c>
      <c r="H113" s="76">
        <v>0</v>
      </c>
      <c r="I113" s="76">
        <v>0</v>
      </c>
      <c r="J113" s="76">
        <v>500</v>
      </c>
      <c r="K113" s="76">
        <v>1000</v>
      </c>
      <c r="L113" s="76">
        <v>0</v>
      </c>
      <c r="M113" s="76">
        <v>0</v>
      </c>
      <c r="N113" s="76">
        <v>500</v>
      </c>
      <c r="O113" s="76">
        <v>0</v>
      </c>
      <c r="P113" s="76">
        <v>0</v>
      </c>
      <c r="Q113" s="76">
        <v>0</v>
      </c>
      <c r="R113" s="76">
        <v>0</v>
      </c>
      <c r="S113" s="76">
        <v>0</v>
      </c>
      <c r="T113" s="76">
        <v>0</v>
      </c>
      <c r="U113" s="76">
        <v>0</v>
      </c>
      <c r="V113" s="76">
        <v>1600</v>
      </c>
      <c r="W113" s="76">
        <v>1600</v>
      </c>
      <c r="X113" s="76">
        <v>1600</v>
      </c>
      <c r="Y113" s="76">
        <v>1600</v>
      </c>
      <c r="Z113" s="76">
        <v>1600</v>
      </c>
      <c r="AA113" s="76">
        <v>1600</v>
      </c>
      <c r="AB113" s="76">
        <v>1600</v>
      </c>
      <c r="AC113" s="76">
        <v>1600</v>
      </c>
      <c r="AD113" s="76">
        <v>1600</v>
      </c>
      <c r="AE113" s="76">
        <v>1600</v>
      </c>
      <c r="AF113" s="76">
        <v>2169</v>
      </c>
      <c r="AG113" s="76">
        <v>2169</v>
      </c>
      <c r="AH113" s="76">
        <v>2169</v>
      </c>
      <c r="AI113" s="76">
        <v>2169</v>
      </c>
      <c r="AJ113" s="76">
        <v>2169</v>
      </c>
      <c r="AK113" s="76">
        <v>2169</v>
      </c>
      <c r="AL113" s="76">
        <v>2169</v>
      </c>
      <c r="AM113" s="76">
        <v>2169</v>
      </c>
      <c r="AN113" s="76">
        <v>2169</v>
      </c>
      <c r="AO113" s="76">
        <v>2169</v>
      </c>
      <c r="AP113" s="76">
        <v>2169</v>
      </c>
      <c r="AQ113" s="76">
        <v>2169</v>
      </c>
      <c r="AR113" s="76">
        <v>2540</v>
      </c>
      <c r="AS113" s="76">
        <v>2540</v>
      </c>
      <c r="AT113" s="76">
        <v>2540</v>
      </c>
      <c r="AU113" s="76">
        <v>2540</v>
      </c>
      <c r="AV113" s="76">
        <v>2540</v>
      </c>
      <c r="AW113" s="76">
        <v>2540</v>
      </c>
      <c r="AX113" s="76">
        <v>2540</v>
      </c>
      <c r="AY113" s="76">
        <v>2540</v>
      </c>
      <c r="AZ113" s="76">
        <v>2540</v>
      </c>
      <c r="BA113" s="76">
        <v>2540</v>
      </c>
      <c r="BB113" s="76">
        <v>2540</v>
      </c>
      <c r="BD113" s="46">
        <f t="shared" si="593"/>
        <v>2588</v>
      </c>
      <c r="BF113" s="46">
        <f>SUM(P113:AA113)</f>
        <v>9600</v>
      </c>
      <c r="BG113" s="55"/>
      <c r="BH113" s="46">
        <f>SUM(AB113:AM113)</f>
        <v>23752</v>
      </c>
      <c r="BI113" s="55"/>
      <c r="BJ113" s="46">
        <f t="shared" si="594"/>
        <v>28996</v>
      </c>
      <c r="BK113" s="55"/>
    </row>
    <row r="114" spans="2:63" outlineLevel="1" x14ac:dyDescent="0.15">
      <c r="B114" s="299" t="s">
        <v>398</v>
      </c>
      <c r="C114" s="94" t="s">
        <v>17</v>
      </c>
      <c r="D114" s="76">
        <v>0</v>
      </c>
      <c r="E114" s="76">
        <v>0</v>
      </c>
      <c r="F114" s="76">
        <v>0</v>
      </c>
      <c r="G114" s="76">
        <v>0</v>
      </c>
      <c r="H114" s="76">
        <v>0</v>
      </c>
      <c r="I114" s="76">
        <v>0</v>
      </c>
      <c r="J114" s="76">
        <v>0</v>
      </c>
      <c r="K114" s="76">
        <v>0</v>
      </c>
      <c r="L114" s="76">
        <v>0</v>
      </c>
      <c r="M114" s="76">
        <v>0</v>
      </c>
      <c r="N114" s="76">
        <v>0</v>
      </c>
      <c r="O114" s="76">
        <v>0</v>
      </c>
      <c r="P114" s="76">
        <v>0</v>
      </c>
      <c r="Q114" s="76">
        <v>0</v>
      </c>
      <c r="R114" s="76">
        <v>0</v>
      </c>
      <c r="S114" s="76">
        <v>0</v>
      </c>
      <c r="T114" s="76">
        <v>0</v>
      </c>
      <c r="U114" s="76">
        <v>0</v>
      </c>
      <c r="V114" s="76">
        <v>0</v>
      </c>
      <c r="W114" s="76">
        <v>0</v>
      </c>
      <c r="X114" s="76">
        <v>0</v>
      </c>
      <c r="Y114" s="76">
        <v>0</v>
      </c>
      <c r="Z114" s="76">
        <v>0</v>
      </c>
      <c r="AA114" s="76">
        <v>0</v>
      </c>
      <c r="AB114" s="76">
        <v>0</v>
      </c>
      <c r="AC114" s="76">
        <v>1600</v>
      </c>
      <c r="AD114" s="76">
        <v>1600</v>
      </c>
      <c r="AE114" s="76">
        <v>1600</v>
      </c>
      <c r="AF114" s="76">
        <v>1600</v>
      </c>
      <c r="AG114" s="76">
        <v>1600</v>
      </c>
      <c r="AH114" s="76">
        <v>1600</v>
      </c>
      <c r="AI114" s="76">
        <v>1600</v>
      </c>
      <c r="AJ114" s="76">
        <v>1600</v>
      </c>
      <c r="AK114" s="76">
        <v>1600</v>
      </c>
      <c r="AL114" s="76">
        <v>1600</v>
      </c>
      <c r="AM114" s="76">
        <v>1600</v>
      </c>
      <c r="AN114" s="76">
        <v>1600</v>
      </c>
      <c r="AO114" s="76">
        <v>1600</v>
      </c>
      <c r="AP114" s="76">
        <v>1600</v>
      </c>
      <c r="AQ114" s="76">
        <v>1600</v>
      </c>
      <c r="AR114" s="76">
        <v>2169</v>
      </c>
      <c r="AS114" s="76">
        <v>2169</v>
      </c>
      <c r="AT114" s="76">
        <v>2169</v>
      </c>
      <c r="AU114" s="76">
        <v>2169</v>
      </c>
      <c r="AV114" s="76">
        <v>2169</v>
      </c>
      <c r="AW114" s="76">
        <v>2169</v>
      </c>
      <c r="AX114" s="76">
        <v>2169</v>
      </c>
      <c r="AY114" s="76">
        <v>2169</v>
      </c>
      <c r="AZ114" s="76">
        <v>2169</v>
      </c>
      <c r="BA114" s="76">
        <v>2169</v>
      </c>
      <c r="BB114" s="76">
        <v>2169</v>
      </c>
      <c r="BD114" s="46">
        <f t="shared" si="593"/>
        <v>0</v>
      </c>
      <c r="BF114" s="46">
        <f>SUM(P114:Y114)</f>
        <v>0</v>
      </c>
      <c r="BG114" s="55"/>
      <c r="BH114" s="46">
        <f>SUM(AE114:AM114)</f>
        <v>14400</v>
      </c>
      <c r="BI114" s="55"/>
      <c r="BJ114" s="46">
        <f t="shared" si="594"/>
        <v>23752</v>
      </c>
      <c r="BK114" s="55"/>
    </row>
    <row r="115" spans="2:63" outlineLevel="1" x14ac:dyDescent="0.15">
      <c r="B115" s="299" t="s">
        <v>399</v>
      </c>
      <c r="C115" s="94" t="s">
        <v>17</v>
      </c>
      <c r="D115" s="76">
        <v>0</v>
      </c>
      <c r="E115" s="76">
        <v>0</v>
      </c>
      <c r="F115" s="76">
        <v>0</v>
      </c>
      <c r="G115" s="76">
        <v>0</v>
      </c>
      <c r="H115" s="76">
        <v>0</v>
      </c>
      <c r="I115" s="76">
        <v>0</v>
      </c>
      <c r="J115" s="76">
        <v>0</v>
      </c>
      <c r="K115" s="76">
        <v>0</v>
      </c>
      <c r="L115" s="76">
        <v>0</v>
      </c>
      <c r="M115" s="76">
        <v>0</v>
      </c>
      <c r="N115" s="76">
        <v>0</v>
      </c>
      <c r="O115" s="76">
        <v>0</v>
      </c>
      <c r="P115" s="76">
        <v>0</v>
      </c>
      <c r="Q115" s="76">
        <v>0</v>
      </c>
      <c r="R115" s="76">
        <v>0</v>
      </c>
      <c r="S115" s="76">
        <v>0</v>
      </c>
      <c r="T115" s="76">
        <v>0</v>
      </c>
      <c r="U115" s="76">
        <v>0</v>
      </c>
      <c r="V115" s="76">
        <v>0</v>
      </c>
      <c r="W115" s="76">
        <v>0</v>
      </c>
      <c r="X115" s="76">
        <v>0</v>
      </c>
      <c r="Y115" s="76">
        <v>0</v>
      </c>
      <c r="Z115" s="76">
        <v>0</v>
      </c>
      <c r="AA115" s="76">
        <v>0</v>
      </c>
      <c r="AB115" s="76">
        <v>0</v>
      </c>
      <c r="AC115" s="76">
        <v>0</v>
      </c>
      <c r="AD115" s="76">
        <v>0</v>
      </c>
      <c r="AE115" s="76">
        <v>0</v>
      </c>
      <c r="AF115" s="76">
        <v>2169</v>
      </c>
      <c r="AG115" s="76">
        <v>2169</v>
      </c>
      <c r="AH115" s="76">
        <v>2169</v>
      </c>
      <c r="AI115" s="76">
        <v>2169</v>
      </c>
      <c r="AJ115" s="76">
        <v>2169</v>
      </c>
      <c r="AK115" s="76">
        <v>2169</v>
      </c>
      <c r="AL115" s="76">
        <v>2169</v>
      </c>
      <c r="AM115" s="76">
        <v>2169</v>
      </c>
      <c r="AN115" s="76">
        <v>2169</v>
      </c>
      <c r="AO115" s="76">
        <v>2169</v>
      </c>
      <c r="AP115" s="76">
        <v>2169</v>
      </c>
      <c r="AQ115" s="76">
        <v>2169</v>
      </c>
      <c r="AR115" s="76">
        <v>2540</v>
      </c>
      <c r="AS115" s="76">
        <v>2540</v>
      </c>
      <c r="AT115" s="76">
        <v>2540</v>
      </c>
      <c r="AU115" s="76">
        <v>2540</v>
      </c>
      <c r="AV115" s="76">
        <v>2540</v>
      </c>
      <c r="AW115" s="76">
        <v>2540</v>
      </c>
      <c r="AX115" s="76">
        <v>2540</v>
      </c>
      <c r="AY115" s="76">
        <v>2540</v>
      </c>
      <c r="AZ115" s="76">
        <v>2540</v>
      </c>
      <c r="BA115" s="76">
        <v>2540</v>
      </c>
      <c r="BB115" s="76">
        <v>2540</v>
      </c>
      <c r="BD115" s="46">
        <f t="shared" si="593"/>
        <v>0</v>
      </c>
      <c r="BF115" s="46">
        <f t="shared" ref="BF115:BF125" si="595">SUM(P115:AA115)</f>
        <v>0</v>
      </c>
      <c r="BG115" s="55"/>
      <c r="BH115" s="46">
        <f t="shared" ref="BH115:BH125" si="596">SUM(AB115:AM115)</f>
        <v>17352</v>
      </c>
      <c r="BI115" s="55"/>
      <c r="BJ115" s="46">
        <f t="shared" si="594"/>
        <v>28996</v>
      </c>
      <c r="BK115" s="55"/>
    </row>
    <row r="116" spans="2:63" outlineLevel="1" x14ac:dyDescent="0.15">
      <c r="B116" s="299" t="s">
        <v>396</v>
      </c>
      <c r="C116" s="94" t="s">
        <v>17</v>
      </c>
      <c r="D116" s="76">
        <v>0</v>
      </c>
      <c r="E116" s="76">
        <v>0</v>
      </c>
      <c r="F116" s="76">
        <v>0</v>
      </c>
      <c r="G116" s="76">
        <v>0</v>
      </c>
      <c r="H116" s="76">
        <v>0</v>
      </c>
      <c r="I116" s="76">
        <v>0</v>
      </c>
      <c r="J116" s="76">
        <v>0</v>
      </c>
      <c r="K116" s="76">
        <v>0</v>
      </c>
      <c r="L116" s="76">
        <v>0</v>
      </c>
      <c r="M116" s="76">
        <v>0</v>
      </c>
      <c r="N116" s="76">
        <v>0</v>
      </c>
      <c r="O116" s="76">
        <v>0</v>
      </c>
      <c r="P116" s="76">
        <v>0</v>
      </c>
      <c r="Q116" s="76">
        <v>0</v>
      </c>
      <c r="R116" s="76">
        <v>0</v>
      </c>
      <c r="S116" s="76">
        <v>0</v>
      </c>
      <c r="T116" s="76">
        <v>0</v>
      </c>
      <c r="U116" s="76">
        <v>0</v>
      </c>
      <c r="V116" s="76">
        <v>0</v>
      </c>
      <c r="W116" s="76">
        <v>0</v>
      </c>
      <c r="X116" s="76">
        <v>0</v>
      </c>
      <c r="Y116" s="76">
        <v>0</v>
      </c>
      <c r="Z116" s="76">
        <v>0</v>
      </c>
      <c r="AA116" s="76">
        <v>0</v>
      </c>
      <c r="AB116" s="76">
        <v>1600</v>
      </c>
      <c r="AC116" s="76">
        <v>1600</v>
      </c>
      <c r="AD116" s="76">
        <v>1600</v>
      </c>
      <c r="AE116" s="76">
        <v>1600</v>
      </c>
      <c r="AF116" s="76">
        <v>1600</v>
      </c>
      <c r="AG116" s="76">
        <v>1600</v>
      </c>
      <c r="AH116" s="76">
        <v>1600</v>
      </c>
      <c r="AI116" s="76">
        <v>1600</v>
      </c>
      <c r="AJ116" s="76">
        <v>1600</v>
      </c>
      <c r="AK116" s="76">
        <v>1600</v>
      </c>
      <c r="AL116" s="76">
        <v>1600</v>
      </c>
      <c r="AM116" s="76">
        <v>1600</v>
      </c>
      <c r="AN116" s="76">
        <v>1600</v>
      </c>
      <c r="AO116" s="76">
        <v>1600</v>
      </c>
      <c r="AP116" s="76">
        <v>1600</v>
      </c>
      <c r="AQ116" s="76">
        <v>1600</v>
      </c>
      <c r="AR116" s="76">
        <v>2169</v>
      </c>
      <c r="AS116" s="76">
        <v>2169</v>
      </c>
      <c r="AT116" s="76">
        <v>2169</v>
      </c>
      <c r="AU116" s="76">
        <v>2169</v>
      </c>
      <c r="AV116" s="76">
        <v>2169</v>
      </c>
      <c r="AW116" s="76">
        <v>2169</v>
      </c>
      <c r="AX116" s="76">
        <v>2169</v>
      </c>
      <c r="AY116" s="76">
        <v>2169</v>
      </c>
      <c r="AZ116" s="76">
        <v>2169</v>
      </c>
      <c r="BA116" s="76">
        <v>2169</v>
      </c>
      <c r="BB116" s="76">
        <v>2169</v>
      </c>
      <c r="BD116" s="46">
        <f t="shared" si="593"/>
        <v>0</v>
      </c>
      <c r="BF116" s="46">
        <f t="shared" si="595"/>
        <v>0</v>
      </c>
      <c r="BG116" s="55"/>
      <c r="BH116" s="46">
        <f t="shared" si="596"/>
        <v>19200</v>
      </c>
      <c r="BI116" s="55"/>
      <c r="BJ116" s="46">
        <f t="shared" si="594"/>
        <v>23752</v>
      </c>
      <c r="BK116" s="55"/>
    </row>
    <row r="117" spans="2:63" outlineLevel="1" x14ac:dyDescent="0.15">
      <c r="B117" s="299" t="s">
        <v>397</v>
      </c>
      <c r="C117" s="94" t="s">
        <v>17</v>
      </c>
      <c r="D117" s="76">
        <v>0</v>
      </c>
      <c r="E117" s="76">
        <v>0</v>
      </c>
      <c r="F117" s="76">
        <v>0</v>
      </c>
      <c r="G117" s="76">
        <v>0</v>
      </c>
      <c r="H117" s="76">
        <v>0</v>
      </c>
      <c r="I117" s="76">
        <v>0</v>
      </c>
      <c r="J117" s="76">
        <v>0</v>
      </c>
      <c r="K117" s="76">
        <v>0</v>
      </c>
      <c r="L117" s="76">
        <v>0</v>
      </c>
      <c r="M117" s="76">
        <v>0</v>
      </c>
      <c r="N117" s="76">
        <v>0</v>
      </c>
      <c r="O117" s="76">
        <v>0</v>
      </c>
      <c r="P117" s="76">
        <v>0</v>
      </c>
      <c r="Q117" s="76">
        <v>0</v>
      </c>
      <c r="R117" s="76">
        <v>0</v>
      </c>
      <c r="S117" s="76">
        <v>0</v>
      </c>
      <c r="T117" s="76">
        <v>0</v>
      </c>
      <c r="U117" s="76">
        <f t="shared" ref="U117:AA117" si="597">3000/8</f>
        <v>375</v>
      </c>
      <c r="V117" s="76">
        <f t="shared" si="597"/>
        <v>375</v>
      </c>
      <c r="W117" s="76">
        <f t="shared" si="597"/>
        <v>375</v>
      </c>
      <c r="X117" s="76">
        <f t="shared" si="597"/>
        <v>375</v>
      </c>
      <c r="Y117" s="76">
        <f t="shared" si="597"/>
        <v>375</v>
      </c>
      <c r="Z117" s="76">
        <f t="shared" si="597"/>
        <v>375</v>
      </c>
      <c r="AA117" s="76">
        <f t="shared" si="597"/>
        <v>375</v>
      </c>
      <c r="AB117" s="76">
        <v>1600</v>
      </c>
      <c r="AC117" s="76">
        <v>1600</v>
      </c>
      <c r="AD117" s="76">
        <v>1600</v>
      </c>
      <c r="AE117" s="76">
        <v>1600</v>
      </c>
      <c r="AF117" s="76">
        <v>1600</v>
      </c>
      <c r="AG117" s="76">
        <v>1600</v>
      </c>
      <c r="AH117" s="76">
        <v>1600</v>
      </c>
      <c r="AI117" s="76">
        <v>1600</v>
      </c>
      <c r="AJ117" s="76">
        <v>1600</v>
      </c>
      <c r="AK117" s="76">
        <v>1600</v>
      </c>
      <c r="AL117" s="76">
        <v>1600</v>
      </c>
      <c r="AM117" s="76">
        <v>1600</v>
      </c>
      <c r="AN117" s="76">
        <v>1600</v>
      </c>
      <c r="AO117" s="76">
        <v>1600</v>
      </c>
      <c r="AP117" s="76">
        <v>1600</v>
      </c>
      <c r="AQ117" s="76">
        <v>1600</v>
      </c>
      <c r="AR117" s="76">
        <v>1800</v>
      </c>
      <c r="AS117" s="76">
        <v>1800</v>
      </c>
      <c r="AT117" s="76">
        <v>1800</v>
      </c>
      <c r="AU117" s="76">
        <v>1800</v>
      </c>
      <c r="AV117" s="76">
        <v>1800</v>
      </c>
      <c r="AW117" s="76">
        <v>1800</v>
      </c>
      <c r="AX117" s="76">
        <v>1800</v>
      </c>
      <c r="AY117" s="76">
        <v>1800</v>
      </c>
      <c r="AZ117" s="76">
        <v>1800</v>
      </c>
      <c r="BA117" s="76">
        <v>1800</v>
      </c>
      <c r="BB117" s="76">
        <v>1800</v>
      </c>
      <c r="BD117" s="46">
        <f t="shared" si="593"/>
        <v>0</v>
      </c>
      <c r="BF117" s="46">
        <f t="shared" si="595"/>
        <v>2625</v>
      </c>
      <c r="BG117" s="55"/>
      <c r="BH117" s="46">
        <f t="shared" si="596"/>
        <v>19200</v>
      </c>
      <c r="BI117" s="55"/>
      <c r="BJ117" s="46">
        <f t="shared" si="594"/>
        <v>20800</v>
      </c>
      <c r="BK117" s="55"/>
    </row>
    <row r="118" spans="2:63" outlineLevel="1" x14ac:dyDescent="0.15">
      <c r="B118" s="299" t="s">
        <v>403</v>
      </c>
      <c r="C118" s="94" t="s">
        <v>17</v>
      </c>
      <c r="D118" s="76">
        <v>0</v>
      </c>
      <c r="E118" s="76">
        <v>0</v>
      </c>
      <c r="F118" s="76">
        <v>0</v>
      </c>
      <c r="G118" s="76">
        <v>0</v>
      </c>
      <c r="H118" s="76">
        <v>0</v>
      </c>
      <c r="I118" s="76">
        <v>0</v>
      </c>
      <c r="J118" s="76">
        <v>0</v>
      </c>
      <c r="K118" s="76">
        <v>0</v>
      </c>
      <c r="L118" s="76">
        <v>0</v>
      </c>
      <c r="M118" s="76">
        <v>0</v>
      </c>
      <c r="N118" s="76">
        <v>0</v>
      </c>
      <c r="O118" s="76">
        <v>0</v>
      </c>
      <c r="P118" s="76">
        <v>0</v>
      </c>
      <c r="Q118" s="76">
        <v>0</v>
      </c>
      <c r="R118" s="76">
        <v>0</v>
      </c>
      <c r="S118" s="76">
        <v>0</v>
      </c>
      <c r="T118" s="76">
        <v>0</v>
      </c>
      <c r="U118" s="76">
        <v>0</v>
      </c>
      <c r="V118" s="76">
        <v>0</v>
      </c>
      <c r="W118" s="76">
        <v>1000</v>
      </c>
      <c r="X118" s="76">
        <v>0</v>
      </c>
      <c r="Y118" s="76">
        <v>0</v>
      </c>
      <c r="Z118" s="76">
        <v>0</v>
      </c>
      <c r="AA118" s="76">
        <v>0</v>
      </c>
      <c r="AB118" s="76">
        <v>1500</v>
      </c>
      <c r="AC118" s="76">
        <v>1500</v>
      </c>
      <c r="AD118" s="76">
        <v>1500</v>
      </c>
      <c r="AE118" s="76">
        <v>1500</v>
      </c>
      <c r="AF118" s="76">
        <v>1500</v>
      </c>
      <c r="AG118" s="76">
        <v>1500</v>
      </c>
      <c r="AH118" s="76">
        <v>1500</v>
      </c>
      <c r="AI118" s="76">
        <v>1500</v>
      </c>
      <c r="AJ118" s="76">
        <v>1500</v>
      </c>
      <c r="AK118" s="76">
        <v>1500</v>
      </c>
      <c r="AL118" s="76">
        <v>1500</v>
      </c>
      <c r="AM118" s="76">
        <v>1500</v>
      </c>
      <c r="AN118" s="76">
        <v>1500</v>
      </c>
      <c r="AO118" s="76">
        <v>1500</v>
      </c>
      <c r="AP118" s="76">
        <v>1500</v>
      </c>
      <c r="AQ118" s="76">
        <v>1500</v>
      </c>
      <c r="AR118" s="76">
        <v>1800</v>
      </c>
      <c r="AS118" s="76">
        <v>1800</v>
      </c>
      <c r="AT118" s="76">
        <v>1800</v>
      </c>
      <c r="AU118" s="76">
        <v>1800</v>
      </c>
      <c r="AV118" s="76">
        <v>1800</v>
      </c>
      <c r="AW118" s="76">
        <v>1800</v>
      </c>
      <c r="AX118" s="76">
        <v>1800</v>
      </c>
      <c r="AY118" s="76">
        <v>1800</v>
      </c>
      <c r="AZ118" s="76">
        <v>1800</v>
      </c>
      <c r="BA118" s="76">
        <v>1800</v>
      </c>
      <c r="BB118" s="76">
        <v>1800</v>
      </c>
      <c r="BD118" s="46">
        <f t="shared" si="593"/>
        <v>0</v>
      </c>
      <c r="BF118" s="46">
        <f t="shared" si="595"/>
        <v>1000</v>
      </c>
      <c r="BG118" s="55"/>
      <c r="BH118" s="46">
        <f t="shared" si="596"/>
        <v>18000</v>
      </c>
      <c r="BI118" s="55"/>
      <c r="BJ118" s="46">
        <f t="shared" si="594"/>
        <v>20400</v>
      </c>
      <c r="BK118" s="55"/>
    </row>
    <row r="119" spans="2:63" outlineLevel="1" x14ac:dyDescent="0.15">
      <c r="B119" s="299" t="s">
        <v>400</v>
      </c>
      <c r="C119" s="94" t="s">
        <v>17</v>
      </c>
      <c r="D119" s="76">
        <v>0</v>
      </c>
      <c r="E119" s="76">
        <v>0</v>
      </c>
      <c r="F119" s="76">
        <v>0</v>
      </c>
      <c r="G119" s="76">
        <v>0</v>
      </c>
      <c r="H119" s="76">
        <v>0</v>
      </c>
      <c r="I119" s="76">
        <v>0</v>
      </c>
      <c r="J119" s="76">
        <v>0</v>
      </c>
      <c r="K119" s="76">
        <v>0</v>
      </c>
      <c r="L119" s="76">
        <v>0</v>
      </c>
      <c r="M119" s="76">
        <v>0</v>
      </c>
      <c r="N119" s="76">
        <v>0</v>
      </c>
      <c r="O119" s="76">
        <v>0</v>
      </c>
      <c r="P119" s="76">
        <v>0</v>
      </c>
      <c r="Q119" s="76">
        <v>0</v>
      </c>
      <c r="R119" s="76">
        <v>0</v>
      </c>
      <c r="S119" s="76">
        <v>0</v>
      </c>
      <c r="T119" s="76">
        <v>0</v>
      </c>
      <c r="U119" s="76">
        <v>0</v>
      </c>
      <c r="V119" s="76">
        <v>0</v>
      </c>
      <c r="W119" s="76">
        <v>0</v>
      </c>
      <c r="X119" s="76">
        <v>0</v>
      </c>
      <c r="Y119" s="76">
        <v>0</v>
      </c>
      <c r="Z119" s="76">
        <v>0</v>
      </c>
      <c r="AA119" s="76">
        <v>0</v>
      </c>
      <c r="AB119" s="76">
        <v>0</v>
      </c>
      <c r="AC119" s="76">
        <v>1600</v>
      </c>
      <c r="AD119" s="76">
        <v>1600</v>
      </c>
      <c r="AE119" s="76">
        <v>1600</v>
      </c>
      <c r="AF119" s="76">
        <v>1600</v>
      </c>
      <c r="AG119" s="76">
        <v>1600</v>
      </c>
      <c r="AH119" s="76">
        <v>1600</v>
      </c>
      <c r="AI119" s="76">
        <v>1600</v>
      </c>
      <c r="AJ119" s="76">
        <v>1600</v>
      </c>
      <c r="AK119" s="76">
        <v>1600</v>
      </c>
      <c r="AL119" s="76">
        <v>1600</v>
      </c>
      <c r="AM119" s="76">
        <v>1600</v>
      </c>
      <c r="AN119" s="76">
        <v>1600</v>
      </c>
      <c r="AO119" s="76">
        <v>1600</v>
      </c>
      <c r="AP119" s="76">
        <v>1600</v>
      </c>
      <c r="AQ119" s="76">
        <v>1600</v>
      </c>
      <c r="AR119" s="76">
        <v>1800</v>
      </c>
      <c r="AS119" s="76">
        <v>1800</v>
      </c>
      <c r="AT119" s="76">
        <v>1800</v>
      </c>
      <c r="AU119" s="76">
        <v>1800</v>
      </c>
      <c r="AV119" s="76">
        <v>1800</v>
      </c>
      <c r="AW119" s="76">
        <v>1800</v>
      </c>
      <c r="AX119" s="76">
        <v>1800</v>
      </c>
      <c r="AY119" s="76">
        <v>1800</v>
      </c>
      <c r="AZ119" s="76">
        <v>1800</v>
      </c>
      <c r="BA119" s="76">
        <v>1800</v>
      </c>
      <c r="BB119" s="76">
        <v>1800</v>
      </c>
      <c r="BD119" s="46">
        <f t="shared" si="593"/>
        <v>0</v>
      </c>
      <c r="BF119" s="46">
        <f t="shared" si="595"/>
        <v>0</v>
      </c>
      <c r="BG119" s="55"/>
      <c r="BH119" s="46">
        <f t="shared" si="596"/>
        <v>17600</v>
      </c>
      <c r="BI119" s="55"/>
      <c r="BJ119" s="46">
        <f t="shared" si="594"/>
        <v>20800</v>
      </c>
      <c r="BK119" s="55"/>
    </row>
    <row r="120" spans="2:63" outlineLevel="1" x14ac:dyDescent="0.15">
      <c r="B120" s="299" t="s">
        <v>709</v>
      </c>
      <c r="C120" s="94" t="s">
        <v>17</v>
      </c>
      <c r="D120" s="76">
        <v>0</v>
      </c>
      <c r="E120" s="76">
        <v>0</v>
      </c>
      <c r="F120" s="76">
        <v>0</v>
      </c>
      <c r="G120" s="76">
        <v>0</v>
      </c>
      <c r="H120" s="76">
        <v>0</v>
      </c>
      <c r="I120" s="76">
        <v>0</v>
      </c>
      <c r="J120" s="76">
        <v>0</v>
      </c>
      <c r="K120" s="76">
        <v>0</v>
      </c>
      <c r="L120" s="76">
        <v>0</v>
      </c>
      <c r="M120" s="76">
        <v>0</v>
      </c>
      <c r="N120" s="76">
        <v>0</v>
      </c>
      <c r="O120" s="76">
        <v>0</v>
      </c>
      <c r="P120" s="76">
        <v>0</v>
      </c>
      <c r="Q120" s="76">
        <v>0</v>
      </c>
      <c r="R120" s="76">
        <v>0</v>
      </c>
      <c r="S120" s="76">
        <v>0</v>
      </c>
      <c r="T120" s="76">
        <v>0</v>
      </c>
      <c r="U120" s="76">
        <v>1500</v>
      </c>
      <c r="V120" s="76">
        <v>1500</v>
      </c>
      <c r="W120" s="76">
        <v>1500</v>
      </c>
      <c r="X120" s="76">
        <v>1500</v>
      </c>
      <c r="Y120" s="76">
        <v>1500</v>
      </c>
      <c r="Z120" s="76">
        <v>1500</v>
      </c>
      <c r="AA120" s="76">
        <v>1500</v>
      </c>
      <c r="AB120" s="76">
        <v>1500</v>
      </c>
      <c r="AC120" s="76">
        <v>1500</v>
      </c>
      <c r="AD120" s="76">
        <v>1500</v>
      </c>
      <c r="AE120" s="76">
        <v>1500</v>
      </c>
      <c r="AF120" s="76">
        <f>3300</f>
        <v>3300</v>
      </c>
      <c r="AG120" s="76">
        <f>3300</f>
        <v>3300</v>
      </c>
      <c r="AH120" s="76">
        <f>3300</f>
        <v>3300</v>
      </c>
      <c r="AI120" s="76">
        <f>3300</f>
        <v>3300</v>
      </c>
      <c r="AJ120" s="76">
        <f>3300</f>
        <v>3300</v>
      </c>
      <c r="AK120" s="76">
        <f>3300</f>
        <v>3300</v>
      </c>
      <c r="AL120" s="76">
        <f>3300</f>
        <v>3300</v>
      </c>
      <c r="AM120" s="76">
        <f>3300</f>
        <v>3300</v>
      </c>
      <c r="AN120" s="76">
        <f>3300</f>
        <v>3300</v>
      </c>
      <c r="AO120" s="76">
        <f>3300</f>
        <v>3300</v>
      </c>
      <c r="AP120" s="76">
        <f>3300</f>
        <v>3300</v>
      </c>
      <c r="AQ120" s="76">
        <f>3500</f>
        <v>3500</v>
      </c>
      <c r="AR120" s="76">
        <f>3500</f>
        <v>3500</v>
      </c>
      <c r="AS120" s="76">
        <f>3500</f>
        <v>3500</v>
      </c>
      <c r="AT120" s="76">
        <f>3500</f>
        <v>3500</v>
      </c>
      <c r="AU120" s="76">
        <f>3500</f>
        <v>3500</v>
      </c>
      <c r="AV120" s="76">
        <f>3500</f>
        <v>3500</v>
      </c>
      <c r="AW120" s="76">
        <f>3500</f>
        <v>3500</v>
      </c>
      <c r="AX120" s="76">
        <f>3500</f>
        <v>3500</v>
      </c>
      <c r="AY120" s="76">
        <f>3500</f>
        <v>3500</v>
      </c>
      <c r="AZ120" s="76">
        <f>3500</f>
        <v>3500</v>
      </c>
      <c r="BA120" s="76">
        <f>3500</f>
        <v>3500</v>
      </c>
      <c r="BB120" s="76">
        <f>3500</f>
        <v>3500</v>
      </c>
      <c r="BD120" s="46">
        <f t="shared" si="593"/>
        <v>0</v>
      </c>
      <c r="BF120" s="46">
        <f t="shared" si="595"/>
        <v>10500</v>
      </c>
      <c r="BG120" s="55"/>
      <c r="BH120" s="46">
        <f t="shared" si="596"/>
        <v>32400</v>
      </c>
      <c r="BI120" s="55"/>
      <c r="BJ120" s="46">
        <f t="shared" si="594"/>
        <v>41400</v>
      </c>
      <c r="BK120" s="55"/>
    </row>
    <row r="121" spans="2:63" outlineLevel="1" x14ac:dyDescent="0.15">
      <c r="B121" s="299" t="s">
        <v>710</v>
      </c>
      <c r="C121" s="94" t="s">
        <v>17</v>
      </c>
      <c r="D121" s="76">
        <v>0</v>
      </c>
      <c r="E121" s="76">
        <v>0</v>
      </c>
      <c r="F121" s="76">
        <v>0</v>
      </c>
      <c r="G121" s="76">
        <v>0</v>
      </c>
      <c r="H121" s="76">
        <v>0</v>
      </c>
      <c r="I121" s="76">
        <v>0</v>
      </c>
      <c r="J121" s="76">
        <v>0</v>
      </c>
      <c r="K121" s="76">
        <v>0</v>
      </c>
      <c r="L121" s="76">
        <v>0</v>
      </c>
      <c r="M121" s="76">
        <v>0</v>
      </c>
      <c r="N121" s="76">
        <v>0</v>
      </c>
      <c r="O121" s="76">
        <v>0</v>
      </c>
      <c r="P121" s="76">
        <v>0</v>
      </c>
      <c r="Q121" s="76">
        <v>0</v>
      </c>
      <c r="R121" s="76">
        <v>0</v>
      </c>
      <c r="S121" s="76">
        <v>0</v>
      </c>
      <c r="T121" s="76">
        <v>0</v>
      </c>
      <c r="U121" s="76">
        <v>0</v>
      </c>
      <c r="V121" s="76">
        <v>0</v>
      </c>
      <c r="W121" s="76">
        <v>0</v>
      </c>
      <c r="X121" s="76">
        <v>0</v>
      </c>
      <c r="Y121" s="76">
        <v>0</v>
      </c>
      <c r="Z121" s="76">
        <v>0</v>
      </c>
      <c r="AA121" s="76">
        <v>0</v>
      </c>
      <c r="AB121" s="76">
        <v>0</v>
      </c>
      <c r="AC121" s="76">
        <v>0</v>
      </c>
      <c r="AD121" s="76">
        <v>0</v>
      </c>
      <c r="AE121" s="76">
        <v>6520</v>
      </c>
      <c r="AF121" s="76">
        <v>6520</v>
      </c>
      <c r="AG121" s="76">
        <v>6520</v>
      </c>
      <c r="AH121" s="76">
        <v>6520</v>
      </c>
      <c r="AI121" s="76">
        <v>6520</v>
      </c>
      <c r="AJ121" s="76">
        <v>6520</v>
      </c>
      <c r="AK121" s="76">
        <v>6520</v>
      </c>
      <c r="AL121" s="76">
        <v>6520</v>
      </c>
      <c r="AM121" s="76">
        <v>6520</v>
      </c>
      <c r="AN121" s="76">
        <v>6520</v>
      </c>
      <c r="AO121" s="76">
        <v>6520</v>
      </c>
      <c r="AP121" s="76">
        <v>6520</v>
      </c>
      <c r="AQ121" s="76">
        <v>9780</v>
      </c>
      <c r="AR121" s="76">
        <v>9780</v>
      </c>
      <c r="AS121" s="76">
        <v>9780</v>
      </c>
      <c r="AT121" s="76">
        <v>9780</v>
      </c>
      <c r="AU121" s="76">
        <v>9780</v>
      </c>
      <c r="AV121" s="76">
        <v>9780</v>
      </c>
      <c r="AW121" s="76">
        <v>9780</v>
      </c>
      <c r="AX121" s="76">
        <v>9780</v>
      </c>
      <c r="AY121" s="76">
        <v>9780</v>
      </c>
      <c r="AZ121" s="76">
        <v>9780</v>
      </c>
      <c r="BA121" s="76">
        <v>9780</v>
      </c>
      <c r="BB121" s="76">
        <v>9780</v>
      </c>
      <c r="BD121" s="46">
        <f t="shared" ref="BD121:BD122" si="598">SUM(D121:O121)</f>
        <v>0</v>
      </c>
      <c r="BF121" s="46">
        <f t="shared" ref="BF121:BF122" si="599">SUM(P121:AA121)</f>
        <v>0</v>
      </c>
      <c r="BG121" s="55"/>
      <c r="BH121" s="46">
        <f t="shared" ref="BH121:BH122" si="600">SUM(AB121:AM121)</f>
        <v>58680</v>
      </c>
      <c r="BI121" s="55"/>
      <c r="BJ121" s="46">
        <f t="shared" ref="BJ121:BJ122" si="601">SUM(AN121:AY121)</f>
        <v>107580</v>
      </c>
      <c r="BK121" s="55"/>
    </row>
    <row r="122" spans="2:63" outlineLevel="1" x14ac:dyDescent="0.15">
      <c r="B122" s="299" t="s">
        <v>711</v>
      </c>
      <c r="C122" s="94" t="s">
        <v>17</v>
      </c>
      <c r="D122" s="76">
        <v>0</v>
      </c>
      <c r="E122" s="76">
        <v>0</v>
      </c>
      <c r="F122" s="76">
        <v>0</v>
      </c>
      <c r="G122" s="76">
        <v>0</v>
      </c>
      <c r="H122" s="76">
        <v>0</v>
      </c>
      <c r="I122" s="76">
        <v>0</v>
      </c>
      <c r="J122" s="76">
        <v>0</v>
      </c>
      <c r="K122" s="76">
        <v>0</v>
      </c>
      <c r="L122" s="76">
        <v>0</v>
      </c>
      <c r="M122" s="76">
        <v>0</v>
      </c>
      <c r="N122" s="76">
        <v>0</v>
      </c>
      <c r="O122" s="76">
        <v>0</v>
      </c>
      <c r="P122" s="76">
        <v>0</v>
      </c>
      <c r="Q122" s="76">
        <v>0</v>
      </c>
      <c r="R122" s="76">
        <v>0</v>
      </c>
      <c r="S122" s="76">
        <v>0</v>
      </c>
      <c r="T122" s="76">
        <v>0</v>
      </c>
      <c r="U122" s="76">
        <v>0</v>
      </c>
      <c r="V122" s="76">
        <v>0</v>
      </c>
      <c r="W122" s="76">
        <v>0</v>
      </c>
      <c r="X122" s="76">
        <v>0</v>
      </c>
      <c r="Y122" s="76">
        <v>0</v>
      </c>
      <c r="Z122" s="76">
        <v>0</v>
      </c>
      <c r="AA122" s="76">
        <v>0</v>
      </c>
      <c r="AB122" s="76">
        <v>0</v>
      </c>
      <c r="AC122" s="76">
        <v>0</v>
      </c>
      <c r="AD122" s="76">
        <v>0</v>
      </c>
      <c r="AE122" s="76">
        <v>0</v>
      </c>
      <c r="AF122" s="76">
        <v>0</v>
      </c>
      <c r="AG122" s="76">
        <v>0</v>
      </c>
      <c r="AH122" s="76">
        <v>0</v>
      </c>
      <c r="AI122" s="76">
        <v>0</v>
      </c>
      <c r="AJ122" s="76">
        <v>0</v>
      </c>
      <c r="AK122" s="76">
        <v>0</v>
      </c>
      <c r="AL122" s="76">
        <v>0</v>
      </c>
      <c r="AM122" s="76">
        <v>0</v>
      </c>
      <c r="AN122" s="76">
        <v>0</v>
      </c>
      <c r="AO122" s="76">
        <v>0</v>
      </c>
      <c r="AP122" s="76">
        <v>0</v>
      </c>
      <c r="AQ122" s="76">
        <v>10910</v>
      </c>
      <c r="AR122" s="76">
        <v>10910</v>
      </c>
      <c r="AS122" s="76">
        <v>10910</v>
      </c>
      <c r="AT122" s="76">
        <v>10910</v>
      </c>
      <c r="AU122" s="76">
        <v>10910</v>
      </c>
      <c r="AV122" s="76">
        <v>10910</v>
      </c>
      <c r="AW122" s="76">
        <v>10910</v>
      </c>
      <c r="AX122" s="76">
        <v>10910</v>
      </c>
      <c r="AY122" s="76">
        <v>10910</v>
      </c>
      <c r="AZ122" s="76">
        <v>10910</v>
      </c>
      <c r="BA122" s="76">
        <v>10910</v>
      </c>
      <c r="BB122" s="76">
        <v>10910</v>
      </c>
      <c r="BD122" s="46">
        <f t="shared" si="598"/>
        <v>0</v>
      </c>
      <c r="BF122" s="46">
        <f t="shared" si="599"/>
        <v>0</v>
      </c>
      <c r="BG122" s="55"/>
      <c r="BH122" s="46">
        <f t="shared" si="600"/>
        <v>0</v>
      </c>
      <c r="BI122" s="55"/>
      <c r="BJ122" s="46">
        <f t="shared" si="601"/>
        <v>98190</v>
      </c>
      <c r="BK122" s="55"/>
    </row>
    <row r="123" spans="2:63" outlineLevel="1" x14ac:dyDescent="0.15">
      <c r="B123" s="299" t="s">
        <v>232</v>
      </c>
      <c r="C123" s="94" t="s">
        <v>17</v>
      </c>
      <c r="D123" s="76">
        <v>80</v>
      </c>
      <c r="E123" s="57">
        <v>0</v>
      </c>
      <c r="F123" s="76">
        <f>72.5+84.7</f>
        <v>157.19999999999999</v>
      </c>
      <c r="G123" s="76">
        <v>72.5</v>
      </c>
      <c r="H123" s="76">
        <v>72.5</v>
      </c>
      <c r="I123" s="76">
        <v>60.5</v>
      </c>
      <c r="J123" s="76">
        <v>139.15</v>
      </c>
      <c r="K123" s="76">
        <v>242</v>
      </c>
      <c r="L123" s="77">
        <v>558.52</v>
      </c>
      <c r="M123" s="77">
        <v>658</v>
      </c>
      <c r="N123" s="57">
        <v>242</v>
      </c>
      <c r="O123" s="57">
        <v>242</v>
      </c>
      <c r="P123" s="46">
        <f t="shared" ref="P123:Y124" si="602">AVERAGE($D123:$M123)</f>
        <v>204.03699999999998</v>
      </c>
      <c r="Q123" s="46">
        <f t="shared" si="602"/>
        <v>204.03699999999998</v>
      </c>
      <c r="R123" s="46">
        <f t="shared" si="602"/>
        <v>204.03699999999998</v>
      </c>
      <c r="S123" s="46">
        <f t="shared" si="602"/>
        <v>204.03699999999998</v>
      </c>
      <c r="T123" s="46">
        <f t="shared" si="602"/>
        <v>204.03699999999998</v>
      </c>
      <c r="U123" s="46">
        <f t="shared" si="602"/>
        <v>204.03699999999998</v>
      </c>
      <c r="V123" s="46">
        <f t="shared" si="602"/>
        <v>204.03699999999998</v>
      </c>
      <c r="W123" s="46">
        <f t="shared" si="602"/>
        <v>204.03699999999998</v>
      </c>
      <c r="X123" s="46">
        <f t="shared" si="602"/>
        <v>204.03699999999998</v>
      </c>
      <c r="Y123" s="46">
        <f t="shared" si="602"/>
        <v>204.03699999999998</v>
      </c>
      <c r="Z123" s="46">
        <f t="shared" ref="Z123:AI124" si="603">AVERAGE($D123:$M123)</f>
        <v>204.03699999999998</v>
      </c>
      <c r="AA123" s="46">
        <f t="shared" si="603"/>
        <v>204.03699999999998</v>
      </c>
      <c r="AB123" s="46">
        <f t="shared" si="603"/>
        <v>204.03699999999998</v>
      </c>
      <c r="AC123" s="46">
        <f t="shared" si="603"/>
        <v>204.03699999999998</v>
      </c>
      <c r="AD123" s="46">
        <f t="shared" si="603"/>
        <v>204.03699999999998</v>
      </c>
      <c r="AE123" s="46">
        <f t="shared" ref="AE123:AP123" si="604">$AA$123*2</f>
        <v>408.07399999999996</v>
      </c>
      <c r="AF123" s="46">
        <f t="shared" si="604"/>
        <v>408.07399999999996</v>
      </c>
      <c r="AG123" s="46">
        <f t="shared" si="604"/>
        <v>408.07399999999996</v>
      </c>
      <c r="AH123" s="46">
        <f t="shared" si="604"/>
        <v>408.07399999999996</v>
      </c>
      <c r="AI123" s="46">
        <f t="shared" si="604"/>
        <v>408.07399999999996</v>
      </c>
      <c r="AJ123" s="46">
        <f t="shared" si="604"/>
        <v>408.07399999999996</v>
      </c>
      <c r="AK123" s="46">
        <f t="shared" si="604"/>
        <v>408.07399999999996</v>
      </c>
      <c r="AL123" s="46">
        <f t="shared" si="604"/>
        <v>408.07399999999996</v>
      </c>
      <c r="AM123" s="46">
        <f t="shared" si="604"/>
        <v>408.07399999999996</v>
      </c>
      <c r="AN123" s="46">
        <f t="shared" si="604"/>
        <v>408.07399999999996</v>
      </c>
      <c r="AO123" s="46">
        <f t="shared" si="604"/>
        <v>408.07399999999996</v>
      </c>
      <c r="AP123" s="46">
        <f t="shared" si="604"/>
        <v>408.07399999999996</v>
      </c>
      <c r="AQ123" s="46">
        <f t="shared" ref="AQ123:AY123" si="605">$AM$123*2</f>
        <v>816.14799999999991</v>
      </c>
      <c r="AR123" s="46">
        <f t="shared" si="605"/>
        <v>816.14799999999991</v>
      </c>
      <c r="AS123" s="46">
        <f t="shared" si="605"/>
        <v>816.14799999999991</v>
      </c>
      <c r="AT123" s="46">
        <f t="shared" si="605"/>
        <v>816.14799999999991</v>
      </c>
      <c r="AU123" s="46">
        <f t="shared" si="605"/>
        <v>816.14799999999991</v>
      </c>
      <c r="AV123" s="46">
        <f t="shared" si="605"/>
        <v>816.14799999999991</v>
      </c>
      <c r="AW123" s="46">
        <f t="shared" si="605"/>
        <v>816.14799999999991</v>
      </c>
      <c r="AX123" s="46">
        <f t="shared" si="605"/>
        <v>816.14799999999991</v>
      </c>
      <c r="AY123" s="46">
        <f t="shared" si="605"/>
        <v>816.14799999999991</v>
      </c>
      <c r="AZ123" s="46">
        <f t="shared" ref="AT123:BB124" si="606">AVERAGE($D123:$M123)</f>
        <v>204.03699999999998</v>
      </c>
      <c r="BA123" s="46">
        <f t="shared" si="606"/>
        <v>204.03699999999998</v>
      </c>
      <c r="BB123" s="46">
        <f t="shared" si="606"/>
        <v>204.03699999999998</v>
      </c>
      <c r="BD123" s="46">
        <f t="shared" si="593"/>
        <v>2524.37</v>
      </c>
      <c r="BF123" s="46">
        <f t="shared" si="595"/>
        <v>2448.444</v>
      </c>
      <c r="BG123" s="55"/>
      <c r="BH123" s="46">
        <f t="shared" si="596"/>
        <v>4284.777</v>
      </c>
      <c r="BI123" s="55"/>
      <c r="BJ123" s="46">
        <f t="shared" si="594"/>
        <v>8569.5540000000001</v>
      </c>
      <c r="BK123" s="55"/>
    </row>
    <row r="124" spans="2:63" outlineLevel="1" x14ac:dyDescent="0.15">
      <c r="B124" s="299" t="s">
        <v>234</v>
      </c>
      <c r="C124" s="94" t="s">
        <v>17</v>
      </c>
      <c r="D124" s="57">
        <v>0</v>
      </c>
      <c r="E124" s="57">
        <v>0</v>
      </c>
      <c r="F124" s="57">
        <v>0</v>
      </c>
      <c r="G124" s="57">
        <v>0</v>
      </c>
      <c r="H124" s="76">
        <v>1600</v>
      </c>
      <c r="I124" s="57">
        <v>0</v>
      </c>
      <c r="J124" s="57">
        <v>0</v>
      </c>
      <c r="K124" s="57">
        <v>0</v>
      </c>
      <c r="L124" s="57">
        <v>0</v>
      </c>
      <c r="M124" s="57">
        <v>0</v>
      </c>
      <c r="N124" s="57">
        <v>0</v>
      </c>
      <c r="O124" s="57">
        <v>0</v>
      </c>
      <c r="P124" s="57">
        <v>0</v>
      </c>
      <c r="Q124" s="57">
        <v>0</v>
      </c>
      <c r="R124" s="57">
        <v>0</v>
      </c>
      <c r="S124" s="57">
        <v>0</v>
      </c>
      <c r="T124" s="46">
        <f t="shared" si="602"/>
        <v>160</v>
      </c>
      <c r="U124" s="46">
        <f t="shared" si="602"/>
        <v>160</v>
      </c>
      <c r="V124" s="46">
        <f t="shared" si="602"/>
        <v>160</v>
      </c>
      <c r="W124" s="46">
        <f t="shared" si="602"/>
        <v>160</v>
      </c>
      <c r="X124" s="46">
        <f t="shared" si="602"/>
        <v>160</v>
      </c>
      <c r="Y124" s="46">
        <f t="shared" si="602"/>
        <v>160</v>
      </c>
      <c r="Z124" s="46">
        <f t="shared" si="603"/>
        <v>160</v>
      </c>
      <c r="AA124" s="46">
        <f t="shared" si="603"/>
        <v>160</v>
      </c>
      <c r="AB124" s="46">
        <f t="shared" si="603"/>
        <v>160</v>
      </c>
      <c r="AC124" s="46">
        <f t="shared" si="603"/>
        <v>160</v>
      </c>
      <c r="AD124" s="46">
        <f t="shared" si="603"/>
        <v>160</v>
      </c>
      <c r="AE124" s="46">
        <f t="shared" si="603"/>
        <v>160</v>
      </c>
      <c r="AF124" s="46">
        <f t="shared" si="603"/>
        <v>160</v>
      </c>
      <c r="AG124" s="46">
        <f t="shared" si="603"/>
        <v>160</v>
      </c>
      <c r="AH124" s="46">
        <f t="shared" si="603"/>
        <v>160</v>
      </c>
      <c r="AI124" s="46">
        <f t="shared" si="603"/>
        <v>160</v>
      </c>
      <c r="AJ124" s="46">
        <f t="shared" ref="AJ124:AS124" si="607">AVERAGE($D124:$M124)</f>
        <v>160</v>
      </c>
      <c r="AK124" s="46">
        <f t="shared" si="607"/>
        <v>160</v>
      </c>
      <c r="AL124" s="46">
        <f t="shared" si="607"/>
        <v>160</v>
      </c>
      <c r="AM124" s="46">
        <f t="shared" si="607"/>
        <v>160</v>
      </c>
      <c r="AN124" s="46">
        <f t="shared" si="607"/>
        <v>160</v>
      </c>
      <c r="AO124" s="46">
        <f t="shared" si="607"/>
        <v>160</v>
      </c>
      <c r="AP124" s="46">
        <f t="shared" si="607"/>
        <v>160</v>
      </c>
      <c r="AQ124" s="46">
        <f t="shared" si="607"/>
        <v>160</v>
      </c>
      <c r="AR124" s="46">
        <f t="shared" si="607"/>
        <v>160</v>
      </c>
      <c r="AS124" s="46">
        <f t="shared" si="607"/>
        <v>160</v>
      </c>
      <c r="AT124" s="46">
        <f t="shared" si="606"/>
        <v>160</v>
      </c>
      <c r="AU124" s="46">
        <f t="shared" si="606"/>
        <v>160</v>
      </c>
      <c r="AV124" s="46">
        <f t="shared" si="606"/>
        <v>160</v>
      </c>
      <c r="AW124" s="46">
        <f t="shared" si="606"/>
        <v>160</v>
      </c>
      <c r="AX124" s="46">
        <f t="shared" si="606"/>
        <v>160</v>
      </c>
      <c r="AY124" s="46">
        <f t="shared" si="606"/>
        <v>160</v>
      </c>
      <c r="AZ124" s="46">
        <f t="shared" si="606"/>
        <v>160</v>
      </c>
      <c r="BA124" s="46">
        <f t="shared" si="606"/>
        <v>160</v>
      </c>
      <c r="BB124" s="46">
        <f t="shared" si="606"/>
        <v>160</v>
      </c>
      <c r="BD124" s="46">
        <f t="shared" si="593"/>
        <v>1600</v>
      </c>
      <c r="BF124" s="46">
        <f t="shared" si="595"/>
        <v>1280</v>
      </c>
      <c r="BG124" s="55"/>
      <c r="BH124" s="46">
        <f t="shared" si="596"/>
        <v>1920</v>
      </c>
      <c r="BI124" s="55"/>
      <c r="BJ124" s="46">
        <f t="shared" si="594"/>
        <v>1920</v>
      </c>
      <c r="BK124" s="55"/>
    </row>
    <row r="125" spans="2:63" outlineLevel="1" x14ac:dyDescent="0.15">
      <c r="B125" s="299" t="s">
        <v>235</v>
      </c>
      <c r="C125" s="94" t="s">
        <v>17</v>
      </c>
      <c r="D125" s="57">
        <v>0</v>
      </c>
      <c r="E125" s="57">
        <v>0</v>
      </c>
      <c r="F125" s="57">
        <v>0</v>
      </c>
      <c r="G125" s="57">
        <v>0</v>
      </c>
      <c r="H125" s="57">
        <v>0</v>
      </c>
      <c r="I125" s="57">
        <v>0</v>
      </c>
      <c r="J125" s="76">
        <v>70</v>
      </c>
      <c r="K125" s="57">
        <v>0</v>
      </c>
      <c r="L125" s="57">
        <v>0</v>
      </c>
      <c r="M125" s="57">
        <v>0</v>
      </c>
      <c r="N125" s="57">
        <v>0</v>
      </c>
      <c r="O125" s="57">
        <v>0</v>
      </c>
      <c r="P125" s="57">
        <v>0</v>
      </c>
      <c r="Q125" s="57">
        <v>0</v>
      </c>
      <c r="R125" s="57">
        <v>0</v>
      </c>
      <c r="S125" s="57">
        <v>0</v>
      </c>
      <c r="T125" s="57">
        <v>0</v>
      </c>
      <c r="U125" s="57">
        <v>0</v>
      </c>
      <c r="V125" s="57">
        <v>0</v>
      </c>
      <c r="W125" s="57">
        <v>0</v>
      </c>
      <c r="X125" s="57">
        <v>0</v>
      </c>
      <c r="Y125" s="57">
        <v>0</v>
      </c>
      <c r="Z125" s="57">
        <v>0</v>
      </c>
      <c r="AA125" s="57">
        <v>0</v>
      </c>
      <c r="AB125" s="57">
        <v>0</v>
      </c>
      <c r="AC125" s="57">
        <v>0</v>
      </c>
      <c r="AD125" s="57">
        <v>0</v>
      </c>
      <c r="AE125" s="57">
        <v>0</v>
      </c>
      <c r="AF125" s="57">
        <v>0</v>
      </c>
      <c r="AG125" s="57">
        <v>0</v>
      </c>
      <c r="AH125" s="57">
        <v>0</v>
      </c>
      <c r="AI125" s="57">
        <v>0</v>
      </c>
      <c r="AJ125" s="57">
        <v>0</v>
      </c>
      <c r="AK125" s="57">
        <v>0</v>
      </c>
      <c r="AL125" s="57">
        <v>0</v>
      </c>
      <c r="AM125" s="57">
        <v>0</v>
      </c>
      <c r="AN125" s="57">
        <v>0</v>
      </c>
      <c r="AO125" s="57">
        <v>0</v>
      </c>
      <c r="AP125" s="57">
        <v>0</v>
      </c>
      <c r="AQ125" s="57">
        <v>0</v>
      </c>
      <c r="AR125" s="57">
        <v>0</v>
      </c>
      <c r="AS125" s="57">
        <v>0</v>
      </c>
      <c r="AT125" s="57">
        <v>0</v>
      </c>
      <c r="AU125" s="57">
        <v>0</v>
      </c>
      <c r="AV125" s="57">
        <v>0</v>
      </c>
      <c r="AW125" s="57">
        <v>0</v>
      </c>
      <c r="AX125" s="57">
        <v>0</v>
      </c>
      <c r="AY125" s="57">
        <v>0</v>
      </c>
      <c r="AZ125" s="57">
        <v>0</v>
      </c>
      <c r="BA125" s="57">
        <v>0</v>
      </c>
      <c r="BB125" s="57">
        <v>0</v>
      </c>
      <c r="BD125" s="46">
        <f t="shared" si="593"/>
        <v>70</v>
      </c>
      <c r="BF125" s="46">
        <f t="shared" si="595"/>
        <v>0</v>
      </c>
      <c r="BG125" s="55"/>
      <c r="BH125" s="46">
        <f t="shared" si="596"/>
        <v>0</v>
      </c>
      <c r="BI125" s="55"/>
      <c r="BJ125" s="46">
        <f t="shared" si="594"/>
        <v>0</v>
      </c>
      <c r="BK125" s="55"/>
    </row>
    <row r="126" spans="2:63" x14ac:dyDescent="0.15">
      <c r="B126" s="299" t="s">
        <v>402</v>
      </c>
      <c r="C126" s="94" t="s">
        <v>17</v>
      </c>
      <c r="D126" s="57">
        <v>0</v>
      </c>
      <c r="E126" s="57">
        <v>0</v>
      </c>
      <c r="F126" s="57">
        <v>0</v>
      </c>
      <c r="G126" s="57">
        <v>0</v>
      </c>
      <c r="H126" s="57">
        <v>0</v>
      </c>
      <c r="I126" s="57">
        <v>0</v>
      </c>
      <c r="J126" s="57">
        <v>0</v>
      </c>
      <c r="K126" s="57">
        <v>0</v>
      </c>
      <c r="L126" s="57">
        <v>0</v>
      </c>
      <c r="M126" s="57">
        <v>0</v>
      </c>
      <c r="N126" s="57">
        <v>0</v>
      </c>
      <c r="O126" s="57">
        <v>0</v>
      </c>
      <c r="P126" s="57">
        <v>0</v>
      </c>
      <c r="Q126" s="57">
        <v>0</v>
      </c>
      <c r="R126" s="57">
        <v>0</v>
      </c>
      <c r="S126" s="57">
        <v>466.66666666666669</v>
      </c>
      <c r="T126" s="57">
        <v>466.66666666666669</v>
      </c>
      <c r="U126" s="57">
        <v>466.66666666666669</v>
      </c>
      <c r="V126" s="57">
        <v>466.66666666666669</v>
      </c>
      <c r="W126" s="57">
        <v>466.66666666666669</v>
      </c>
      <c r="X126" s="57">
        <v>466.66666666666669</v>
      </c>
      <c r="Y126" s="57">
        <v>466.66666666666669</v>
      </c>
      <c r="Z126" s="57">
        <v>466.66666666666669</v>
      </c>
      <c r="AA126" s="57">
        <v>466.66666666666669</v>
      </c>
      <c r="AB126" s="57">
        <v>466.66666666666669</v>
      </c>
      <c r="AC126" s="57">
        <v>466.66666666666669</v>
      </c>
      <c r="AD126" s="57">
        <v>466.66666666666669</v>
      </c>
      <c r="AE126" s="57">
        <v>466.66666666666669</v>
      </c>
      <c r="AF126" s="57">
        <v>833.33333333333337</v>
      </c>
      <c r="AG126" s="57">
        <v>833.33333333333337</v>
      </c>
      <c r="AH126" s="57">
        <v>833.33333333333337</v>
      </c>
      <c r="AI126" s="57">
        <v>833.33333333333337</v>
      </c>
      <c r="AJ126" s="57">
        <v>833.33333333333337</v>
      </c>
      <c r="AK126" s="57">
        <v>833.33333333333337</v>
      </c>
      <c r="AL126" s="57">
        <v>833.33333333333337</v>
      </c>
      <c r="AM126" s="57">
        <v>833.33333333333337</v>
      </c>
      <c r="AN126" s="57">
        <v>833.33333333333337</v>
      </c>
      <c r="AO126" s="57">
        <v>833.33333333333337</v>
      </c>
      <c r="AP126" s="57">
        <v>833.33333333333337</v>
      </c>
      <c r="AQ126" s="57">
        <v>833.33333333333337</v>
      </c>
      <c r="AR126" s="57">
        <v>833.33333333333337</v>
      </c>
      <c r="AS126" s="57">
        <v>1666.6666666666667</v>
      </c>
      <c r="AT126" s="57">
        <v>1666.6666666666667</v>
      </c>
      <c r="AU126" s="57">
        <v>1666.6666666666667</v>
      </c>
      <c r="AV126" s="57">
        <v>1666.6666666666667</v>
      </c>
      <c r="AW126" s="57">
        <v>1666.6666666666667</v>
      </c>
      <c r="AX126" s="57">
        <v>1666.6666666666667</v>
      </c>
      <c r="AY126" s="57">
        <v>1666.6666666666667</v>
      </c>
      <c r="AZ126" s="57">
        <v>1666.6666666666667</v>
      </c>
      <c r="BA126" s="57">
        <v>1666.6666666666667</v>
      </c>
      <c r="BB126" s="57">
        <v>1666.6666666666667</v>
      </c>
      <c r="BD126" s="46">
        <f t="shared" si="593"/>
        <v>0</v>
      </c>
      <c r="BF126" s="46">
        <v>5600</v>
      </c>
      <c r="BG126" s="55"/>
      <c r="BH126" s="46">
        <v>10000</v>
      </c>
      <c r="BI126" s="55"/>
      <c r="BJ126" s="46">
        <v>20000</v>
      </c>
    </row>
    <row r="127" spans="2:63" x14ac:dyDescent="0.15">
      <c r="B127" s="33"/>
      <c r="C127" s="99"/>
      <c r="D127" s="78"/>
      <c r="E127" s="79"/>
      <c r="F127" s="79"/>
      <c r="G127" s="79"/>
      <c r="H127" s="79"/>
      <c r="I127" s="79"/>
      <c r="J127" s="80"/>
      <c r="K127" s="79"/>
      <c r="L127" s="79"/>
      <c r="M127" s="79"/>
      <c r="N127" s="79"/>
      <c r="O127" s="79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R127" s="10"/>
      <c r="AS127" s="10"/>
      <c r="AT127" s="10"/>
      <c r="AU127" s="10"/>
      <c r="AV127" s="10"/>
      <c r="AW127" s="10"/>
      <c r="AX127" s="10"/>
      <c r="BD127" s="79"/>
      <c r="BF127" s="79"/>
      <c r="BH127" s="79"/>
      <c r="BJ127" s="79"/>
    </row>
    <row r="128" spans="2:63" x14ac:dyDescent="0.15">
      <c r="B128" s="299" t="s">
        <v>236</v>
      </c>
      <c r="C128" s="94"/>
      <c r="D128" s="57">
        <v>15.81</v>
      </c>
      <c r="E128" s="57">
        <v>94.990000000000009</v>
      </c>
      <c r="F128" s="57">
        <v>0</v>
      </c>
      <c r="G128" s="57">
        <v>0</v>
      </c>
      <c r="H128" s="57">
        <v>0</v>
      </c>
      <c r="I128" s="57">
        <v>818.52</v>
      </c>
      <c r="J128" s="36">
        <v>36.200000000000003</v>
      </c>
      <c r="K128" s="37">
        <v>7.93</v>
      </c>
      <c r="L128" s="37">
        <v>155.69999999999999</v>
      </c>
      <c r="M128" s="57">
        <v>311.39999999999998</v>
      </c>
      <c r="N128" s="57">
        <v>17.11</v>
      </c>
      <c r="O128" s="57">
        <v>682.97</v>
      </c>
      <c r="P128" s="57">
        <v>0</v>
      </c>
      <c r="Q128" s="57">
        <v>0</v>
      </c>
      <c r="R128" s="57">
        <v>0</v>
      </c>
      <c r="S128" s="57">
        <v>0</v>
      </c>
      <c r="T128" s="57">
        <v>0</v>
      </c>
      <c r="U128" s="57">
        <v>0</v>
      </c>
      <c r="V128" s="46">
        <f t="shared" ref="V128:BB128" si="608">SUM($D$128:$O$128)*4/12</f>
        <v>713.54333333333318</v>
      </c>
      <c r="W128" s="46">
        <f t="shared" si="608"/>
        <v>713.54333333333318</v>
      </c>
      <c r="X128" s="46">
        <f t="shared" si="608"/>
        <v>713.54333333333318</v>
      </c>
      <c r="Y128" s="46">
        <f t="shared" si="608"/>
        <v>713.54333333333318</v>
      </c>
      <c r="Z128" s="46">
        <f t="shared" si="608"/>
        <v>713.54333333333318</v>
      </c>
      <c r="AA128" s="46">
        <f t="shared" si="608"/>
        <v>713.54333333333318</v>
      </c>
      <c r="AB128" s="46">
        <f t="shared" si="608"/>
        <v>713.54333333333318</v>
      </c>
      <c r="AC128" s="46">
        <f t="shared" si="608"/>
        <v>713.54333333333318</v>
      </c>
      <c r="AD128" s="46">
        <f t="shared" si="608"/>
        <v>713.54333333333318</v>
      </c>
      <c r="AE128" s="46">
        <f t="shared" si="608"/>
        <v>713.54333333333318</v>
      </c>
      <c r="AF128" s="46">
        <f t="shared" si="608"/>
        <v>713.54333333333318</v>
      </c>
      <c r="AG128" s="46">
        <f t="shared" si="608"/>
        <v>713.54333333333318</v>
      </c>
      <c r="AH128" s="46">
        <f t="shared" si="608"/>
        <v>713.54333333333318</v>
      </c>
      <c r="AI128" s="46">
        <f t="shared" si="608"/>
        <v>713.54333333333318</v>
      </c>
      <c r="AJ128" s="46">
        <f t="shared" si="608"/>
        <v>713.54333333333318</v>
      </c>
      <c r="AK128" s="46">
        <f t="shared" si="608"/>
        <v>713.54333333333318</v>
      </c>
      <c r="AL128" s="46">
        <f t="shared" si="608"/>
        <v>713.54333333333318</v>
      </c>
      <c r="AM128" s="46">
        <f t="shared" si="608"/>
        <v>713.54333333333318</v>
      </c>
      <c r="AN128" s="46">
        <f t="shared" si="608"/>
        <v>713.54333333333318</v>
      </c>
      <c r="AO128" s="46">
        <f t="shared" si="608"/>
        <v>713.54333333333318</v>
      </c>
      <c r="AP128" s="46">
        <f t="shared" si="608"/>
        <v>713.54333333333318</v>
      </c>
      <c r="AQ128" s="46">
        <f t="shared" si="608"/>
        <v>713.54333333333318</v>
      </c>
      <c r="AR128" s="46">
        <f t="shared" si="608"/>
        <v>713.54333333333318</v>
      </c>
      <c r="AS128" s="46">
        <f t="shared" si="608"/>
        <v>713.54333333333318</v>
      </c>
      <c r="AT128" s="46">
        <f t="shared" si="608"/>
        <v>713.54333333333318</v>
      </c>
      <c r="AU128" s="46">
        <f t="shared" si="608"/>
        <v>713.54333333333318</v>
      </c>
      <c r="AV128" s="46">
        <f t="shared" si="608"/>
        <v>713.54333333333318</v>
      </c>
      <c r="AW128" s="46">
        <f t="shared" si="608"/>
        <v>713.54333333333318</v>
      </c>
      <c r="AX128" s="46">
        <f t="shared" si="608"/>
        <v>713.54333333333318</v>
      </c>
      <c r="AY128" s="46">
        <f t="shared" si="608"/>
        <v>713.54333333333318</v>
      </c>
      <c r="AZ128" s="46">
        <f t="shared" si="608"/>
        <v>713.54333333333318</v>
      </c>
      <c r="BA128" s="46">
        <f t="shared" si="608"/>
        <v>713.54333333333318</v>
      </c>
      <c r="BB128" s="46">
        <f t="shared" si="608"/>
        <v>713.54333333333318</v>
      </c>
      <c r="BD128" s="46">
        <f>SUM(D128:O128)</f>
        <v>2140.6299999999997</v>
      </c>
      <c r="BF128" s="46">
        <f>SUM(P128:AA128)</f>
        <v>4281.2599999999993</v>
      </c>
      <c r="BG128" s="55"/>
      <c r="BH128" s="46">
        <f>SUM(AB128:AM128)</f>
        <v>8562.5199999999986</v>
      </c>
      <c r="BI128" s="55"/>
      <c r="BJ128" s="46">
        <f>SUM(AN128:AY128)</f>
        <v>8562.5199999999986</v>
      </c>
      <c r="BK128" s="55"/>
    </row>
    <row r="129" spans="2:63" s="29" customFormat="1" ht="14.5" customHeight="1" x14ac:dyDescent="0.15">
      <c r="B129" s="122"/>
      <c r="C129" s="123"/>
      <c r="D129" s="78"/>
      <c r="E129" s="79"/>
      <c r="F129" s="79"/>
      <c r="G129" s="79"/>
      <c r="H129" s="79"/>
      <c r="I129" s="79"/>
      <c r="J129" s="80"/>
      <c r="K129" s="79"/>
      <c r="L129" s="79"/>
      <c r="M129" s="79"/>
      <c r="N129" s="79"/>
      <c r="O129" s="79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7"/>
      <c r="AN129" s="17"/>
      <c r="AO129" s="17"/>
      <c r="AP129" s="17"/>
      <c r="AQ129" s="17"/>
      <c r="AR129" s="10"/>
      <c r="AS129" s="10"/>
      <c r="AT129" s="10"/>
      <c r="AU129" s="10"/>
      <c r="AV129" s="10"/>
      <c r="AW129" s="10"/>
      <c r="AX129" s="10"/>
      <c r="AY129" s="17"/>
      <c r="AZ129" s="17"/>
      <c r="BA129" s="17"/>
      <c r="BB129" s="17"/>
      <c r="BD129" s="79"/>
      <c r="BF129" s="79"/>
      <c r="BH129" s="79"/>
      <c r="BJ129" s="79"/>
    </row>
    <row r="130" spans="2:63" s="119" customFormat="1" x14ac:dyDescent="0.15">
      <c r="B130" s="124" t="s">
        <v>237</v>
      </c>
      <c r="C130" s="125" t="s">
        <v>17</v>
      </c>
      <c r="D130" s="126">
        <f t="shared" ref="D130:AI130" si="609">+D74-D78-D111-D128</f>
        <v>873.81000000000006</v>
      </c>
      <c r="E130" s="126">
        <f t="shared" si="609"/>
        <v>31.600000000000023</v>
      </c>
      <c r="F130" s="126">
        <f t="shared" si="609"/>
        <v>-19666.38</v>
      </c>
      <c r="G130" s="126">
        <f t="shared" si="609"/>
        <v>-2391.9499999999998</v>
      </c>
      <c r="H130" s="126">
        <f t="shared" si="609"/>
        <v>-8083.800000000002</v>
      </c>
      <c r="I130" s="126">
        <f t="shared" si="609"/>
        <v>695.22000000000071</v>
      </c>
      <c r="J130" s="126">
        <f t="shared" si="609"/>
        <v>31013.649999999998</v>
      </c>
      <c r="K130" s="126">
        <f t="shared" si="609"/>
        <v>19165.63</v>
      </c>
      <c r="L130" s="126">
        <f t="shared" si="609"/>
        <v>15650.989999999998</v>
      </c>
      <c r="M130" s="126">
        <f t="shared" si="609"/>
        <v>327.19999999999857</v>
      </c>
      <c r="N130" s="126">
        <f t="shared" si="609"/>
        <v>7879.9000000000005</v>
      </c>
      <c r="O130" s="126">
        <f t="shared" si="609"/>
        <v>15255.949999999999</v>
      </c>
      <c r="P130" s="126">
        <f t="shared" si="609"/>
        <v>145.36415067728962</v>
      </c>
      <c r="Q130" s="126">
        <f t="shared" si="609"/>
        <v>145.36415067728962</v>
      </c>
      <c r="R130" s="126">
        <f t="shared" si="609"/>
        <v>145.36415067728962</v>
      </c>
      <c r="S130" s="126">
        <f t="shared" si="609"/>
        <v>-3592.3710750948203</v>
      </c>
      <c r="T130" s="126">
        <f t="shared" si="609"/>
        <v>8614.5130882691319</v>
      </c>
      <c r="U130" s="126">
        <f t="shared" si="609"/>
        <v>31058.082559955867</v>
      </c>
      <c r="V130" s="126">
        <f t="shared" si="609"/>
        <v>45656.09968189292</v>
      </c>
      <c r="W130" s="126">
        <f t="shared" si="609"/>
        <v>43924.648125504486</v>
      </c>
      <c r="X130" s="126">
        <f t="shared" si="609"/>
        <v>35829.843214186323</v>
      </c>
      <c r="Y130" s="126">
        <f t="shared" si="609"/>
        <v>-1000.3890028998204</v>
      </c>
      <c r="Z130" s="126">
        <f t="shared" si="609"/>
        <v>-3782.0269996128027</v>
      </c>
      <c r="AA130" s="126">
        <f t="shared" si="609"/>
        <v>3596.9087622833076</v>
      </c>
      <c r="AB130" s="126">
        <f t="shared" si="609"/>
        <v>-10384.294360154545</v>
      </c>
      <c r="AC130" s="126">
        <f t="shared" si="609"/>
        <v>-17142.612133915009</v>
      </c>
      <c r="AD130" s="126">
        <f t="shared" si="609"/>
        <v>-13584.294360154545</v>
      </c>
      <c r="AE130" s="126">
        <f t="shared" si="609"/>
        <v>127699.46868561824</v>
      </c>
      <c r="AF130" s="126">
        <f t="shared" si="609"/>
        <v>97876.375398595323</v>
      </c>
      <c r="AG130" s="126">
        <f t="shared" si="609"/>
        <v>109459.07995795953</v>
      </c>
      <c r="AH130" s="126">
        <f t="shared" si="609"/>
        <v>66793.257679884933</v>
      </c>
      <c r="AI130" s="126">
        <f t="shared" si="609"/>
        <v>80292.941034162926</v>
      </c>
      <c r="AJ130" s="126">
        <f t="shared" ref="AJ130:BB130" si="610">+AJ74-AJ78-AJ111-AJ128</f>
        <v>24091.736770559703</v>
      </c>
      <c r="AK130" s="126">
        <f t="shared" si="610"/>
        <v>7280.5076248175956</v>
      </c>
      <c r="AL130" s="126">
        <f t="shared" si="610"/>
        <v>-1125.1069480534807</v>
      </c>
      <c r="AM130" s="126">
        <f t="shared" si="610"/>
        <v>141770.34079075459</v>
      </c>
      <c r="AN130" s="126">
        <f t="shared" si="610"/>
        <v>-17936.336093795602</v>
      </c>
      <c r="AO130" s="126">
        <f t="shared" si="610"/>
        <v>-17936.336093795602</v>
      </c>
      <c r="AP130" s="126">
        <f t="shared" si="610"/>
        <v>-18120.236093795604</v>
      </c>
      <c r="AQ130" s="126">
        <f t="shared" si="610"/>
        <v>242832.52717008928</v>
      </c>
      <c r="AR130" s="126">
        <f t="shared" si="610"/>
        <v>107400.24412995012</v>
      </c>
      <c r="AS130" s="126">
        <f t="shared" si="610"/>
        <v>103256.73413898345</v>
      </c>
      <c r="AT130" s="126">
        <f t="shared" si="610"/>
        <v>120888.95256678018</v>
      </c>
      <c r="AU130" s="126">
        <f t="shared" si="610"/>
        <v>127072.84335288178</v>
      </c>
      <c r="AV130" s="126">
        <f t="shared" si="610"/>
        <v>85555.521483983204</v>
      </c>
      <c r="AW130" s="126">
        <f t="shared" si="610"/>
        <v>34691.249839587144</v>
      </c>
      <c r="AX130" s="126">
        <f t="shared" si="610"/>
        <v>24792.347879690344</v>
      </c>
      <c r="AY130" s="126">
        <f t="shared" si="610"/>
        <v>353073.68119793566</v>
      </c>
      <c r="AZ130" s="126">
        <f t="shared" si="610"/>
        <v>-24393.34504010321</v>
      </c>
      <c r="BA130" s="126">
        <f t="shared" si="610"/>
        <v>-24393.34504010321</v>
      </c>
      <c r="BB130" s="126">
        <f t="shared" si="610"/>
        <v>-24393.34504010321</v>
      </c>
      <c r="BD130" s="118">
        <f>+BD74-BD78-BD111-BD128</f>
        <v>60751.819999999992</v>
      </c>
      <c r="BF130" s="118">
        <f>+BF74-BF78-BF111-BF128</f>
        <v>160741.40080651641</v>
      </c>
      <c r="BH130" s="118">
        <f>+BH74-BH78-BH111-BH128</f>
        <v>613027.40014007548</v>
      </c>
      <c r="BJ130" s="118">
        <f>SUM(AN130:AY130)</f>
        <v>1145571.1934784944</v>
      </c>
    </row>
    <row r="131" spans="2:63" x14ac:dyDescent="0.15">
      <c r="B131" s="38"/>
      <c r="C131" s="99"/>
      <c r="D131" s="78"/>
      <c r="E131" s="79"/>
      <c r="F131" s="79"/>
      <c r="G131" s="79"/>
      <c r="H131" s="79"/>
      <c r="I131" s="79"/>
      <c r="J131" s="80"/>
      <c r="K131" s="79"/>
      <c r="L131" s="79"/>
      <c r="M131" s="79"/>
      <c r="N131" s="79"/>
      <c r="O131" s="79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R131" s="10"/>
      <c r="AS131" s="10"/>
      <c r="AT131" s="10"/>
      <c r="AU131" s="10"/>
      <c r="AV131" s="10"/>
      <c r="AW131" s="10"/>
      <c r="AX131" s="10"/>
    </row>
    <row r="132" spans="2:63" x14ac:dyDescent="0.15">
      <c r="B132" s="90" t="s">
        <v>328</v>
      </c>
      <c r="C132" s="94" t="s">
        <v>17</v>
      </c>
      <c r="D132" s="65">
        <f t="shared" ref="D132:AI132" si="611">+D135+D145+D158+D165+D133</f>
        <v>1504.54</v>
      </c>
      <c r="E132" s="65">
        <f t="shared" si="611"/>
        <v>881.88</v>
      </c>
      <c r="F132" s="65">
        <f t="shared" si="611"/>
        <v>1651.0900000000001</v>
      </c>
      <c r="G132" s="65">
        <f t="shared" si="611"/>
        <v>540.39</v>
      </c>
      <c r="H132" s="65">
        <f t="shared" si="611"/>
        <v>1207.05</v>
      </c>
      <c r="I132" s="65">
        <f t="shared" si="611"/>
        <v>1231.92</v>
      </c>
      <c r="J132" s="65">
        <f t="shared" si="611"/>
        <v>5898.5100000000011</v>
      </c>
      <c r="K132" s="65">
        <f t="shared" si="611"/>
        <v>1873.9800000000002</v>
      </c>
      <c r="L132" s="65">
        <f t="shared" si="611"/>
        <v>4114.1000000000004</v>
      </c>
      <c r="M132" s="65">
        <f t="shared" si="611"/>
        <v>3017.6000000000004</v>
      </c>
      <c r="N132" s="65">
        <f t="shared" si="611"/>
        <v>3184.92</v>
      </c>
      <c r="O132" s="65">
        <f t="shared" si="611"/>
        <v>6549.76</v>
      </c>
      <c r="P132" s="65">
        <f t="shared" si="611"/>
        <v>200</v>
      </c>
      <c r="Q132" s="65">
        <f t="shared" si="611"/>
        <v>200</v>
      </c>
      <c r="R132" s="65">
        <f t="shared" si="611"/>
        <v>200</v>
      </c>
      <c r="S132" s="65">
        <f t="shared" si="611"/>
        <v>200</v>
      </c>
      <c r="T132" s="65">
        <f t="shared" si="611"/>
        <v>30200</v>
      </c>
      <c r="U132" s="65">
        <f t="shared" si="611"/>
        <v>1700</v>
      </c>
      <c r="V132" s="65">
        <f t="shared" si="611"/>
        <v>9434</v>
      </c>
      <c r="W132" s="65">
        <f t="shared" si="611"/>
        <v>22287</v>
      </c>
      <c r="X132" s="65">
        <f t="shared" si="611"/>
        <v>2400</v>
      </c>
      <c r="Y132" s="65">
        <f t="shared" si="611"/>
        <v>2400</v>
      </c>
      <c r="Z132" s="65">
        <f t="shared" si="611"/>
        <v>2400</v>
      </c>
      <c r="AA132" s="65">
        <f t="shared" si="611"/>
        <v>2400</v>
      </c>
      <c r="AB132" s="65">
        <f t="shared" si="611"/>
        <v>2400</v>
      </c>
      <c r="AC132" s="65">
        <f t="shared" si="611"/>
        <v>37400</v>
      </c>
      <c r="AD132" s="65">
        <f t="shared" si="611"/>
        <v>27700</v>
      </c>
      <c r="AE132" s="65">
        <f t="shared" si="611"/>
        <v>28880</v>
      </c>
      <c r="AF132" s="65">
        <f t="shared" si="611"/>
        <v>28930</v>
      </c>
      <c r="AG132" s="65">
        <f t="shared" si="611"/>
        <v>7700</v>
      </c>
      <c r="AH132" s="65">
        <f t="shared" si="611"/>
        <v>7700</v>
      </c>
      <c r="AI132" s="65">
        <f t="shared" si="611"/>
        <v>7700</v>
      </c>
      <c r="AJ132" s="65">
        <f t="shared" ref="AJ132:BB132" si="612">+AJ135+AJ145+AJ158+AJ165+AJ133</f>
        <v>7700</v>
      </c>
      <c r="AK132" s="65">
        <f t="shared" si="612"/>
        <v>7700</v>
      </c>
      <c r="AL132" s="65">
        <f t="shared" si="612"/>
        <v>7700</v>
      </c>
      <c r="AM132" s="65">
        <f t="shared" si="612"/>
        <v>7700</v>
      </c>
      <c r="AN132" s="65">
        <f t="shared" si="612"/>
        <v>8300</v>
      </c>
      <c r="AO132" s="65">
        <f t="shared" si="612"/>
        <v>8300</v>
      </c>
      <c r="AP132" s="65">
        <f t="shared" si="612"/>
        <v>65300</v>
      </c>
      <c r="AQ132" s="65">
        <f t="shared" si="612"/>
        <v>71680</v>
      </c>
      <c r="AR132" s="65">
        <f t="shared" si="612"/>
        <v>15500</v>
      </c>
      <c r="AS132" s="65">
        <f t="shared" si="612"/>
        <v>15500</v>
      </c>
      <c r="AT132" s="65">
        <f t="shared" si="612"/>
        <v>15500</v>
      </c>
      <c r="AU132" s="65">
        <f t="shared" si="612"/>
        <v>15500</v>
      </c>
      <c r="AV132" s="65">
        <f t="shared" si="612"/>
        <v>15500</v>
      </c>
      <c r="AW132" s="65">
        <f t="shared" si="612"/>
        <v>15500</v>
      </c>
      <c r="AX132" s="65">
        <f t="shared" si="612"/>
        <v>15500</v>
      </c>
      <c r="AY132" s="65">
        <f t="shared" si="612"/>
        <v>15500</v>
      </c>
      <c r="AZ132" s="65">
        <f t="shared" si="612"/>
        <v>15500</v>
      </c>
      <c r="BA132" s="65">
        <f t="shared" si="612"/>
        <v>15500</v>
      </c>
      <c r="BB132" s="65">
        <f t="shared" si="612"/>
        <v>15500</v>
      </c>
      <c r="BD132" s="65">
        <f>+BD135+BD145+BD158+BD165+BD133</f>
        <v>31655.74</v>
      </c>
      <c r="BF132" s="65">
        <f>+BF135+BF145+BF158+BF165+BF133</f>
        <v>74021</v>
      </c>
      <c r="BH132" s="65">
        <f>+BH135+BH145+BH158+BH165+BH133</f>
        <v>179210</v>
      </c>
      <c r="BJ132" s="65">
        <f>+BJ135+BJ145+BJ158+BJ165+BJ133</f>
        <v>277580</v>
      </c>
    </row>
    <row r="133" spans="2:63" x14ac:dyDescent="0.15">
      <c r="B133" s="299" t="s">
        <v>239</v>
      </c>
      <c r="C133" s="94" t="s">
        <v>17</v>
      </c>
      <c r="D133" s="86">
        <v>0</v>
      </c>
      <c r="E133" s="86">
        <v>0</v>
      </c>
      <c r="F133" s="86">
        <v>701.94</v>
      </c>
      <c r="G133" s="86">
        <v>0</v>
      </c>
      <c r="H133" s="86">
        <v>0</v>
      </c>
      <c r="I133" s="86">
        <v>0</v>
      </c>
      <c r="J133" s="86">
        <v>0</v>
      </c>
      <c r="K133" s="86">
        <v>250</v>
      </c>
      <c r="L133" s="86">
        <v>1562</v>
      </c>
      <c r="M133" s="86">
        <v>0</v>
      </c>
      <c r="N133" s="57">
        <v>0</v>
      </c>
      <c r="O133" s="57">
        <v>0</v>
      </c>
      <c r="P133" s="57">
        <v>0</v>
      </c>
      <c r="Q133" s="57">
        <v>0</v>
      </c>
      <c r="R133" s="57">
        <v>0</v>
      </c>
      <c r="S133" s="57">
        <v>0</v>
      </c>
      <c r="T133" s="57">
        <v>0</v>
      </c>
      <c r="U133" s="57">
        <v>0</v>
      </c>
      <c r="V133" s="57">
        <v>200</v>
      </c>
      <c r="W133" s="57">
        <v>200</v>
      </c>
      <c r="X133" s="57">
        <v>200</v>
      </c>
      <c r="Y133" s="57">
        <v>200</v>
      </c>
      <c r="Z133" s="57">
        <v>200</v>
      </c>
      <c r="AA133" s="57">
        <v>200</v>
      </c>
      <c r="AB133" s="57">
        <v>200</v>
      </c>
      <c r="AC133" s="57">
        <v>200</v>
      </c>
      <c r="AD133" s="57">
        <v>200</v>
      </c>
      <c r="AE133" s="57">
        <v>200</v>
      </c>
      <c r="AF133" s="57">
        <v>200</v>
      </c>
      <c r="AG133" s="57">
        <v>200</v>
      </c>
      <c r="AH133" s="57">
        <v>200</v>
      </c>
      <c r="AI133" s="57">
        <v>200</v>
      </c>
      <c r="AJ133" s="57">
        <v>200</v>
      </c>
      <c r="AK133" s="57">
        <v>200</v>
      </c>
      <c r="AL133" s="57">
        <v>200</v>
      </c>
      <c r="AM133" s="57">
        <v>200</v>
      </c>
      <c r="AN133" s="57">
        <v>300</v>
      </c>
      <c r="AO133" s="57">
        <v>300</v>
      </c>
      <c r="AP133" s="57">
        <v>300</v>
      </c>
      <c r="AQ133" s="57">
        <v>300</v>
      </c>
      <c r="AR133" s="57">
        <v>300</v>
      </c>
      <c r="AS133" s="57">
        <v>300</v>
      </c>
      <c r="AT133" s="57">
        <v>300</v>
      </c>
      <c r="AU133" s="57">
        <v>300</v>
      </c>
      <c r="AV133" s="57">
        <v>300</v>
      </c>
      <c r="AW133" s="57">
        <v>300</v>
      </c>
      <c r="AX133" s="57">
        <v>300</v>
      </c>
      <c r="AY133" s="57">
        <v>300</v>
      </c>
      <c r="AZ133" s="57">
        <v>300</v>
      </c>
      <c r="BA133" s="57">
        <v>300</v>
      </c>
      <c r="BB133" s="57">
        <v>300</v>
      </c>
      <c r="BD133" s="46">
        <f>SUM(D133:O133)</f>
        <v>2513.94</v>
      </c>
      <c r="BF133" s="46">
        <f>SUM(P133:AA133)</f>
        <v>1200</v>
      </c>
      <c r="BG133" s="55"/>
      <c r="BH133" s="46">
        <f>SUM(AB133:AM133)</f>
        <v>2400</v>
      </c>
      <c r="BI133" s="55"/>
      <c r="BJ133" s="46">
        <f>SUM(AN133:AY133)</f>
        <v>3600</v>
      </c>
      <c r="BK133" s="55"/>
    </row>
    <row r="134" spans="2:63" x14ac:dyDescent="0.15">
      <c r="B134" s="11"/>
    </row>
    <row r="135" spans="2:63" s="90" customFormat="1" x14ac:dyDescent="0.15">
      <c r="B135" s="90" t="s">
        <v>329</v>
      </c>
      <c r="C135" s="94" t="s">
        <v>17</v>
      </c>
      <c r="D135" s="69">
        <f>SUM(D136,D142,D143)</f>
        <v>76.569999999999993</v>
      </c>
      <c r="E135" s="69">
        <f t="shared" ref="E135:N135" si="613">SUM(E136,E142,E143)</f>
        <v>50.14</v>
      </c>
      <c r="F135" s="69">
        <f t="shared" si="613"/>
        <v>499.15</v>
      </c>
      <c r="G135" s="69">
        <f>SUM(G136,G142,G143)</f>
        <v>540.39</v>
      </c>
      <c r="H135" s="69">
        <f t="shared" si="613"/>
        <v>1207.05</v>
      </c>
      <c r="I135" s="69">
        <f t="shared" si="613"/>
        <v>1221.02</v>
      </c>
      <c r="J135" s="69">
        <f t="shared" si="613"/>
        <v>5800.2900000000009</v>
      </c>
      <c r="K135" s="69">
        <f t="shared" si="613"/>
        <v>1368.5400000000002</v>
      </c>
      <c r="L135" s="69">
        <f t="shared" si="613"/>
        <v>2524.4700000000003</v>
      </c>
      <c r="M135" s="69">
        <f t="shared" si="613"/>
        <v>2827.84</v>
      </c>
      <c r="N135" s="69">
        <f t="shared" si="613"/>
        <v>2657.16</v>
      </c>
      <c r="O135" s="69">
        <f>SUM(O136,O142,O143)</f>
        <v>5361.5</v>
      </c>
      <c r="P135" s="69">
        <f>SUM(P136,P142,P143)</f>
        <v>0</v>
      </c>
      <c r="Q135" s="69">
        <f>SUM(Q136,Q142,Q143)</f>
        <v>0</v>
      </c>
      <c r="R135" s="69">
        <f t="shared" ref="R135:AQ135" si="614">SUM(R136,R142,R143)</f>
        <v>0</v>
      </c>
      <c r="S135" s="69">
        <f t="shared" si="614"/>
        <v>0</v>
      </c>
      <c r="T135" s="69">
        <f t="shared" si="614"/>
        <v>30000</v>
      </c>
      <c r="U135" s="69">
        <f t="shared" si="614"/>
        <v>0</v>
      </c>
      <c r="V135" s="69">
        <f t="shared" si="614"/>
        <v>500</v>
      </c>
      <c r="W135" s="69">
        <f t="shared" si="614"/>
        <v>500</v>
      </c>
      <c r="X135" s="69">
        <f t="shared" si="614"/>
        <v>500</v>
      </c>
      <c r="Y135" s="69">
        <f t="shared" si="614"/>
        <v>500</v>
      </c>
      <c r="Z135" s="69">
        <f t="shared" si="614"/>
        <v>500</v>
      </c>
      <c r="AA135" s="69">
        <f t="shared" si="614"/>
        <v>500</v>
      </c>
      <c r="AB135" s="69">
        <f t="shared" si="614"/>
        <v>500</v>
      </c>
      <c r="AC135" s="69">
        <f t="shared" si="614"/>
        <v>35500</v>
      </c>
      <c r="AD135" s="69">
        <f t="shared" si="614"/>
        <v>25500</v>
      </c>
      <c r="AE135" s="69">
        <f t="shared" si="614"/>
        <v>500</v>
      </c>
      <c r="AF135" s="69">
        <f t="shared" si="614"/>
        <v>500</v>
      </c>
      <c r="AG135" s="69">
        <f t="shared" si="614"/>
        <v>500</v>
      </c>
      <c r="AH135" s="69">
        <f t="shared" si="614"/>
        <v>500</v>
      </c>
      <c r="AI135" s="69">
        <f t="shared" si="614"/>
        <v>500</v>
      </c>
      <c r="AJ135" s="69">
        <f t="shared" si="614"/>
        <v>500</v>
      </c>
      <c r="AK135" s="69">
        <f t="shared" si="614"/>
        <v>500</v>
      </c>
      <c r="AL135" s="69">
        <f t="shared" si="614"/>
        <v>500</v>
      </c>
      <c r="AM135" s="69">
        <f t="shared" si="614"/>
        <v>500</v>
      </c>
      <c r="AN135" s="69">
        <f t="shared" si="614"/>
        <v>1000</v>
      </c>
      <c r="AO135" s="69">
        <f t="shared" si="614"/>
        <v>1000</v>
      </c>
      <c r="AP135" s="69">
        <f>SUM(AP136,AP142,AP143)</f>
        <v>51000</v>
      </c>
      <c r="AQ135" s="69">
        <f t="shared" si="614"/>
        <v>36000</v>
      </c>
      <c r="AR135" s="69">
        <f t="shared" ref="AR135:BB135" si="615">SUM(AR136,AR142,AR143)</f>
        <v>1000</v>
      </c>
      <c r="AS135" s="69">
        <f t="shared" si="615"/>
        <v>1000</v>
      </c>
      <c r="AT135" s="69">
        <f t="shared" si="615"/>
        <v>1000</v>
      </c>
      <c r="AU135" s="69">
        <f t="shared" si="615"/>
        <v>1000</v>
      </c>
      <c r="AV135" s="69">
        <f t="shared" si="615"/>
        <v>1000</v>
      </c>
      <c r="AW135" s="69">
        <f t="shared" si="615"/>
        <v>1000</v>
      </c>
      <c r="AX135" s="69">
        <f t="shared" si="615"/>
        <v>1000</v>
      </c>
      <c r="AY135" s="69">
        <f t="shared" si="615"/>
        <v>1000</v>
      </c>
      <c r="AZ135" s="69">
        <f t="shared" si="615"/>
        <v>1000</v>
      </c>
      <c r="BA135" s="69">
        <f t="shared" si="615"/>
        <v>1000</v>
      </c>
      <c r="BB135" s="69">
        <f t="shared" si="615"/>
        <v>1000</v>
      </c>
      <c r="BD135" s="65">
        <f t="shared" ref="BD135:BD143" si="616">SUM(D135:O135)</f>
        <v>24134.120000000003</v>
      </c>
      <c r="BE135" s="17"/>
      <c r="BF135" s="65">
        <f t="shared" ref="BF135:BF143" si="617">SUM(P135:AA135)</f>
        <v>33000</v>
      </c>
      <c r="BH135" s="65">
        <f t="shared" ref="BH135:BH143" si="618">SUM(AB135:AM135)</f>
        <v>66000</v>
      </c>
      <c r="BJ135" s="65">
        <f t="shared" ref="BJ135:BJ143" si="619">SUM(AN135:AY135)</f>
        <v>97000</v>
      </c>
    </row>
    <row r="136" spans="2:63" outlineLevel="1" x14ac:dyDescent="0.15">
      <c r="B136" s="299" t="s">
        <v>240</v>
      </c>
      <c r="C136" s="94" t="s">
        <v>17</v>
      </c>
      <c r="D136" s="46">
        <f>SUM(D137:D141)</f>
        <v>76.569999999999993</v>
      </c>
      <c r="E136" s="46">
        <f t="shared" ref="E136:BB136" si="620">SUM(E137:E141)</f>
        <v>50.14</v>
      </c>
      <c r="F136" s="46">
        <f t="shared" si="620"/>
        <v>499.15</v>
      </c>
      <c r="G136" s="46">
        <f t="shared" si="620"/>
        <v>522.01</v>
      </c>
      <c r="H136" s="46">
        <f t="shared" si="620"/>
        <v>1207.05</v>
      </c>
      <c r="I136" s="46">
        <f t="shared" si="620"/>
        <v>1171.02</v>
      </c>
      <c r="J136" s="46">
        <f t="shared" si="620"/>
        <v>5800.2900000000009</v>
      </c>
      <c r="K136" s="46">
        <f t="shared" si="620"/>
        <v>1154.6600000000001</v>
      </c>
      <c r="L136" s="46">
        <f t="shared" si="620"/>
        <v>796.56999999999994</v>
      </c>
      <c r="M136" s="46">
        <f t="shared" si="620"/>
        <v>1500.66</v>
      </c>
      <c r="N136" s="46">
        <f t="shared" si="620"/>
        <v>27.14</v>
      </c>
      <c r="O136" s="46">
        <f t="shared" si="620"/>
        <v>1801.8</v>
      </c>
      <c r="P136" s="46">
        <f t="shared" si="620"/>
        <v>0</v>
      </c>
      <c r="Q136" s="46">
        <f t="shared" si="620"/>
        <v>0</v>
      </c>
      <c r="R136" s="46">
        <f t="shared" si="620"/>
        <v>0</v>
      </c>
      <c r="S136" s="46">
        <f t="shared" si="620"/>
        <v>0</v>
      </c>
      <c r="T136" s="46">
        <f t="shared" si="620"/>
        <v>30000</v>
      </c>
      <c r="U136" s="46">
        <f t="shared" si="620"/>
        <v>0</v>
      </c>
      <c r="V136" s="46">
        <f t="shared" si="620"/>
        <v>0</v>
      </c>
      <c r="W136" s="46">
        <f t="shared" si="620"/>
        <v>0</v>
      </c>
      <c r="X136" s="46">
        <f t="shared" si="620"/>
        <v>0</v>
      </c>
      <c r="Y136" s="46">
        <f t="shared" si="620"/>
        <v>0</v>
      </c>
      <c r="Z136" s="46">
        <f t="shared" si="620"/>
        <v>0</v>
      </c>
      <c r="AA136" s="46">
        <f t="shared" si="620"/>
        <v>0</v>
      </c>
      <c r="AB136" s="46">
        <f t="shared" si="620"/>
        <v>0</v>
      </c>
      <c r="AC136" s="46">
        <f t="shared" si="620"/>
        <v>35000</v>
      </c>
      <c r="AD136" s="46">
        <f t="shared" si="620"/>
        <v>25000</v>
      </c>
      <c r="AE136" s="46">
        <f t="shared" si="620"/>
        <v>0</v>
      </c>
      <c r="AF136" s="46">
        <f t="shared" si="620"/>
        <v>0</v>
      </c>
      <c r="AG136" s="46">
        <f t="shared" si="620"/>
        <v>0</v>
      </c>
      <c r="AH136" s="46">
        <f t="shared" si="620"/>
        <v>0</v>
      </c>
      <c r="AI136" s="46">
        <f t="shared" si="620"/>
        <v>0</v>
      </c>
      <c r="AJ136" s="46">
        <f t="shared" si="620"/>
        <v>0</v>
      </c>
      <c r="AK136" s="46">
        <f t="shared" si="620"/>
        <v>0</v>
      </c>
      <c r="AL136" s="46">
        <f t="shared" si="620"/>
        <v>0</v>
      </c>
      <c r="AM136" s="46">
        <f t="shared" si="620"/>
        <v>0</v>
      </c>
      <c r="AN136" s="46">
        <f t="shared" si="620"/>
        <v>0</v>
      </c>
      <c r="AO136" s="46">
        <f t="shared" si="620"/>
        <v>0</v>
      </c>
      <c r="AP136" s="46">
        <f t="shared" si="620"/>
        <v>50000</v>
      </c>
      <c r="AQ136" s="46">
        <f t="shared" si="620"/>
        <v>35000</v>
      </c>
      <c r="AR136" s="46">
        <f t="shared" si="620"/>
        <v>0</v>
      </c>
      <c r="AS136" s="46">
        <f t="shared" si="620"/>
        <v>0</v>
      </c>
      <c r="AT136" s="46">
        <f t="shared" si="620"/>
        <v>0</v>
      </c>
      <c r="AU136" s="46">
        <f t="shared" si="620"/>
        <v>0</v>
      </c>
      <c r="AV136" s="46">
        <f t="shared" si="620"/>
        <v>0</v>
      </c>
      <c r="AW136" s="46">
        <f t="shared" si="620"/>
        <v>0</v>
      </c>
      <c r="AX136" s="46">
        <f t="shared" si="620"/>
        <v>0</v>
      </c>
      <c r="AY136" s="46">
        <f t="shared" si="620"/>
        <v>0</v>
      </c>
      <c r="AZ136" s="46">
        <f t="shared" si="620"/>
        <v>0</v>
      </c>
      <c r="BA136" s="46">
        <f t="shared" si="620"/>
        <v>0</v>
      </c>
      <c r="BB136" s="46">
        <f t="shared" si="620"/>
        <v>0</v>
      </c>
      <c r="BD136" s="46">
        <f t="shared" si="616"/>
        <v>14607.06</v>
      </c>
      <c r="BF136" s="46">
        <f t="shared" si="617"/>
        <v>30000</v>
      </c>
      <c r="BG136" s="55"/>
      <c r="BH136" s="46">
        <f t="shared" si="618"/>
        <v>60000</v>
      </c>
      <c r="BI136" s="55"/>
      <c r="BJ136" s="46">
        <f t="shared" si="619"/>
        <v>85000</v>
      </c>
      <c r="BK136" s="55"/>
    </row>
    <row r="137" spans="2:63" outlineLevel="1" x14ac:dyDescent="0.15">
      <c r="B137" s="33" t="s">
        <v>241</v>
      </c>
      <c r="C137" s="94" t="s">
        <v>17</v>
      </c>
      <c r="D137" s="57">
        <v>5.5</v>
      </c>
      <c r="E137" s="57">
        <v>39.229999999999997</v>
      </c>
      <c r="F137" s="57">
        <v>0</v>
      </c>
      <c r="G137" s="57">
        <v>20</v>
      </c>
      <c r="H137" s="57">
        <v>1177</v>
      </c>
      <c r="I137" s="57">
        <v>856.41999999999985</v>
      </c>
      <c r="J137" s="57">
        <v>2760.26</v>
      </c>
      <c r="K137" s="57">
        <v>171.71</v>
      </c>
      <c r="L137" s="57">
        <v>456.57</v>
      </c>
      <c r="M137" s="57">
        <v>136.18</v>
      </c>
      <c r="N137" s="57">
        <v>0</v>
      </c>
      <c r="O137" s="57">
        <v>1636.23</v>
      </c>
      <c r="P137" s="57">
        <v>0</v>
      </c>
      <c r="Q137" s="57">
        <v>0</v>
      </c>
      <c r="R137" s="57">
        <v>0</v>
      </c>
      <c r="S137" s="57">
        <v>0</v>
      </c>
      <c r="T137" s="57">
        <v>18000</v>
      </c>
      <c r="U137" s="57">
        <v>0</v>
      </c>
      <c r="V137" s="57">
        <v>0</v>
      </c>
      <c r="W137" s="57">
        <v>0</v>
      </c>
      <c r="X137" s="57">
        <v>0</v>
      </c>
      <c r="Y137" s="57">
        <v>0</v>
      </c>
      <c r="Z137" s="57">
        <v>0</v>
      </c>
      <c r="AA137" s="57">
        <v>0</v>
      </c>
      <c r="AB137" s="57">
        <v>0</v>
      </c>
      <c r="AC137" s="57">
        <v>10000</v>
      </c>
      <c r="AD137" s="57">
        <v>10000</v>
      </c>
      <c r="AE137" s="57">
        <v>0</v>
      </c>
      <c r="AF137" s="57">
        <v>0</v>
      </c>
      <c r="AG137" s="57">
        <v>0</v>
      </c>
      <c r="AH137" s="57">
        <v>0</v>
      </c>
      <c r="AI137" s="57">
        <v>0</v>
      </c>
      <c r="AJ137" s="57">
        <v>0</v>
      </c>
      <c r="AK137" s="57">
        <v>0</v>
      </c>
      <c r="AL137" s="57">
        <v>0</v>
      </c>
      <c r="AM137" s="57">
        <v>0</v>
      </c>
      <c r="AN137" s="57">
        <v>0</v>
      </c>
      <c r="AO137" s="57">
        <v>0</v>
      </c>
      <c r="AP137" s="57">
        <v>15000</v>
      </c>
      <c r="AQ137" s="57">
        <v>20000</v>
      </c>
      <c r="AR137" s="57">
        <v>0</v>
      </c>
      <c r="AS137" s="57">
        <v>0</v>
      </c>
      <c r="AT137" s="57">
        <v>0</v>
      </c>
      <c r="AU137" s="57">
        <v>0</v>
      </c>
      <c r="AV137" s="57">
        <v>0</v>
      </c>
      <c r="AW137" s="57">
        <v>0</v>
      </c>
      <c r="AX137" s="57">
        <v>0</v>
      </c>
      <c r="AY137" s="57">
        <v>0</v>
      </c>
      <c r="AZ137" s="57">
        <v>0</v>
      </c>
      <c r="BA137" s="57">
        <v>0</v>
      </c>
      <c r="BB137" s="57">
        <v>0</v>
      </c>
      <c r="BD137" s="46">
        <f t="shared" si="616"/>
        <v>7259.1</v>
      </c>
      <c r="BF137" s="46">
        <f t="shared" si="617"/>
        <v>18000</v>
      </c>
      <c r="BG137" s="55"/>
      <c r="BH137" s="46">
        <f t="shared" si="618"/>
        <v>20000</v>
      </c>
      <c r="BI137" s="55"/>
      <c r="BJ137" s="46">
        <f t="shared" si="619"/>
        <v>35000</v>
      </c>
      <c r="BK137" s="55"/>
    </row>
    <row r="138" spans="2:63" outlineLevel="1" x14ac:dyDescent="0.15">
      <c r="B138" s="33" t="s">
        <v>360</v>
      </c>
      <c r="C138" s="94" t="s">
        <v>17</v>
      </c>
      <c r="D138" s="57">
        <v>71.069999999999993</v>
      </c>
      <c r="E138" s="57">
        <v>10.91</v>
      </c>
      <c r="F138" s="57">
        <v>499.15</v>
      </c>
      <c r="G138" s="57">
        <v>247.91</v>
      </c>
      <c r="H138" s="57">
        <v>0</v>
      </c>
      <c r="I138" s="57">
        <v>314.60000000000002</v>
      </c>
      <c r="J138" s="57">
        <v>1175.0300000000002</v>
      </c>
      <c r="K138" s="57">
        <v>218.46</v>
      </c>
      <c r="L138" s="57">
        <v>340</v>
      </c>
      <c r="M138" s="57">
        <v>91.47999999999999</v>
      </c>
      <c r="N138" s="57">
        <v>27.14</v>
      </c>
      <c r="O138" s="57">
        <v>123.22</v>
      </c>
      <c r="P138" s="57">
        <v>0</v>
      </c>
      <c r="Q138" s="57">
        <v>0</v>
      </c>
      <c r="R138" s="57">
        <v>0</v>
      </c>
      <c r="S138" s="57">
        <v>0</v>
      </c>
      <c r="T138" s="57">
        <v>12000</v>
      </c>
      <c r="U138" s="57">
        <v>0</v>
      </c>
      <c r="V138" s="57">
        <v>0</v>
      </c>
      <c r="W138" s="57">
        <v>0</v>
      </c>
      <c r="X138" s="57">
        <v>0</v>
      </c>
      <c r="Y138" s="57">
        <v>0</v>
      </c>
      <c r="Z138" s="57">
        <v>0</v>
      </c>
      <c r="AA138" s="57">
        <v>0</v>
      </c>
      <c r="AB138" s="57">
        <v>0</v>
      </c>
      <c r="AC138" s="57">
        <v>10000</v>
      </c>
      <c r="AD138" s="57">
        <v>15000</v>
      </c>
      <c r="AE138" s="57">
        <v>0</v>
      </c>
      <c r="AF138" s="57">
        <v>0</v>
      </c>
      <c r="AG138" s="57">
        <v>0</v>
      </c>
      <c r="AH138" s="57">
        <v>0</v>
      </c>
      <c r="AI138" s="57">
        <v>0</v>
      </c>
      <c r="AJ138" s="57">
        <v>0</v>
      </c>
      <c r="AK138" s="57">
        <v>0</v>
      </c>
      <c r="AL138" s="57">
        <v>0</v>
      </c>
      <c r="AM138" s="57">
        <v>0</v>
      </c>
      <c r="AN138" s="57">
        <v>0</v>
      </c>
      <c r="AO138" s="57">
        <v>0</v>
      </c>
      <c r="AP138" s="57">
        <v>15000</v>
      </c>
      <c r="AQ138" s="57">
        <v>15000</v>
      </c>
      <c r="AR138" s="57">
        <v>0</v>
      </c>
      <c r="AS138" s="57">
        <v>0</v>
      </c>
      <c r="AT138" s="57">
        <v>0</v>
      </c>
      <c r="AU138" s="57">
        <v>0</v>
      </c>
      <c r="AV138" s="57">
        <v>0</v>
      </c>
      <c r="AW138" s="57">
        <v>0</v>
      </c>
      <c r="AX138" s="57">
        <v>0</v>
      </c>
      <c r="AY138" s="57">
        <v>0</v>
      </c>
      <c r="AZ138" s="57">
        <v>0</v>
      </c>
      <c r="BA138" s="57">
        <v>0</v>
      </c>
      <c r="BB138" s="57">
        <v>0</v>
      </c>
      <c r="BD138" s="46">
        <f t="shared" si="616"/>
        <v>3118.97</v>
      </c>
      <c r="BF138" s="46">
        <f t="shared" si="617"/>
        <v>12000</v>
      </c>
      <c r="BG138" s="55"/>
      <c r="BH138" s="46">
        <f t="shared" si="618"/>
        <v>25000</v>
      </c>
      <c r="BI138" s="55"/>
      <c r="BJ138" s="46">
        <f t="shared" si="619"/>
        <v>30000</v>
      </c>
      <c r="BK138" s="55"/>
    </row>
    <row r="139" spans="2:63" outlineLevel="1" x14ac:dyDescent="0.15">
      <c r="B139" s="33" t="s">
        <v>242</v>
      </c>
      <c r="C139" s="94" t="s">
        <v>17</v>
      </c>
      <c r="D139" s="57">
        <v>0</v>
      </c>
      <c r="E139" s="57">
        <v>0</v>
      </c>
      <c r="F139" s="57">
        <v>0</v>
      </c>
      <c r="G139" s="57">
        <v>0</v>
      </c>
      <c r="H139" s="57">
        <v>0</v>
      </c>
      <c r="I139" s="57">
        <v>0</v>
      </c>
      <c r="J139" s="57">
        <v>1865</v>
      </c>
      <c r="K139" s="57">
        <v>764.49</v>
      </c>
      <c r="L139" s="57">
        <v>0</v>
      </c>
      <c r="M139" s="57">
        <v>1273</v>
      </c>
      <c r="N139" s="57">
        <v>0</v>
      </c>
      <c r="O139" s="57">
        <v>0</v>
      </c>
      <c r="P139" s="57">
        <v>0</v>
      </c>
      <c r="Q139" s="57">
        <v>0</v>
      </c>
      <c r="R139" s="57">
        <v>0</v>
      </c>
      <c r="S139" s="57">
        <v>0</v>
      </c>
      <c r="T139" s="57">
        <v>0</v>
      </c>
      <c r="U139" s="57">
        <v>0</v>
      </c>
      <c r="V139" s="57">
        <v>0</v>
      </c>
      <c r="W139" s="57">
        <v>0</v>
      </c>
      <c r="X139" s="57">
        <v>0</v>
      </c>
      <c r="Y139" s="57">
        <v>0</v>
      </c>
      <c r="Z139" s="57">
        <v>0</v>
      </c>
      <c r="AA139" s="57">
        <v>0</v>
      </c>
      <c r="AB139" s="57">
        <v>0</v>
      </c>
      <c r="AC139" s="57">
        <v>10000</v>
      </c>
      <c r="AD139" s="57">
        <v>0</v>
      </c>
      <c r="AE139" s="57">
        <v>0</v>
      </c>
      <c r="AF139" s="57">
        <v>0</v>
      </c>
      <c r="AG139" s="57">
        <v>0</v>
      </c>
      <c r="AH139" s="57">
        <v>0</v>
      </c>
      <c r="AI139" s="57">
        <v>0</v>
      </c>
      <c r="AJ139" s="57">
        <v>0</v>
      </c>
      <c r="AK139" s="57">
        <v>0</v>
      </c>
      <c r="AL139" s="57">
        <v>0</v>
      </c>
      <c r="AM139" s="57">
        <v>0</v>
      </c>
      <c r="AN139" s="57">
        <v>0</v>
      </c>
      <c r="AO139" s="57">
        <v>0</v>
      </c>
      <c r="AP139" s="57">
        <v>15000</v>
      </c>
      <c r="AQ139" s="57">
        <v>0</v>
      </c>
      <c r="AR139" s="57">
        <v>0</v>
      </c>
      <c r="AS139" s="57">
        <v>0</v>
      </c>
      <c r="AT139" s="57">
        <v>0</v>
      </c>
      <c r="AU139" s="57">
        <v>0</v>
      </c>
      <c r="AV139" s="57">
        <v>0</v>
      </c>
      <c r="AW139" s="57">
        <v>0</v>
      </c>
      <c r="AX139" s="57">
        <v>0</v>
      </c>
      <c r="AY139" s="57">
        <v>0</v>
      </c>
      <c r="AZ139" s="57">
        <v>0</v>
      </c>
      <c r="BA139" s="57">
        <v>0</v>
      </c>
      <c r="BB139" s="57">
        <v>0</v>
      </c>
      <c r="BD139" s="46">
        <f t="shared" si="616"/>
        <v>3902.49</v>
      </c>
      <c r="BF139" s="46">
        <f t="shared" si="617"/>
        <v>0</v>
      </c>
      <c r="BG139" s="55"/>
      <c r="BH139" s="46">
        <f t="shared" si="618"/>
        <v>10000</v>
      </c>
      <c r="BI139" s="55"/>
      <c r="BJ139" s="46">
        <f t="shared" si="619"/>
        <v>15000</v>
      </c>
      <c r="BK139" s="55"/>
    </row>
    <row r="140" spans="2:63" outlineLevel="1" x14ac:dyDescent="0.15">
      <c r="B140" s="33" t="s">
        <v>243</v>
      </c>
      <c r="C140" s="94" t="s">
        <v>17</v>
      </c>
      <c r="D140" s="57">
        <v>0</v>
      </c>
      <c r="E140" s="57">
        <v>0</v>
      </c>
      <c r="F140" s="57">
        <v>0</v>
      </c>
      <c r="G140" s="76">
        <v>254.1</v>
      </c>
      <c r="H140" s="57">
        <v>0</v>
      </c>
      <c r="I140" s="57">
        <v>0</v>
      </c>
      <c r="J140" s="57">
        <v>0</v>
      </c>
      <c r="K140" s="57">
        <v>0</v>
      </c>
      <c r="L140" s="57">
        <v>0</v>
      </c>
      <c r="M140" s="57">
        <v>0</v>
      </c>
      <c r="N140" s="57">
        <v>0</v>
      </c>
      <c r="O140" s="57">
        <v>42.35</v>
      </c>
      <c r="P140" s="57">
        <v>0</v>
      </c>
      <c r="Q140" s="57">
        <v>0</v>
      </c>
      <c r="R140" s="57">
        <v>0</v>
      </c>
      <c r="S140" s="57">
        <v>0</v>
      </c>
      <c r="T140" s="57">
        <v>0</v>
      </c>
      <c r="U140" s="57">
        <v>0</v>
      </c>
      <c r="V140" s="57">
        <v>0</v>
      </c>
      <c r="W140" s="57">
        <v>0</v>
      </c>
      <c r="X140" s="57">
        <v>0</v>
      </c>
      <c r="Y140" s="57">
        <v>0</v>
      </c>
      <c r="Z140" s="57">
        <v>0</v>
      </c>
      <c r="AA140" s="57">
        <v>0</v>
      </c>
      <c r="AB140" s="57">
        <v>0</v>
      </c>
      <c r="AC140" s="57">
        <v>5000</v>
      </c>
      <c r="AD140" s="57">
        <v>0</v>
      </c>
      <c r="AE140" s="57">
        <v>0</v>
      </c>
      <c r="AF140" s="57">
        <v>0</v>
      </c>
      <c r="AG140" s="57">
        <v>0</v>
      </c>
      <c r="AH140" s="57">
        <v>0</v>
      </c>
      <c r="AI140" s="57">
        <v>0</v>
      </c>
      <c r="AJ140" s="57">
        <v>0</v>
      </c>
      <c r="AK140" s="57">
        <v>0</v>
      </c>
      <c r="AL140" s="57">
        <v>0</v>
      </c>
      <c r="AM140" s="57">
        <v>0</v>
      </c>
      <c r="AN140" s="57">
        <v>0</v>
      </c>
      <c r="AO140" s="57">
        <v>0</v>
      </c>
      <c r="AP140" s="57">
        <v>5000</v>
      </c>
      <c r="AQ140" s="57">
        <v>0</v>
      </c>
      <c r="AR140" s="57">
        <v>0</v>
      </c>
      <c r="AS140" s="57">
        <v>0</v>
      </c>
      <c r="AT140" s="57">
        <v>0</v>
      </c>
      <c r="AU140" s="57">
        <v>0</v>
      </c>
      <c r="AV140" s="57">
        <v>0</v>
      </c>
      <c r="AW140" s="57">
        <v>0</v>
      </c>
      <c r="AX140" s="57">
        <v>0</v>
      </c>
      <c r="AY140" s="57">
        <v>0</v>
      </c>
      <c r="AZ140" s="57">
        <v>0</v>
      </c>
      <c r="BA140" s="57">
        <v>0</v>
      </c>
      <c r="BB140" s="57">
        <v>0</v>
      </c>
      <c r="BD140" s="46">
        <f t="shared" si="616"/>
        <v>296.45</v>
      </c>
      <c r="BF140" s="46">
        <f t="shared" si="617"/>
        <v>0</v>
      </c>
      <c r="BG140" s="55"/>
      <c r="BH140" s="46">
        <f t="shared" si="618"/>
        <v>5000</v>
      </c>
      <c r="BI140" s="55"/>
      <c r="BJ140" s="46">
        <f t="shared" si="619"/>
        <v>5000</v>
      </c>
      <c r="BK140" s="55"/>
    </row>
    <row r="141" spans="2:63" outlineLevel="1" x14ac:dyDescent="0.15">
      <c r="B141" s="33" t="s">
        <v>230</v>
      </c>
      <c r="C141" s="94" t="s">
        <v>17</v>
      </c>
      <c r="D141" s="57">
        <v>0</v>
      </c>
      <c r="E141" s="57">
        <v>0</v>
      </c>
      <c r="F141" s="57">
        <v>0</v>
      </c>
      <c r="G141" s="57">
        <v>0</v>
      </c>
      <c r="H141" s="76">
        <v>30.05</v>
      </c>
      <c r="I141" s="57">
        <v>0</v>
      </c>
      <c r="J141" s="57">
        <v>0</v>
      </c>
      <c r="K141" s="57">
        <v>0</v>
      </c>
      <c r="L141" s="57">
        <v>0</v>
      </c>
      <c r="M141" s="57">
        <v>0</v>
      </c>
      <c r="N141" s="57">
        <v>0</v>
      </c>
      <c r="O141" s="57">
        <v>0</v>
      </c>
      <c r="P141" s="57">
        <v>0</v>
      </c>
      <c r="Q141" s="57">
        <v>0</v>
      </c>
      <c r="R141" s="57">
        <v>0</v>
      </c>
      <c r="S141" s="57">
        <v>0</v>
      </c>
      <c r="T141" s="57">
        <v>0</v>
      </c>
      <c r="U141" s="57">
        <v>0</v>
      </c>
      <c r="V141" s="57">
        <v>0</v>
      </c>
      <c r="W141" s="57">
        <v>0</v>
      </c>
      <c r="X141" s="57">
        <v>0</v>
      </c>
      <c r="Y141" s="57">
        <v>0</v>
      </c>
      <c r="Z141" s="57">
        <v>0</v>
      </c>
      <c r="AA141" s="57">
        <v>0</v>
      </c>
      <c r="AB141" s="57">
        <v>0</v>
      </c>
      <c r="AC141" s="57">
        <v>0</v>
      </c>
      <c r="AD141" s="57">
        <v>0</v>
      </c>
      <c r="AE141" s="57">
        <v>0</v>
      </c>
      <c r="AF141" s="57">
        <v>0</v>
      </c>
      <c r="AG141" s="57">
        <v>0</v>
      </c>
      <c r="AH141" s="57">
        <v>0</v>
      </c>
      <c r="AI141" s="57">
        <v>0</v>
      </c>
      <c r="AJ141" s="57">
        <v>0</v>
      </c>
      <c r="AK141" s="57">
        <v>0</v>
      </c>
      <c r="AL141" s="57">
        <v>0</v>
      </c>
      <c r="AM141" s="57">
        <v>0</v>
      </c>
      <c r="AN141" s="57">
        <v>0</v>
      </c>
      <c r="AO141" s="57">
        <v>0</v>
      </c>
      <c r="AP141" s="57">
        <v>0</v>
      </c>
      <c r="AQ141" s="57">
        <v>0</v>
      </c>
      <c r="AR141" s="57">
        <v>0</v>
      </c>
      <c r="AS141" s="57">
        <v>0</v>
      </c>
      <c r="AT141" s="57">
        <v>0</v>
      </c>
      <c r="AU141" s="57">
        <v>0</v>
      </c>
      <c r="AV141" s="57">
        <v>0</v>
      </c>
      <c r="AW141" s="57">
        <v>0</v>
      </c>
      <c r="AX141" s="57">
        <v>0</v>
      </c>
      <c r="AY141" s="57">
        <v>0</v>
      </c>
      <c r="AZ141" s="57">
        <v>0</v>
      </c>
      <c r="BA141" s="57">
        <v>0</v>
      </c>
      <c r="BB141" s="57">
        <v>0</v>
      </c>
      <c r="BD141" s="46">
        <f t="shared" si="616"/>
        <v>30.05</v>
      </c>
      <c r="BF141" s="46">
        <f t="shared" si="617"/>
        <v>0</v>
      </c>
      <c r="BG141" s="55"/>
      <c r="BH141" s="46">
        <f t="shared" si="618"/>
        <v>0</v>
      </c>
      <c r="BI141" s="55"/>
      <c r="BJ141" s="46">
        <f t="shared" si="619"/>
        <v>0</v>
      </c>
      <c r="BK141" s="55"/>
    </row>
    <row r="142" spans="2:63" outlineLevel="1" x14ac:dyDescent="0.15">
      <c r="B142" s="299" t="s">
        <v>244</v>
      </c>
      <c r="C142" s="94" t="s">
        <v>17</v>
      </c>
      <c r="D142" s="57">
        <v>0</v>
      </c>
      <c r="E142" s="57">
        <v>0</v>
      </c>
      <c r="F142" s="57">
        <v>0</v>
      </c>
      <c r="G142" s="57">
        <v>0</v>
      </c>
      <c r="H142" s="57">
        <v>0</v>
      </c>
      <c r="I142" s="57">
        <v>0</v>
      </c>
      <c r="J142" s="57">
        <v>0</v>
      </c>
      <c r="K142" s="57">
        <v>213.88000000000002</v>
      </c>
      <c r="L142" s="57">
        <v>1727.9</v>
      </c>
      <c r="M142" s="57">
        <v>1275.1800000000003</v>
      </c>
      <c r="N142" s="57">
        <v>2589.4</v>
      </c>
      <c r="O142" s="57">
        <v>3529.81</v>
      </c>
      <c r="P142" s="57">
        <v>0</v>
      </c>
      <c r="Q142" s="57">
        <v>0</v>
      </c>
      <c r="R142" s="57">
        <v>0</v>
      </c>
      <c r="S142" s="57">
        <v>0</v>
      </c>
      <c r="T142" s="57">
        <v>0</v>
      </c>
      <c r="U142" s="57">
        <v>0</v>
      </c>
      <c r="V142" s="57">
        <v>0</v>
      </c>
      <c r="W142" s="57">
        <v>0</v>
      </c>
      <c r="X142" s="57">
        <v>0</v>
      </c>
      <c r="Y142" s="57">
        <v>0</v>
      </c>
      <c r="Z142" s="57">
        <v>0</v>
      </c>
      <c r="AA142" s="57">
        <v>0</v>
      </c>
      <c r="AB142" s="57">
        <v>0</v>
      </c>
      <c r="AC142" s="57">
        <v>0</v>
      </c>
      <c r="AD142" s="57">
        <v>0</v>
      </c>
      <c r="AE142" s="57">
        <v>0</v>
      </c>
      <c r="AF142" s="57">
        <v>0</v>
      </c>
      <c r="AG142" s="57">
        <v>0</v>
      </c>
      <c r="AH142" s="57">
        <v>0</v>
      </c>
      <c r="AI142" s="57">
        <v>0</v>
      </c>
      <c r="AJ142" s="57">
        <v>0</v>
      </c>
      <c r="AK142" s="57">
        <v>0</v>
      </c>
      <c r="AL142" s="57">
        <v>0</v>
      </c>
      <c r="AM142" s="57">
        <v>0</v>
      </c>
      <c r="AN142" s="57">
        <v>0</v>
      </c>
      <c r="AO142" s="57">
        <v>0</v>
      </c>
      <c r="AP142" s="57">
        <v>0</v>
      </c>
      <c r="AQ142" s="57">
        <v>0</v>
      </c>
      <c r="AR142" s="57">
        <v>0</v>
      </c>
      <c r="AS142" s="57">
        <v>0</v>
      </c>
      <c r="AT142" s="57">
        <v>0</v>
      </c>
      <c r="AU142" s="57">
        <v>0</v>
      </c>
      <c r="AV142" s="57">
        <v>0</v>
      </c>
      <c r="AW142" s="57">
        <v>0</v>
      </c>
      <c r="AX142" s="57">
        <v>0</v>
      </c>
      <c r="AY142" s="57">
        <v>0</v>
      </c>
      <c r="AZ142" s="57">
        <v>0</v>
      </c>
      <c r="BA142" s="57">
        <v>0</v>
      </c>
      <c r="BB142" s="57">
        <v>0</v>
      </c>
      <c r="BD142" s="46">
        <f t="shared" si="616"/>
        <v>9336.17</v>
      </c>
      <c r="BF142" s="46">
        <f t="shared" si="617"/>
        <v>0</v>
      </c>
      <c r="BG142" s="55"/>
      <c r="BH142" s="46">
        <f t="shared" si="618"/>
        <v>0</v>
      </c>
      <c r="BI142" s="55"/>
      <c r="BJ142" s="46">
        <f t="shared" si="619"/>
        <v>0</v>
      </c>
      <c r="BK142" s="55"/>
    </row>
    <row r="143" spans="2:63" outlineLevel="1" x14ac:dyDescent="0.15">
      <c r="B143" s="299" t="s">
        <v>320</v>
      </c>
      <c r="C143" s="94" t="s">
        <v>17</v>
      </c>
      <c r="D143" s="57">
        <v>0</v>
      </c>
      <c r="E143" s="57">
        <v>0</v>
      </c>
      <c r="F143" s="57">
        <v>0</v>
      </c>
      <c r="G143" s="76">
        <v>18.38</v>
      </c>
      <c r="H143" s="57">
        <v>0</v>
      </c>
      <c r="I143" s="76">
        <v>50</v>
      </c>
      <c r="J143" s="57">
        <v>0</v>
      </c>
      <c r="K143" s="57">
        <v>0</v>
      </c>
      <c r="L143" s="57">
        <v>0</v>
      </c>
      <c r="M143" s="81">
        <v>52</v>
      </c>
      <c r="N143" s="57">
        <v>40.619999999999997</v>
      </c>
      <c r="O143" s="57">
        <v>29.89</v>
      </c>
      <c r="P143" s="57">
        <v>0</v>
      </c>
      <c r="Q143" s="57">
        <v>0</v>
      </c>
      <c r="R143" s="57">
        <v>0</v>
      </c>
      <c r="S143" s="57">
        <v>0</v>
      </c>
      <c r="T143" s="57">
        <v>0</v>
      </c>
      <c r="U143" s="57">
        <v>0</v>
      </c>
      <c r="V143" s="57">
        <v>500</v>
      </c>
      <c r="W143" s="57">
        <v>500</v>
      </c>
      <c r="X143" s="57">
        <v>500</v>
      </c>
      <c r="Y143" s="57">
        <v>500</v>
      </c>
      <c r="Z143" s="57">
        <v>500</v>
      </c>
      <c r="AA143" s="57">
        <v>500</v>
      </c>
      <c r="AB143" s="57">
        <v>500</v>
      </c>
      <c r="AC143" s="57">
        <v>500</v>
      </c>
      <c r="AD143" s="57">
        <v>500</v>
      </c>
      <c r="AE143" s="57">
        <v>500</v>
      </c>
      <c r="AF143" s="57">
        <v>500</v>
      </c>
      <c r="AG143" s="57">
        <v>500</v>
      </c>
      <c r="AH143" s="57">
        <v>500</v>
      </c>
      <c r="AI143" s="57">
        <v>500</v>
      </c>
      <c r="AJ143" s="57">
        <v>500</v>
      </c>
      <c r="AK143" s="57">
        <v>500</v>
      </c>
      <c r="AL143" s="57">
        <v>500</v>
      </c>
      <c r="AM143" s="57">
        <v>500</v>
      </c>
      <c r="AN143" s="57">
        <v>1000</v>
      </c>
      <c r="AO143" s="57">
        <v>1000</v>
      </c>
      <c r="AP143" s="57">
        <v>1000</v>
      </c>
      <c r="AQ143" s="57">
        <v>1000</v>
      </c>
      <c r="AR143" s="57">
        <v>1000</v>
      </c>
      <c r="AS143" s="57">
        <v>1000</v>
      </c>
      <c r="AT143" s="57">
        <v>1000</v>
      </c>
      <c r="AU143" s="57">
        <v>1000</v>
      </c>
      <c r="AV143" s="57">
        <v>1000</v>
      </c>
      <c r="AW143" s="57">
        <v>1000</v>
      </c>
      <c r="AX143" s="57">
        <v>1000</v>
      </c>
      <c r="AY143" s="57">
        <v>1000</v>
      </c>
      <c r="AZ143" s="57">
        <v>1000</v>
      </c>
      <c r="BA143" s="57">
        <v>1000</v>
      </c>
      <c r="BB143" s="57">
        <v>1000</v>
      </c>
      <c r="BD143" s="46">
        <f t="shared" si="616"/>
        <v>190.89</v>
      </c>
      <c r="BF143" s="46">
        <f t="shared" si="617"/>
        <v>3000</v>
      </c>
      <c r="BG143" s="55"/>
      <c r="BH143" s="46">
        <f t="shared" si="618"/>
        <v>6000</v>
      </c>
      <c r="BI143" s="55"/>
      <c r="BJ143" s="46">
        <f t="shared" si="619"/>
        <v>12000</v>
      </c>
      <c r="BK143" s="55"/>
    </row>
    <row r="144" spans="2:63" s="74" customFormat="1" x14ac:dyDescent="0.15">
      <c r="B144" s="11"/>
      <c r="C144" s="104"/>
      <c r="D144" s="66"/>
      <c r="E144" s="67"/>
      <c r="F144" s="67"/>
      <c r="G144" s="67"/>
      <c r="H144" s="67"/>
      <c r="I144" s="67"/>
      <c r="J144" s="67"/>
      <c r="K144" s="67"/>
      <c r="L144" s="67"/>
      <c r="M144" s="67"/>
      <c r="N144" s="67"/>
      <c r="O144" s="67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79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7"/>
      <c r="AN144" s="17"/>
      <c r="AO144" s="17"/>
      <c r="AP144" s="17"/>
      <c r="AQ144" s="17"/>
      <c r="AR144" s="10"/>
      <c r="AS144" s="10"/>
      <c r="AT144" s="10"/>
      <c r="AU144" s="10"/>
      <c r="AV144" s="10"/>
      <c r="AW144" s="10"/>
      <c r="AX144" s="10"/>
      <c r="AY144" s="17"/>
      <c r="AZ144" s="17"/>
      <c r="BA144" s="17"/>
      <c r="BB144" s="17"/>
      <c r="BD144" s="79"/>
      <c r="BE144" s="17"/>
      <c r="BF144" s="79"/>
      <c r="BG144" s="17"/>
      <c r="BH144" s="79"/>
      <c r="BI144" s="17"/>
      <c r="BJ144" s="79"/>
      <c r="BK144" s="17"/>
    </row>
    <row r="145" spans="1:16382" s="90" customFormat="1" x14ac:dyDescent="0.15">
      <c r="B145" s="90" t="s">
        <v>393</v>
      </c>
      <c r="C145" s="94" t="s">
        <v>17</v>
      </c>
      <c r="D145" s="65">
        <f>SUM(D146:D156)</f>
        <v>0</v>
      </c>
      <c r="E145" s="65">
        <f>SUM(E146:E156)</f>
        <v>0</v>
      </c>
      <c r="F145" s="65">
        <f t="shared" ref="F145:AM145" si="621">SUM(F146:F156)</f>
        <v>0</v>
      </c>
      <c r="G145" s="65">
        <f t="shared" si="621"/>
        <v>0</v>
      </c>
      <c r="H145" s="65">
        <f t="shared" si="621"/>
        <v>0</v>
      </c>
      <c r="I145" s="65">
        <f t="shared" si="621"/>
        <v>0</v>
      </c>
      <c r="J145" s="65">
        <f t="shared" si="621"/>
        <v>0</v>
      </c>
      <c r="K145" s="65">
        <f t="shared" si="621"/>
        <v>0</v>
      </c>
      <c r="L145" s="65">
        <f t="shared" si="621"/>
        <v>0</v>
      </c>
      <c r="M145" s="65">
        <f t="shared" si="621"/>
        <v>0</v>
      </c>
      <c r="N145" s="65">
        <f t="shared" si="621"/>
        <v>0</v>
      </c>
      <c r="O145" s="65">
        <f t="shared" si="621"/>
        <v>0</v>
      </c>
      <c r="P145" s="65">
        <f>SUM(P146:P156)</f>
        <v>0</v>
      </c>
      <c r="Q145" s="65">
        <f t="shared" si="621"/>
        <v>0</v>
      </c>
      <c r="R145" s="65">
        <f t="shared" si="621"/>
        <v>0</v>
      </c>
      <c r="S145" s="65">
        <f t="shared" si="621"/>
        <v>0</v>
      </c>
      <c r="T145" s="65">
        <f>SUM(T146:T156)</f>
        <v>0</v>
      </c>
      <c r="U145" s="65">
        <f>SUM(U146:U156)</f>
        <v>0</v>
      </c>
      <c r="V145" s="65">
        <f>SUM(V146:V156)</f>
        <v>7034</v>
      </c>
      <c r="W145" s="65">
        <f t="shared" si="621"/>
        <v>19887</v>
      </c>
      <c r="X145" s="65">
        <f t="shared" si="621"/>
        <v>0</v>
      </c>
      <c r="Y145" s="65">
        <f t="shared" si="621"/>
        <v>0</v>
      </c>
      <c r="Z145" s="65">
        <f t="shared" si="621"/>
        <v>0</v>
      </c>
      <c r="AA145" s="65">
        <f t="shared" si="621"/>
        <v>0</v>
      </c>
      <c r="AB145" s="65">
        <f t="shared" si="621"/>
        <v>0</v>
      </c>
      <c r="AC145" s="65">
        <f t="shared" si="621"/>
        <v>0</v>
      </c>
      <c r="AD145" s="65">
        <f t="shared" si="621"/>
        <v>0</v>
      </c>
      <c r="AE145" s="65">
        <f t="shared" si="621"/>
        <v>21180</v>
      </c>
      <c r="AF145" s="65">
        <f t="shared" si="621"/>
        <v>21230</v>
      </c>
      <c r="AG145" s="65">
        <f t="shared" si="621"/>
        <v>0</v>
      </c>
      <c r="AH145" s="65">
        <f t="shared" si="621"/>
        <v>0</v>
      </c>
      <c r="AI145" s="65">
        <f t="shared" si="621"/>
        <v>0</v>
      </c>
      <c r="AJ145" s="65">
        <f t="shared" si="621"/>
        <v>0</v>
      </c>
      <c r="AK145" s="65">
        <f t="shared" si="621"/>
        <v>0</v>
      </c>
      <c r="AL145" s="65">
        <f t="shared" si="621"/>
        <v>0</v>
      </c>
      <c r="AM145" s="65">
        <f t="shared" si="621"/>
        <v>0</v>
      </c>
      <c r="AN145" s="65">
        <f t="shared" ref="AN145:AY145" si="622">SUM(AN146:AN156)</f>
        <v>0</v>
      </c>
      <c r="AO145" s="65">
        <f t="shared" si="622"/>
        <v>0</v>
      </c>
      <c r="AP145" s="65">
        <f t="shared" si="622"/>
        <v>0</v>
      </c>
      <c r="AQ145" s="65">
        <f t="shared" si="622"/>
        <v>21180</v>
      </c>
      <c r="AR145" s="65">
        <f t="shared" si="622"/>
        <v>0</v>
      </c>
      <c r="AS145" s="65">
        <f t="shared" si="622"/>
        <v>0</v>
      </c>
      <c r="AT145" s="65">
        <f t="shared" si="622"/>
        <v>0</v>
      </c>
      <c r="AU145" s="65">
        <f t="shared" si="622"/>
        <v>0</v>
      </c>
      <c r="AV145" s="65">
        <f t="shared" si="622"/>
        <v>0</v>
      </c>
      <c r="AW145" s="65">
        <f t="shared" si="622"/>
        <v>0</v>
      </c>
      <c r="AX145" s="65">
        <f t="shared" si="622"/>
        <v>0</v>
      </c>
      <c r="AY145" s="65">
        <f t="shared" si="622"/>
        <v>0</v>
      </c>
      <c r="AZ145" s="65">
        <f t="shared" ref="AZ145:BA145" si="623">SUM(AZ146:AZ156)</f>
        <v>0</v>
      </c>
      <c r="BA145" s="65">
        <f t="shared" si="623"/>
        <v>0</v>
      </c>
      <c r="BB145" s="65">
        <f>SUM(BB146:BB156)</f>
        <v>0</v>
      </c>
      <c r="BD145" s="65">
        <f t="shared" ref="BD145:BD156" si="624">SUM(D145:O145)</f>
        <v>0</v>
      </c>
      <c r="BE145" s="17"/>
      <c r="BF145" s="65">
        <f>SUM(P145:AA145)</f>
        <v>26921</v>
      </c>
      <c r="BH145" s="65">
        <f t="shared" ref="BH145:BH156" si="625">SUM(AB145:AM145)</f>
        <v>42410</v>
      </c>
      <c r="BJ145" s="65">
        <f t="shared" ref="BJ145:BJ156" si="626">SUM(AN145:AY145)</f>
        <v>21180</v>
      </c>
    </row>
    <row r="146" spans="1:16382" ht="12.5" customHeight="1" outlineLevel="1" x14ac:dyDescent="0.15">
      <c r="B146" s="299" t="s">
        <v>246</v>
      </c>
      <c r="C146" s="94" t="s">
        <v>17</v>
      </c>
      <c r="D146" s="57">
        <v>0</v>
      </c>
      <c r="E146" s="57">
        <v>0</v>
      </c>
      <c r="F146" s="57">
        <v>0</v>
      </c>
      <c r="G146" s="57">
        <v>0</v>
      </c>
      <c r="H146" s="57">
        <v>0</v>
      </c>
      <c r="I146" s="57">
        <v>0</v>
      </c>
      <c r="J146" s="57">
        <v>0</v>
      </c>
      <c r="K146" s="57">
        <v>0</v>
      </c>
      <c r="L146" s="57">
        <v>0</v>
      </c>
      <c r="M146" s="57">
        <v>0</v>
      </c>
      <c r="N146" s="57">
        <v>0</v>
      </c>
      <c r="O146" s="57">
        <v>0</v>
      </c>
      <c r="P146" s="46">
        <f>'Pop-ups'!D42</f>
        <v>0</v>
      </c>
      <c r="Q146" s="46">
        <f>'Pop-ups'!E42</f>
        <v>0</v>
      </c>
      <c r="R146" s="46">
        <f>'Pop-ups'!F42</f>
        <v>0</v>
      </c>
      <c r="S146" s="46">
        <f>'Pop-ups'!G42</f>
        <v>0</v>
      </c>
      <c r="T146" s="46">
        <f>'Pop-ups'!H42</f>
        <v>0</v>
      </c>
      <c r="U146" s="46">
        <f>'Pop-ups'!I42</f>
        <v>0</v>
      </c>
      <c r="V146" s="46">
        <f>'Pop-ups'!J42</f>
        <v>1500</v>
      </c>
      <c r="W146" s="46">
        <f>'Pop-ups'!K42</f>
        <v>3000</v>
      </c>
      <c r="X146" s="46">
        <f>'Pop-ups'!L42</f>
        <v>0</v>
      </c>
      <c r="Y146" s="46">
        <f>'Pop-ups'!M42</f>
        <v>0</v>
      </c>
      <c r="Z146" s="46">
        <f>'Pop-ups'!N42</f>
        <v>0</v>
      </c>
      <c r="AA146" s="46">
        <f>'Pop-ups'!O42</f>
        <v>0</v>
      </c>
      <c r="AB146" s="46">
        <f>'Pop-ups'!P42</f>
        <v>0</v>
      </c>
      <c r="AC146" s="46">
        <f>'Pop-ups'!Q42</f>
        <v>0</v>
      </c>
      <c r="AD146" s="46">
        <f>'Pop-ups'!R42</f>
        <v>0</v>
      </c>
      <c r="AE146" s="46">
        <f>'Pop-ups'!S42</f>
        <v>3000</v>
      </c>
      <c r="AF146" s="46">
        <f>'Pop-ups'!T42</f>
        <v>3000</v>
      </c>
      <c r="AG146" s="46">
        <f>'Pop-ups'!U42</f>
        <v>0</v>
      </c>
      <c r="AH146" s="46">
        <f>'Pop-ups'!V42</f>
        <v>0</v>
      </c>
      <c r="AI146" s="46">
        <f>'Pop-ups'!W42</f>
        <v>0</v>
      </c>
      <c r="AJ146" s="46">
        <f>'Pop-ups'!X42</f>
        <v>0</v>
      </c>
      <c r="AK146" s="46">
        <f>'Pop-ups'!Y42</f>
        <v>0</v>
      </c>
      <c r="AL146" s="46">
        <f>'Pop-ups'!Z42</f>
        <v>0</v>
      </c>
      <c r="AM146" s="46">
        <f>'Pop-ups'!AA42</f>
        <v>0</v>
      </c>
      <c r="AN146" s="46">
        <f>'Pop-ups'!AB42</f>
        <v>0</v>
      </c>
      <c r="AO146" s="46">
        <f>'Pop-ups'!AC42</f>
        <v>0</v>
      </c>
      <c r="AP146" s="46">
        <f>'Pop-ups'!AD42</f>
        <v>0</v>
      </c>
      <c r="AQ146" s="46">
        <f>'Pop-ups'!AE42</f>
        <v>3000</v>
      </c>
      <c r="AR146" s="46">
        <f>'Pop-ups'!AF42</f>
        <v>0</v>
      </c>
      <c r="AS146" s="46">
        <f>'Pop-ups'!AG42</f>
        <v>0</v>
      </c>
      <c r="AT146" s="46">
        <f>'Pop-ups'!AH42</f>
        <v>0</v>
      </c>
      <c r="AU146" s="46">
        <f>'Pop-ups'!AI42</f>
        <v>0</v>
      </c>
      <c r="AV146" s="46">
        <f>'Pop-ups'!AJ42</f>
        <v>0</v>
      </c>
      <c r="AW146" s="46">
        <f>'Pop-ups'!AK42</f>
        <v>0</v>
      </c>
      <c r="AX146" s="46">
        <f>'Pop-ups'!AL42</f>
        <v>0</v>
      </c>
      <c r="AY146" s="46">
        <f>'Pop-ups'!AM42</f>
        <v>0</v>
      </c>
      <c r="AZ146" s="46">
        <f>'Pop-ups'!AN42</f>
        <v>0</v>
      </c>
      <c r="BA146" s="57">
        <v>0</v>
      </c>
      <c r="BB146" s="57">
        <v>0</v>
      </c>
      <c r="BD146" s="46">
        <f t="shared" si="624"/>
        <v>0</v>
      </c>
      <c r="BF146" s="46">
        <f t="shared" ref="BF146:BF156" si="627">SUM(P146:AA146)</f>
        <v>4500</v>
      </c>
      <c r="BG146" s="55"/>
      <c r="BH146" s="46">
        <f t="shared" si="625"/>
        <v>6000</v>
      </c>
      <c r="BI146" s="55"/>
      <c r="BJ146" s="46">
        <f t="shared" si="626"/>
        <v>3000</v>
      </c>
      <c r="BK146" s="55"/>
    </row>
    <row r="147" spans="1:16382" outlineLevel="1" x14ac:dyDescent="0.15">
      <c r="B147" s="299" t="s">
        <v>247</v>
      </c>
      <c r="C147" s="94" t="s">
        <v>17</v>
      </c>
      <c r="D147" s="57">
        <v>0</v>
      </c>
      <c r="E147" s="57">
        <v>0</v>
      </c>
      <c r="F147" s="57">
        <v>0</v>
      </c>
      <c r="G147" s="57">
        <v>0</v>
      </c>
      <c r="H147" s="57">
        <v>0</v>
      </c>
      <c r="I147" s="57">
        <v>0</v>
      </c>
      <c r="J147" s="57">
        <v>0</v>
      </c>
      <c r="K147" s="57">
        <v>0</v>
      </c>
      <c r="L147" s="57">
        <v>0</v>
      </c>
      <c r="M147" s="57">
        <v>0</v>
      </c>
      <c r="N147" s="57">
        <v>0</v>
      </c>
      <c r="O147" s="57">
        <v>0</v>
      </c>
      <c r="P147" s="46">
        <f>'Pop-ups'!D43</f>
        <v>0</v>
      </c>
      <c r="Q147" s="46">
        <f>'Pop-ups'!E43</f>
        <v>0</v>
      </c>
      <c r="R147" s="46">
        <f>'Pop-ups'!F43</f>
        <v>0</v>
      </c>
      <c r="S147" s="46">
        <f>'Pop-ups'!G43</f>
        <v>0</v>
      </c>
      <c r="T147" s="46">
        <f>'Pop-ups'!H43</f>
        <v>0</v>
      </c>
      <c r="U147" s="46">
        <f>'Pop-ups'!I43</f>
        <v>0</v>
      </c>
      <c r="V147" s="46">
        <f>'Pop-ups'!J43</f>
        <v>500</v>
      </c>
      <c r="W147" s="46">
        <f>'Pop-ups'!K43</f>
        <v>5000</v>
      </c>
      <c r="X147" s="46">
        <f>'Pop-ups'!L43</f>
        <v>0</v>
      </c>
      <c r="Y147" s="46">
        <f>'Pop-ups'!M43</f>
        <v>0</v>
      </c>
      <c r="Z147" s="46">
        <f>'Pop-ups'!N43</f>
        <v>0</v>
      </c>
      <c r="AA147" s="46">
        <f>'Pop-ups'!O43</f>
        <v>0</v>
      </c>
      <c r="AB147" s="46">
        <f>'Pop-ups'!P43</f>
        <v>0</v>
      </c>
      <c r="AC147" s="46">
        <f>'Pop-ups'!Q43</f>
        <v>0</v>
      </c>
      <c r="AD147" s="46">
        <f>'Pop-ups'!R43</f>
        <v>0</v>
      </c>
      <c r="AE147" s="46">
        <f>'Pop-ups'!S43</f>
        <v>5000</v>
      </c>
      <c r="AF147" s="46">
        <f>'Pop-ups'!T43</f>
        <v>5000</v>
      </c>
      <c r="AG147" s="46">
        <f>'Pop-ups'!U43</f>
        <v>0</v>
      </c>
      <c r="AH147" s="46">
        <f>'Pop-ups'!V43</f>
        <v>0</v>
      </c>
      <c r="AI147" s="46">
        <f>'Pop-ups'!W43</f>
        <v>0</v>
      </c>
      <c r="AJ147" s="46">
        <f>'Pop-ups'!X43</f>
        <v>0</v>
      </c>
      <c r="AK147" s="46">
        <f>'Pop-ups'!Y43</f>
        <v>0</v>
      </c>
      <c r="AL147" s="46">
        <f>'Pop-ups'!Z43</f>
        <v>0</v>
      </c>
      <c r="AM147" s="46">
        <f>'Pop-ups'!AA43</f>
        <v>0</v>
      </c>
      <c r="AN147" s="46">
        <f>'Pop-ups'!AB43</f>
        <v>0</v>
      </c>
      <c r="AO147" s="46">
        <f>'Pop-ups'!AC43</f>
        <v>0</v>
      </c>
      <c r="AP147" s="46">
        <f>'Pop-ups'!AD43</f>
        <v>0</v>
      </c>
      <c r="AQ147" s="46">
        <f>'Pop-ups'!AE43</f>
        <v>5000</v>
      </c>
      <c r="AR147" s="46">
        <f>'Pop-ups'!AF43</f>
        <v>0</v>
      </c>
      <c r="AS147" s="46">
        <f>'Pop-ups'!AG43</f>
        <v>0</v>
      </c>
      <c r="AT147" s="46">
        <f>'Pop-ups'!AH43</f>
        <v>0</v>
      </c>
      <c r="AU147" s="46">
        <f>'Pop-ups'!AI43</f>
        <v>0</v>
      </c>
      <c r="AV147" s="46">
        <f>'Pop-ups'!AJ43</f>
        <v>0</v>
      </c>
      <c r="AW147" s="46">
        <f>'Pop-ups'!AK43</f>
        <v>0</v>
      </c>
      <c r="AX147" s="46">
        <f>'Pop-ups'!AL43</f>
        <v>0</v>
      </c>
      <c r="AY147" s="46">
        <f>'Pop-ups'!AM43</f>
        <v>0</v>
      </c>
      <c r="AZ147" s="46">
        <f>'Pop-ups'!AN43</f>
        <v>0</v>
      </c>
      <c r="BA147" s="57">
        <v>0</v>
      </c>
      <c r="BB147" s="57">
        <v>0</v>
      </c>
      <c r="BD147" s="46">
        <f t="shared" si="624"/>
        <v>0</v>
      </c>
      <c r="BF147" s="46">
        <f t="shared" si="627"/>
        <v>5500</v>
      </c>
      <c r="BG147" s="55"/>
      <c r="BH147" s="46">
        <f t="shared" si="625"/>
        <v>10000</v>
      </c>
      <c r="BI147" s="55"/>
      <c r="BJ147" s="46">
        <f t="shared" si="626"/>
        <v>5000</v>
      </c>
      <c r="BK147" s="55"/>
    </row>
    <row r="148" spans="1:16382" outlineLevel="1" x14ac:dyDescent="0.15">
      <c r="A148" s="34"/>
      <c r="B148" s="299" t="s">
        <v>388</v>
      </c>
      <c r="C148" s="94" t="s">
        <v>17</v>
      </c>
      <c r="D148" s="57">
        <v>0</v>
      </c>
      <c r="E148" s="57">
        <v>0</v>
      </c>
      <c r="F148" s="57">
        <v>0</v>
      </c>
      <c r="G148" s="57">
        <v>0</v>
      </c>
      <c r="H148" s="57">
        <v>0</v>
      </c>
      <c r="I148" s="57">
        <v>0</v>
      </c>
      <c r="J148" s="57">
        <v>0</v>
      </c>
      <c r="K148" s="57">
        <v>0</v>
      </c>
      <c r="L148" s="57">
        <v>0</v>
      </c>
      <c r="M148" s="57">
        <v>0</v>
      </c>
      <c r="N148" s="57">
        <v>0</v>
      </c>
      <c r="O148" s="57">
        <v>0</v>
      </c>
      <c r="P148" s="46">
        <f>'Pop-ups'!D44</f>
        <v>0</v>
      </c>
      <c r="Q148" s="46">
        <f>'Pop-ups'!E44</f>
        <v>0</v>
      </c>
      <c r="R148" s="46">
        <f>'Pop-ups'!F44</f>
        <v>0</v>
      </c>
      <c r="S148" s="46">
        <f>'Pop-ups'!G44</f>
        <v>0</v>
      </c>
      <c r="T148" s="46">
        <f>'Pop-ups'!H44</f>
        <v>0</v>
      </c>
      <c r="U148" s="46">
        <f>'Pop-ups'!I44</f>
        <v>0</v>
      </c>
      <c r="V148" s="46">
        <f>'Pop-ups'!J44</f>
        <v>1000</v>
      </c>
      <c r="W148" s="46">
        <f>'Pop-ups'!K44</f>
        <v>2000</v>
      </c>
      <c r="X148" s="46">
        <f>'Pop-ups'!L44</f>
        <v>0</v>
      </c>
      <c r="Y148" s="46">
        <f>'Pop-ups'!M44</f>
        <v>0</v>
      </c>
      <c r="Z148" s="46">
        <f>'Pop-ups'!N44</f>
        <v>0</v>
      </c>
      <c r="AA148" s="46">
        <f>'Pop-ups'!O44</f>
        <v>0</v>
      </c>
      <c r="AB148" s="46">
        <f>'Pop-ups'!P44</f>
        <v>0</v>
      </c>
      <c r="AC148" s="46">
        <f>'Pop-ups'!Q44</f>
        <v>0</v>
      </c>
      <c r="AD148" s="46">
        <f>'Pop-ups'!R44</f>
        <v>0</v>
      </c>
      <c r="AE148" s="46">
        <f>'Pop-ups'!S44</f>
        <v>2000</v>
      </c>
      <c r="AF148" s="46">
        <f>'Pop-ups'!T44</f>
        <v>2000</v>
      </c>
      <c r="AG148" s="46">
        <f>'Pop-ups'!U44</f>
        <v>0</v>
      </c>
      <c r="AH148" s="46">
        <f>'Pop-ups'!V44</f>
        <v>0</v>
      </c>
      <c r="AI148" s="46">
        <f>'Pop-ups'!W44</f>
        <v>0</v>
      </c>
      <c r="AJ148" s="46">
        <f>'Pop-ups'!X44</f>
        <v>0</v>
      </c>
      <c r="AK148" s="46">
        <f>'Pop-ups'!Y44</f>
        <v>0</v>
      </c>
      <c r="AL148" s="46">
        <f>'Pop-ups'!Z44</f>
        <v>0</v>
      </c>
      <c r="AM148" s="46">
        <f>'Pop-ups'!AA44</f>
        <v>0</v>
      </c>
      <c r="AN148" s="46">
        <f>'Pop-ups'!AB44</f>
        <v>0</v>
      </c>
      <c r="AO148" s="46">
        <f>'Pop-ups'!AC44</f>
        <v>0</v>
      </c>
      <c r="AP148" s="46">
        <f>'Pop-ups'!AD44</f>
        <v>0</v>
      </c>
      <c r="AQ148" s="46">
        <f>'Pop-ups'!AE44</f>
        <v>2000</v>
      </c>
      <c r="AR148" s="46">
        <f>'Pop-ups'!AF44</f>
        <v>0</v>
      </c>
      <c r="AS148" s="46">
        <f>'Pop-ups'!AG44</f>
        <v>0</v>
      </c>
      <c r="AT148" s="46">
        <f>'Pop-ups'!AH44</f>
        <v>0</v>
      </c>
      <c r="AU148" s="46">
        <f>'Pop-ups'!AI44</f>
        <v>0</v>
      </c>
      <c r="AV148" s="46">
        <f>'Pop-ups'!AJ44</f>
        <v>0</v>
      </c>
      <c r="AW148" s="46">
        <f>'Pop-ups'!AK44</f>
        <v>0</v>
      </c>
      <c r="AX148" s="46">
        <f>'Pop-ups'!AL44</f>
        <v>0</v>
      </c>
      <c r="AY148" s="46">
        <f>'Pop-ups'!AM44</f>
        <v>0</v>
      </c>
      <c r="AZ148" s="46">
        <f>'Pop-ups'!AN44</f>
        <v>0</v>
      </c>
      <c r="BA148" s="57">
        <v>0</v>
      </c>
      <c r="BB148" s="57">
        <v>0</v>
      </c>
      <c r="BC148" s="34"/>
      <c r="BD148" s="46">
        <f t="shared" si="624"/>
        <v>0</v>
      </c>
      <c r="BF148" s="46">
        <f t="shared" si="627"/>
        <v>3000</v>
      </c>
      <c r="BG148" s="55"/>
      <c r="BH148" s="46">
        <f t="shared" si="625"/>
        <v>4000</v>
      </c>
      <c r="BI148" s="55"/>
      <c r="BJ148" s="46">
        <f t="shared" si="626"/>
        <v>2000</v>
      </c>
      <c r="BK148" s="34"/>
      <c r="BL148" s="34"/>
      <c r="BM148" s="34" t="s">
        <v>388</v>
      </c>
      <c r="BN148" s="34" t="s">
        <v>388</v>
      </c>
      <c r="BO148" s="34" t="s">
        <v>388</v>
      </c>
      <c r="BP148" s="34" t="s">
        <v>388</v>
      </c>
      <c r="BQ148" s="34" t="s">
        <v>388</v>
      </c>
      <c r="BR148" s="34" t="s">
        <v>388</v>
      </c>
      <c r="BS148" s="34" t="s">
        <v>388</v>
      </c>
      <c r="BT148" s="34" t="s">
        <v>388</v>
      </c>
      <c r="BU148" s="34" t="s">
        <v>388</v>
      </c>
      <c r="BV148" s="34" t="s">
        <v>388</v>
      </c>
      <c r="BW148" s="34" t="s">
        <v>388</v>
      </c>
      <c r="BX148" s="34" t="s">
        <v>388</v>
      </c>
      <c r="BY148" s="34" t="s">
        <v>388</v>
      </c>
      <c r="BZ148" s="34" t="s">
        <v>388</v>
      </c>
      <c r="CA148" s="34" t="s">
        <v>388</v>
      </c>
      <c r="CB148" s="34" t="s">
        <v>388</v>
      </c>
      <c r="CC148" s="34" t="s">
        <v>388</v>
      </c>
      <c r="CD148" s="34" t="s">
        <v>388</v>
      </c>
      <c r="CE148" s="34" t="s">
        <v>388</v>
      </c>
      <c r="CF148" s="34" t="s">
        <v>388</v>
      </c>
      <c r="CG148" s="34" t="s">
        <v>388</v>
      </c>
      <c r="CH148" s="34" t="s">
        <v>388</v>
      </c>
      <c r="CI148" s="34" t="s">
        <v>388</v>
      </c>
      <c r="CJ148" s="34" t="s">
        <v>388</v>
      </c>
      <c r="CK148" s="34" t="s">
        <v>388</v>
      </c>
      <c r="CL148" s="34" t="s">
        <v>388</v>
      </c>
      <c r="CM148" s="34" t="s">
        <v>388</v>
      </c>
      <c r="CN148" s="34" t="s">
        <v>388</v>
      </c>
      <c r="CO148" s="34" t="s">
        <v>388</v>
      </c>
      <c r="CP148" s="34" t="s">
        <v>388</v>
      </c>
      <c r="CQ148" s="34" t="s">
        <v>388</v>
      </c>
      <c r="CR148" s="34" t="s">
        <v>388</v>
      </c>
      <c r="CS148" s="34" t="s">
        <v>388</v>
      </c>
      <c r="CT148" s="34" t="s">
        <v>388</v>
      </c>
      <c r="CU148" s="34" t="s">
        <v>388</v>
      </c>
      <c r="CV148" s="34" t="s">
        <v>388</v>
      </c>
      <c r="CW148" s="34" t="s">
        <v>388</v>
      </c>
      <c r="CX148" s="34" t="s">
        <v>388</v>
      </c>
      <c r="CY148" s="34" t="s">
        <v>388</v>
      </c>
      <c r="CZ148" s="34" t="s">
        <v>388</v>
      </c>
      <c r="DA148" s="34" t="s">
        <v>388</v>
      </c>
      <c r="DB148" s="34" t="s">
        <v>388</v>
      </c>
      <c r="DC148" s="34" t="s">
        <v>388</v>
      </c>
      <c r="DD148" s="34" t="s">
        <v>388</v>
      </c>
      <c r="DE148" s="34" t="s">
        <v>388</v>
      </c>
      <c r="DF148" s="34" t="s">
        <v>388</v>
      </c>
      <c r="DG148" s="34" t="s">
        <v>388</v>
      </c>
      <c r="DH148" s="34" t="s">
        <v>388</v>
      </c>
      <c r="DI148" s="34" t="s">
        <v>388</v>
      </c>
      <c r="DJ148" s="34" t="s">
        <v>388</v>
      </c>
      <c r="DK148" s="34" t="s">
        <v>388</v>
      </c>
      <c r="DL148" s="34" t="s">
        <v>388</v>
      </c>
      <c r="DM148" s="34" t="s">
        <v>388</v>
      </c>
      <c r="DN148" s="34" t="s">
        <v>388</v>
      </c>
      <c r="DO148" s="34" t="s">
        <v>388</v>
      </c>
      <c r="DP148" s="34" t="s">
        <v>388</v>
      </c>
      <c r="DQ148" s="34" t="s">
        <v>388</v>
      </c>
      <c r="DR148" s="34" t="s">
        <v>388</v>
      </c>
      <c r="DS148" s="34" t="s">
        <v>388</v>
      </c>
      <c r="DT148" s="34" t="s">
        <v>388</v>
      </c>
      <c r="DU148" s="34" t="s">
        <v>388</v>
      </c>
      <c r="DV148" s="34" t="s">
        <v>388</v>
      </c>
      <c r="DW148" s="34" t="s">
        <v>388</v>
      </c>
      <c r="DX148" s="34" t="s">
        <v>388</v>
      </c>
      <c r="DY148" s="34" t="s">
        <v>388</v>
      </c>
      <c r="DZ148" s="34" t="s">
        <v>388</v>
      </c>
      <c r="EA148" s="34" t="s">
        <v>388</v>
      </c>
      <c r="EB148" s="34" t="s">
        <v>388</v>
      </c>
      <c r="EC148" s="34" t="s">
        <v>388</v>
      </c>
      <c r="ED148" s="34" t="s">
        <v>388</v>
      </c>
      <c r="EE148" s="34" t="s">
        <v>388</v>
      </c>
      <c r="EF148" s="34" t="s">
        <v>388</v>
      </c>
      <c r="EG148" s="34" t="s">
        <v>388</v>
      </c>
      <c r="EH148" s="34" t="s">
        <v>388</v>
      </c>
      <c r="EI148" s="34" t="s">
        <v>388</v>
      </c>
      <c r="EJ148" s="34" t="s">
        <v>388</v>
      </c>
      <c r="EK148" s="34" t="s">
        <v>388</v>
      </c>
      <c r="EL148" s="34" t="s">
        <v>388</v>
      </c>
      <c r="EM148" s="34" t="s">
        <v>388</v>
      </c>
      <c r="EN148" s="34" t="s">
        <v>388</v>
      </c>
      <c r="EO148" s="34" t="s">
        <v>388</v>
      </c>
      <c r="EP148" s="34" t="s">
        <v>388</v>
      </c>
      <c r="EQ148" s="34" t="s">
        <v>388</v>
      </c>
      <c r="ER148" s="34" t="s">
        <v>388</v>
      </c>
      <c r="ES148" s="34" t="s">
        <v>388</v>
      </c>
      <c r="ET148" s="34" t="s">
        <v>388</v>
      </c>
      <c r="EU148" s="34" t="s">
        <v>388</v>
      </c>
      <c r="EV148" s="34" t="s">
        <v>388</v>
      </c>
      <c r="EW148" s="34" t="s">
        <v>388</v>
      </c>
      <c r="EX148" s="34" t="s">
        <v>388</v>
      </c>
      <c r="EY148" s="34" t="s">
        <v>388</v>
      </c>
      <c r="EZ148" s="34" t="s">
        <v>388</v>
      </c>
      <c r="FA148" s="34" t="s">
        <v>388</v>
      </c>
      <c r="FB148" s="34" t="s">
        <v>388</v>
      </c>
      <c r="FC148" s="34" t="s">
        <v>388</v>
      </c>
      <c r="FD148" s="34" t="s">
        <v>388</v>
      </c>
      <c r="FE148" s="34" t="s">
        <v>388</v>
      </c>
      <c r="FF148" s="34" t="s">
        <v>388</v>
      </c>
      <c r="FG148" s="34" t="s">
        <v>388</v>
      </c>
      <c r="FH148" s="34" t="s">
        <v>388</v>
      </c>
      <c r="FI148" s="34" t="s">
        <v>388</v>
      </c>
      <c r="FJ148" s="34" t="s">
        <v>388</v>
      </c>
      <c r="FK148" s="34" t="s">
        <v>388</v>
      </c>
      <c r="FL148" s="34" t="s">
        <v>388</v>
      </c>
      <c r="FM148" s="34" t="s">
        <v>388</v>
      </c>
      <c r="FN148" s="34" t="s">
        <v>388</v>
      </c>
      <c r="FO148" s="34" t="s">
        <v>388</v>
      </c>
      <c r="FP148" s="34" t="s">
        <v>388</v>
      </c>
      <c r="FQ148" s="34" t="s">
        <v>388</v>
      </c>
      <c r="FR148" s="34" t="s">
        <v>388</v>
      </c>
      <c r="FS148" s="34" t="s">
        <v>388</v>
      </c>
      <c r="FT148" s="34" t="s">
        <v>388</v>
      </c>
      <c r="FU148" s="34" t="s">
        <v>388</v>
      </c>
      <c r="FV148" s="34" t="s">
        <v>388</v>
      </c>
      <c r="FW148" s="34" t="s">
        <v>388</v>
      </c>
      <c r="FX148" s="34" t="s">
        <v>388</v>
      </c>
      <c r="FY148" s="34" t="s">
        <v>388</v>
      </c>
      <c r="FZ148" s="34" t="s">
        <v>388</v>
      </c>
      <c r="GA148" s="34" t="s">
        <v>388</v>
      </c>
      <c r="GB148" s="34" t="s">
        <v>388</v>
      </c>
      <c r="GC148" s="34" t="s">
        <v>388</v>
      </c>
      <c r="GD148" s="34" t="s">
        <v>388</v>
      </c>
      <c r="GE148" s="34" t="s">
        <v>388</v>
      </c>
      <c r="GF148" s="34" t="s">
        <v>388</v>
      </c>
      <c r="GG148" s="34" t="s">
        <v>388</v>
      </c>
      <c r="GH148" s="34" t="s">
        <v>388</v>
      </c>
      <c r="GI148" s="34" t="s">
        <v>388</v>
      </c>
      <c r="GJ148" s="34" t="s">
        <v>388</v>
      </c>
      <c r="GK148" s="34" t="s">
        <v>388</v>
      </c>
      <c r="GL148" s="34" t="s">
        <v>388</v>
      </c>
      <c r="GM148" s="34" t="s">
        <v>388</v>
      </c>
      <c r="GN148" s="34" t="s">
        <v>388</v>
      </c>
      <c r="GO148" s="34" t="s">
        <v>388</v>
      </c>
      <c r="GP148" s="34" t="s">
        <v>388</v>
      </c>
      <c r="GQ148" s="34" t="s">
        <v>388</v>
      </c>
      <c r="GR148" s="34" t="s">
        <v>388</v>
      </c>
      <c r="GS148" s="34" t="s">
        <v>388</v>
      </c>
      <c r="GT148" s="34" t="s">
        <v>388</v>
      </c>
      <c r="GU148" s="34" t="s">
        <v>388</v>
      </c>
      <c r="GV148" s="34" t="s">
        <v>388</v>
      </c>
      <c r="GW148" s="34" t="s">
        <v>388</v>
      </c>
      <c r="GX148" s="34" t="s">
        <v>388</v>
      </c>
      <c r="GY148" s="34" t="s">
        <v>388</v>
      </c>
      <c r="GZ148" s="34" t="s">
        <v>388</v>
      </c>
      <c r="HA148" s="34" t="s">
        <v>388</v>
      </c>
      <c r="HB148" s="34" t="s">
        <v>388</v>
      </c>
      <c r="HC148" s="34" t="s">
        <v>388</v>
      </c>
      <c r="HD148" s="34" t="s">
        <v>388</v>
      </c>
      <c r="HE148" s="34" t="s">
        <v>388</v>
      </c>
      <c r="HF148" s="34" t="s">
        <v>388</v>
      </c>
      <c r="HG148" s="34" t="s">
        <v>388</v>
      </c>
      <c r="HH148" s="34" t="s">
        <v>388</v>
      </c>
      <c r="HI148" s="34" t="s">
        <v>388</v>
      </c>
      <c r="HJ148" s="34" t="s">
        <v>388</v>
      </c>
      <c r="HK148" s="34" t="s">
        <v>388</v>
      </c>
      <c r="HL148" s="34" t="s">
        <v>388</v>
      </c>
      <c r="HM148" s="34" t="s">
        <v>388</v>
      </c>
      <c r="HN148" s="34" t="s">
        <v>388</v>
      </c>
      <c r="HO148" s="34" t="s">
        <v>388</v>
      </c>
      <c r="HP148" s="34" t="s">
        <v>388</v>
      </c>
      <c r="HQ148" s="34" t="s">
        <v>388</v>
      </c>
      <c r="HR148" s="34" t="s">
        <v>388</v>
      </c>
      <c r="HS148" s="34" t="s">
        <v>388</v>
      </c>
      <c r="HT148" s="34" t="s">
        <v>388</v>
      </c>
      <c r="HU148" s="34" t="s">
        <v>388</v>
      </c>
      <c r="HV148" s="34" t="s">
        <v>388</v>
      </c>
      <c r="HW148" s="34" t="s">
        <v>388</v>
      </c>
      <c r="HX148" s="34" t="s">
        <v>388</v>
      </c>
      <c r="HY148" s="34" t="s">
        <v>388</v>
      </c>
      <c r="HZ148" s="34" t="s">
        <v>388</v>
      </c>
      <c r="IA148" s="34" t="s">
        <v>388</v>
      </c>
      <c r="IB148" s="34" t="s">
        <v>388</v>
      </c>
      <c r="IC148" s="34" t="s">
        <v>388</v>
      </c>
      <c r="ID148" s="34" t="s">
        <v>388</v>
      </c>
      <c r="IE148" s="34" t="s">
        <v>388</v>
      </c>
      <c r="IF148" s="34" t="s">
        <v>388</v>
      </c>
      <c r="IG148" s="34" t="s">
        <v>388</v>
      </c>
      <c r="IH148" s="34" t="s">
        <v>388</v>
      </c>
      <c r="II148" s="34" t="s">
        <v>388</v>
      </c>
      <c r="IJ148" s="34" t="s">
        <v>388</v>
      </c>
      <c r="IK148" s="34" t="s">
        <v>388</v>
      </c>
      <c r="IL148" s="34" t="s">
        <v>388</v>
      </c>
      <c r="IM148" s="34" t="s">
        <v>388</v>
      </c>
      <c r="IN148" s="34" t="s">
        <v>388</v>
      </c>
      <c r="IO148" s="34" t="s">
        <v>388</v>
      </c>
      <c r="IP148" s="34" t="s">
        <v>388</v>
      </c>
      <c r="IQ148" s="34" t="s">
        <v>388</v>
      </c>
      <c r="IR148" s="34" t="s">
        <v>388</v>
      </c>
      <c r="IS148" s="34" t="s">
        <v>388</v>
      </c>
      <c r="IT148" s="34" t="s">
        <v>388</v>
      </c>
      <c r="IU148" s="34" t="s">
        <v>388</v>
      </c>
      <c r="IV148" s="34" t="s">
        <v>388</v>
      </c>
      <c r="IW148" s="34" t="s">
        <v>388</v>
      </c>
      <c r="IX148" s="34" t="s">
        <v>388</v>
      </c>
      <c r="IY148" s="34" t="s">
        <v>388</v>
      </c>
      <c r="IZ148" s="34" t="s">
        <v>388</v>
      </c>
      <c r="JA148" s="34" t="s">
        <v>388</v>
      </c>
      <c r="JB148" s="34" t="s">
        <v>388</v>
      </c>
      <c r="JC148" s="34" t="s">
        <v>388</v>
      </c>
      <c r="JD148" s="34" t="s">
        <v>388</v>
      </c>
      <c r="JE148" s="34" t="s">
        <v>388</v>
      </c>
      <c r="JF148" s="34" t="s">
        <v>388</v>
      </c>
      <c r="JG148" s="34" t="s">
        <v>388</v>
      </c>
      <c r="JH148" s="34" t="s">
        <v>388</v>
      </c>
      <c r="JI148" s="34" t="s">
        <v>388</v>
      </c>
      <c r="JJ148" s="34" t="s">
        <v>388</v>
      </c>
      <c r="JK148" s="34" t="s">
        <v>388</v>
      </c>
      <c r="JL148" s="34" t="s">
        <v>388</v>
      </c>
      <c r="JM148" s="34" t="s">
        <v>388</v>
      </c>
      <c r="JN148" s="34" t="s">
        <v>388</v>
      </c>
      <c r="JO148" s="34" t="s">
        <v>388</v>
      </c>
      <c r="JP148" s="34" t="s">
        <v>388</v>
      </c>
      <c r="JQ148" s="34" t="s">
        <v>388</v>
      </c>
      <c r="JR148" s="34" t="s">
        <v>388</v>
      </c>
      <c r="JS148" s="34" t="s">
        <v>388</v>
      </c>
      <c r="JT148" s="34" t="s">
        <v>388</v>
      </c>
      <c r="JU148" s="34" t="s">
        <v>388</v>
      </c>
      <c r="JV148" s="34" t="s">
        <v>388</v>
      </c>
      <c r="JW148" s="34" t="s">
        <v>388</v>
      </c>
      <c r="JX148" s="34" t="s">
        <v>388</v>
      </c>
      <c r="JY148" s="34" t="s">
        <v>388</v>
      </c>
      <c r="JZ148" s="34" t="s">
        <v>388</v>
      </c>
      <c r="KA148" s="34" t="s">
        <v>388</v>
      </c>
      <c r="KB148" s="34" t="s">
        <v>388</v>
      </c>
      <c r="KC148" s="34" t="s">
        <v>388</v>
      </c>
      <c r="KD148" s="34" t="s">
        <v>388</v>
      </c>
      <c r="KE148" s="34" t="s">
        <v>388</v>
      </c>
      <c r="KF148" s="34" t="s">
        <v>388</v>
      </c>
      <c r="KG148" s="34" t="s">
        <v>388</v>
      </c>
      <c r="KH148" s="34" t="s">
        <v>388</v>
      </c>
      <c r="KI148" s="34" t="s">
        <v>388</v>
      </c>
      <c r="KJ148" s="34" t="s">
        <v>388</v>
      </c>
      <c r="KK148" s="34" t="s">
        <v>388</v>
      </c>
      <c r="KL148" s="34" t="s">
        <v>388</v>
      </c>
      <c r="KM148" s="34" t="s">
        <v>388</v>
      </c>
      <c r="KN148" s="34" t="s">
        <v>388</v>
      </c>
      <c r="KO148" s="34" t="s">
        <v>388</v>
      </c>
      <c r="KP148" s="34" t="s">
        <v>388</v>
      </c>
      <c r="KQ148" s="34" t="s">
        <v>388</v>
      </c>
      <c r="KR148" s="34" t="s">
        <v>388</v>
      </c>
      <c r="KS148" s="34" t="s">
        <v>388</v>
      </c>
      <c r="KT148" s="34" t="s">
        <v>388</v>
      </c>
      <c r="KU148" s="34" t="s">
        <v>388</v>
      </c>
      <c r="KV148" s="34" t="s">
        <v>388</v>
      </c>
      <c r="KW148" s="34" t="s">
        <v>388</v>
      </c>
      <c r="KX148" s="34" t="s">
        <v>388</v>
      </c>
      <c r="KY148" s="34" t="s">
        <v>388</v>
      </c>
      <c r="KZ148" s="34" t="s">
        <v>388</v>
      </c>
      <c r="LA148" s="34" t="s">
        <v>388</v>
      </c>
      <c r="LB148" s="34" t="s">
        <v>388</v>
      </c>
      <c r="LC148" s="34" t="s">
        <v>388</v>
      </c>
      <c r="LD148" s="34" t="s">
        <v>388</v>
      </c>
      <c r="LE148" s="34" t="s">
        <v>388</v>
      </c>
      <c r="LF148" s="34" t="s">
        <v>388</v>
      </c>
      <c r="LG148" s="34" t="s">
        <v>388</v>
      </c>
      <c r="LH148" s="34" t="s">
        <v>388</v>
      </c>
      <c r="LI148" s="34" t="s">
        <v>388</v>
      </c>
      <c r="LJ148" s="34" t="s">
        <v>388</v>
      </c>
      <c r="LK148" s="34" t="s">
        <v>388</v>
      </c>
      <c r="LL148" s="34" t="s">
        <v>388</v>
      </c>
      <c r="LM148" s="34" t="s">
        <v>388</v>
      </c>
      <c r="LN148" s="34" t="s">
        <v>388</v>
      </c>
      <c r="LO148" s="34" t="s">
        <v>388</v>
      </c>
      <c r="LP148" s="34" t="s">
        <v>388</v>
      </c>
      <c r="LQ148" s="34" t="s">
        <v>388</v>
      </c>
      <c r="LR148" s="34" t="s">
        <v>388</v>
      </c>
      <c r="LS148" s="34" t="s">
        <v>388</v>
      </c>
      <c r="LT148" s="34" t="s">
        <v>388</v>
      </c>
      <c r="LU148" s="34" t="s">
        <v>388</v>
      </c>
      <c r="LV148" s="34" t="s">
        <v>388</v>
      </c>
      <c r="LW148" s="34" t="s">
        <v>388</v>
      </c>
      <c r="LX148" s="34" t="s">
        <v>388</v>
      </c>
      <c r="LY148" s="34" t="s">
        <v>388</v>
      </c>
      <c r="LZ148" s="34" t="s">
        <v>388</v>
      </c>
      <c r="MA148" s="34" t="s">
        <v>388</v>
      </c>
      <c r="MB148" s="34" t="s">
        <v>388</v>
      </c>
      <c r="MC148" s="34" t="s">
        <v>388</v>
      </c>
      <c r="MD148" s="34" t="s">
        <v>388</v>
      </c>
      <c r="ME148" s="34" t="s">
        <v>388</v>
      </c>
      <c r="MF148" s="34" t="s">
        <v>388</v>
      </c>
      <c r="MG148" s="34" t="s">
        <v>388</v>
      </c>
      <c r="MH148" s="34" t="s">
        <v>388</v>
      </c>
      <c r="MI148" s="34" t="s">
        <v>388</v>
      </c>
      <c r="MJ148" s="34" t="s">
        <v>388</v>
      </c>
      <c r="MK148" s="34" t="s">
        <v>388</v>
      </c>
      <c r="ML148" s="34" t="s">
        <v>388</v>
      </c>
      <c r="MM148" s="34" t="s">
        <v>388</v>
      </c>
      <c r="MN148" s="34" t="s">
        <v>388</v>
      </c>
      <c r="MO148" s="34" t="s">
        <v>388</v>
      </c>
      <c r="MP148" s="34" t="s">
        <v>388</v>
      </c>
      <c r="MQ148" s="34" t="s">
        <v>388</v>
      </c>
      <c r="MR148" s="34" t="s">
        <v>388</v>
      </c>
      <c r="MS148" s="34" t="s">
        <v>388</v>
      </c>
      <c r="MT148" s="34" t="s">
        <v>388</v>
      </c>
      <c r="MU148" s="34" t="s">
        <v>388</v>
      </c>
      <c r="MV148" s="34" t="s">
        <v>388</v>
      </c>
      <c r="MW148" s="34" t="s">
        <v>388</v>
      </c>
      <c r="MX148" s="34" t="s">
        <v>388</v>
      </c>
      <c r="MY148" s="34" t="s">
        <v>388</v>
      </c>
      <c r="MZ148" s="34" t="s">
        <v>388</v>
      </c>
      <c r="NA148" s="34" t="s">
        <v>388</v>
      </c>
      <c r="NB148" s="34" t="s">
        <v>388</v>
      </c>
      <c r="NC148" s="34" t="s">
        <v>388</v>
      </c>
      <c r="ND148" s="34" t="s">
        <v>388</v>
      </c>
      <c r="NE148" s="34" t="s">
        <v>388</v>
      </c>
      <c r="NF148" s="34" t="s">
        <v>388</v>
      </c>
      <c r="NG148" s="34" t="s">
        <v>388</v>
      </c>
      <c r="NH148" s="34" t="s">
        <v>388</v>
      </c>
      <c r="NI148" s="34" t="s">
        <v>388</v>
      </c>
      <c r="NJ148" s="34" t="s">
        <v>388</v>
      </c>
      <c r="NK148" s="34" t="s">
        <v>388</v>
      </c>
      <c r="NL148" s="34" t="s">
        <v>388</v>
      </c>
      <c r="NM148" s="34" t="s">
        <v>388</v>
      </c>
      <c r="NN148" s="34" t="s">
        <v>388</v>
      </c>
      <c r="NO148" s="34" t="s">
        <v>388</v>
      </c>
      <c r="NP148" s="34" t="s">
        <v>388</v>
      </c>
      <c r="NQ148" s="34" t="s">
        <v>388</v>
      </c>
      <c r="NR148" s="34" t="s">
        <v>388</v>
      </c>
      <c r="NS148" s="34" t="s">
        <v>388</v>
      </c>
      <c r="NT148" s="34" t="s">
        <v>388</v>
      </c>
      <c r="NU148" s="34" t="s">
        <v>388</v>
      </c>
      <c r="NV148" s="34" t="s">
        <v>388</v>
      </c>
      <c r="NW148" s="34" t="s">
        <v>388</v>
      </c>
      <c r="NX148" s="34" t="s">
        <v>388</v>
      </c>
      <c r="NY148" s="34" t="s">
        <v>388</v>
      </c>
      <c r="NZ148" s="34" t="s">
        <v>388</v>
      </c>
      <c r="OA148" s="34" t="s">
        <v>388</v>
      </c>
      <c r="OB148" s="34" t="s">
        <v>388</v>
      </c>
      <c r="OC148" s="34" t="s">
        <v>388</v>
      </c>
      <c r="OD148" s="34" t="s">
        <v>388</v>
      </c>
      <c r="OE148" s="34" t="s">
        <v>388</v>
      </c>
      <c r="OF148" s="34" t="s">
        <v>388</v>
      </c>
      <c r="OG148" s="34" t="s">
        <v>388</v>
      </c>
      <c r="OH148" s="34" t="s">
        <v>388</v>
      </c>
      <c r="OI148" s="34" t="s">
        <v>388</v>
      </c>
      <c r="OJ148" s="34" t="s">
        <v>388</v>
      </c>
      <c r="OK148" s="34" t="s">
        <v>388</v>
      </c>
      <c r="OL148" s="34" t="s">
        <v>388</v>
      </c>
      <c r="OM148" s="34" t="s">
        <v>388</v>
      </c>
      <c r="ON148" s="34" t="s">
        <v>388</v>
      </c>
      <c r="OO148" s="34" t="s">
        <v>388</v>
      </c>
      <c r="OP148" s="34" t="s">
        <v>388</v>
      </c>
      <c r="OQ148" s="34" t="s">
        <v>388</v>
      </c>
      <c r="OR148" s="34" t="s">
        <v>388</v>
      </c>
      <c r="OS148" s="34" t="s">
        <v>388</v>
      </c>
      <c r="OT148" s="34" t="s">
        <v>388</v>
      </c>
      <c r="OU148" s="34" t="s">
        <v>388</v>
      </c>
      <c r="OV148" s="34" t="s">
        <v>388</v>
      </c>
      <c r="OW148" s="34" t="s">
        <v>388</v>
      </c>
      <c r="OX148" s="34" t="s">
        <v>388</v>
      </c>
      <c r="OY148" s="34" t="s">
        <v>388</v>
      </c>
      <c r="OZ148" s="34" t="s">
        <v>388</v>
      </c>
      <c r="PA148" s="34" t="s">
        <v>388</v>
      </c>
      <c r="PB148" s="34" t="s">
        <v>388</v>
      </c>
      <c r="PC148" s="34" t="s">
        <v>388</v>
      </c>
      <c r="PD148" s="34" t="s">
        <v>388</v>
      </c>
      <c r="PE148" s="34" t="s">
        <v>388</v>
      </c>
      <c r="PF148" s="34" t="s">
        <v>388</v>
      </c>
      <c r="PG148" s="34" t="s">
        <v>388</v>
      </c>
      <c r="PH148" s="34" t="s">
        <v>388</v>
      </c>
      <c r="PI148" s="34" t="s">
        <v>388</v>
      </c>
      <c r="PJ148" s="34" t="s">
        <v>388</v>
      </c>
      <c r="PK148" s="34" t="s">
        <v>388</v>
      </c>
      <c r="PL148" s="34" t="s">
        <v>388</v>
      </c>
      <c r="PM148" s="34" t="s">
        <v>388</v>
      </c>
      <c r="PN148" s="34" t="s">
        <v>388</v>
      </c>
      <c r="PO148" s="34" t="s">
        <v>388</v>
      </c>
      <c r="PP148" s="34" t="s">
        <v>388</v>
      </c>
      <c r="PQ148" s="34" t="s">
        <v>388</v>
      </c>
      <c r="PR148" s="34" t="s">
        <v>388</v>
      </c>
      <c r="PS148" s="34" t="s">
        <v>388</v>
      </c>
      <c r="PT148" s="34" t="s">
        <v>388</v>
      </c>
      <c r="PU148" s="34" t="s">
        <v>388</v>
      </c>
      <c r="PV148" s="34" t="s">
        <v>388</v>
      </c>
      <c r="PW148" s="34" t="s">
        <v>388</v>
      </c>
      <c r="PX148" s="34" t="s">
        <v>388</v>
      </c>
      <c r="PY148" s="34" t="s">
        <v>388</v>
      </c>
      <c r="PZ148" s="34" t="s">
        <v>388</v>
      </c>
      <c r="QA148" s="34" t="s">
        <v>388</v>
      </c>
      <c r="QB148" s="34" t="s">
        <v>388</v>
      </c>
      <c r="QC148" s="34" t="s">
        <v>388</v>
      </c>
      <c r="QD148" s="34" t="s">
        <v>388</v>
      </c>
      <c r="QE148" s="34" t="s">
        <v>388</v>
      </c>
      <c r="QF148" s="34" t="s">
        <v>388</v>
      </c>
      <c r="QG148" s="34" t="s">
        <v>388</v>
      </c>
      <c r="QH148" s="34" t="s">
        <v>388</v>
      </c>
      <c r="QI148" s="34" t="s">
        <v>388</v>
      </c>
      <c r="QJ148" s="34" t="s">
        <v>388</v>
      </c>
      <c r="QK148" s="34" t="s">
        <v>388</v>
      </c>
      <c r="QL148" s="34" t="s">
        <v>388</v>
      </c>
      <c r="QM148" s="34" t="s">
        <v>388</v>
      </c>
      <c r="QN148" s="34" t="s">
        <v>388</v>
      </c>
      <c r="QO148" s="34" t="s">
        <v>388</v>
      </c>
      <c r="QP148" s="34" t="s">
        <v>388</v>
      </c>
      <c r="QQ148" s="34" t="s">
        <v>388</v>
      </c>
      <c r="QR148" s="34" t="s">
        <v>388</v>
      </c>
      <c r="QS148" s="34" t="s">
        <v>388</v>
      </c>
      <c r="QT148" s="34" t="s">
        <v>388</v>
      </c>
      <c r="QU148" s="34" t="s">
        <v>388</v>
      </c>
      <c r="QV148" s="34" t="s">
        <v>388</v>
      </c>
      <c r="QW148" s="34" t="s">
        <v>388</v>
      </c>
      <c r="QX148" s="34" t="s">
        <v>388</v>
      </c>
      <c r="QY148" s="34" t="s">
        <v>388</v>
      </c>
      <c r="QZ148" s="34" t="s">
        <v>388</v>
      </c>
      <c r="RA148" s="34" t="s">
        <v>388</v>
      </c>
      <c r="RB148" s="34" t="s">
        <v>388</v>
      </c>
      <c r="RC148" s="34" t="s">
        <v>388</v>
      </c>
      <c r="RD148" s="34" t="s">
        <v>388</v>
      </c>
      <c r="RE148" s="34" t="s">
        <v>388</v>
      </c>
      <c r="RF148" s="34" t="s">
        <v>388</v>
      </c>
      <c r="RG148" s="34" t="s">
        <v>388</v>
      </c>
      <c r="RH148" s="34" t="s">
        <v>388</v>
      </c>
      <c r="RI148" s="34" t="s">
        <v>388</v>
      </c>
      <c r="RJ148" s="34" t="s">
        <v>388</v>
      </c>
      <c r="RK148" s="34" t="s">
        <v>388</v>
      </c>
      <c r="RL148" s="34" t="s">
        <v>388</v>
      </c>
      <c r="RM148" s="34" t="s">
        <v>388</v>
      </c>
      <c r="RN148" s="34" t="s">
        <v>388</v>
      </c>
      <c r="RO148" s="34" t="s">
        <v>388</v>
      </c>
      <c r="RP148" s="34" t="s">
        <v>388</v>
      </c>
      <c r="RQ148" s="34" t="s">
        <v>388</v>
      </c>
      <c r="RR148" s="34" t="s">
        <v>388</v>
      </c>
      <c r="RS148" s="34" t="s">
        <v>388</v>
      </c>
      <c r="RT148" s="34" t="s">
        <v>388</v>
      </c>
      <c r="RU148" s="34" t="s">
        <v>388</v>
      </c>
      <c r="RV148" s="34" t="s">
        <v>388</v>
      </c>
      <c r="RW148" s="34" t="s">
        <v>388</v>
      </c>
      <c r="RX148" s="34" t="s">
        <v>388</v>
      </c>
      <c r="RY148" s="34" t="s">
        <v>388</v>
      </c>
      <c r="RZ148" s="34" t="s">
        <v>388</v>
      </c>
      <c r="SA148" s="34" t="s">
        <v>388</v>
      </c>
      <c r="SB148" s="34" t="s">
        <v>388</v>
      </c>
      <c r="SC148" s="34" t="s">
        <v>388</v>
      </c>
      <c r="SD148" s="34" t="s">
        <v>388</v>
      </c>
      <c r="SE148" s="34" t="s">
        <v>388</v>
      </c>
      <c r="SF148" s="34" t="s">
        <v>388</v>
      </c>
      <c r="SG148" s="34" t="s">
        <v>388</v>
      </c>
      <c r="SH148" s="34" t="s">
        <v>388</v>
      </c>
      <c r="SI148" s="34" t="s">
        <v>388</v>
      </c>
      <c r="SJ148" s="34" t="s">
        <v>388</v>
      </c>
      <c r="SK148" s="34" t="s">
        <v>388</v>
      </c>
      <c r="SL148" s="34" t="s">
        <v>388</v>
      </c>
      <c r="SM148" s="34" t="s">
        <v>388</v>
      </c>
      <c r="SN148" s="34" t="s">
        <v>388</v>
      </c>
      <c r="SO148" s="34" t="s">
        <v>388</v>
      </c>
      <c r="SP148" s="34" t="s">
        <v>388</v>
      </c>
      <c r="SQ148" s="34" t="s">
        <v>388</v>
      </c>
      <c r="SR148" s="34" t="s">
        <v>388</v>
      </c>
      <c r="SS148" s="34" t="s">
        <v>388</v>
      </c>
      <c r="ST148" s="34" t="s">
        <v>388</v>
      </c>
      <c r="SU148" s="34" t="s">
        <v>388</v>
      </c>
      <c r="SV148" s="34" t="s">
        <v>388</v>
      </c>
      <c r="SW148" s="34" t="s">
        <v>388</v>
      </c>
      <c r="SX148" s="34" t="s">
        <v>388</v>
      </c>
      <c r="SY148" s="34" t="s">
        <v>388</v>
      </c>
      <c r="SZ148" s="34" t="s">
        <v>388</v>
      </c>
      <c r="TA148" s="34" t="s">
        <v>388</v>
      </c>
      <c r="TB148" s="34" t="s">
        <v>388</v>
      </c>
      <c r="TC148" s="34" t="s">
        <v>388</v>
      </c>
      <c r="TD148" s="34" t="s">
        <v>388</v>
      </c>
      <c r="TE148" s="34" t="s">
        <v>388</v>
      </c>
      <c r="TF148" s="34" t="s">
        <v>388</v>
      </c>
      <c r="TG148" s="34" t="s">
        <v>388</v>
      </c>
      <c r="TH148" s="34" t="s">
        <v>388</v>
      </c>
      <c r="TI148" s="34" t="s">
        <v>388</v>
      </c>
      <c r="TJ148" s="34" t="s">
        <v>388</v>
      </c>
      <c r="TK148" s="34" t="s">
        <v>388</v>
      </c>
      <c r="TL148" s="34" t="s">
        <v>388</v>
      </c>
      <c r="TM148" s="34" t="s">
        <v>388</v>
      </c>
      <c r="TN148" s="34" t="s">
        <v>388</v>
      </c>
      <c r="TO148" s="34" t="s">
        <v>388</v>
      </c>
      <c r="TP148" s="34" t="s">
        <v>388</v>
      </c>
      <c r="TQ148" s="34" t="s">
        <v>388</v>
      </c>
      <c r="TR148" s="34" t="s">
        <v>388</v>
      </c>
      <c r="TS148" s="34" t="s">
        <v>388</v>
      </c>
      <c r="TT148" s="34" t="s">
        <v>388</v>
      </c>
      <c r="TU148" s="34" t="s">
        <v>388</v>
      </c>
      <c r="TV148" s="34" t="s">
        <v>388</v>
      </c>
      <c r="TW148" s="34" t="s">
        <v>388</v>
      </c>
      <c r="TX148" s="34" t="s">
        <v>388</v>
      </c>
      <c r="TY148" s="34" t="s">
        <v>388</v>
      </c>
      <c r="TZ148" s="34" t="s">
        <v>388</v>
      </c>
      <c r="UA148" s="34" t="s">
        <v>388</v>
      </c>
      <c r="UB148" s="34" t="s">
        <v>388</v>
      </c>
      <c r="UC148" s="34" t="s">
        <v>388</v>
      </c>
      <c r="UD148" s="34" t="s">
        <v>388</v>
      </c>
      <c r="UE148" s="34" t="s">
        <v>388</v>
      </c>
      <c r="UF148" s="34" t="s">
        <v>388</v>
      </c>
      <c r="UG148" s="34" t="s">
        <v>388</v>
      </c>
      <c r="UH148" s="34" t="s">
        <v>388</v>
      </c>
      <c r="UI148" s="34" t="s">
        <v>388</v>
      </c>
      <c r="UJ148" s="34" t="s">
        <v>388</v>
      </c>
      <c r="UK148" s="34" t="s">
        <v>388</v>
      </c>
      <c r="UL148" s="34" t="s">
        <v>388</v>
      </c>
      <c r="UM148" s="34" t="s">
        <v>388</v>
      </c>
      <c r="UN148" s="34" t="s">
        <v>388</v>
      </c>
      <c r="UO148" s="34" t="s">
        <v>388</v>
      </c>
      <c r="UP148" s="34" t="s">
        <v>388</v>
      </c>
      <c r="UQ148" s="34" t="s">
        <v>388</v>
      </c>
      <c r="UR148" s="34" t="s">
        <v>388</v>
      </c>
      <c r="US148" s="34" t="s">
        <v>388</v>
      </c>
      <c r="UT148" s="34" t="s">
        <v>388</v>
      </c>
      <c r="UU148" s="34" t="s">
        <v>388</v>
      </c>
      <c r="UV148" s="34" t="s">
        <v>388</v>
      </c>
      <c r="UW148" s="34" t="s">
        <v>388</v>
      </c>
      <c r="UX148" s="34" t="s">
        <v>388</v>
      </c>
      <c r="UY148" s="34" t="s">
        <v>388</v>
      </c>
      <c r="UZ148" s="34" t="s">
        <v>388</v>
      </c>
      <c r="VA148" s="34" t="s">
        <v>388</v>
      </c>
      <c r="VB148" s="34" t="s">
        <v>388</v>
      </c>
      <c r="VC148" s="34" t="s">
        <v>388</v>
      </c>
      <c r="VD148" s="34" t="s">
        <v>388</v>
      </c>
      <c r="VE148" s="34" t="s">
        <v>388</v>
      </c>
      <c r="VF148" s="34" t="s">
        <v>388</v>
      </c>
      <c r="VG148" s="34" t="s">
        <v>388</v>
      </c>
      <c r="VH148" s="34" t="s">
        <v>388</v>
      </c>
      <c r="VI148" s="34" t="s">
        <v>388</v>
      </c>
      <c r="VJ148" s="34" t="s">
        <v>388</v>
      </c>
      <c r="VK148" s="34" t="s">
        <v>388</v>
      </c>
      <c r="VL148" s="34" t="s">
        <v>388</v>
      </c>
      <c r="VM148" s="34" t="s">
        <v>388</v>
      </c>
      <c r="VN148" s="34" t="s">
        <v>388</v>
      </c>
      <c r="VO148" s="34" t="s">
        <v>388</v>
      </c>
      <c r="VP148" s="34" t="s">
        <v>388</v>
      </c>
      <c r="VQ148" s="34" t="s">
        <v>388</v>
      </c>
      <c r="VR148" s="34" t="s">
        <v>388</v>
      </c>
      <c r="VS148" s="34" t="s">
        <v>388</v>
      </c>
      <c r="VT148" s="34" t="s">
        <v>388</v>
      </c>
      <c r="VU148" s="34" t="s">
        <v>388</v>
      </c>
      <c r="VV148" s="34" t="s">
        <v>388</v>
      </c>
      <c r="VW148" s="34" t="s">
        <v>388</v>
      </c>
      <c r="VX148" s="34" t="s">
        <v>388</v>
      </c>
      <c r="VY148" s="34" t="s">
        <v>388</v>
      </c>
      <c r="VZ148" s="34" t="s">
        <v>388</v>
      </c>
      <c r="WA148" s="34" t="s">
        <v>388</v>
      </c>
      <c r="WB148" s="34" t="s">
        <v>388</v>
      </c>
      <c r="WC148" s="34" t="s">
        <v>388</v>
      </c>
      <c r="WD148" s="34" t="s">
        <v>388</v>
      </c>
      <c r="WE148" s="34" t="s">
        <v>388</v>
      </c>
      <c r="WF148" s="34" t="s">
        <v>388</v>
      </c>
      <c r="WG148" s="34" t="s">
        <v>388</v>
      </c>
      <c r="WH148" s="34" t="s">
        <v>388</v>
      </c>
      <c r="WI148" s="34" t="s">
        <v>388</v>
      </c>
      <c r="WJ148" s="34" t="s">
        <v>388</v>
      </c>
      <c r="WK148" s="34" t="s">
        <v>388</v>
      </c>
      <c r="WL148" s="34" t="s">
        <v>388</v>
      </c>
      <c r="WM148" s="34" t="s">
        <v>388</v>
      </c>
      <c r="WN148" s="34" t="s">
        <v>388</v>
      </c>
      <c r="WO148" s="34" t="s">
        <v>388</v>
      </c>
      <c r="WP148" s="34" t="s">
        <v>388</v>
      </c>
      <c r="WQ148" s="34" t="s">
        <v>388</v>
      </c>
      <c r="WR148" s="34" t="s">
        <v>388</v>
      </c>
      <c r="WS148" s="34" t="s">
        <v>388</v>
      </c>
      <c r="WT148" s="34" t="s">
        <v>388</v>
      </c>
      <c r="WU148" s="34" t="s">
        <v>388</v>
      </c>
      <c r="WV148" s="34" t="s">
        <v>388</v>
      </c>
      <c r="WW148" s="34" t="s">
        <v>388</v>
      </c>
      <c r="WX148" s="34" t="s">
        <v>388</v>
      </c>
      <c r="WY148" s="34" t="s">
        <v>388</v>
      </c>
      <c r="WZ148" s="34" t="s">
        <v>388</v>
      </c>
      <c r="XA148" s="34" t="s">
        <v>388</v>
      </c>
      <c r="XB148" s="34" t="s">
        <v>388</v>
      </c>
      <c r="XC148" s="34" t="s">
        <v>388</v>
      </c>
      <c r="XD148" s="34" t="s">
        <v>388</v>
      </c>
      <c r="XE148" s="34" t="s">
        <v>388</v>
      </c>
      <c r="XF148" s="34" t="s">
        <v>388</v>
      </c>
      <c r="XG148" s="34" t="s">
        <v>388</v>
      </c>
      <c r="XH148" s="34" t="s">
        <v>388</v>
      </c>
      <c r="XI148" s="34" t="s">
        <v>388</v>
      </c>
      <c r="XJ148" s="34" t="s">
        <v>388</v>
      </c>
      <c r="XK148" s="34" t="s">
        <v>388</v>
      </c>
      <c r="XL148" s="34" t="s">
        <v>388</v>
      </c>
      <c r="XM148" s="34" t="s">
        <v>388</v>
      </c>
      <c r="XN148" s="34" t="s">
        <v>388</v>
      </c>
      <c r="XO148" s="34" t="s">
        <v>388</v>
      </c>
      <c r="XP148" s="34" t="s">
        <v>388</v>
      </c>
      <c r="XQ148" s="34" t="s">
        <v>388</v>
      </c>
      <c r="XR148" s="34" t="s">
        <v>388</v>
      </c>
      <c r="XS148" s="34" t="s">
        <v>388</v>
      </c>
      <c r="XT148" s="34" t="s">
        <v>388</v>
      </c>
      <c r="XU148" s="34" t="s">
        <v>388</v>
      </c>
      <c r="XV148" s="34" t="s">
        <v>388</v>
      </c>
      <c r="XW148" s="34" t="s">
        <v>388</v>
      </c>
      <c r="XX148" s="34" t="s">
        <v>388</v>
      </c>
      <c r="XY148" s="34" t="s">
        <v>388</v>
      </c>
      <c r="XZ148" s="34" t="s">
        <v>388</v>
      </c>
      <c r="YA148" s="34" t="s">
        <v>388</v>
      </c>
      <c r="YB148" s="34" t="s">
        <v>388</v>
      </c>
      <c r="YC148" s="34" t="s">
        <v>388</v>
      </c>
      <c r="YD148" s="34" t="s">
        <v>388</v>
      </c>
      <c r="YE148" s="34" t="s">
        <v>388</v>
      </c>
      <c r="YF148" s="34" t="s">
        <v>388</v>
      </c>
      <c r="YG148" s="34" t="s">
        <v>388</v>
      </c>
      <c r="YH148" s="34" t="s">
        <v>388</v>
      </c>
      <c r="YI148" s="34" t="s">
        <v>388</v>
      </c>
      <c r="YJ148" s="34" t="s">
        <v>388</v>
      </c>
      <c r="YK148" s="34" t="s">
        <v>388</v>
      </c>
      <c r="YL148" s="34" t="s">
        <v>388</v>
      </c>
      <c r="YM148" s="34" t="s">
        <v>388</v>
      </c>
      <c r="YN148" s="34" t="s">
        <v>388</v>
      </c>
      <c r="YO148" s="34" t="s">
        <v>388</v>
      </c>
      <c r="YP148" s="34" t="s">
        <v>388</v>
      </c>
      <c r="YQ148" s="34" t="s">
        <v>388</v>
      </c>
      <c r="YR148" s="34" t="s">
        <v>388</v>
      </c>
      <c r="YS148" s="34" t="s">
        <v>388</v>
      </c>
      <c r="YT148" s="34" t="s">
        <v>388</v>
      </c>
      <c r="YU148" s="34" t="s">
        <v>388</v>
      </c>
      <c r="YV148" s="34" t="s">
        <v>388</v>
      </c>
      <c r="YW148" s="34" t="s">
        <v>388</v>
      </c>
      <c r="YX148" s="34" t="s">
        <v>388</v>
      </c>
      <c r="YY148" s="34" t="s">
        <v>388</v>
      </c>
      <c r="YZ148" s="34" t="s">
        <v>388</v>
      </c>
      <c r="ZA148" s="34" t="s">
        <v>388</v>
      </c>
      <c r="ZB148" s="34" t="s">
        <v>388</v>
      </c>
      <c r="ZC148" s="34" t="s">
        <v>388</v>
      </c>
      <c r="ZD148" s="34" t="s">
        <v>388</v>
      </c>
      <c r="ZE148" s="34" t="s">
        <v>388</v>
      </c>
      <c r="ZF148" s="34" t="s">
        <v>388</v>
      </c>
      <c r="ZG148" s="34" t="s">
        <v>388</v>
      </c>
      <c r="ZH148" s="34" t="s">
        <v>388</v>
      </c>
      <c r="ZI148" s="34" t="s">
        <v>388</v>
      </c>
      <c r="ZJ148" s="34" t="s">
        <v>388</v>
      </c>
      <c r="ZK148" s="34" t="s">
        <v>388</v>
      </c>
      <c r="ZL148" s="34" t="s">
        <v>388</v>
      </c>
      <c r="ZM148" s="34" t="s">
        <v>388</v>
      </c>
      <c r="ZN148" s="34" t="s">
        <v>388</v>
      </c>
      <c r="ZO148" s="34" t="s">
        <v>388</v>
      </c>
      <c r="ZP148" s="34" t="s">
        <v>388</v>
      </c>
      <c r="ZQ148" s="34" t="s">
        <v>388</v>
      </c>
      <c r="ZR148" s="34" t="s">
        <v>388</v>
      </c>
      <c r="ZS148" s="34" t="s">
        <v>388</v>
      </c>
      <c r="ZT148" s="34" t="s">
        <v>388</v>
      </c>
      <c r="ZU148" s="34" t="s">
        <v>388</v>
      </c>
      <c r="ZV148" s="34" t="s">
        <v>388</v>
      </c>
      <c r="ZW148" s="34" t="s">
        <v>388</v>
      </c>
      <c r="ZX148" s="34" t="s">
        <v>388</v>
      </c>
      <c r="ZY148" s="34" t="s">
        <v>388</v>
      </c>
      <c r="ZZ148" s="34" t="s">
        <v>388</v>
      </c>
      <c r="AAA148" s="34" t="s">
        <v>388</v>
      </c>
      <c r="AAB148" s="34" t="s">
        <v>388</v>
      </c>
      <c r="AAC148" s="34" t="s">
        <v>388</v>
      </c>
      <c r="AAD148" s="34" t="s">
        <v>388</v>
      </c>
      <c r="AAE148" s="34" t="s">
        <v>388</v>
      </c>
      <c r="AAF148" s="34" t="s">
        <v>388</v>
      </c>
      <c r="AAG148" s="34" t="s">
        <v>388</v>
      </c>
      <c r="AAH148" s="34" t="s">
        <v>388</v>
      </c>
      <c r="AAI148" s="34" t="s">
        <v>388</v>
      </c>
      <c r="AAJ148" s="34" t="s">
        <v>388</v>
      </c>
      <c r="AAK148" s="34" t="s">
        <v>388</v>
      </c>
      <c r="AAL148" s="34" t="s">
        <v>388</v>
      </c>
      <c r="AAM148" s="34" t="s">
        <v>388</v>
      </c>
      <c r="AAN148" s="34" t="s">
        <v>388</v>
      </c>
      <c r="AAO148" s="34" t="s">
        <v>388</v>
      </c>
      <c r="AAP148" s="34" t="s">
        <v>388</v>
      </c>
      <c r="AAQ148" s="34" t="s">
        <v>388</v>
      </c>
      <c r="AAR148" s="34" t="s">
        <v>388</v>
      </c>
      <c r="AAS148" s="34" t="s">
        <v>388</v>
      </c>
      <c r="AAT148" s="34" t="s">
        <v>388</v>
      </c>
      <c r="AAU148" s="34" t="s">
        <v>388</v>
      </c>
      <c r="AAV148" s="34" t="s">
        <v>388</v>
      </c>
      <c r="AAW148" s="34" t="s">
        <v>388</v>
      </c>
      <c r="AAX148" s="34" t="s">
        <v>388</v>
      </c>
      <c r="AAY148" s="34" t="s">
        <v>388</v>
      </c>
      <c r="AAZ148" s="34" t="s">
        <v>388</v>
      </c>
      <c r="ABA148" s="34" t="s">
        <v>388</v>
      </c>
      <c r="ABB148" s="34" t="s">
        <v>388</v>
      </c>
      <c r="ABC148" s="34" t="s">
        <v>388</v>
      </c>
      <c r="ABD148" s="34" t="s">
        <v>388</v>
      </c>
      <c r="ABE148" s="34" t="s">
        <v>388</v>
      </c>
      <c r="ABF148" s="34" t="s">
        <v>388</v>
      </c>
      <c r="ABG148" s="34" t="s">
        <v>388</v>
      </c>
      <c r="ABH148" s="34" t="s">
        <v>388</v>
      </c>
      <c r="ABI148" s="34" t="s">
        <v>388</v>
      </c>
      <c r="ABJ148" s="34" t="s">
        <v>388</v>
      </c>
      <c r="ABK148" s="34" t="s">
        <v>388</v>
      </c>
      <c r="ABL148" s="34" t="s">
        <v>388</v>
      </c>
      <c r="ABM148" s="34" t="s">
        <v>388</v>
      </c>
      <c r="ABN148" s="34" t="s">
        <v>388</v>
      </c>
      <c r="ABO148" s="34" t="s">
        <v>388</v>
      </c>
      <c r="ABP148" s="34" t="s">
        <v>388</v>
      </c>
      <c r="ABQ148" s="34" t="s">
        <v>388</v>
      </c>
      <c r="ABR148" s="34" t="s">
        <v>388</v>
      </c>
      <c r="ABS148" s="34" t="s">
        <v>388</v>
      </c>
      <c r="ABT148" s="34" t="s">
        <v>388</v>
      </c>
      <c r="ABU148" s="34" t="s">
        <v>388</v>
      </c>
      <c r="ABV148" s="34" t="s">
        <v>388</v>
      </c>
      <c r="ABW148" s="34" t="s">
        <v>388</v>
      </c>
      <c r="ABX148" s="34" t="s">
        <v>388</v>
      </c>
      <c r="ABY148" s="34" t="s">
        <v>388</v>
      </c>
      <c r="ABZ148" s="34" t="s">
        <v>388</v>
      </c>
      <c r="ACA148" s="34" t="s">
        <v>388</v>
      </c>
      <c r="ACB148" s="34" t="s">
        <v>388</v>
      </c>
      <c r="ACC148" s="34" t="s">
        <v>388</v>
      </c>
      <c r="ACD148" s="34" t="s">
        <v>388</v>
      </c>
      <c r="ACE148" s="34" t="s">
        <v>388</v>
      </c>
      <c r="ACF148" s="34" t="s">
        <v>388</v>
      </c>
      <c r="ACG148" s="34" t="s">
        <v>388</v>
      </c>
      <c r="ACH148" s="34" t="s">
        <v>388</v>
      </c>
      <c r="ACI148" s="34" t="s">
        <v>388</v>
      </c>
      <c r="ACJ148" s="34" t="s">
        <v>388</v>
      </c>
      <c r="ACK148" s="34" t="s">
        <v>388</v>
      </c>
      <c r="ACL148" s="34" t="s">
        <v>388</v>
      </c>
      <c r="ACM148" s="34" t="s">
        <v>388</v>
      </c>
      <c r="ACN148" s="34" t="s">
        <v>388</v>
      </c>
      <c r="ACO148" s="34" t="s">
        <v>388</v>
      </c>
      <c r="ACP148" s="34" t="s">
        <v>388</v>
      </c>
      <c r="ACQ148" s="34" t="s">
        <v>388</v>
      </c>
      <c r="ACR148" s="34" t="s">
        <v>388</v>
      </c>
      <c r="ACS148" s="34" t="s">
        <v>388</v>
      </c>
      <c r="ACT148" s="34" t="s">
        <v>388</v>
      </c>
      <c r="ACU148" s="34" t="s">
        <v>388</v>
      </c>
      <c r="ACV148" s="34" t="s">
        <v>388</v>
      </c>
      <c r="ACW148" s="34" t="s">
        <v>388</v>
      </c>
      <c r="ACX148" s="34" t="s">
        <v>388</v>
      </c>
      <c r="ACY148" s="34" t="s">
        <v>388</v>
      </c>
      <c r="ACZ148" s="34" t="s">
        <v>388</v>
      </c>
      <c r="ADA148" s="34" t="s">
        <v>388</v>
      </c>
      <c r="ADB148" s="34" t="s">
        <v>388</v>
      </c>
      <c r="ADC148" s="34" t="s">
        <v>388</v>
      </c>
      <c r="ADD148" s="34" t="s">
        <v>388</v>
      </c>
      <c r="ADE148" s="34" t="s">
        <v>388</v>
      </c>
      <c r="ADF148" s="34" t="s">
        <v>388</v>
      </c>
      <c r="ADG148" s="34" t="s">
        <v>388</v>
      </c>
      <c r="ADH148" s="34" t="s">
        <v>388</v>
      </c>
      <c r="ADI148" s="34" t="s">
        <v>388</v>
      </c>
      <c r="ADJ148" s="34" t="s">
        <v>388</v>
      </c>
      <c r="ADK148" s="34" t="s">
        <v>388</v>
      </c>
      <c r="ADL148" s="34" t="s">
        <v>388</v>
      </c>
      <c r="ADM148" s="34" t="s">
        <v>388</v>
      </c>
      <c r="ADN148" s="34" t="s">
        <v>388</v>
      </c>
      <c r="ADO148" s="34" t="s">
        <v>388</v>
      </c>
      <c r="ADP148" s="34" t="s">
        <v>388</v>
      </c>
      <c r="ADQ148" s="34" t="s">
        <v>388</v>
      </c>
      <c r="ADR148" s="34" t="s">
        <v>388</v>
      </c>
      <c r="ADS148" s="34" t="s">
        <v>388</v>
      </c>
      <c r="ADT148" s="34" t="s">
        <v>388</v>
      </c>
      <c r="ADU148" s="34" t="s">
        <v>388</v>
      </c>
      <c r="ADV148" s="34" t="s">
        <v>388</v>
      </c>
      <c r="ADW148" s="34" t="s">
        <v>388</v>
      </c>
      <c r="ADX148" s="34" t="s">
        <v>388</v>
      </c>
      <c r="ADY148" s="34" t="s">
        <v>388</v>
      </c>
      <c r="ADZ148" s="34" t="s">
        <v>388</v>
      </c>
      <c r="AEA148" s="34" t="s">
        <v>388</v>
      </c>
      <c r="AEB148" s="34" t="s">
        <v>388</v>
      </c>
      <c r="AEC148" s="34" t="s">
        <v>388</v>
      </c>
      <c r="AED148" s="34" t="s">
        <v>388</v>
      </c>
      <c r="AEE148" s="34" t="s">
        <v>388</v>
      </c>
      <c r="AEF148" s="34" t="s">
        <v>388</v>
      </c>
      <c r="AEG148" s="34" t="s">
        <v>388</v>
      </c>
      <c r="AEH148" s="34" t="s">
        <v>388</v>
      </c>
      <c r="AEI148" s="34" t="s">
        <v>388</v>
      </c>
      <c r="AEJ148" s="34" t="s">
        <v>388</v>
      </c>
      <c r="AEK148" s="34" t="s">
        <v>388</v>
      </c>
      <c r="AEL148" s="34" t="s">
        <v>388</v>
      </c>
      <c r="AEM148" s="34" t="s">
        <v>388</v>
      </c>
      <c r="AEN148" s="34" t="s">
        <v>388</v>
      </c>
      <c r="AEO148" s="34" t="s">
        <v>388</v>
      </c>
      <c r="AEP148" s="34" t="s">
        <v>388</v>
      </c>
      <c r="AEQ148" s="34" t="s">
        <v>388</v>
      </c>
      <c r="AER148" s="34" t="s">
        <v>388</v>
      </c>
      <c r="AES148" s="34" t="s">
        <v>388</v>
      </c>
      <c r="AET148" s="34" t="s">
        <v>388</v>
      </c>
      <c r="AEU148" s="34" t="s">
        <v>388</v>
      </c>
      <c r="AEV148" s="34" t="s">
        <v>388</v>
      </c>
      <c r="AEW148" s="34" t="s">
        <v>388</v>
      </c>
      <c r="AEX148" s="34" t="s">
        <v>388</v>
      </c>
      <c r="AEY148" s="34" t="s">
        <v>388</v>
      </c>
      <c r="AEZ148" s="34" t="s">
        <v>388</v>
      </c>
      <c r="AFA148" s="34" t="s">
        <v>388</v>
      </c>
      <c r="AFB148" s="34" t="s">
        <v>388</v>
      </c>
      <c r="AFC148" s="34" t="s">
        <v>388</v>
      </c>
      <c r="AFD148" s="34" t="s">
        <v>388</v>
      </c>
      <c r="AFE148" s="34" t="s">
        <v>388</v>
      </c>
      <c r="AFF148" s="34" t="s">
        <v>388</v>
      </c>
      <c r="AFG148" s="34" t="s">
        <v>388</v>
      </c>
      <c r="AFH148" s="34" t="s">
        <v>388</v>
      </c>
      <c r="AFI148" s="34" t="s">
        <v>388</v>
      </c>
      <c r="AFJ148" s="34" t="s">
        <v>388</v>
      </c>
      <c r="AFK148" s="34" t="s">
        <v>388</v>
      </c>
      <c r="AFL148" s="34" t="s">
        <v>388</v>
      </c>
      <c r="AFM148" s="34" t="s">
        <v>388</v>
      </c>
      <c r="AFN148" s="34" t="s">
        <v>388</v>
      </c>
      <c r="AFO148" s="34" t="s">
        <v>388</v>
      </c>
      <c r="AFP148" s="34" t="s">
        <v>388</v>
      </c>
      <c r="AFQ148" s="34" t="s">
        <v>388</v>
      </c>
      <c r="AFR148" s="34" t="s">
        <v>388</v>
      </c>
      <c r="AFS148" s="34" t="s">
        <v>388</v>
      </c>
      <c r="AFT148" s="34" t="s">
        <v>388</v>
      </c>
      <c r="AFU148" s="34" t="s">
        <v>388</v>
      </c>
      <c r="AFV148" s="34" t="s">
        <v>388</v>
      </c>
      <c r="AFW148" s="34" t="s">
        <v>388</v>
      </c>
      <c r="AFX148" s="34" t="s">
        <v>388</v>
      </c>
      <c r="AFY148" s="34" t="s">
        <v>388</v>
      </c>
      <c r="AFZ148" s="34" t="s">
        <v>388</v>
      </c>
      <c r="AGA148" s="34" t="s">
        <v>388</v>
      </c>
      <c r="AGB148" s="34" t="s">
        <v>388</v>
      </c>
      <c r="AGC148" s="34" t="s">
        <v>388</v>
      </c>
      <c r="AGD148" s="34" t="s">
        <v>388</v>
      </c>
      <c r="AGE148" s="34" t="s">
        <v>388</v>
      </c>
      <c r="AGF148" s="34" t="s">
        <v>388</v>
      </c>
      <c r="AGG148" s="34" t="s">
        <v>388</v>
      </c>
      <c r="AGH148" s="34" t="s">
        <v>388</v>
      </c>
      <c r="AGI148" s="34" t="s">
        <v>388</v>
      </c>
      <c r="AGJ148" s="34" t="s">
        <v>388</v>
      </c>
      <c r="AGK148" s="34" t="s">
        <v>388</v>
      </c>
      <c r="AGL148" s="34" t="s">
        <v>388</v>
      </c>
      <c r="AGM148" s="34" t="s">
        <v>388</v>
      </c>
      <c r="AGN148" s="34" t="s">
        <v>388</v>
      </c>
      <c r="AGO148" s="34" t="s">
        <v>388</v>
      </c>
      <c r="AGP148" s="34" t="s">
        <v>388</v>
      </c>
      <c r="AGQ148" s="34" t="s">
        <v>388</v>
      </c>
      <c r="AGR148" s="34" t="s">
        <v>388</v>
      </c>
      <c r="AGS148" s="34" t="s">
        <v>388</v>
      </c>
      <c r="AGT148" s="34" t="s">
        <v>388</v>
      </c>
      <c r="AGU148" s="34" t="s">
        <v>388</v>
      </c>
      <c r="AGV148" s="34" t="s">
        <v>388</v>
      </c>
      <c r="AGW148" s="34" t="s">
        <v>388</v>
      </c>
      <c r="AGX148" s="34" t="s">
        <v>388</v>
      </c>
      <c r="AGY148" s="34" t="s">
        <v>388</v>
      </c>
      <c r="AGZ148" s="34" t="s">
        <v>388</v>
      </c>
      <c r="AHA148" s="34" t="s">
        <v>388</v>
      </c>
      <c r="AHB148" s="34" t="s">
        <v>388</v>
      </c>
      <c r="AHC148" s="34" t="s">
        <v>388</v>
      </c>
      <c r="AHD148" s="34" t="s">
        <v>388</v>
      </c>
      <c r="AHE148" s="34" t="s">
        <v>388</v>
      </c>
      <c r="AHF148" s="34" t="s">
        <v>388</v>
      </c>
      <c r="AHG148" s="34" t="s">
        <v>388</v>
      </c>
      <c r="AHH148" s="34" t="s">
        <v>388</v>
      </c>
      <c r="AHI148" s="34" t="s">
        <v>388</v>
      </c>
      <c r="AHJ148" s="34" t="s">
        <v>388</v>
      </c>
      <c r="AHK148" s="34" t="s">
        <v>388</v>
      </c>
      <c r="AHL148" s="34" t="s">
        <v>388</v>
      </c>
      <c r="AHM148" s="34" t="s">
        <v>388</v>
      </c>
      <c r="AHN148" s="34" t="s">
        <v>388</v>
      </c>
      <c r="AHO148" s="34" t="s">
        <v>388</v>
      </c>
      <c r="AHP148" s="34" t="s">
        <v>388</v>
      </c>
      <c r="AHQ148" s="34" t="s">
        <v>388</v>
      </c>
      <c r="AHR148" s="34" t="s">
        <v>388</v>
      </c>
      <c r="AHS148" s="34" t="s">
        <v>388</v>
      </c>
      <c r="AHT148" s="34" t="s">
        <v>388</v>
      </c>
      <c r="AHU148" s="34" t="s">
        <v>388</v>
      </c>
      <c r="AHV148" s="34" t="s">
        <v>388</v>
      </c>
      <c r="AHW148" s="34" t="s">
        <v>388</v>
      </c>
      <c r="AHX148" s="34" t="s">
        <v>388</v>
      </c>
      <c r="AHY148" s="34" t="s">
        <v>388</v>
      </c>
      <c r="AHZ148" s="34" t="s">
        <v>388</v>
      </c>
      <c r="AIA148" s="34" t="s">
        <v>388</v>
      </c>
      <c r="AIB148" s="34" t="s">
        <v>388</v>
      </c>
      <c r="AIC148" s="34" t="s">
        <v>388</v>
      </c>
      <c r="AID148" s="34" t="s">
        <v>388</v>
      </c>
      <c r="AIE148" s="34" t="s">
        <v>388</v>
      </c>
      <c r="AIF148" s="34" t="s">
        <v>388</v>
      </c>
      <c r="AIG148" s="34" t="s">
        <v>388</v>
      </c>
      <c r="AIH148" s="34" t="s">
        <v>388</v>
      </c>
      <c r="AII148" s="34" t="s">
        <v>388</v>
      </c>
      <c r="AIJ148" s="34" t="s">
        <v>388</v>
      </c>
      <c r="AIK148" s="34" t="s">
        <v>388</v>
      </c>
      <c r="AIL148" s="34" t="s">
        <v>388</v>
      </c>
      <c r="AIM148" s="34" t="s">
        <v>388</v>
      </c>
      <c r="AIN148" s="34" t="s">
        <v>388</v>
      </c>
      <c r="AIO148" s="34" t="s">
        <v>388</v>
      </c>
      <c r="AIP148" s="34" t="s">
        <v>388</v>
      </c>
      <c r="AIQ148" s="34" t="s">
        <v>388</v>
      </c>
      <c r="AIR148" s="34" t="s">
        <v>388</v>
      </c>
      <c r="AIS148" s="34" t="s">
        <v>388</v>
      </c>
      <c r="AIT148" s="34" t="s">
        <v>388</v>
      </c>
      <c r="AIU148" s="34" t="s">
        <v>388</v>
      </c>
      <c r="AIV148" s="34" t="s">
        <v>388</v>
      </c>
      <c r="AIW148" s="34" t="s">
        <v>388</v>
      </c>
      <c r="AIX148" s="34" t="s">
        <v>388</v>
      </c>
      <c r="AIY148" s="34" t="s">
        <v>388</v>
      </c>
      <c r="AIZ148" s="34" t="s">
        <v>388</v>
      </c>
      <c r="AJA148" s="34" t="s">
        <v>388</v>
      </c>
      <c r="AJB148" s="34" t="s">
        <v>388</v>
      </c>
      <c r="AJC148" s="34" t="s">
        <v>388</v>
      </c>
      <c r="AJD148" s="34" t="s">
        <v>388</v>
      </c>
      <c r="AJE148" s="34" t="s">
        <v>388</v>
      </c>
      <c r="AJF148" s="34" t="s">
        <v>388</v>
      </c>
      <c r="AJG148" s="34" t="s">
        <v>388</v>
      </c>
      <c r="AJH148" s="34" t="s">
        <v>388</v>
      </c>
      <c r="AJI148" s="34" t="s">
        <v>388</v>
      </c>
      <c r="AJJ148" s="34" t="s">
        <v>388</v>
      </c>
      <c r="AJK148" s="34" t="s">
        <v>388</v>
      </c>
      <c r="AJL148" s="34" t="s">
        <v>388</v>
      </c>
      <c r="AJM148" s="34" t="s">
        <v>388</v>
      </c>
      <c r="AJN148" s="34" t="s">
        <v>388</v>
      </c>
      <c r="AJO148" s="34" t="s">
        <v>388</v>
      </c>
      <c r="AJP148" s="34" t="s">
        <v>388</v>
      </c>
      <c r="AJQ148" s="34" t="s">
        <v>388</v>
      </c>
      <c r="AJR148" s="34" t="s">
        <v>388</v>
      </c>
      <c r="AJS148" s="34" t="s">
        <v>388</v>
      </c>
      <c r="AJT148" s="34" t="s">
        <v>388</v>
      </c>
      <c r="AJU148" s="34" t="s">
        <v>388</v>
      </c>
      <c r="AJV148" s="34" t="s">
        <v>388</v>
      </c>
      <c r="AJW148" s="34" t="s">
        <v>388</v>
      </c>
      <c r="AJX148" s="34" t="s">
        <v>388</v>
      </c>
      <c r="AJY148" s="34" t="s">
        <v>388</v>
      </c>
      <c r="AJZ148" s="34" t="s">
        <v>388</v>
      </c>
      <c r="AKA148" s="34" t="s">
        <v>388</v>
      </c>
      <c r="AKB148" s="34" t="s">
        <v>388</v>
      </c>
      <c r="AKC148" s="34" t="s">
        <v>388</v>
      </c>
      <c r="AKD148" s="34" t="s">
        <v>388</v>
      </c>
      <c r="AKE148" s="34" t="s">
        <v>388</v>
      </c>
      <c r="AKF148" s="34" t="s">
        <v>388</v>
      </c>
      <c r="AKG148" s="34" t="s">
        <v>388</v>
      </c>
      <c r="AKH148" s="34" t="s">
        <v>388</v>
      </c>
      <c r="AKI148" s="34" t="s">
        <v>388</v>
      </c>
      <c r="AKJ148" s="34" t="s">
        <v>388</v>
      </c>
      <c r="AKK148" s="34" t="s">
        <v>388</v>
      </c>
      <c r="AKL148" s="34" t="s">
        <v>388</v>
      </c>
      <c r="AKM148" s="34" t="s">
        <v>388</v>
      </c>
      <c r="AKN148" s="34" t="s">
        <v>388</v>
      </c>
      <c r="AKO148" s="34" t="s">
        <v>388</v>
      </c>
      <c r="AKP148" s="34" t="s">
        <v>388</v>
      </c>
      <c r="AKQ148" s="34" t="s">
        <v>388</v>
      </c>
      <c r="AKR148" s="34" t="s">
        <v>388</v>
      </c>
      <c r="AKS148" s="34" t="s">
        <v>388</v>
      </c>
      <c r="AKT148" s="34" t="s">
        <v>388</v>
      </c>
      <c r="AKU148" s="34" t="s">
        <v>388</v>
      </c>
      <c r="AKV148" s="34" t="s">
        <v>388</v>
      </c>
      <c r="AKW148" s="34" t="s">
        <v>388</v>
      </c>
      <c r="AKX148" s="34" t="s">
        <v>388</v>
      </c>
      <c r="AKY148" s="34" t="s">
        <v>388</v>
      </c>
      <c r="AKZ148" s="34" t="s">
        <v>388</v>
      </c>
      <c r="ALA148" s="34" t="s">
        <v>388</v>
      </c>
      <c r="ALB148" s="34" t="s">
        <v>388</v>
      </c>
      <c r="ALC148" s="34" t="s">
        <v>388</v>
      </c>
      <c r="ALD148" s="34" t="s">
        <v>388</v>
      </c>
      <c r="ALE148" s="34" t="s">
        <v>388</v>
      </c>
      <c r="ALF148" s="34" t="s">
        <v>388</v>
      </c>
      <c r="ALG148" s="34" t="s">
        <v>388</v>
      </c>
      <c r="ALH148" s="34" t="s">
        <v>388</v>
      </c>
      <c r="ALI148" s="34" t="s">
        <v>388</v>
      </c>
      <c r="ALJ148" s="34" t="s">
        <v>388</v>
      </c>
      <c r="ALK148" s="34" t="s">
        <v>388</v>
      </c>
      <c r="ALL148" s="34" t="s">
        <v>388</v>
      </c>
      <c r="ALM148" s="34" t="s">
        <v>388</v>
      </c>
      <c r="ALN148" s="34" t="s">
        <v>388</v>
      </c>
      <c r="ALO148" s="34" t="s">
        <v>388</v>
      </c>
      <c r="ALP148" s="34" t="s">
        <v>388</v>
      </c>
      <c r="ALQ148" s="34" t="s">
        <v>388</v>
      </c>
      <c r="ALR148" s="34" t="s">
        <v>388</v>
      </c>
      <c r="ALS148" s="34" t="s">
        <v>388</v>
      </c>
      <c r="ALT148" s="34" t="s">
        <v>388</v>
      </c>
      <c r="ALU148" s="34" t="s">
        <v>388</v>
      </c>
      <c r="ALV148" s="34" t="s">
        <v>388</v>
      </c>
      <c r="ALW148" s="34" t="s">
        <v>388</v>
      </c>
      <c r="ALX148" s="34" t="s">
        <v>388</v>
      </c>
      <c r="ALY148" s="34" t="s">
        <v>388</v>
      </c>
      <c r="ALZ148" s="34" t="s">
        <v>388</v>
      </c>
      <c r="AMA148" s="34" t="s">
        <v>388</v>
      </c>
      <c r="AMB148" s="34" t="s">
        <v>388</v>
      </c>
      <c r="AMC148" s="34" t="s">
        <v>388</v>
      </c>
      <c r="AMD148" s="34" t="s">
        <v>388</v>
      </c>
      <c r="AME148" s="34" t="s">
        <v>388</v>
      </c>
      <c r="AMF148" s="34" t="s">
        <v>388</v>
      </c>
      <c r="AMG148" s="34" t="s">
        <v>388</v>
      </c>
      <c r="AMH148" s="34" t="s">
        <v>388</v>
      </c>
      <c r="AMI148" s="34" t="s">
        <v>388</v>
      </c>
      <c r="AMJ148" s="34" t="s">
        <v>388</v>
      </c>
      <c r="AMK148" s="34" t="s">
        <v>388</v>
      </c>
      <c r="AML148" s="34" t="s">
        <v>388</v>
      </c>
      <c r="AMM148" s="34" t="s">
        <v>388</v>
      </c>
      <c r="AMN148" s="34" t="s">
        <v>388</v>
      </c>
      <c r="AMO148" s="34" t="s">
        <v>388</v>
      </c>
      <c r="AMP148" s="34" t="s">
        <v>388</v>
      </c>
      <c r="AMQ148" s="34" t="s">
        <v>388</v>
      </c>
      <c r="AMR148" s="34" t="s">
        <v>388</v>
      </c>
      <c r="AMS148" s="34" t="s">
        <v>388</v>
      </c>
      <c r="AMT148" s="34" t="s">
        <v>388</v>
      </c>
      <c r="AMU148" s="34" t="s">
        <v>388</v>
      </c>
      <c r="AMV148" s="34" t="s">
        <v>388</v>
      </c>
      <c r="AMW148" s="34" t="s">
        <v>388</v>
      </c>
      <c r="AMX148" s="34" t="s">
        <v>388</v>
      </c>
      <c r="AMY148" s="34" t="s">
        <v>388</v>
      </c>
      <c r="AMZ148" s="34" t="s">
        <v>388</v>
      </c>
      <c r="ANA148" s="34" t="s">
        <v>388</v>
      </c>
      <c r="ANB148" s="34" t="s">
        <v>388</v>
      </c>
      <c r="ANC148" s="34" t="s">
        <v>388</v>
      </c>
      <c r="AND148" s="34" t="s">
        <v>388</v>
      </c>
      <c r="ANE148" s="34" t="s">
        <v>388</v>
      </c>
      <c r="ANF148" s="34" t="s">
        <v>388</v>
      </c>
      <c r="ANG148" s="34" t="s">
        <v>388</v>
      </c>
      <c r="ANH148" s="34" t="s">
        <v>388</v>
      </c>
      <c r="ANI148" s="34" t="s">
        <v>388</v>
      </c>
      <c r="ANJ148" s="34" t="s">
        <v>388</v>
      </c>
      <c r="ANK148" s="34" t="s">
        <v>388</v>
      </c>
      <c r="ANL148" s="34" t="s">
        <v>388</v>
      </c>
      <c r="ANM148" s="34" t="s">
        <v>388</v>
      </c>
      <c r="ANN148" s="34" t="s">
        <v>388</v>
      </c>
      <c r="ANO148" s="34" t="s">
        <v>388</v>
      </c>
      <c r="ANP148" s="34" t="s">
        <v>388</v>
      </c>
      <c r="ANQ148" s="34" t="s">
        <v>388</v>
      </c>
      <c r="ANR148" s="34" t="s">
        <v>388</v>
      </c>
      <c r="ANS148" s="34" t="s">
        <v>388</v>
      </c>
      <c r="ANT148" s="34" t="s">
        <v>388</v>
      </c>
      <c r="ANU148" s="34" t="s">
        <v>388</v>
      </c>
      <c r="ANV148" s="34" t="s">
        <v>388</v>
      </c>
      <c r="ANW148" s="34" t="s">
        <v>388</v>
      </c>
      <c r="ANX148" s="34" t="s">
        <v>388</v>
      </c>
      <c r="ANY148" s="34" t="s">
        <v>388</v>
      </c>
      <c r="ANZ148" s="34" t="s">
        <v>388</v>
      </c>
      <c r="AOA148" s="34" t="s">
        <v>388</v>
      </c>
      <c r="AOB148" s="34" t="s">
        <v>388</v>
      </c>
      <c r="AOC148" s="34" t="s">
        <v>388</v>
      </c>
      <c r="AOD148" s="34" t="s">
        <v>388</v>
      </c>
      <c r="AOE148" s="34" t="s">
        <v>388</v>
      </c>
      <c r="AOF148" s="34" t="s">
        <v>388</v>
      </c>
      <c r="AOG148" s="34" t="s">
        <v>388</v>
      </c>
      <c r="AOH148" s="34" t="s">
        <v>388</v>
      </c>
      <c r="AOI148" s="34" t="s">
        <v>388</v>
      </c>
      <c r="AOJ148" s="34" t="s">
        <v>388</v>
      </c>
      <c r="AOK148" s="34" t="s">
        <v>388</v>
      </c>
      <c r="AOL148" s="34" t="s">
        <v>388</v>
      </c>
      <c r="AOM148" s="34" t="s">
        <v>388</v>
      </c>
      <c r="AON148" s="34" t="s">
        <v>388</v>
      </c>
      <c r="AOO148" s="34" t="s">
        <v>388</v>
      </c>
      <c r="AOP148" s="34" t="s">
        <v>388</v>
      </c>
      <c r="AOQ148" s="34" t="s">
        <v>388</v>
      </c>
      <c r="AOR148" s="34" t="s">
        <v>388</v>
      </c>
      <c r="AOS148" s="34" t="s">
        <v>388</v>
      </c>
      <c r="AOT148" s="34" t="s">
        <v>388</v>
      </c>
      <c r="AOU148" s="34" t="s">
        <v>388</v>
      </c>
      <c r="AOV148" s="34" t="s">
        <v>388</v>
      </c>
      <c r="AOW148" s="34" t="s">
        <v>388</v>
      </c>
      <c r="AOX148" s="34" t="s">
        <v>388</v>
      </c>
      <c r="AOY148" s="34" t="s">
        <v>388</v>
      </c>
      <c r="AOZ148" s="34" t="s">
        <v>388</v>
      </c>
      <c r="APA148" s="34" t="s">
        <v>388</v>
      </c>
      <c r="APB148" s="34" t="s">
        <v>388</v>
      </c>
      <c r="APC148" s="34" t="s">
        <v>388</v>
      </c>
      <c r="APD148" s="34" t="s">
        <v>388</v>
      </c>
      <c r="APE148" s="34" t="s">
        <v>388</v>
      </c>
      <c r="APF148" s="34" t="s">
        <v>388</v>
      </c>
      <c r="APG148" s="34" t="s">
        <v>388</v>
      </c>
      <c r="APH148" s="34" t="s">
        <v>388</v>
      </c>
      <c r="API148" s="34" t="s">
        <v>388</v>
      </c>
      <c r="APJ148" s="34" t="s">
        <v>388</v>
      </c>
      <c r="APK148" s="34" t="s">
        <v>388</v>
      </c>
      <c r="APL148" s="34" t="s">
        <v>388</v>
      </c>
      <c r="APM148" s="34" t="s">
        <v>388</v>
      </c>
      <c r="APN148" s="34" t="s">
        <v>388</v>
      </c>
      <c r="APO148" s="34" t="s">
        <v>388</v>
      </c>
      <c r="APP148" s="34" t="s">
        <v>388</v>
      </c>
      <c r="APQ148" s="34" t="s">
        <v>388</v>
      </c>
      <c r="APR148" s="34" t="s">
        <v>388</v>
      </c>
      <c r="APS148" s="34" t="s">
        <v>388</v>
      </c>
      <c r="APT148" s="34" t="s">
        <v>388</v>
      </c>
      <c r="APU148" s="34" t="s">
        <v>388</v>
      </c>
      <c r="APV148" s="34" t="s">
        <v>388</v>
      </c>
      <c r="APW148" s="34" t="s">
        <v>388</v>
      </c>
      <c r="APX148" s="34" t="s">
        <v>388</v>
      </c>
      <c r="APY148" s="34" t="s">
        <v>388</v>
      </c>
      <c r="APZ148" s="34" t="s">
        <v>388</v>
      </c>
      <c r="AQA148" s="34" t="s">
        <v>388</v>
      </c>
      <c r="AQB148" s="34" t="s">
        <v>388</v>
      </c>
      <c r="AQC148" s="34" t="s">
        <v>388</v>
      </c>
      <c r="AQD148" s="34" t="s">
        <v>388</v>
      </c>
      <c r="AQE148" s="34" t="s">
        <v>388</v>
      </c>
      <c r="AQF148" s="34" t="s">
        <v>388</v>
      </c>
      <c r="AQG148" s="34" t="s">
        <v>388</v>
      </c>
      <c r="AQH148" s="34" t="s">
        <v>388</v>
      </c>
      <c r="AQI148" s="34" t="s">
        <v>388</v>
      </c>
      <c r="AQJ148" s="34" t="s">
        <v>388</v>
      </c>
      <c r="AQK148" s="34" t="s">
        <v>388</v>
      </c>
      <c r="AQL148" s="34" t="s">
        <v>388</v>
      </c>
      <c r="AQM148" s="34" t="s">
        <v>388</v>
      </c>
      <c r="AQN148" s="34" t="s">
        <v>388</v>
      </c>
      <c r="AQO148" s="34" t="s">
        <v>388</v>
      </c>
      <c r="AQP148" s="34" t="s">
        <v>388</v>
      </c>
      <c r="AQQ148" s="34" t="s">
        <v>388</v>
      </c>
      <c r="AQR148" s="34" t="s">
        <v>388</v>
      </c>
      <c r="AQS148" s="34" t="s">
        <v>388</v>
      </c>
      <c r="AQT148" s="34" t="s">
        <v>388</v>
      </c>
      <c r="AQU148" s="34" t="s">
        <v>388</v>
      </c>
      <c r="AQV148" s="34" t="s">
        <v>388</v>
      </c>
      <c r="AQW148" s="34" t="s">
        <v>388</v>
      </c>
      <c r="AQX148" s="34" t="s">
        <v>388</v>
      </c>
      <c r="AQY148" s="34" t="s">
        <v>388</v>
      </c>
      <c r="AQZ148" s="34" t="s">
        <v>388</v>
      </c>
      <c r="ARA148" s="34" t="s">
        <v>388</v>
      </c>
      <c r="ARB148" s="34" t="s">
        <v>388</v>
      </c>
      <c r="ARC148" s="34" t="s">
        <v>388</v>
      </c>
      <c r="ARD148" s="34" t="s">
        <v>388</v>
      </c>
      <c r="ARE148" s="34" t="s">
        <v>388</v>
      </c>
      <c r="ARF148" s="34" t="s">
        <v>388</v>
      </c>
      <c r="ARG148" s="34" t="s">
        <v>388</v>
      </c>
      <c r="ARH148" s="34" t="s">
        <v>388</v>
      </c>
      <c r="ARI148" s="34" t="s">
        <v>388</v>
      </c>
      <c r="ARJ148" s="34" t="s">
        <v>388</v>
      </c>
      <c r="ARK148" s="34" t="s">
        <v>388</v>
      </c>
      <c r="ARL148" s="34" t="s">
        <v>388</v>
      </c>
      <c r="ARM148" s="34" t="s">
        <v>388</v>
      </c>
      <c r="ARN148" s="34" t="s">
        <v>388</v>
      </c>
      <c r="ARO148" s="34" t="s">
        <v>388</v>
      </c>
      <c r="ARP148" s="34" t="s">
        <v>388</v>
      </c>
      <c r="ARQ148" s="34" t="s">
        <v>388</v>
      </c>
      <c r="ARR148" s="34" t="s">
        <v>388</v>
      </c>
      <c r="ARS148" s="34" t="s">
        <v>388</v>
      </c>
      <c r="ART148" s="34" t="s">
        <v>388</v>
      </c>
      <c r="ARU148" s="34" t="s">
        <v>388</v>
      </c>
      <c r="ARV148" s="34" t="s">
        <v>388</v>
      </c>
      <c r="ARW148" s="34" t="s">
        <v>388</v>
      </c>
      <c r="ARX148" s="34" t="s">
        <v>388</v>
      </c>
      <c r="ARY148" s="34" t="s">
        <v>388</v>
      </c>
      <c r="ARZ148" s="34" t="s">
        <v>388</v>
      </c>
      <c r="ASA148" s="34" t="s">
        <v>388</v>
      </c>
      <c r="ASB148" s="34" t="s">
        <v>388</v>
      </c>
      <c r="ASC148" s="34" t="s">
        <v>388</v>
      </c>
      <c r="ASD148" s="34" t="s">
        <v>388</v>
      </c>
      <c r="ASE148" s="34" t="s">
        <v>388</v>
      </c>
      <c r="ASF148" s="34" t="s">
        <v>388</v>
      </c>
      <c r="ASG148" s="34" t="s">
        <v>388</v>
      </c>
      <c r="ASH148" s="34" t="s">
        <v>388</v>
      </c>
      <c r="ASI148" s="34" t="s">
        <v>388</v>
      </c>
      <c r="ASJ148" s="34" t="s">
        <v>388</v>
      </c>
      <c r="ASK148" s="34" t="s">
        <v>388</v>
      </c>
      <c r="ASL148" s="34" t="s">
        <v>388</v>
      </c>
      <c r="ASM148" s="34" t="s">
        <v>388</v>
      </c>
      <c r="ASN148" s="34" t="s">
        <v>388</v>
      </c>
      <c r="ASO148" s="34" t="s">
        <v>388</v>
      </c>
      <c r="ASP148" s="34" t="s">
        <v>388</v>
      </c>
      <c r="ASQ148" s="34" t="s">
        <v>388</v>
      </c>
      <c r="ASR148" s="34" t="s">
        <v>388</v>
      </c>
      <c r="ASS148" s="34" t="s">
        <v>388</v>
      </c>
      <c r="AST148" s="34" t="s">
        <v>388</v>
      </c>
      <c r="ASU148" s="34" t="s">
        <v>388</v>
      </c>
      <c r="ASV148" s="34" t="s">
        <v>388</v>
      </c>
      <c r="ASW148" s="34" t="s">
        <v>388</v>
      </c>
      <c r="ASX148" s="34" t="s">
        <v>388</v>
      </c>
      <c r="ASY148" s="34" t="s">
        <v>388</v>
      </c>
      <c r="ASZ148" s="34" t="s">
        <v>388</v>
      </c>
      <c r="ATA148" s="34" t="s">
        <v>388</v>
      </c>
      <c r="ATB148" s="34" t="s">
        <v>388</v>
      </c>
      <c r="ATC148" s="34" t="s">
        <v>388</v>
      </c>
      <c r="ATD148" s="34" t="s">
        <v>388</v>
      </c>
      <c r="ATE148" s="34" t="s">
        <v>388</v>
      </c>
      <c r="ATF148" s="34" t="s">
        <v>388</v>
      </c>
      <c r="ATG148" s="34" t="s">
        <v>388</v>
      </c>
      <c r="ATH148" s="34" t="s">
        <v>388</v>
      </c>
      <c r="ATI148" s="34" t="s">
        <v>388</v>
      </c>
      <c r="ATJ148" s="34" t="s">
        <v>388</v>
      </c>
      <c r="ATK148" s="34" t="s">
        <v>388</v>
      </c>
      <c r="ATL148" s="34" t="s">
        <v>388</v>
      </c>
      <c r="ATM148" s="34" t="s">
        <v>388</v>
      </c>
      <c r="ATN148" s="34" t="s">
        <v>388</v>
      </c>
      <c r="ATO148" s="34" t="s">
        <v>388</v>
      </c>
      <c r="ATP148" s="34" t="s">
        <v>388</v>
      </c>
      <c r="ATQ148" s="34" t="s">
        <v>388</v>
      </c>
      <c r="ATR148" s="34" t="s">
        <v>388</v>
      </c>
      <c r="ATS148" s="34" t="s">
        <v>388</v>
      </c>
      <c r="ATT148" s="34" t="s">
        <v>388</v>
      </c>
      <c r="ATU148" s="34" t="s">
        <v>388</v>
      </c>
      <c r="ATV148" s="34" t="s">
        <v>388</v>
      </c>
      <c r="ATW148" s="34" t="s">
        <v>388</v>
      </c>
      <c r="ATX148" s="34" t="s">
        <v>388</v>
      </c>
      <c r="ATY148" s="34" t="s">
        <v>388</v>
      </c>
      <c r="ATZ148" s="34" t="s">
        <v>388</v>
      </c>
      <c r="AUA148" s="34" t="s">
        <v>388</v>
      </c>
      <c r="AUB148" s="34" t="s">
        <v>388</v>
      </c>
      <c r="AUC148" s="34" t="s">
        <v>388</v>
      </c>
      <c r="AUD148" s="34" t="s">
        <v>388</v>
      </c>
      <c r="AUE148" s="34" t="s">
        <v>388</v>
      </c>
      <c r="AUF148" s="34" t="s">
        <v>388</v>
      </c>
      <c r="AUG148" s="34" t="s">
        <v>388</v>
      </c>
      <c r="AUH148" s="34" t="s">
        <v>388</v>
      </c>
      <c r="AUI148" s="34" t="s">
        <v>388</v>
      </c>
      <c r="AUJ148" s="34" t="s">
        <v>388</v>
      </c>
      <c r="AUK148" s="34" t="s">
        <v>388</v>
      </c>
      <c r="AUL148" s="34" t="s">
        <v>388</v>
      </c>
      <c r="AUM148" s="34" t="s">
        <v>388</v>
      </c>
      <c r="AUN148" s="34" t="s">
        <v>388</v>
      </c>
      <c r="AUO148" s="34" t="s">
        <v>388</v>
      </c>
      <c r="AUP148" s="34" t="s">
        <v>388</v>
      </c>
      <c r="AUQ148" s="34" t="s">
        <v>388</v>
      </c>
      <c r="AUR148" s="34" t="s">
        <v>388</v>
      </c>
      <c r="AUS148" s="34" t="s">
        <v>388</v>
      </c>
      <c r="AUT148" s="34" t="s">
        <v>388</v>
      </c>
      <c r="AUU148" s="34" t="s">
        <v>388</v>
      </c>
      <c r="AUV148" s="34" t="s">
        <v>388</v>
      </c>
      <c r="AUW148" s="34" t="s">
        <v>388</v>
      </c>
      <c r="AUX148" s="34" t="s">
        <v>388</v>
      </c>
      <c r="AUY148" s="34" t="s">
        <v>388</v>
      </c>
      <c r="AUZ148" s="34" t="s">
        <v>388</v>
      </c>
      <c r="AVA148" s="34" t="s">
        <v>388</v>
      </c>
      <c r="AVB148" s="34" t="s">
        <v>388</v>
      </c>
      <c r="AVC148" s="34" t="s">
        <v>388</v>
      </c>
      <c r="AVD148" s="34" t="s">
        <v>388</v>
      </c>
      <c r="AVE148" s="34" t="s">
        <v>388</v>
      </c>
      <c r="AVF148" s="34" t="s">
        <v>388</v>
      </c>
      <c r="AVG148" s="34" t="s">
        <v>388</v>
      </c>
      <c r="AVH148" s="34" t="s">
        <v>388</v>
      </c>
      <c r="AVI148" s="34" t="s">
        <v>388</v>
      </c>
      <c r="AVJ148" s="34" t="s">
        <v>388</v>
      </c>
      <c r="AVK148" s="34" t="s">
        <v>388</v>
      </c>
      <c r="AVL148" s="34" t="s">
        <v>388</v>
      </c>
      <c r="AVM148" s="34" t="s">
        <v>388</v>
      </c>
      <c r="AVN148" s="34" t="s">
        <v>388</v>
      </c>
      <c r="AVO148" s="34" t="s">
        <v>388</v>
      </c>
      <c r="AVP148" s="34" t="s">
        <v>388</v>
      </c>
      <c r="AVQ148" s="34" t="s">
        <v>388</v>
      </c>
      <c r="AVR148" s="34" t="s">
        <v>388</v>
      </c>
      <c r="AVS148" s="34" t="s">
        <v>388</v>
      </c>
      <c r="AVT148" s="34" t="s">
        <v>388</v>
      </c>
      <c r="AVU148" s="34" t="s">
        <v>388</v>
      </c>
      <c r="AVV148" s="34" t="s">
        <v>388</v>
      </c>
      <c r="AVW148" s="34" t="s">
        <v>388</v>
      </c>
      <c r="AVX148" s="34" t="s">
        <v>388</v>
      </c>
      <c r="AVY148" s="34" t="s">
        <v>388</v>
      </c>
      <c r="AVZ148" s="34" t="s">
        <v>388</v>
      </c>
      <c r="AWA148" s="34" t="s">
        <v>388</v>
      </c>
      <c r="AWB148" s="34" t="s">
        <v>388</v>
      </c>
      <c r="AWC148" s="34" t="s">
        <v>388</v>
      </c>
      <c r="AWD148" s="34" t="s">
        <v>388</v>
      </c>
      <c r="AWE148" s="34" t="s">
        <v>388</v>
      </c>
      <c r="AWF148" s="34" t="s">
        <v>388</v>
      </c>
      <c r="AWG148" s="34" t="s">
        <v>388</v>
      </c>
      <c r="AWH148" s="34" t="s">
        <v>388</v>
      </c>
      <c r="AWI148" s="34" t="s">
        <v>388</v>
      </c>
      <c r="AWJ148" s="34" t="s">
        <v>388</v>
      </c>
      <c r="AWK148" s="34" t="s">
        <v>388</v>
      </c>
      <c r="AWL148" s="34" t="s">
        <v>388</v>
      </c>
      <c r="AWM148" s="34" t="s">
        <v>388</v>
      </c>
      <c r="AWN148" s="34" t="s">
        <v>388</v>
      </c>
      <c r="AWO148" s="34" t="s">
        <v>388</v>
      </c>
      <c r="AWP148" s="34" t="s">
        <v>388</v>
      </c>
      <c r="AWQ148" s="34" t="s">
        <v>388</v>
      </c>
      <c r="AWR148" s="34" t="s">
        <v>388</v>
      </c>
      <c r="AWS148" s="34" t="s">
        <v>388</v>
      </c>
      <c r="AWT148" s="34" t="s">
        <v>388</v>
      </c>
      <c r="AWU148" s="34" t="s">
        <v>388</v>
      </c>
      <c r="AWV148" s="34" t="s">
        <v>388</v>
      </c>
      <c r="AWW148" s="34" t="s">
        <v>388</v>
      </c>
      <c r="AWX148" s="34" t="s">
        <v>388</v>
      </c>
      <c r="AWY148" s="34" t="s">
        <v>388</v>
      </c>
      <c r="AWZ148" s="34" t="s">
        <v>388</v>
      </c>
      <c r="AXA148" s="34" t="s">
        <v>388</v>
      </c>
      <c r="AXB148" s="34" t="s">
        <v>388</v>
      </c>
      <c r="AXC148" s="34" t="s">
        <v>388</v>
      </c>
      <c r="AXD148" s="34" t="s">
        <v>388</v>
      </c>
      <c r="AXE148" s="34" t="s">
        <v>388</v>
      </c>
      <c r="AXF148" s="34" t="s">
        <v>388</v>
      </c>
      <c r="AXG148" s="34" t="s">
        <v>388</v>
      </c>
      <c r="AXH148" s="34" t="s">
        <v>388</v>
      </c>
      <c r="AXI148" s="34" t="s">
        <v>388</v>
      </c>
      <c r="AXJ148" s="34" t="s">
        <v>388</v>
      </c>
      <c r="AXK148" s="34" t="s">
        <v>388</v>
      </c>
      <c r="AXL148" s="34" t="s">
        <v>388</v>
      </c>
      <c r="AXM148" s="34" t="s">
        <v>388</v>
      </c>
      <c r="AXN148" s="34" t="s">
        <v>388</v>
      </c>
      <c r="AXO148" s="34" t="s">
        <v>388</v>
      </c>
      <c r="AXP148" s="34" t="s">
        <v>388</v>
      </c>
      <c r="AXQ148" s="34" t="s">
        <v>388</v>
      </c>
      <c r="AXR148" s="34" t="s">
        <v>388</v>
      </c>
      <c r="AXS148" s="34" t="s">
        <v>388</v>
      </c>
      <c r="AXT148" s="34" t="s">
        <v>388</v>
      </c>
      <c r="AXU148" s="34" t="s">
        <v>388</v>
      </c>
      <c r="AXV148" s="34" t="s">
        <v>388</v>
      </c>
      <c r="AXW148" s="34" t="s">
        <v>388</v>
      </c>
      <c r="AXX148" s="34" t="s">
        <v>388</v>
      </c>
      <c r="AXY148" s="34" t="s">
        <v>388</v>
      </c>
      <c r="AXZ148" s="34" t="s">
        <v>388</v>
      </c>
      <c r="AYA148" s="34" t="s">
        <v>388</v>
      </c>
      <c r="AYB148" s="34" t="s">
        <v>388</v>
      </c>
      <c r="AYC148" s="34" t="s">
        <v>388</v>
      </c>
      <c r="AYD148" s="34" t="s">
        <v>388</v>
      </c>
      <c r="AYE148" s="34" t="s">
        <v>388</v>
      </c>
      <c r="AYF148" s="34" t="s">
        <v>388</v>
      </c>
      <c r="AYG148" s="34" t="s">
        <v>388</v>
      </c>
      <c r="AYH148" s="34" t="s">
        <v>388</v>
      </c>
      <c r="AYI148" s="34" t="s">
        <v>388</v>
      </c>
      <c r="AYJ148" s="34" t="s">
        <v>388</v>
      </c>
      <c r="AYK148" s="34" t="s">
        <v>388</v>
      </c>
      <c r="AYL148" s="34" t="s">
        <v>388</v>
      </c>
      <c r="AYM148" s="34" t="s">
        <v>388</v>
      </c>
      <c r="AYN148" s="34" t="s">
        <v>388</v>
      </c>
      <c r="AYO148" s="34" t="s">
        <v>388</v>
      </c>
      <c r="AYP148" s="34" t="s">
        <v>388</v>
      </c>
      <c r="AYQ148" s="34" t="s">
        <v>388</v>
      </c>
      <c r="AYR148" s="34" t="s">
        <v>388</v>
      </c>
      <c r="AYS148" s="34" t="s">
        <v>388</v>
      </c>
      <c r="AYT148" s="34" t="s">
        <v>388</v>
      </c>
      <c r="AYU148" s="34" t="s">
        <v>388</v>
      </c>
      <c r="AYV148" s="34" t="s">
        <v>388</v>
      </c>
      <c r="AYW148" s="34" t="s">
        <v>388</v>
      </c>
      <c r="AYX148" s="34" t="s">
        <v>388</v>
      </c>
      <c r="AYY148" s="34" t="s">
        <v>388</v>
      </c>
      <c r="AYZ148" s="34" t="s">
        <v>388</v>
      </c>
      <c r="AZA148" s="34" t="s">
        <v>388</v>
      </c>
      <c r="AZB148" s="34" t="s">
        <v>388</v>
      </c>
      <c r="AZC148" s="34" t="s">
        <v>388</v>
      </c>
      <c r="AZD148" s="34" t="s">
        <v>388</v>
      </c>
      <c r="AZE148" s="34" t="s">
        <v>388</v>
      </c>
      <c r="AZF148" s="34" t="s">
        <v>388</v>
      </c>
      <c r="AZG148" s="34" t="s">
        <v>388</v>
      </c>
      <c r="AZH148" s="34" t="s">
        <v>388</v>
      </c>
      <c r="AZI148" s="34" t="s">
        <v>388</v>
      </c>
      <c r="AZJ148" s="34" t="s">
        <v>388</v>
      </c>
      <c r="AZK148" s="34" t="s">
        <v>388</v>
      </c>
      <c r="AZL148" s="34" t="s">
        <v>388</v>
      </c>
      <c r="AZM148" s="34" t="s">
        <v>388</v>
      </c>
      <c r="AZN148" s="34" t="s">
        <v>388</v>
      </c>
      <c r="AZO148" s="34" t="s">
        <v>388</v>
      </c>
      <c r="AZP148" s="34" t="s">
        <v>388</v>
      </c>
      <c r="AZQ148" s="34" t="s">
        <v>388</v>
      </c>
      <c r="AZR148" s="34" t="s">
        <v>388</v>
      </c>
      <c r="AZS148" s="34" t="s">
        <v>388</v>
      </c>
      <c r="AZT148" s="34" t="s">
        <v>388</v>
      </c>
      <c r="AZU148" s="34" t="s">
        <v>388</v>
      </c>
      <c r="AZV148" s="34" t="s">
        <v>388</v>
      </c>
      <c r="AZW148" s="34" t="s">
        <v>388</v>
      </c>
      <c r="AZX148" s="34" t="s">
        <v>388</v>
      </c>
      <c r="AZY148" s="34" t="s">
        <v>388</v>
      </c>
      <c r="AZZ148" s="34" t="s">
        <v>388</v>
      </c>
      <c r="BAA148" s="34" t="s">
        <v>388</v>
      </c>
      <c r="BAB148" s="34" t="s">
        <v>388</v>
      </c>
      <c r="BAC148" s="34" t="s">
        <v>388</v>
      </c>
      <c r="BAD148" s="34" t="s">
        <v>388</v>
      </c>
      <c r="BAE148" s="34" t="s">
        <v>388</v>
      </c>
      <c r="BAF148" s="34" t="s">
        <v>388</v>
      </c>
      <c r="BAG148" s="34" t="s">
        <v>388</v>
      </c>
      <c r="BAH148" s="34" t="s">
        <v>388</v>
      </c>
      <c r="BAI148" s="34" t="s">
        <v>388</v>
      </c>
      <c r="BAJ148" s="34" t="s">
        <v>388</v>
      </c>
      <c r="BAK148" s="34" t="s">
        <v>388</v>
      </c>
      <c r="BAL148" s="34" t="s">
        <v>388</v>
      </c>
      <c r="BAM148" s="34" t="s">
        <v>388</v>
      </c>
      <c r="BAN148" s="34" t="s">
        <v>388</v>
      </c>
      <c r="BAO148" s="34" t="s">
        <v>388</v>
      </c>
      <c r="BAP148" s="34" t="s">
        <v>388</v>
      </c>
      <c r="BAQ148" s="34" t="s">
        <v>388</v>
      </c>
      <c r="BAR148" s="34" t="s">
        <v>388</v>
      </c>
      <c r="BAS148" s="34" t="s">
        <v>388</v>
      </c>
      <c r="BAT148" s="34" t="s">
        <v>388</v>
      </c>
      <c r="BAU148" s="34" t="s">
        <v>388</v>
      </c>
      <c r="BAV148" s="34" t="s">
        <v>388</v>
      </c>
      <c r="BAW148" s="34" t="s">
        <v>388</v>
      </c>
      <c r="BAX148" s="34" t="s">
        <v>388</v>
      </c>
      <c r="BAY148" s="34" t="s">
        <v>388</v>
      </c>
      <c r="BAZ148" s="34" t="s">
        <v>388</v>
      </c>
      <c r="BBA148" s="34" t="s">
        <v>388</v>
      </c>
      <c r="BBB148" s="34" t="s">
        <v>388</v>
      </c>
      <c r="BBC148" s="34" t="s">
        <v>388</v>
      </c>
      <c r="BBD148" s="34" t="s">
        <v>388</v>
      </c>
      <c r="BBE148" s="34" t="s">
        <v>388</v>
      </c>
      <c r="BBF148" s="34" t="s">
        <v>388</v>
      </c>
      <c r="BBG148" s="34" t="s">
        <v>388</v>
      </c>
      <c r="BBH148" s="34" t="s">
        <v>388</v>
      </c>
      <c r="BBI148" s="34" t="s">
        <v>388</v>
      </c>
      <c r="BBJ148" s="34" t="s">
        <v>388</v>
      </c>
      <c r="BBK148" s="34" t="s">
        <v>388</v>
      </c>
      <c r="BBL148" s="34" t="s">
        <v>388</v>
      </c>
      <c r="BBM148" s="34" t="s">
        <v>388</v>
      </c>
      <c r="BBN148" s="34" t="s">
        <v>388</v>
      </c>
      <c r="BBO148" s="34" t="s">
        <v>388</v>
      </c>
      <c r="BBP148" s="34" t="s">
        <v>388</v>
      </c>
      <c r="BBQ148" s="34" t="s">
        <v>388</v>
      </c>
      <c r="BBR148" s="34" t="s">
        <v>388</v>
      </c>
      <c r="BBS148" s="34" t="s">
        <v>388</v>
      </c>
      <c r="BBT148" s="34" t="s">
        <v>388</v>
      </c>
      <c r="BBU148" s="34" t="s">
        <v>388</v>
      </c>
      <c r="BBV148" s="34" t="s">
        <v>388</v>
      </c>
      <c r="BBW148" s="34" t="s">
        <v>388</v>
      </c>
      <c r="BBX148" s="34" t="s">
        <v>388</v>
      </c>
      <c r="BBY148" s="34" t="s">
        <v>388</v>
      </c>
      <c r="BBZ148" s="34" t="s">
        <v>388</v>
      </c>
      <c r="BCA148" s="34" t="s">
        <v>388</v>
      </c>
      <c r="BCB148" s="34" t="s">
        <v>388</v>
      </c>
      <c r="BCC148" s="34" t="s">
        <v>388</v>
      </c>
      <c r="BCD148" s="34" t="s">
        <v>388</v>
      </c>
      <c r="BCE148" s="34" t="s">
        <v>388</v>
      </c>
      <c r="BCF148" s="34" t="s">
        <v>388</v>
      </c>
      <c r="BCG148" s="34" t="s">
        <v>388</v>
      </c>
      <c r="BCH148" s="34" t="s">
        <v>388</v>
      </c>
      <c r="BCI148" s="34" t="s">
        <v>388</v>
      </c>
      <c r="BCJ148" s="34" t="s">
        <v>388</v>
      </c>
      <c r="BCK148" s="34" t="s">
        <v>388</v>
      </c>
      <c r="BCL148" s="34" t="s">
        <v>388</v>
      </c>
      <c r="BCM148" s="34" t="s">
        <v>388</v>
      </c>
      <c r="BCN148" s="34" t="s">
        <v>388</v>
      </c>
      <c r="BCO148" s="34" t="s">
        <v>388</v>
      </c>
      <c r="BCP148" s="34" t="s">
        <v>388</v>
      </c>
      <c r="BCQ148" s="34" t="s">
        <v>388</v>
      </c>
      <c r="BCR148" s="34" t="s">
        <v>388</v>
      </c>
      <c r="BCS148" s="34" t="s">
        <v>388</v>
      </c>
      <c r="BCT148" s="34" t="s">
        <v>388</v>
      </c>
      <c r="BCU148" s="34" t="s">
        <v>388</v>
      </c>
      <c r="BCV148" s="34" t="s">
        <v>388</v>
      </c>
      <c r="BCW148" s="34" t="s">
        <v>388</v>
      </c>
      <c r="BCX148" s="34" t="s">
        <v>388</v>
      </c>
      <c r="BCY148" s="34" t="s">
        <v>388</v>
      </c>
      <c r="BCZ148" s="34" t="s">
        <v>388</v>
      </c>
      <c r="BDA148" s="34" t="s">
        <v>388</v>
      </c>
      <c r="BDB148" s="34" t="s">
        <v>388</v>
      </c>
      <c r="BDC148" s="34" t="s">
        <v>388</v>
      </c>
      <c r="BDD148" s="34" t="s">
        <v>388</v>
      </c>
      <c r="BDE148" s="34" t="s">
        <v>388</v>
      </c>
      <c r="BDF148" s="34" t="s">
        <v>388</v>
      </c>
      <c r="BDG148" s="34" t="s">
        <v>388</v>
      </c>
      <c r="BDH148" s="34" t="s">
        <v>388</v>
      </c>
      <c r="BDI148" s="34" t="s">
        <v>388</v>
      </c>
      <c r="BDJ148" s="34" t="s">
        <v>388</v>
      </c>
      <c r="BDK148" s="34" t="s">
        <v>388</v>
      </c>
      <c r="BDL148" s="34" t="s">
        <v>388</v>
      </c>
      <c r="BDM148" s="34" t="s">
        <v>388</v>
      </c>
      <c r="BDN148" s="34" t="s">
        <v>388</v>
      </c>
      <c r="BDO148" s="34" t="s">
        <v>388</v>
      </c>
      <c r="BDP148" s="34" t="s">
        <v>388</v>
      </c>
      <c r="BDQ148" s="34" t="s">
        <v>388</v>
      </c>
      <c r="BDR148" s="34" t="s">
        <v>388</v>
      </c>
      <c r="BDS148" s="34" t="s">
        <v>388</v>
      </c>
      <c r="BDT148" s="34" t="s">
        <v>388</v>
      </c>
      <c r="BDU148" s="34" t="s">
        <v>388</v>
      </c>
      <c r="BDV148" s="34" t="s">
        <v>388</v>
      </c>
      <c r="BDW148" s="34" t="s">
        <v>388</v>
      </c>
      <c r="BDX148" s="34" t="s">
        <v>388</v>
      </c>
      <c r="BDY148" s="34" t="s">
        <v>388</v>
      </c>
      <c r="BDZ148" s="34" t="s">
        <v>388</v>
      </c>
      <c r="BEA148" s="34" t="s">
        <v>388</v>
      </c>
      <c r="BEB148" s="34" t="s">
        <v>388</v>
      </c>
      <c r="BEC148" s="34" t="s">
        <v>388</v>
      </c>
      <c r="BED148" s="34" t="s">
        <v>388</v>
      </c>
      <c r="BEE148" s="34" t="s">
        <v>388</v>
      </c>
      <c r="BEF148" s="34" t="s">
        <v>388</v>
      </c>
      <c r="BEG148" s="34" t="s">
        <v>388</v>
      </c>
      <c r="BEH148" s="34" t="s">
        <v>388</v>
      </c>
      <c r="BEI148" s="34" t="s">
        <v>388</v>
      </c>
      <c r="BEJ148" s="34" t="s">
        <v>388</v>
      </c>
      <c r="BEK148" s="34" t="s">
        <v>388</v>
      </c>
      <c r="BEL148" s="34" t="s">
        <v>388</v>
      </c>
      <c r="BEM148" s="34" t="s">
        <v>388</v>
      </c>
      <c r="BEN148" s="34" t="s">
        <v>388</v>
      </c>
      <c r="BEO148" s="34" t="s">
        <v>388</v>
      </c>
      <c r="BEP148" s="34" t="s">
        <v>388</v>
      </c>
      <c r="BEQ148" s="34" t="s">
        <v>388</v>
      </c>
      <c r="BER148" s="34" t="s">
        <v>388</v>
      </c>
      <c r="BES148" s="34" t="s">
        <v>388</v>
      </c>
      <c r="BET148" s="34" t="s">
        <v>388</v>
      </c>
      <c r="BEU148" s="34" t="s">
        <v>388</v>
      </c>
      <c r="BEV148" s="34" t="s">
        <v>388</v>
      </c>
      <c r="BEW148" s="34" t="s">
        <v>388</v>
      </c>
      <c r="BEX148" s="34" t="s">
        <v>388</v>
      </c>
      <c r="BEY148" s="34" t="s">
        <v>388</v>
      </c>
      <c r="BEZ148" s="34" t="s">
        <v>388</v>
      </c>
      <c r="BFA148" s="34" t="s">
        <v>388</v>
      </c>
      <c r="BFB148" s="34" t="s">
        <v>388</v>
      </c>
      <c r="BFC148" s="34" t="s">
        <v>388</v>
      </c>
      <c r="BFD148" s="34" t="s">
        <v>388</v>
      </c>
      <c r="BFE148" s="34" t="s">
        <v>388</v>
      </c>
      <c r="BFF148" s="34" t="s">
        <v>388</v>
      </c>
      <c r="BFG148" s="34" t="s">
        <v>388</v>
      </c>
      <c r="BFH148" s="34" t="s">
        <v>388</v>
      </c>
      <c r="BFI148" s="34" t="s">
        <v>388</v>
      </c>
      <c r="BFJ148" s="34" t="s">
        <v>388</v>
      </c>
      <c r="BFK148" s="34" t="s">
        <v>388</v>
      </c>
      <c r="BFL148" s="34" t="s">
        <v>388</v>
      </c>
      <c r="BFM148" s="34" t="s">
        <v>388</v>
      </c>
      <c r="BFN148" s="34" t="s">
        <v>388</v>
      </c>
      <c r="BFO148" s="34" t="s">
        <v>388</v>
      </c>
      <c r="BFP148" s="34" t="s">
        <v>388</v>
      </c>
      <c r="BFQ148" s="34" t="s">
        <v>388</v>
      </c>
      <c r="BFR148" s="34" t="s">
        <v>388</v>
      </c>
      <c r="BFS148" s="34" t="s">
        <v>388</v>
      </c>
      <c r="BFT148" s="34" t="s">
        <v>388</v>
      </c>
      <c r="BFU148" s="34" t="s">
        <v>388</v>
      </c>
      <c r="BFV148" s="34" t="s">
        <v>388</v>
      </c>
      <c r="BFW148" s="34" t="s">
        <v>388</v>
      </c>
      <c r="BFX148" s="34" t="s">
        <v>388</v>
      </c>
      <c r="BFY148" s="34" t="s">
        <v>388</v>
      </c>
      <c r="BFZ148" s="34" t="s">
        <v>388</v>
      </c>
      <c r="BGA148" s="34" t="s">
        <v>388</v>
      </c>
      <c r="BGB148" s="34" t="s">
        <v>388</v>
      </c>
      <c r="BGC148" s="34" t="s">
        <v>388</v>
      </c>
      <c r="BGD148" s="34" t="s">
        <v>388</v>
      </c>
      <c r="BGE148" s="34" t="s">
        <v>388</v>
      </c>
      <c r="BGF148" s="34" t="s">
        <v>388</v>
      </c>
      <c r="BGG148" s="34" t="s">
        <v>388</v>
      </c>
      <c r="BGH148" s="34" t="s">
        <v>388</v>
      </c>
      <c r="BGI148" s="34" t="s">
        <v>388</v>
      </c>
      <c r="BGJ148" s="34" t="s">
        <v>388</v>
      </c>
      <c r="BGK148" s="34" t="s">
        <v>388</v>
      </c>
      <c r="BGL148" s="34" t="s">
        <v>388</v>
      </c>
      <c r="BGM148" s="34" t="s">
        <v>388</v>
      </c>
      <c r="BGN148" s="34" t="s">
        <v>388</v>
      </c>
      <c r="BGO148" s="34" t="s">
        <v>388</v>
      </c>
      <c r="BGP148" s="34" t="s">
        <v>388</v>
      </c>
      <c r="BGQ148" s="34" t="s">
        <v>388</v>
      </c>
      <c r="BGR148" s="34" t="s">
        <v>388</v>
      </c>
      <c r="BGS148" s="34" t="s">
        <v>388</v>
      </c>
      <c r="BGT148" s="34" t="s">
        <v>388</v>
      </c>
      <c r="BGU148" s="34" t="s">
        <v>388</v>
      </c>
      <c r="BGV148" s="34" t="s">
        <v>388</v>
      </c>
      <c r="BGW148" s="34" t="s">
        <v>388</v>
      </c>
      <c r="BGX148" s="34" t="s">
        <v>388</v>
      </c>
      <c r="BGY148" s="34" t="s">
        <v>388</v>
      </c>
      <c r="BGZ148" s="34" t="s">
        <v>388</v>
      </c>
      <c r="BHA148" s="34" t="s">
        <v>388</v>
      </c>
      <c r="BHB148" s="34" t="s">
        <v>388</v>
      </c>
      <c r="BHC148" s="34" t="s">
        <v>388</v>
      </c>
      <c r="BHD148" s="34" t="s">
        <v>388</v>
      </c>
      <c r="BHE148" s="34" t="s">
        <v>388</v>
      </c>
      <c r="BHF148" s="34" t="s">
        <v>388</v>
      </c>
      <c r="BHG148" s="34" t="s">
        <v>388</v>
      </c>
      <c r="BHH148" s="34" t="s">
        <v>388</v>
      </c>
      <c r="BHI148" s="34" t="s">
        <v>388</v>
      </c>
      <c r="BHJ148" s="34" t="s">
        <v>388</v>
      </c>
      <c r="BHK148" s="34" t="s">
        <v>388</v>
      </c>
      <c r="BHL148" s="34" t="s">
        <v>388</v>
      </c>
      <c r="BHM148" s="34" t="s">
        <v>388</v>
      </c>
      <c r="BHN148" s="34" t="s">
        <v>388</v>
      </c>
      <c r="BHO148" s="34" t="s">
        <v>388</v>
      </c>
      <c r="BHP148" s="34" t="s">
        <v>388</v>
      </c>
      <c r="BHQ148" s="34" t="s">
        <v>388</v>
      </c>
      <c r="BHR148" s="34" t="s">
        <v>388</v>
      </c>
      <c r="BHS148" s="34" t="s">
        <v>388</v>
      </c>
      <c r="BHT148" s="34" t="s">
        <v>388</v>
      </c>
      <c r="BHU148" s="34" t="s">
        <v>388</v>
      </c>
      <c r="BHV148" s="34" t="s">
        <v>388</v>
      </c>
      <c r="BHW148" s="34" t="s">
        <v>388</v>
      </c>
      <c r="BHX148" s="34" t="s">
        <v>388</v>
      </c>
      <c r="BHY148" s="34" t="s">
        <v>388</v>
      </c>
      <c r="BHZ148" s="34" t="s">
        <v>388</v>
      </c>
      <c r="BIA148" s="34" t="s">
        <v>388</v>
      </c>
      <c r="BIB148" s="34" t="s">
        <v>388</v>
      </c>
      <c r="BIC148" s="34" t="s">
        <v>388</v>
      </c>
      <c r="BID148" s="34" t="s">
        <v>388</v>
      </c>
      <c r="BIE148" s="34" t="s">
        <v>388</v>
      </c>
      <c r="BIF148" s="34" t="s">
        <v>388</v>
      </c>
      <c r="BIG148" s="34" t="s">
        <v>388</v>
      </c>
      <c r="BIH148" s="34" t="s">
        <v>388</v>
      </c>
      <c r="BII148" s="34" t="s">
        <v>388</v>
      </c>
      <c r="BIJ148" s="34" t="s">
        <v>388</v>
      </c>
      <c r="BIK148" s="34" t="s">
        <v>388</v>
      </c>
      <c r="BIL148" s="34" t="s">
        <v>388</v>
      </c>
      <c r="BIM148" s="34" t="s">
        <v>388</v>
      </c>
      <c r="BIN148" s="34" t="s">
        <v>388</v>
      </c>
      <c r="BIO148" s="34" t="s">
        <v>388</v>
      </c>
      <c r="BIP148" s="34" t="s">
        <v>388</v>
      </c>
      <c r="BIQ148" s="34" t="s">
        <v>388</v>
      </c>
      <c r="BIR148" s="34" t="s">
        <v>388</v>
      </c>
      <c r="BIS148" s="34" t="s">
        <v>388</v>
      </c>
      <c r="BIT148" s="34" t="s">
        <v>388</v>
      </c>
      <c r="BIU148" s="34" t="s">
        <v>388</v>
      </c>
      <c r="BIV148" s="34" t="s">
        <v>388</v>
      </c>
      <c r="BIW148" s="34" t="s">
        <v>388</v>
      </c>
      <c r="BIX148" s="34" t="s">
        <v>388</v>
      </c>
      <c r="BIY148" s="34" t="s">
        <v>388</v>
      </c>
      <c r="BIZ148" s="34" t="s">
        <v>388</v>
      </c>
      <c r="BJA148" s="34" t="s">
        <v>388</v>
      </c>
      <c r="BJB148" s="34" t="s">
        <v>388</v>
      </c>
      <c r="BJC148" s="34" t="s">
        <v>388</v>
      </c>
      <c r="BJD148" s="34" t="s">
        <v>388</v>
      </c>
      <c r="BJE148" s="34" t="s">
        <v>388</v>
      </c>
      <c r="BJF148" s="34" t="s">
        <v>388</v>
      </c>
      <c r="BJG148" s="34" t="s">
        <v>388</v>
      </c>
      <c r="BJH148" s="34" t="s">
        <v>388</v>
      </c>
      <c r="BJI148" s="34" t="s">
        <v>388</v>
      </c>
      <c r="BJJ148" s="34" t="s">
        <v>388</v>
      </c>
      <c r="BJK148" s="34" t="s">
        <v>388</v>
      </c>
      <c r="BJL148" s="34" t="s">
        <v>388</v>
      </c>
      <c r="BJM148" s="34" t="s">
        <v>388</v>
      </c>
      <c r="BJN148" s="34" t="s">
        <v>388</v>
      </c>
      <c r="BJO148" s="34" t="s">
        <v>388</v>
      </c>
      <c r="BJP148" s="34" t="s">
        <v>388</v>
      </c>
      <c r="BJQ148" s="34" t="s">
        <v>388</v>
      </c>
      <c r="BJR148" s="34" t="s">
        <v>388</v>
      </c>
      <c r="BJS148" s="34" t="s">
        <v>388</v>
      </c>
      <c r="BJT148" s="34" t="s">
        <v>388</v>
      </c>
      <c r="BJU148" s="34" t="s">
        <v>388</v>
      </c>
      <c r="BJV148" s="34" t="s">
        <v>388</v>
      </c>
      <c r="BJW148" s="34" t="s">
        <v>388</v>
      </c>
      <c r="BJX148" s="34" t="s">
        <v>388</v>
      </c>
      <c r="BJY148" s="34" t="s">
        <v>388</v>
      </c>
      <c r="BJZ148" s="34" t="s">
        <v>388</v>
      </c>
      <c r="BKA148" s="34" t="s">
        <v>388</v>
      </c>
      <c r="BKB148" s="34" t="s">
        <v>388</v>
      </c>
      <c r="BKC148" s="34" t="s">
        <v>388</v>
      </c>
      <c r="BKD148" s="34" t="s">
        <v>388</v>
      </c>
      <c r="BKE148" s="34" t="s">
        <v>388</v>
      </c>
      <c r="BKF148" s="34" t="s">
        <v>388</v>
      </c>
      <c r="BKG148" s="34" t="s">
        <v>388</v>
      </c>
      <c r="BKH148" s="34" t="s">
        <v>388</v>
      </c>
      <c r="BKI148" s="34" t="s">
        <v>388</v>
      </c>
      <c r="BKJ148" s="34" t="s">
        <v>388</v>
      </c>
      <c r="BKK148" s="34" t="s">
        <v>388</v>
      </c>
      <c r="BKL148" s="34" t="s">
        <v>388</v>
      </c>
      <c r="BKM148" s="34" t="s">
        <v>388</v>
      </c>
      <c r="BKN148" s="34" t="s">
        <v>388</v>
      </c>
      <c r="BKO148" s="34" t="s">
        <v>388</v>
      </c>
      <c r="BKP148" s="34" t="s">
        <v>388</v>
      </c>
      <c r="BKQ148" s="34" t="s">
        <v>388</v>
      </c>
      <c r="BKR148" s="34" t="s">
        <v>388</v>
      </c>
      <c r="BKS148" s="34" t="s">
        <v>388</v>
      </c>
      <c r="BKT148" s="34" t="s">
        <v>388</v>
      </c>
      <c r="BKU148" s="34" t="s">
        <v>388</v>
      </c>
      <c r="BKV148" s="34" t="s">
        <v>388</v>
      </c>
      <c r="BKW148" s="34" t="s">
        <v>388</v>
      </c>
      <c r="BKX148" s="34" t="s">
        <v>388</v>
      </c>
      <c r="BKY148" s="34" t="s">
        <v>388</v>
      </c>
      <c r="BKZ148" s="34" t="s">
        <v>388</v>
      </c>
      <c r="BLA148" s="34" t="s">
        <v>388</v>
      </c>
      <c r="BLB148" s="34" t="s">
        <v>388</v>
      </c>
      <c r="BLC148" s="34" t="s">
        <v>388</v>
      </c>
      <c r="BLD148" s="34" t="s">
        <v>388</v>
      </c>
      <c r="BLE148" s="34" t="s">
        <v>388</v>
      </c>
      <c r="BLF148" s="34" t="s">
        <v>388</v>
      </c>
      <c r="BLG148" s="34" t="s">
        <v>388</v>
      </c>
      <c r="BLH148" s="34" t="s">
        <v>388</v>
      </c>
      <c r="BLI148" s="34" t="s">
        <v>388</v>
      </c>
      <c r="BLJ148" s="34" t="s">
        <v>388</v>
      </c>
      <c r="BLK148" s="34" t="s">
        <v>388</v>
      </c>
      <c r="BLL148" s="34" t="s">
        <v>388</v>
      </c>
      <c r="BLM148" s="34" t="s">
        <v>388</v>
      </c>
      <c r="BLN148" s="34" t="s">
        <v>388</v>
      </c>
      <c r="BLO148" s="34" t="s">
        <v>388</v>
      </c>
      <c r="BLP148" s="34" t="s">
        <v>388</v>
      </c>
      <c r="BLQ148" s="34" t="s">
        <v>388</v>
      </c>
      <c r="BLR148" s="34" t="s">
        <v>388</v>
      </c>
      <c r="BLS148" s="34" t="s">
        <v>388</v>
      </c>
      <c r="BLT148" s="34" t="s">
        <v>388</v>
      </c>
      <c r="BLU148" s="34" t="s">
        <v>388</v>
      </c>
      <c r="BLV148" s="34" t="s">
        <v>388</v>
      </c>
      <c r="BLW148" s="34" t="s">
        <v>388</v>
      </c>
      <c r="BLX148" s="34" t="s">
        <v>388</v>
      </c>
      <c r="BLY148" s="34" t="s">
        <v>388</v>
      </c>
      <c r="BLZ148" s="34" t="s">
        <v>388</v>
      </c>
      <c r="BMA148" s="34" t="s">
        <v>388</v>
      </c>
      <c r="BMB148" s="34" t="s">
        <v>388</v>
      </c>
      <c r="BMC148" s="34" t="s">
        <v>388</v>
      </c>
      <c r="BMD148" s="34" t="s">
        <v>388</v>
      </c>
      <c r="BME148" s="34" t="s">
        <v>388</v>
      </c>
      <c r="BMF148" s="34" t="s">
        <v>388</v>
      </c>
      <c r="BMG148" s="34" t="s">
        <v>388</v>
      </c>
      <c r="BMH148" s="34" t="s">
        <v>388</v>
      </c>
      <c r="BMI148" s="34" t="s">
        <v>388</v>
      </c>
      <c r="BMJ148" s="34" t="s">
        <v>388</v>
      </c>
      <c r="BMK148" s="34" t="s">
        <v>388</v>
      </c>
      <c r="BML148" s="34" t="s">
        <v>388</v>
      </c>
      <c r="BMM148" s="34" t="s">
        <v>388</v>
      </c>
      <c r="BMN148" s="34" t="s">
        <v>388</v>
      </c>
      <c r="BMO148" s="34" t="s">
        <v>388</v>
      </c>
      <c r="BMP148" s="34" t="s">
        <v>388</v>
      </c>
      <c r="BMQ148" s="34" t="s">
        <v>388</v>
      </c>
      <c r="BMR148" s="34" t="s">
        <v>388</v>
      </c>
      <c r="BMS148" s="34" t="s">
        <v>388</v>
      </c>
      <c r="BMT148" s="34" t="s">
        <v>388</v>
      </c>
      <c r="BMU148" s="34" t="s">
        <v>388</v>
      </c>
      <c r="BMV148" s="34" t="s">
        <v>388</v>
      </c>
      <c r="BMW148" s="34" t="s">
        <v>388</v>
      </c>
      <c r="BMX148" s="34" t="s">
        <v>388</v>
      </c>
      <c r="BMY148" s="34" t="s">
        <v>388</v>
      </c>
      <c r="BMZ148" s="34" t="s">
        <v>388</v>
      </c>
      <c r="BNA148" s="34" t="s">
        <v>388</v>
      </c>
      <c r="BNB148" s="34" t="s">
        <v>388</v>
      </c>
      <c r="BNC148" s="34" t="s">
        <v>388</v>
      </c>
      <c r="BND148" s="34" t="s">
        <v>388</v>
      </c>
      <c r="BNE148" s="34" t="s">
        <v>388</v>
      </c>
      <c r="BNF148" s="34" t="s">
        <v>388</v>
      </c>
      <c r="BNG148" s="34" t="s">
        <v>388</v>
      </c>
      <c r="BNH148" s="34" t="s">
        <v>388</v>
      </c>
      <c r="BNI148" s="34" t="s">
        <v>388</v>
      </c>
      <c r="BNJ148" s="34" t="s">
        <v>388</v>
      </c>
      <c r="BNK148" s="34" t="s">
        <v>388</v>
      </c>
      <c r="BNL148" s="34" t="s">
        <v>388</v>
      </c>
      <c r="BNM148" s="34" t="s">
        <v>388</v>
      </c>
      <c r="BNN148" s="34" t="s">
        <v>388</v>
      </c>
      <c r="BNO148" s="34" t="s">
        <v>388</v>
      </c>
      <c r="BNP148" s="34" t="s">
        <v>388</v>
      </c>
      <c r="BNQ148" s="34" t="s">
        <v>388</v>
      </c>
      <c r="BNR148" s="34" t="s">
        <v>388</v>
      </c>
      <c r="BNS148" s="34" t="s">
        <v>388</v>
      </c>
      <c r="BNT148" s="34" t="s">
        <v>388</v>
      </c>
      <c r="BNU148" s="34" t="s">
        <v>388</v>
      </c>
      <c r="BNV148" s="34" t="s">
        <v>388</v>
      </c>
      <c r="BNW148" s="34" t="s">
        <v>388</v>
      </c>
      <c r="BNX148" s="34" t="s">
        <v>388</v>
      </c>
      <c r="BNY148" s="34" t="s">
        <v>388</v>
      </c>
      <c r="BNZ148" s="34" t="s">
        <v>388</v>
      </c>
      <c r="BOA148" s="34" t="s">
        <v>388</v>
      </c>
      <c r="BOB148" s="34" t="s">
        <v>388</v>
      </c>
      <c r="BOC148" s="34" t="s">
        <v>388</v>
      </c>
      <c r="BOD148" s="34" t="s">
        <v>388</v>
      </c>
      <c r="BOE148" s="34" t="s">
        <v>388</v>
      </c>
      <c r="BOF148" s="34" t="s">
        <v>388</v>
      </c>
      <c r="BOG148" s="34" t="s">
        <v>388</v>
      </c>
      <c r="BOH148" s="34" t="s">
        <v>388</v>
      </c>
      <c r="BOI148" s="34" t="s">
        <v>388</v>
      </c>
      <c r="BOJ148" s="34" t="s">
        <v>388</v>
      </c>
      <c r="BOK148" s="34" t="s">
        <v>388</v>
      </c>
      <c r="BOL148" s="34" t="s">
        <v>388</v>
      </c>
      <c r="BOM148" s="34" t="s">
        <v>388</v>
      </c>
      <c r="BON148" s="34" t="s">
        <v>388</v>
      </c>
      <c r="BOO148" s="34" t="s">
        <v>388</v>
      </c>
      <c r="BOP148" s="34" t="s">
        <v>388</v>
      </c>
      <c r="BOQ148" s="34" t="s">
        <v>388</v>
      </c>
      <c r="BOR148" s="34" t="s">
        <v>388</v>
      </c>
      <c r="BOS148" s="34" t="s">
        <v>388</v>
      </c>
      <c r="BOT148" s="34" t="s">
        <v>388</v>
      </c>
      <c r="BOU148" s="34" t="s">
        <v>388</v>
      </c>
      <c r="BOV148" s="34" t="s">
        <v>388</v>
      </c>
      <c r="BOW148" s="34" t="s">
        <v>388</v>
      </c>
      <c r="BOX148" s="34" t="s">
        <v>388</v>
      </c>
      <c r="BOY148" s="34" t="s">
        <v>388</v>
      </c>
      <c r="BOZ148" s="34" t="s">
        <v>388</v>
      </c>
      <c r="BPA148" s="34" t="s">
        <v>388</v>
      </c>
      <c r="BPB148" s="34" t="s">
        <v>388</v>
      </c>
      <c r="BPC148" s="34" t="s">
        <v>388</v>
      </c>
      <c r="BPD148" s="34" t="s">
        <v>388</v>
      </c>
      <c r="BPE148" s="34" t="s">
        <v>388</v>
      </c>
      <c r="BPF148" s="34" t="s">
        <v>388</v>
      </c>
      <c r="BPG148" s="34" t="s">
        <v>388</v>
      </c>
      <c r="BPH148" s="34" t="s">
        <v>388</v>
      </c>
      <c r="BPI148" s="34" t="s">
        <v>388</v>
      </c>
      <c r="BPJ148" s="34" t="s">
        <v>388</v>
      </c>
      <c r="BPK148" s="34" t="s">
        <v>388</v>
      </c>
      <c r="BPL148" s="34" t="s">
        <v>388</v>
      </c>
      <c r="BPM148" s="34" t="s">
        <v>388</v>
      </c>
      <c r="BPN148" s="34" t="s">
        <v>388</v>
      </c>
      <c r="BPO148" s="34" t="s">
        <v>388</v>
      </c>
      <c r="BPP148" s="34" t="s">
        <v>388</v>
      </c>
      <c r="BPQ148" s="34" t="s">
        <v>388</v>
      </c>
      <c r="BPR148" s="34" t="s">
        <v>388</v>
      </c>
      <c r="BPS148" s="34" t="s">
        <v>388</v>
      </c>
      <c r="BPT148" s="34" t="s">
        <v>388</v>
      </c>
      <c r="BPU148" s="34" t="s">
        <v>388</v>
      </c>
      <c r="BPV148" s="34" t="s">
        <v>388</v>
      </c>
      <c r="BPW148" s="34" t="s">
        <v>388</v>
      </c>
      <c r="BPX148" s="34" t="s">
        <v>388</v>
      </c>
      <c r="BPY148" s="34" t="s">
        <v>388</v>
      </c>
      <c r="BPZ148" s="34" t="s">
        <v>388</v>
      </c>
      <c r="BQA148" s="34" t="s">
        <v>388</v>
      </c>
      <c r="BQB148" s="34" t="s">
        <v>388</v>
      </c>
      <c r="BQC148" s="34" t="s">
        <v>388</v>
      </c>
      <c r="BQD148" s="34" t="s">
        <v>388</v>
      </c>
      <c r="BQE148" s="34" t="s">
        <v>388</v>
      </c>
      <c r="BQF148" s="34" t="s">
        <v>388</v>
      </c>
      <c r="BQG148" s="34" t="s">
        <v>388</v>
      </c>
      <c r="BQH148" s="34" t="s">
        <v>388</v>
      </c>
      <c r="BQI148" s="34" t="s">
        <v>388</v>
      </c>
      <c r="BQJ148" s="34" t="s">
        <v>388</v>
      </c>
      <c r="BQK148" s="34" t="s">
        <v>388</v>
      </c>
      <c r="BQL148" s="34" t="s">
        <v>388</v>
      </c>
      <c r="BQM148" s="34" t="s">
        <v>388</v>
      </c>
      <c r="BQN148" s="34" t="s">
        <v>388</v>
      </c>
      <c r="BQO148" s="34" t="s">
        <v>388</v>
      </c>
      <c r="BQP148" s="34" t="s">
        <v>388</v>
      </c>
      <c r="BQQ148" s="34" t="s">
        <v>388</v>
      </c>
      <c r="BQR148" s="34" t="s">
        <v>388</v>
      </c>
      <c r="BQS148" s="34" t="s">
        <v>388</v>
      </c>
      <c r="BQT148" s="34" t="s">
        <v>388</v>
      </c>
      <c r="BQU148" s="34" t="s">
        <v>388</v>
      </c>
      <c r="BQV148" s="34" t="s">
        <v>388</v>
      </c>
      <c r="BQW148" s="34" t="s">
        <v>388</v>
      </c>
      <c r="BQX148" s="34" t="s">
        <v>388</v>
      </c>
      <c r="BQY148" s="34" t="s">
        <v>388</v>
      </c>
      <c r="BQZ148" s="34" t="s">
        <v>388</v>
      </c>
      <c r="BRA148" s="34" t="s">
        <v>388</v>
      </c>
      <c r="BRB148" s="34" t="s">
        <v>388</v>
      </c>
      <c r="BRC148" s="34" t="s">
        <v>388</v>
      </c>
      <c r="BRD148" s="34" t="s">
        <v>388</v>
      </c>
      <c r="BRE148" s="34" t="s">
        <v>388</v>
      </c>
      <c r="BRF148" s="34" t="s">
        <v>388</v>
      </c>
      <c r="BRG148" s="34" t="s">
        <v>388</v>
      </c>
      <c r="BRH148" s="34" t="s">
        <v>388</v>
      </c>
      <c r="BRI148" s="34" t="s">
        <v>388</v>
      </c>
      <c r="BRJ148" s="34" t="s">
        <v>388</v>
      </c>
      <c r="BRK148" s="34" t="s">
        <v>388</v>
      </c>
      <c r="BRL148" s="34" t="s">
        <v>388</v>
      </c>
      <c r="BRM148" s="34" t="s">
        <v>388</v>
      </c>
      <c r="BRN148" s="34" t="s">
        <v>388</v>
      </c>
      <c r="BRO148" s="34" t="s">
        <v>388</v>
      </c>
      <c r="BRP148" s="34" t="s">
        <v>388</v>
      </c>
      <c r="BRQ148" s="34" t="s">
        <v>388</v>
      </c>
      <c r="BRR148" s="34" t="s">
        <v>388</v>
      </c>
      <c r="BRS148" s="34" t="s">
        <v>388</v>
      </c>
      <c r="BRT148" s="34" t="s">
        <v>388</v>
      </c>
      <c r="BRU148" s="34" t="s">
        <v>388</v>
      </c>
      <c r="BRV148" s="34" t="s">
        <v>388</v>
      </c>
      <c r="BRW148" s="34" t="s">
        <v>388</v>
      </c>
      <c r="BRX148" s="34" t="s">
        <v>388</v>
      </c>
      <c r="BRY148" s="34" t="s">
        <v>388</v>
      </c>
      <c r="BRZ148" s="34" t="s">
        <v>388</v>
      </c>
      <c r="BSA148" s="34" t="s">
        <v>388</v>
      </c>
      <c r="BSB148" s="34" t="s">
        <v>388</v>
      </c>
      <c r="BSC148" s="34" t="s">
        <v>388</v>
      </c>
      <c r="BSD148" s="34" t="s">
        <v>388</v>
      </c>
      <c r="BSE148" s="34" t="s">
        <v>388</v>
      </c>
      <c r="BSF148" s="34" t="s">
        <v>388</v>
      </c>
      <c r="BSG148" s="34" t="s">
        <v>388</v>
      </c>
      <c r="BSH148" s="34" t="s">
        <v>388</v>
      </c>
      <c r="BSI148" s="34" t="s">
        <v>388</v>
      </c>
      <c r="BSJ148" s="34" t="s">
        <v>388</v>
      </c>
      <c r="BSK148" s="34" t="s">
        <v>388</v>
      </c>
      <c r="BSL148" s="34" t="s">
        <v>388</v>
      </c>
      <c r="BSM148" s="34" t="s">
        <v>388</v>
      </c>
      <c r="BSN148" s="34" t="s">
        <v>388</v>
      </c>
      <c r="BSO148" s="34" t="s">
        <v>388</v>
      </c>
      <c r="BSP148" s="34" t="s">
        <v>388</v>
      </c>
      <c r="BSQ148" s="34" t="s">
        <v>388</v>
      </c>
      <c r="BSR148" s="34" t="s">
        <v>388</v>
      </c>
      <c r="BSS148" s="34" t="s">
        <v>388</v>
      </c>
      <c r="BST148" s="34" t="s">
        <v>388</v>
      </c>
      <c r="BSU148" s="34" t="s">
        <v>388</v>
      </c>
      <c r="BSV148" s="34" t="s">
        <v>388</v>
      </c>
      <c r="BSW148" s="34" t="s">
        <v>388</v>
      </c>
      <c r="BSX148" s="34" t="s">
        <v>388</v>
      </c>
      <c r="BSY148" s="34" t="s">
        <v>388</v>
      </c>
      <c r="BSZ148" s="34" t="s">
        <v>388</v>
      </c>
      <c r="BTA148" s="34" t="s">
        <v>388</v>
      </c>
      <c r="BTB148" s="34" t="s">
        <v>388</v>
      </c>
      <c r="BTC148" s="34" t="s">
        <v>388</v>
      </c>
      <c r="BTD148" s="34" t="s">
        <v>388</v>
      </c>
      <c r="BTE148" s="34" t="s">
        <v>388</v>
      </c>
      <c r="BTF148" s="34" t="s">
        <v>388</v>
      </c>
      <c r="BTG148" s="34" t="s">
        <v>388</v>
      </c>
      <c r="BTH148" s="34" t="s">
        <v>388</v>
      </c>
      <c r="BTI148" s="34" t="s">
        <v>388</v>
      </c>
      <c r="BTJ148" s="34" t="s">
        <v>388</v>
      </c>
      <c r="BTK148" s="34" t="s">
        <v>388</v>
      </c>
      <c r="BTL148" s="34" t="s">
        <v>388</v>
      </c>
      <c r="BTM148" s="34" t="s">
        <v>388</v>
      </c>
      <c r="BTN148" s="34" t="s">
        <v>388</v>
      </c>
      <c r="BTO148" s="34" t="s">
        <v>388</v>
      </c>
      <c r="BTP148" s="34" t="s">
        <v>388</v>
      </c>
      <c r="BTQ148" s="34" t="s">
        <v>388</v>
      </c>
      <c r="BTR148" s="34" t="s">
        <v>388</v>
      </c>
      <c r="BTS148" s="34" t="s">
        <v>388</v>
      </c>
      <c r="BTT148" s="34" t="s">
        <v>388</v>
      </c>
      <c r="BTU148" s="34" t="s">
        <v>388</v>
      </c>
      <c r="BTV148" s="34" t="s">
        <v>388</v>
      </c>
      <c r="BTW148" s="34" t="s">
        <v>388</v>
      </c>
      <c r="BTX148" s="34" t="s">
        <v>388</v>
      </c>
      <c r="BTY148" s="34" t="s">
        <v>388</v>
      </c>
      <c r="BTZ148" s="34" t="s">
        <v>388</v>
      </c>
      <c r="BUA148" s="34" t="s">
        <v>388</v>
      </c>
      <c r="BUB148" s="34" t="s">
        <v>388</v>
      </c>
      <c r="BUC148" s="34" t="s">
        <v>388</v>
      </c>
      <c r="BUD148" s="34" t="s">
        <v>388</v>
      </c>
      <c r="BUE148" s="34" t="s">
        <v>388</v>
      </c>
      <c r="BUF148" s="34" t="s">
        <v>388</v>
      </c>
      <c r="BUG148" s="34" t="s">
        <v>388</v>
      </c>
      <c r="BUH148" s="34" t="s">
        <v>388</v>
      </c>
      <c r="BUI148" s="34" t="s">
        <v>388</v>
      </c>
      <c r="BUJ148" s="34" t="s">
        <v>388</v>
      </c>
      <c r="BUK148" s="34" t="s">
        <v>388</v>
      </c>
      <c r="BUL148" s="34" t="s">
        <v>388</v>
      </c>
      <c r="BUM148" s="34" t="s">
        <v>388</v>
      </c>
      <c r="BUN148" s="34" t="s">
        <v>388</v>
      </c>
      <c r="BUO148" s="34" t="s">
        <v>388</v>
      </c>
      <c r="BUP148" s="34" t="s">
        <v>388</v>
      </c>
      <c r="BUQ148" s="34" t="s">
        <v>388</v>
      </c>
      <c r="BUR148" s="34" t="s">
        <v>388</v>
      </c>
      <c r="BUS148" s="34" t="s">
        <v>388</v>
      </c>
      <c r="BUT148" s="34" t="s">
        <v>388</v>
      </c>
      <c r="BUU148" s="34" t="s">
        <v>388</v>
      </c>
      <c r="BUV148" s="34" t="s">
        <v>388</v>
      </c>
      <c r="BUW148" s="34" t="s">
        <v>388</v>
      </c>
      <c r="BUX148" s="34" t="s">
        <v>388</v>
      </c>
      <c r="BUY148" s="34" t="s">
        <v>388</v>
      </c>
      <c r="BUZ148" s="34" t="s">
        <v>388</v>
      </c>
      <c r="BVA148" s="34" t="s">
        <v>388</v>
      </c>
      <c r="BVB148" s="34" t="s">
        <v>388</v>
      </c>
      <c r="BVC148" s="34" t="s">
        <v>388</v>
      </c>
      <c r="BVD148" s="34" t="s">
        <v>388</v>
      </c>
      <c r="BVE148" s="34" t="s">
        <v>388</v>
      </c>
      <c r="BVF148" s="34" t="s">
        <v>388</v>
      </c>
      <c r="BVG148" s="34" t="s">
        <v>388</v>
      </c>
      <c r="BVH148" s="34" t="s">
        <v>388</v>
      </c>
      <c r="BVI148" s="34" t="s">
        <v>388</v>
      </c>
      <c r="BVJ148" s="34" t="s">
        <v>388</v>
      </c>
      <c r="BVK148" s="34" t="s">
        <v>388</v>
      </c>
      <c r="BVL148" s="34" t="s">
        <v>388</v>
      </c>
      <c r="BVM148" s="34" t="s">
        <v>388</v>
      </c>
      <c r="BVN148" s="34" t="s">
        <v>388</v>
      </c>
      <c r="BVO148" s="34" t="s">
        <v>388</v>
      </c>
      <c r="BVP148" s="34" t="s">
        <v>388</v>
      </c>
      <c r="BVQ148" s="34" t="s">
        <v>388</v>
      </c>
      <c r="BVR148" s="34" t="s">
        <v>388</v>
      </c>
      <c r="BVS148" s="34" t="s">
        <v>388</v>
      </c>
      <c r="BVT148" s="34" t="s">
        <v>388</v>
      </c>
      <c r="BVU148" s="34" t="s">
        <v>388</v>
      </c>
      <c r="BVV148" s="34" t="s">
        <v>388</v>
      </c>
      <c r="BVW148" s="34" t="s">
        <v>388</v>
      </c>
      <c r="BVX148" s="34" t="s">
        <v>388</v>
      </c>
      <c r="BVY148" s="34" t="s">
        <v>388</v>
      </c>
      <c r="BVZ148" s="34" t="s">
        <v>388</v>
      </c>
      <c r="BWA148" s="34" t="s">
        <v>388</v>
      </c>
      <c r="BWB148" s="34" t="s">
        <v>388</v>
      </c>
      <c r="BWC148" s="34" t="s">
        <v>388</v>
      </c>
      <c r="BWD148" s="34" t="s">
        <v>388</v>
      </c>
      <c r="BWE148" s="34" t="s">
        <v>388</v>
      </c>
      <c r="BWF148" s="34" t="s">
        <v>388</v>
      </c>
      <c r="BWG148" s="34" t="s">
        <v>388</v>
      </c>
      <c r="BWH148" s="34" t="s">
        <v>388</v>
      </c>
      <c r="BWI148" s="34" t="s">
        <v>388</v>
      </c>
      <c r="BWJ148" s="34" t="s">
        <v>388</v>
      </c>
      <c r="BWK148" s="34" t="s">
        <v>388</v>
      </c>
      <c r="BWL148" s="34" t="s">
        <v>388</v>
      </c>
      <c r="BWM148" s="34" t="s">
        <v>388</v>
      </c>
      <c r="BWN148" s="34" t="s">
        <v>388</v>
      </c>
      <c r="BWO148" s="34" t="s">
        <v>388</v>
      </c>
      <c r="BWP148" s="34" t="s">
        <v>388</v>
      </c>
      <c r="BWQ148" s="34" t="s">
        <v>388</v>
      </c>
      <c r="BWR148" s="34" t="s">
        <v>388</v>
      </c>
      <c r="BWS148" s="34" t="s">
        <v>388</v>
      </c>
      <c r="BWT148" s="34" t="s">
        <v>388</v>
      </c>
      <c r="BWU148" s="34" t="s">
        <v>388</v>
      </c>
      <c r="BWV148" s="34" t="s">
        <v>388</v>
      </c>
      <c r="BWW148" s="34" t="s">
        <v>388</v>
      </c>
      <c r="BWX148" s="34" t="s">
        <v>388</v>
      </c>
      <c r="BWY148" s="34" t="s">
        <v>388</v>
      </c>
      <c r="BWZ148" s="34" t="s">
        <v>388</v>
      </c>
      <c r="BXA148" s="34" t="s">
        <v>388</v>
      </c>
      <c r="BXB148" s="34" t="s">
        <v>388</v>
      </c>
      <c r="BXC148" s="34" t="s">
        <v>388</v>
      </c>
      <c r="BXD148" s="34" t="s">
        <v>388</v>
      </c>
      <c r="BXE148" s="34" t="s">
        <v>388</v>
      </c>
      <c r="BXF148" s="34" t="s">
        <v>388</v>
      </c>
      <c r="BXG148" s="34" t="s">
        <v>388</v>
      </c>
      <c r="BXH148" s="34" t="s">
        <v>388</v>
      </c>
      <c r="BXI148" s="34" t="s">
        <v>388</v>
      </c>
      <c r="BXJ148" s="34" t="s">
        <v>388</v>
      </c>
      <c r="BXK148" s="34" t="s">
        <v>388</v>
      </c>
      <c r="BXL148" s="34" t="s">
        <v>388</v>
      </c>
      <c r="BXM148" s="34" t="s">
        <v>388</v>
      </c>
      <c r="BXN148" s="34" t="s">
        <v>388</v>
      </c>
      <c r="BXO148" s="34" t="s">
        <v>388</v>
      </c>
      <c r="BXP148" s="34" t="s">
        <v>388</v>
      </c>
      <c r="BXQ148" s="34" t="s">
        <v>388</v>
      </c>
      <c r="BXR148" s="34" t="s">
        <v>388</v>
      </c>
      <c r="BXS148" s="34" t="s">
        <v>388</v>
      </c>
      <c r="BXT148" s="34" t="s">
        <v>388</v>
      </c>
      <c r="BXU148" s="34" t="s">
        <v>388</v>
      </c>
      <c r="BXV148" s="34" t="s">
        <v>388</v>
      </c>
      <c r="BXW148" s="34" t="s">
        <v>388</v>
      </c>
      <c r="BXX148" s="34" t="s">
        <v>388</v>
      </c>
      <c r="BXY148" s="34" t="s">
        <v>388</v>
      </c>
      <c r="BXZ148" s="34" t="s">
        <v>388</v>
      </c>
      <c r="BYA148" s="34" t="s">
        <v>388</v>
      </c>
      <c r="BYB148" s="34" t="s">
        <v>388</v>
      </c>
      <c r="BYC148" s="34" t="s">
        <v>388</v>
      </c>
      <c r="BYD148" s="34" t="s">
        <v>388</v>
      </c>
      <c r="BYE148" s="34" t="s">
        <v>388</v>
      </c>
      <c r="BYF148" s="34" t="s">
        <v>388</v>
      </c>
      <c r="BYG148" s="34" t="s">
        <v>388</v>
      </c>
      <c r="BYH148" s="34" t="s">
        <v>388</v>
      </c>
      <c r="BYI148" s="34" t="s">
        <v>388</v>
      </c>
      <c r="BYJ148" s="34" t="s">
        <v>388</v>
      </c>
      <c r="BYK148" s="34" t="s">
        <v>388</v>
      </c>
      <c r="BYL148" s="34" t="s">
        <v>388</v>
      </c>
      <c r="BYM148" s="34" t="s">
        <v>388</v>
      </c>
      <c r="BYN148" s="34" t="s">
        <v>388</v>
      </c>
      <c r="BYO148" s="34" t="s">
        <v>388</v>
      </c>
      <c r="BYP148" s="34" t="s">
        <v>388</v>
      </c>
      <c r="BYQ148" s="34" t="s">
        <v>388</v>
      </c>
      <c r="BYR148" s="34" t="s">
        <v>388</v>
      </c>
      <c r="BYS148" s="34" t="s">
        <v>388</v>
      </c>
      <c r="BYT148" s="34" t="s">
        <v>388</v>
      </c>
      <c r="BYU148" s="34" t="s">
        <v>388</v>
      </c>
      <c r="BYV148" s="34" t="s">
        <v>388</v>
      </c>
      <c r="BYW148" s="34" t="s">
        <v>388</v>
      </c>
      <c r="BYX148" s="34" t="s">
        <v>388</v>
      </c>
      <c r="BYY148" s="34" t="s">
        <v>388</v>
      </c>
      <c r="BYZ148" s="34" t="s">
        <v>388</v>
      </c>
      <c r="BZA148" s="34" t="s">
        <v>388</v>
      </c>
      <c r="BZB148" s="34" t="s">
        <v>388</v>
      </c>
      <c r="BZC148" s="34" t="s">
        <v>388</v>
      </c>
      <c r="BZD148" s="34" t="s">
        <v>388</v>
      </c>
      <c r="BZE148" s="34" t="s">
        <v>388</v>
      </c>
      <c r="BZF148" s="34" t="s">
        <v>388</v>
      </c>
      <c r="BZG148" s="34" t="s">
        <v>388</v>
      </c>
      <c r="BZH148" s="34" t="s">
        <v>388</v>
      </c>
      <c r="BZI148" s="34" t="s">
        <v>388</v>
      </c>
      <c r="BZJ148" s="34" t="s">
        <v>388</v>
      </c>
      <c r="BZK148" s="34" t="s">
        <v>388</v>
      </c>
      <c r="BZL148" s="34" t="s">
        <v>388</v>
      </c>
      <c r="BZM148" s="34" t="s">
        <v>388</v>
      </c>
      <c r="BZN148" s="34" t="s">
        <v>388</v>
      </c>
      <c r="BZO148" s="34" t="s">
        <v>388</v>
      </c>
      <c r="BZP148" s="34" t="s">
        <v>388</v>
      </c>
      <c r="BZQ148" s="34" t="s">
        <v>388</v>
      </c>
      <c r="BZR148" s="34" t="s">
        <v>388</v>
      </c>
      <c r="BZS148" s="34" t="s">
        <v>388</v>
      </c>
      <c r="BZT148" s="34" t="s">
        <v>388</v>
      </c>
      <c r="BZU148" s="34" t="s">
        <v>388</v>
      </c>
      <c r="BZV148" s="34" t="s">
        <v>388</v>
      </c>
      <c r="BZW148" s="34" t="s">
        <v>388</v>
      </c>
      <c r="BZX148" s="34" t="s">
        <v>388</v>
      </c>
      <c r="BZY148" s="34" t="s">
        <v>388</v>
      </c>
      <c r="BZZ148" s="34" t="s">
        <v>388</v>
      </c>
      <c r="CAA148" s="34" t="s">
        <v>388</v>
      </c>
      <c r="CAB148" s="34" t="s">
        <v>388</v>
      </c>
      <c r="CAC148" s="34" t="s">
        <v>388</v>
      </c>
      <c r="CAD148" s="34" t="s">
        <v>388</v>
      </c>
      <c r="CAE148" s="34" t="s">
        <v>388</v>
      </c>
      <c r="CAF148" s="34" t="s">
        <v>388</v>
      </c>
      <c r="CAG148" s="34" t="s">
        <v>388</v>
      </c>
      <c r="CAH148" s="34" t="s">
        <v>388</v>
      </c>
      <c r="CAI148" s="34" t="s">
        <v>388</v>
      </c>
      <c r="CAJ148" s="34" t="s">
        <v>388</v>
      </c>
      <c r="CAK148" s="34" t="s">
        <v>388</v>
      </c>
      <c r="CAL148" s="34" t="s">
        <v>388</v>
      </c>
      <c r="CAM148" s="34" t="s">
        <v>388</v>
      </c>
      <c r="CAN148" s="34" t="s">
        <v>388</v>
      </c>
      <c r="CAO148" s="34" t="s">
        <v>388</v>
      </c>
      <c r="CAP148" s="34" t="s">
        <v>388</v>
      </c>
      <c r="CAQ148" s="34" t="s">
        <v>388</v>
      </c>
      <c r="CAR148" s="34" t="s">
        <v>388</v>
      </c>
      <c r="CAS148" s="34" t="s">
        <v>388</v>
      </c>
      <c r="CAT148" s="34" t="s">
        <v>388</v>
      </c>
      <c r="CAU148" s="34" t="s">
        <v>388</v>
      </c>
      <c r="CAV148" s="34" t="s">
        <v>388</v>
      </c>
      <c r="CAW148" s="34" t="s">
        <v>388</v>
      </c>
      <c r="CAX148" s="34" t="s">
        <v>388</v>
      </c>
      <c r="CAY148" s="34" t="s">
        <v>388</v>
      </c>
      <c r="CAZ148" s="34" t="s">
        <v>388</v>
      </c>
      <c r="CBA148" s="34" t="s">
        <v>388</v>
      </c>
      <c r="CBB148" s="34" t="s">
        <v>388</v>
      </c>
      <c r="CBC148" s="34" t="s">
        <v>388</v>
      </c>
      <c r="CBD148" s="34" t="s">
        <v>388</v>
      </c>
      <c r="CBE148" s="34" t="s">
        <v>388</v>
      </c>
      <c r="CBF148" s="34" t="s">
        <v>388</v>
      </c>
      <c r="CBG148" s="34" t="s">
        <v>388</v>
      </c>
      <c r="CBH148" s="34" t="s">
        <v>388</v>
      </c>
      <c r="CBI148" s="34" t="s">
        <v>388</v>
      </c>
      <c r="CBJ148" s="34" t="s">
        <v>388</v>
      </c>
      <c r="CBK148" s="34" t="s">
        <v>388</v>
      </c>
      <c r="CBL148" s="34" t="s">
        <v>388</v>
      </c>
      <c r="CBM148" s="34" t="s">
        <v>388</v>
      </c>
      <c r="CBN148" s="34" t="s">
        <v>388</v>
      </c>
      <c r="CBO148" s="34" t="s">
        <v>388</v>
      </c>
      <c r="CBP148" s="34" t="s">
        <v>388</v>
      </c>
      <c r="CBQ148" s="34" t="s">
        <v>388</v>
      </c>
      <c r="CBR148" s="34" t="s">
        <v>388</v>
      </c>
      <c r="CBS148" s="34" t="s">
        <v>388</v>
      </c>
      <c r="CBT148" s="34" t="s">
        <v>388</v>
      </c>
      <c r="CBU148" s="34" t="s">
        <v>388</v>
      </c>
      <c r="CBV148" s="34" t="s">
        <v>388</v>
      </c>
      <c r="CBW148" s="34" t="s">
        <v>388</v>
      </c>
      <c r="CBX148" s="34" t="s">
        <v>388</v>
      </c>
      <c r="CBY148" s="34" t="s">
        <v>388</v>
      </c>
      <c r="CBZ148" s="34" t="s">
        <v>388</v>
      </c>
      <c r="CCA148" s="34" t="s">
        <v>388</v>
      </c>
      <c r="CCB148" s="34" t="s">
        <v>388</v>
      </c>
      <c r="CCC148" s="34" t="s">
        <v>388</v>
      </c>
      <c r="CCD148" s="34" t="s">
        <v>388</v>
      </c>
      <c r="CCE148" s="34" t="s">
        <v>388</v>
      </c>
      <c r="CCF148" s="34" t="s">
        <v>388</v>
      </c>
      <c r="CCG148" s="34" t="s">
        <v>388</v>
      </c>
      <c r="CCH148" s="34" t="s">
        <v>388</v>
      </c>
      <c r="CCI148" s="34" t="s">
        <v>388</v>
      </c>
      <c r="CCJ148" s="34" t="s">
        <v>388</v>
      </c>
      <c r="CCK148" s="34" t="s">
        <v>388</v>
      </c>
      <c r="CCL148" s="34" t="s">
        <v>388</v>
      </c>
      <c r="CCM148" s="34" t="s">
        <v>388</v>
      </c>
      <c r="CCN148" s="34" t="s">
        <v>388</v>
      </c>
      <c r="CCO148" s="34" t="s">
        <v>388</v>
      </c>
      <c r="CCP148" s="34" t="s">
        <v>388</v>
      </c>
      <c r="CCQ148" s="34" t="s">
        <v>388</v>
      </c>
      <c r="CCR148" s="34" t="s">
        <v>388</v>
      </c>
      <c r="CCS148" s="34" t="s">
        <v>388</v>
      </c>
      <c r="CCT148" s="34" t="s">
        <v>388</v>
      </c>
      <c r="CCU148" s="34" t="s">
        <v>388</v>
      </c>
      <c r="CCV148" s="34" t="s">
        <v>388</v>
      </c>
      <c r="CCW148" s="34" t="s">
        <v>388</v>
      </c>
      <c r="CCX148" s="34" t="s">
        <v>388</v>
      </c>
      <c r="CCY148" s="34" t="s">
        <v>388</v>
      </c>
      <c r="CCZ148" s="34" t="s">
        <v>388</v>
      </c>
      <c r="CDA148" s="34" t="s">
        <v>388</v>
      </c>
      <c r="CDB148" s="34" t="s">
        <v>388</v>
      </c>
      <c r="CDC148" s="34" t="s">
        <v>388</v>
      </c>
      <c r="CDD148" s="34" t="s">
        <v>388</v>
      </c>
      <c r="CDE148" s="34" t="s">
        <v>388</v>
      </c>
      <c r="CDF148" s="34" t="s">
        <v>388</v>
      </c>
      <c r="CDG148" s="34" t="s">
        <v>388</v>
      </c>
      <c r="CDH148" s="34" t="s">
        <v>388</v>
      </c>
      <c r="CDI148" s="34" t="s">
        <v>388</v>
      </c>
      <c r="CDJ148" s="34" t="s">
        <v>388</v>
      </c>
      <c r="CDK148" s="34" t="s">
        <v>388</v>
      </c>
      <c r="CDL148" s="34" t="s">
        <v>388</v>
      </c>
      <c r="CDM148" s="34" t="s">
        <v>388</v>
      </c>
      <c r="CDN148" s="34" t="s">
        <v>388</v>
      </c>
      <c r="CDO148" s="34" t="s">
        <v>388</v>
      </c>
      <c r="CDP148" s="34" t="s">
        <v>388</v>
      </c>
      <c r="CDQ148" s="34" t="s">
        <v>388</v>
      </c>
      <c r="CDR148" s="34" t="s">
        <v>388</v>
      </c>
      <c r="CDS148" s="34" t="s">
        <v>388</v>
      </c>
      <c r="CDT148" s="34" t="s">
        <v>388</v>
      </c>
      <c r="CDU148" s="34" t="s">
        <v>388</v>
      </c>
      <c r="CDV148" s="34" t="s">
        <v>388</v>
      </c>
      <c r="CDW148" s="34" t="s">
        <v>388</v>
      </c>
      <c r="CDX148" s="34" t="s">
        <v>388</v>
      </c>
      <c r="CDY148" s="34" t="s">
        <v>388</v>
      </c>
      <c r="CDZ148" s="34" t="s">
        <v>388</v>
      </c>
      <c r="CEA148" s="34" t="s">
        <v>388</v>
      </c>
      <c r="CEB148" s="34" t="s">
        <v>388</v>
      </c>
      <c r="CEC148" s="34" t="s">
        <v>388</v>
      </c>
      <c r="CED148" s="34" t="s">
        <v>388</v>
      </c>
      <c r="CEE148" s="34" t="s">
        <v>388</v>
      </c>
      <c r="CEF148" s="34" t="s">
        <v>388</v>
      </c>
      <c r="CEG148" s="34" t="s">
        <v>388</v>
      </c>
      <c r="CEH148" s="34" t="s">
        <v>388</v>
      </c>
      <c r="CEI148" s="34" t="s">
        <v>388</v>
      </c>
      <c r="CEJ148" s="34" t="s">
        <v>388</v>
      </c>
      <c r="CEK148" s="34" t="s">
        <v>388</v>
      </c>
      <c r="CEL148" s="34" t="s">
        <v>388</v>
      </c>
      <c r="CEM148" s="34" t="s">
        <v>388</v>
      </c>
      <c r="CEN148" s="34" t="s">
        <v>388</v>
      </c>
      <c r="CEO148" s="34" t="s">
        <v>388</v>
      </c>
      <c r="CEP148" s="34" t="s">
        <v>388</v>
      </c>
      <c r="CEQ148" s="34" t="s">
        <v>388</v>
      </c>
      <c r="CER148" s="34" t="s">
        <v>388</v>
      </c>
      <c r="CES148" s="34" t="s">
        <v>388</v>
      </c>
      <c r="CET148" s="34" t="s">
        <v>388</v>
      </c>
      <c r="CEU148" s="34" t="s">
        <v>388</v>
      </c>
      <c r="CEV148" s="34" t="s">
        <v>388</v>
      </c>
      <c r="CEW148" s="34" t="s">
        <v>388</v>
      </c>
      <c r="CEX148" s="34" t="s">
        <v>388</v>
      </c>
      <c r="CEY148" s="34" t="s">
        <v>388</v>
      </c>
      <c r="CEZ148" s="34" t="s">
        <v>388</v>
      </c>
      <c r="CFA148" s="34" t="s">
        <v>388</v>
      </c>
      <c r="CFB148" s="34" t="s">
        <v>388</v>
      </c>
      <c r="CFC148" s="34" t="s">
        <v>388</v>
      </c>
      <c r="CFD148" s="34" t="s">
        <v>388</v>
      </c>
      <c r="CFE148" s="34" t="s">
        <v>388</v>
      </c>
      <c r="CFF148" s="34" t="s">
        <v>388</v>
      </c>
      <c r="CFG148" s="34" t="s">
        <v>388</v>
      </c>
      <c r="CFH148" s="34" t="s">
        <v>388</v>
      </c>
      <c r="CFI148" s="34" t="s">
        <v>388</v>
      </c>
      <c r="CFJ148" s="34" t="s">
        <v>388</v>
      </c>
      <c r="CFK148" s="34" t="s">
        <v>388</v>
      </c>
      <c r="CFL148" s="34" t="s">
        <v>388</v>
      </c>
      <c r="CFM148" s="34" t="s">
        <v>388</v>
      </c>
      <c r="CFN148" s="34" t="s">
        <v>388</v>
      </c>
      <c r="CFO148" s="34" t="s">
        <v>388</v>
      </c>
      <c r="CFP148" s="34" t="s">
        <v>388</v>
      </c>
      <c r="CFQ148" s="34" t="s">
        <v>388</v>
      </c>
      <c r="CFR148" s="34" t="s">
        <v>388</v>
      </c>
      <c r="CFS148" s="34" t="s">
        <v>388</v>
      </c>
      <c r="CFT148" s="34" t="s">
        <v>388</v>
      </c>
      <c r="CFU148" s="34" t="s">
        <v>388</v>
      </c>
      <c r="CFV148" s="34" t="s">
        <v>388</v>
      </c>
      <c r="CFW148" s="34" t="s">
        <v>388</v>
      </c>
      <c r="CFX148" s="34" t="s">
        <v>388</v>
      </c>
      <c r="CFY148" s="34" t="s">
        <v>388</v>
      </c>
      <c r="CFZ148" s="34" t="s">
        <v>388</v>
      </c>
      <c r="CGA148" s="34" t="s">
        <v>388</v>
      </c>
      <c r="CGB148" s="34" t="s">
        <v>388</v>
      </c>
      <c r="CGC148" s="34" t="s">
        <v>388</v>
      </c>
      <c r="CGD148" s="34" t="s">
        <v>388</v>
      </c>
      <c r="CGE148" s="34" t="s">
        <v>388</v>
      </c>
      <c r="CGF148" s="34" t="s">
        <v>388</v>
      </c>
      <c r="CGG148" s="34" t="s">
        <v>388</v>
      </c>
      <c r="CGH148" s="34" t="s">
        <v>388</v>
      </c>
      <c r="CGI148" s="34" t="s">
        <v>388</v>
      </c>
      <c r="CGJ148" s="34" t="s">
        <v>388</v>
      </c>
      <c r="CGK148" s="34" t="s">
        <v>388</v>
      </c>
      <c r="CGL148" s="34" t="s">
        <v>388</v>
      </c>
      <c r="CGM148" s="34" t="s">
        <v>388</v>
      </c>
      <c r="CGN148" s="34" t="s">
        <v>388</v>
      </c>
      <c r="CGO148" s="34" t="s">
        <v>388</v>
      </c>
      <c r="CGP148" s="34" t="s">
        <v>388</v>
      </c>
      <c r="CGQ148" s="34" t="s">
        <v>388</v>
      </c>
      <c r="CGR148" s="34" t="s">
        <v>388</v>
      </c>
      <c r="CGS148" s="34" t="s">
        <v>388</v>
      </c>
      <c r="CGT148" s="34" t="s">
        <v>388</v>
      </c>
      <c r="CGU148" s="34" t="s">
        <v>388</v>
      </c>
      <c r="CGV148" s="34" t="s">
        <v>388</v>
      </c>
      <c r="CGW148" s="34" t="s">
        <v>388</v>
      </c>
      <c r="CGX148" s="34" t="s">
        <v>388</v>
      </c>
      <c r="CGY148" s="34" t="s">
        <v>388</v>
      </c>
      <c r="CGZ148" s="34" t="s">
        <v>388</v>
      </c>
      <c r="CHA148" s="34" t="s">
        <v>388</v>
      </c>
      <c r="CHB148" s="34" t="s">
        <v>388</v>
      </c>
      <c r="CHC148" s="34" t="s">
        <v>388</v>
      </c>
      <c r="CHD148" s="34" t="s">
        <v>388</v>
      </c>
      <c r="CHE148" s="34" t="s">
        <v>388</v>
      </c>
      <c r="CHF148" s="34" t="s">
        <v>388</v>
      </c>
      <c r="CHG148" s="34" t="s">
        <v>388</v>
      </c>
      <c r="CHH148" s="34" t="s">
        <v>388</v>
      </c>
      <c r="CHI148" s="34" t="s">
        <v>388</v>
      </c>
      <c r="CHJ148" s="34" t="s">
        <v>388</v>
      </c>
      <c r="CHK148" s="34" t="s">
        <v>388</v>
      </c>
      <c r="CHL148" s="34" t="s">
        <v>388</v>
      </c>
      <c r="CHM148" s="34" t="s">
        <v>388</v>
      </c>
      <c r="CHN148" s="34" t="s">
        <v>388</v>
      </c>
      <c r="CHO148" s="34" t="s">
        <v>388</v>
      </c>
      <c r="CHP148" s="34" t="s">
        <v>388</v>
      </c>
      <c r="CHQ148" s="34" t="s">
        <v>388</v>
      </c>
      <c r="CHR148" s="34" t="s">
        <v>388</v>
      </c>
      <c r="CHS148" s="34" t="s">
        <v>388</v>
      </c>
      <c r="CHT148" s="34" t="s">
        <v>388</v>
      </c>
      <c r="CHU148" s="34" t="s">
        <v>388</v>
      </c>
      <c r="CHV148" s="34" t="s">
        <v>388</v>
      </c>
      <c r="CHW148" s="34" t="s">
        <v>388</v>
      </c>
      <c r="CHX148" s="34" t="s">
        <v>388</v>
      </c>
      <c r="CHY148" s="34" t="s">
        <v>388</v>
      </c>
      <c r="CHZ148" s="34" t="s">
        <v>388</v>
      </c>
      <c r="CIA148" s="34" t="s">
        <v>388</v>
      </c>
      <c r="CIB148" s="34" t="s">
        <v>388</v>
      </c>
      <c r="CIC148" s="34" t="s">
        <v>388</v>
      </c>
      <c r="CID148" s="34" t="s">
        <v>388</v>
      </c>
      <c r="CIE148" s="34" t="s">
        <v>388</v>
      </c>
      <c r="CIF148" s="34" t="s">
        <v>388</v>
      </c>
      <c r="CIG148" s="34" t="s">
        <v>388</v>
      </c>
      <c r="CIH148" s="34" t="s">
        <v>388</v>
      </c>
      <c r="CII148" s="34" t="s">
        <v>388</v>
      </c>
      <c r="CIJ148" s="34" t="s">
        <v>388</v>
      </c>
      <c r="CIK148" s="34" t="s">
        <v>388</v>
      </c>
      <c r="CIL148" s="34" t="s">
        <v>388</v>
      </c>
      <c r="CIM148" s="34" t="s">
        <v>388</v>
      </c>
      <c r="CIN148" s="34" t="s">
        <v>388</v>
      </c>
      <c r="CIO148" s="34" t="s">
        <v>388</v>
      </c>
      <c r="CIP148" s="34" t="s">
        <v>388</v>
      </c>
      <c r="CIQ148" s="34" t="s">
        <v>388</v>
      </c>
      <c r="CIR148" s="34" t="s">
        <v>388</v>
      </c>
      <c r="CIS148" s="34" t="s">
        <v>388</v>
      </c>
      <c r="CIT148" s="34" t="s">
        <v>388</v>
      </c>
      <c r="CIU148" s="34" t="s">
        <v>388</v>
      </c>
      <c r="CIV148" s="34" t="s">
        <v>388</v>
      </c>
      <c r="CIW148" s="34" t="s">
        <v>388</v>
      </c>
      <c r="CIX148" s="34" t="s">
        <v>388</v>
      </c>
      <c r="CIY148" s="34" t="s">
        <v>388</v>
      </c>
      <c r="CIZ148" s="34" t="s">
        <v>388</v>
      </c>
      <c r="CJA148" s="34" t="s">
        <v>388</v>
      </c>
      <c r="CJB148" s="34" t="s">
        <v>388</v>
      </c>
      <c r="CJC148" s="34" t="s">
        <v>388</v>
      </c>
      <c r="CJD148" s="34" t="s">
        <v>388</v>
      </c>
      <c r="CJE148" s="34" t="s">
        <v>388</v>
      </c>
      <c r="CJF148" s="34" t="s">
        <v>388</v>
      </c>
      <c r="CJG148" s="34" t="s">
        <v>388</v>
      </c>
      <c r="CJH148" s="34" t="s">
        <v>388</v>
      </c>
      <c r="CJI148" s="34" t="s">
        <v>388</v>
      </c>
      <c r="CJJ148" s="34" t="s">
        <v>388</v>
      </c>
      <c r="CJK148" s="34" t="s">
        <v>388</v>
      </c>
      <c r="CJL148" s="34" t="s">
        <v>388</v>
      </c>
      <c r="CJM148" s="34" t="s">
        <v>388</v>
      </c>
      <c r="CJN148" s="34" t="s">
        <v>388</v>
      </c>
      <c r="CJO148" s="34" t="s">
        <v>388</v>
      </c>
      <c r="CJP148" s="34" t="s">
        <v>388</v>
      </c>
      <c r="CJQ148" s="34" t="s">
        <v>388</v>
      </c>
      <c r="CJR148" s="34" t="s">
        <v>388</v>
      </c>
      <c r="CJS148" s="34" t="s">
        <v>388</v>
      </c>
      <c r="CJT148" s="34" t="s">
        <v>388</v>
      </c>
      <c r="CJU148" s="34" t="s">
        <v>388</v>
      </c>
      <c r="CJV148" s="34" t="s">
        <v>388</v>
      </c>
      <c r="CJW148" s="34" t="s">
        <v>388</v>
      </c>
      <c r="CJX148" s="34" t="s">
        <v>388</v>
      </c>
      <c r="CJY148" s="34" t="s">
        <v>388</v>
      </c>
      <c r="CJZ148" s="34" t="s">
        <v>388</v>
      </c>
      <c r="CKA148" s="34" t="s">
        <v>388</v>
      </c>
      <c r="CKB148" s="34" t="s">
        <v>388</v>
      </c>
      <c r="CKC148" s="34" t="s">
        <v>388</v>
      </c>
      <c r="CKD148" s="34" t="s">
        <v>388</v>
      </c>
      <c r="CKE148" s="34" t="s">
        <v>388</v>
      </c>
      <c r="CKF148" s="34" t="s">
        <v>388</v>
      </c>
      <c r="CKG148" s="34" t="s">
        <v>388</v>
      </c>
      <c r="CKH148" s="34" t="s">
        <v>388</v>
      </c>
      <c r="CKI148" s="34" t="s">
        <v>388</v>
      </c>
      <c r="CKJ148" s="34" t="s">
        <v>388</v>
      </c>
      <c r="CKK148" s="34" t="s">
        <v>388</v>
      </c>
      <c r="CKL148" s="34" t="s">
        <v>388</v>
      </c>
      <c r="CKM148" s="34" t="s">
        <v>388</v>
      </c>
      <c r="CKN148" s="34" t="s">
        <v>388</v>
      </c>
      <c r="CKO148" s="34" t="s">
        <v>388</v>
      </c>
      <c r="CKP148" s="34" t="s">
        <v>388</v>
      </c>
      <c r="CKQ148" s="34" t="s">
        <v>388</v>
      </c>
      <c r="CKR148" s="34" t="s">
        <v>388</v>
      </c>
      <c r="CKS148" s="34" t="s">
        <v>388</v>
      </c>
      <c r="CKT148" s="34" t="s">
        <v>388</v>
      </c>
      <c r="CKU148" s="34" t="s">
        <v>388</v>
      </c>
      <c r="CKV148" s="34" t="s">
        <v>388</v>
      </c>
      <c r="CKW148" s="34" t="s">
        <v>388</v>
      </c>
      <c r="CKX148" s="34" t="s">
        <v>388</v>
      </c>
      <c r="CKY148" s="34" t="s">
        <v>388</v>
      </c>
      <c r="CKZ148" s="34" t="s">
        <v>388</v>
      </c>
      <c r="CLA148" s="34" t="s">
        <v>388</v>
      </c>
      <c r="CLB148" s="34" t="s">
        <v>388</v>
      </c>
      <c r="CLC148" s="34" t="s">
        <v>388</v>
      </c>
      <c r="CLD148" s="34" t="s">
        <v>388</v>
      </c>
      <c r="CLE148" s="34" t="s">
        <v>388</v>
      </c>
      <c r="CLF148" s="34" t="s">
        <v>388</v>
      </c>
      <c r="CLG148" s="34" t="s">
        <v>388</v>
      </c>
      <c r="CLH148" s="34" t="s">
        <v>388</v>
      </c>
      <c r="CLI148" s="34" t="s">
        <v>388</v>
      </c>
      <c r="CLJ148" s="34" t="s">
        <v>388</v>
      </c>
      <c r="CLK148" s="34" t="s">
        <v>388</v>
      </c>
      <c r="CLL148" s="34" t="s">
        <v>388</v>
      </c>
      <c r="CLM148" s="34" t="s">
        <v>388</v>
      </c>
      <c r="CLN148" s="34" t="s">
        <v>388</v>
      </c>
      <c r="CLO148" s="34" t="s">
        <v>388</v>
      </c>
      <c r="CLP148" s="34" t="s">
        <v>388</v>
      </c>
      <c r="CLQ148" s="34" t="s">
        <v>388</v>
      </c>
      <c r="CLR148" s="34" t="s">
        <v>388</v>
      </c>
      <c r="CLS148" s="34" t="s">
        <v>388</v>
      </c>
      <c r="CLT148" s="34" t="s">
        <v>388</v>
      </c>
      <c r="CLU148" s="34" t="s">
        <v>388</v>
      </c>
      <c r="CLV148" s="34" t="s">
        <v>388</v>
      </c>
      <c r="CLW148" s="34" t="s">
        <v>388</v>
      </c>
      <c r="CLX148" s="34" t="s">
        <v>388</v>
      </c>
      <c r="CLY148" s="34" t="s">
        <v>388</v>
      </c>
      <c r="CLZ148" s="34" t="s">
        <v>388</v>
      </c>
      <c r="CMA148" s="34" t="s">
        <v>388</v>
      </c>
      <c r="CMB148" s="34" t="s">
        <v>388</v>
      </c>
      <c r="CMC148" s="34" t="s">
        <v>388</v>
      </c>
      <c r="CMD148" s="34" t="s">
        <v>388</v>
      </c>
      <c r="CME148" s="34" t="s">
        <v>388</v>
      </c>
      <c r="CMF148" s="34" t="s">
        <v>388</v>
      </c>
      <c r="CMG148" s="34" t="s">
        <v>388</v>
      </c>
      <c r="CMH148" s="34" t="s">
        <v>388</v>
      </c>
      <c r="CMI148" s="34" t="s">
        <v>388</v>
      </c>
      <c r="CMJ148" s="34" t="s">
        <v>388</v>
      </c>
      <c r="CMK148" s="34" t="s">
        <v>388</v>
      </c>
      <c r="CML148" s="34" t="s">
        <v>388</v>
      </c>
      <c r="CMM148" s="34" t="s">
        <v>388</v>
      </c>
      <c r="CMN148" s="34" t="s">
        <v>388</v>
      </c>
      <c r="CMO148" s="34" t="s">
        <v>388</v>
      </c>
      <c r="CMP148" s="34" t="s">
        <v>388</v>
      </c>
      <c r="CMQ148" s="34" t="s">
        <v>388</v>
      </c>
      <c r="CMR148" s="34" t="s">
        <v>388</v>
      </c>
      <c r="CMS148" s="34" t="s">
        <v>388</v>
      </c>
      <c r="CMT148" s="34" t="s">
        <v>388</v>
      </c>
      <c r="CMU148" s="34" t="s">
        <v>388</v>
      </c>
      <c r="CMV148" s="34" t="s">
        <v>388</v>
      </c>
      <c r="CMW148" s="34" t="s">
        <v>388</v>
      </c>
      <c r="CMX148" s="34" t="s">
        <v>388</v>
      </c>
      <c r="CMY148" s="34" t="s">
        <v>388</v>
      </c>
      <c r="CMZ148" s="34" t="s">
        <v>388</v>
      </c>
      <c r="CNA148" s="34" t="s">
        <v>388</v>
      </c>
      <c r="CNB148" s="34" t="s">
        <v>388</v>
      </c>
      <c r="CNC148" s="34" t="s">
        <v>388</v>
      </c>
      <c r="CND148" s="34" t="s">
        <v>388</v>
      </c>
      <c r="CNE148" s="34" t="s">
        <v>388</v>
      </c>
      <c r="CNF148" s="34" t="s">
        <v>388</v>
      </c>
      <c r="CNG148" s="34" t="s">
        <v>388</v>
      </c>
      <c r="CNH148" s="34" t="s">
        <v>388</v>
      </c>
      <c r="CNI148" s="34" t="s">
        <v>388</v>
      </c>
      <c r="CNJ148" s="34" t="s">
        <v>388</v>
      </c>
      <c r="CNK148" s="34" t="s">
        <v>388</v>
      </c>
      <c r="CNL148" s="34" t="s">
        <v>388</v>
      </c>
      <c r="CNM148" s="34" t="s">
        <v>388</v>
      </c>
      <c r="CNN148" s="34" t="s">
        <v>388</v>
      </c>
      <c r="CNO148" s="34" t="s">
        <v>388</v>
      </c>
      <c r="CNP148" s="34" t="s">
        <v>388</v>
      </c>
      <c r="CNQ148" s="34" t="s">
        <v>388</v>
      </c>
      <c r="CNR148" s="34" t="s">
        <v>388</v>
      </c>
      <c r="CNS148" s="34" t="s">
        <v>388</v>
      </c>
      <c r="CNT148" s="34" t="s">
        <v>388</v>
      </c>
      <c r="CNU148" s="34" t="s">
        <v>388</v>
      </c>
      <c r="CNV148" s="34" t="s">
        <v>388</v>
      </c>
      <c r="CNW148" s="34" t="s">
        <v>388</v>
      </c>
      <c r="CNX148" s="34" t="s">
        <v>388</v>
      </c>
      <c r="CNY148" s="34" t="s">
        <v>388</v>
      </c>
      <c r="CNZ148" s="34" t="s">
        <v>388</v>
      </c>
      <c r="COA148" s="34" t="s">
        <v>388</v>
      </c>
      <c r="COB148" s="34" t="s">
        <v>388</v>
      </c>
      <c r="COC148" s="34" t="s">
        <v>388</v>
      </c>
      <c r="COD148" s="34" t="s">
        <v>388</v>
      </c>
      <c r="COE148" s="34" t="s">
        <v>388</v>
      </c>
      <c r="COF148" s="34" t="s">
        <v>388</v>
      </c>
      <c r="COG148" s="34" t="s">
        <v>388</v>
      </c>
      <c r="COH148" s="34" t="s">
        <v>388</v>
      </c>
      <c r="COI148" s="34" t="s">
        <v>388</v>
      </c>
      <c r="COJ148" s="34" t="s">
        <v>388</v>
      </c>
      <c r="COK148" s="34" t="s">
        <v>388</v>
      </c>
      <c r="COL148" s="34" t="s">
        <v>388</v>
      </c>
      <c r="COM148" s="34" t="s">
        <v>388</v>
      </c>
      <c r="CON148" s="34" t="s">
        <v>388</v>
      </c>
      <c r="COO148" s="34" t="s">
        <v>388</v>
      </c>
      <c r="COP148" s="34" t="s">
        <v>388</v>
      </c>
      <c r="COQ148" s="34" t="s">
        <v>388</v>
      </c>
      <c r="COR148" s="34" t="s">
        <v>388</v>
      </c>
      <c r="COS148" s="34" t="s">
        <v>388</v>
      </c>
      <c r="COT148" s="34" t="s">
        <v>388</v>
      </c>
      <c r="COU148" s="34" t="s">
        <v>388</v>
      </c>
      <c r="COV148" s="34" t="s">
        <v>388</v>
      </c>
      <c r="COW148" s="34" t="s">
        <v>388</v>
      </c>
      <c r="COX148" s="34" t="s">
        <v>388</v>
      </c>
      <c r="COY148" s="34" t="s">
        <v>388</v>
      </c>
      <c r="COZ148" s="34" t="s">
        <v>388</v>
      </c>
      <c r="CPA148" s="34" t="s">
        <v>388</v>
      </c>
      <c r="CPB148" s="34" t="s">
        <v>388</v>
      </c>
      <c r="CPC148" s="34" t="s">
        <v>388</v>
      </c>
      <c r="CPD148" s="34" t="s">
        <v>388</v>
      </c>
      <c r="CPE148" s="34" t="s">
        <v>388</v>
      </c>
      <c r="CPF148" s="34" t="s">
        <v>388</v>
      </c>
      <c r="CPG148" s="34" t="s">
        <v>388</v>
      </c>
      <c r="CPH148" s="34" t="s">
        <v>388</v>
      </c>
      <c r="CPI148" s="34" t="s">
        <v>388</v>
      </c>
      <c r="CPJ148" s="34" t="s">
        <v>388</v>
      </c>
      <c r="CPK148" s="34" t="s">
        <v>388</v>
      </c>
      <c r="CPL148" s="34" t="s">
        <v>388</v>
      </c>
      <c r="CPM148" s="34" t="s">
        <v>388</v>
      </c>
      <c r="CPN148" s="34" t="s">
        <v>388</v>
      </c>
      <c r="CPO148" s="34" t="s">
        <v>388</v>
      </c>
      <c r="CPP148" s="34" t="s">
        <v>388</v>
      </c>
      <c r="CPQ148" s="34" t="s">
        <v>388</v>
      </c>
      <c r="CPR148" s="34" t="s">
        <v>388</v>
      </c>
      <c r="CPS148" s="34" t="s">
        <v>388</v>
      </c>
      <c r="CPT148" s="34" t="s">
        <v>388</v>
      </c>
      <c r="CPU148" s="34" t="s">
        <v>388</v>
      </c>
      <c r="CPV148" s="34" t="s">
        <v>388</v>
      </c>
      <c r="CPW148" s="34" t="s">
        <v>388</v>
      </c>
      <c r="CPX148" s="34" t="s">
        <v>388</v>
      </c>
      <c r="CPY148" s="34" t="s">
        <v>388</v>
      </c>
      <c r="CPZ148" s="34" t="s">
        <v>388</v>
      </c>
      <c r="CQA148" s="34" t="s">
        <v>388</v>
      </c>
      <c r="CQB148" s="34" t="s">
        <v>388</v>
      </c>
      <c r="CQC148" s="34" t="s">
        <v>388</v>
      </c>
      <c r="CQD148" s="34" t="s">
        <v>388</v>
      </c>
      <c r="CQE148" s="34" t="s">
        <v>388</v>
      </c>
      <c r="CQF148" s="34" t="s">
        <v>388</v>
      </c>
      <c r="CQG148" s="34" t="s">
        <v>388</v>
      </c>
      <c r="CQH148" s="34" t="s">
        <v>388</v>
      </c>
      <c r="CQI148" s="34" t="s">
        <v>388</v>
      </c>
      <c r="CQJ148" s="34" t="s">
        <v>388</v>
      </c>
      <c r="CQK148" s="34" t="s">
        <v>388</v>
      </c>
      <c r="CQL148" s="34" t="s">
        <v>388</v>
      </c>
      <c r="CQM148" s="34" t="s">
        <v>388</v>
      </c>
      <c r="CQN148" s="34" t="s">
        <v>388</v>
      </c>
      <c r="CQO148" s="34" t="s">
        <v>388</v>
      </c>
      <c r="CQP148" s="34" t="s">
        <v>388</v>
      </c>
      <c r="CQQ148" s="34" t="s">
        <v>388</v>
      </c>
      <c r="CQR148" s="34" t="s">
        <v>388</v>
      </c>
      <c r="CQS148" s="34" t="s">
        <v>388</v>
      </c>
      <c r="CQT148" s="34" t="s">
        <v>388</v>
      </c>
      <c r="CQU148" s="34" t="s">
        <v>388</v>
      </c>
      <c r="CQV148" s="34" t="s">
        <v>388</v>
      </c>
      <c r="CQW148" s="34" t="s">
        <v>388</v>
      </c>
      <c r="CQX148" s="34" t="s">
        <v>388</v>
      </c>
      <c r="CQY148" s="34" t="s">
        <v>388</v>
      </c>
      <c r="CQZ148" s="34" t="s">
        <v>388</v>
      </c>
      <c r="CRA148" s="34" t="s">
        <v>388</v>
      </c>
      <c r="CRB148" s="34" t="s">
        <v>388</v>
      </c>
      <c r="CRC148" s="34" t="s">
        <v>388</v>
      </c>
      <c r="CRD148" s="34" t="s">
        <v>388</v>
      </c>
      <c r="CRE148" s="34" t="s">
        <v>388</v>
      </c>
      <c r="CRF148" s="34" t="s">
        <v>388</v>
      </c>
      <c r="CRG148" s="34" t="s">
        <v>388</v>
      </c>
      <c r="CRH148" s="34" t="s">
        <v>388</v>
      </c>
      <c r="CRI148" s="34" t="s">
        <v>388</v>
      </c>
      <c r="CRJ148" s="34" t="s">
        <v>388</v>
      </c>
      <c r="CRK148" s="34" t="s">
        <v>388</v>
      </c>
      <c r="CRL148" s="34" t="s">
        <v>388</v>
      </c>
      <c r="CRM148" s="34" t="s">
        <v>388</v>
      </c>
      <c r="CRN148" s="34" t="s">
        <v>388</v>
      </c>
      <c r="CRO148" s="34" t="s">
        <v>388</v>
      </c>
      <c r="CRP148" s="34" t="s">
        <v>388</v>
      </c>
      <c r="CRQ148" s="34" t="s">
        <v>388</v>
      </c>
      <c r="CRR148" s="34" t="s">
        <v>388</v>
      </c>
      <c r="CRS148" s="34" t="s">
        <v>388</v>
      </c>
      <c r="CRT148" s="34" t="s">
        <v>388</v>
      </c>
      <c r="CRU148" s="34" t="s">
        <v>388</v>
      </c>
      <c r="CRV148" s="34" t="s">
        <v>388</v>
      </c>
      <c r="CRW148" s="34" t="s">
        <v>388</v>
      </c>
      <c r="CRX148" s="34" t="s">
        <v>388</v>
      </c>
      <c r="CRY148" s="34" t="s">
        <v>388</v>
      </c>
      <c r="CRZ148" s="34" t="s">
        <v>388</v>
      </c>
      <c r="CSA148" s="34" t="s">
        <v>388</v>
      </c>
      <c r="CSB148" s="34" t="s">
        <v>388</v>
      </c>
      <c r="CSC148" s="34" t="s">
        <v>388</v>
      </c>
      <c r="CSD148" s="34" t="s">
        <v>388</v>
      </c>
      <c r="CSE148" s="34" t="s">
        <v>388</v>
      </c>
      <c r="CSF148" s="34" t="s">
        <v>388</v>
      </c>
      <c r="CSG148" s="34" t="s">
        <v>388</v>
      </c>
      <c r="CSH148" s="34" t="s">
        <v>388</v>
      </c>
      <c r="CSI148" s="34" t="s">
        <v>388</v>
      </c>
      <c r="CSJ148" s="34" t="s">
        <v>388</v>
      </c>
      <c r="CSK148" s="34" t="s">
        <v>388</v>
      </c>
      <c r="CSL148" s="34" t="s">
        <v>388</v>
      </c>
      <c r="CSM148" s="34" t="s">
        <v>388</v>
      </c>
      <c r="CSN148" s="34" t="s">
        <v>388</v>
      </c>
      <c r="CSO148" s="34" t="s">
        <v>388</v>
      </c>
      <c r="CSP148" s="34" t="s">
        <v>388</v>
      </c>
      <c r="CSQ148" s="34" t="s">
        <v>388</v>
      </c>
      <c r="CSR148" s="34" t="s">
        <v>388</v>
      </c>
      <c r="CSS148" s="34" t="s">
        <v>388</v>
      </c>
      <c r="CST148" s="34" t="s">
        <v>388</v>
      </c>
      <c r="CSU148" s="34" t="s">
        <v>388</v>
      </c>
      <c r="CSV148" s="34" t="s">
        <v>388</v>
      </c>
      <c r="CSW148" s="34" t="s">
        <v>388</v>
      </c>
      <c r="CSX148" s="34" t="s">
        <v>388</v>
      </c>
      <c r="CSY148" s="34" t="s">
        <v>388</v>
      </c>
      <c r="CSZ148" s="34" t="s">
        <v>388</v>
      </c>
      <c r="CTA148" s="34" t="s">
        <v>388</v>
      </c>
      <c r="CTB148" s="34" t="s">
        <v>388</v>
      </c>
      <c r="CTC148" s="34" t="s">
        <v>388</v>
      </c>
      <c r="CTD148" s="34" t="s">
        <v>388</v>
      </c>
      <c r="CTE148" s="34" t="s">
        <v>388</v>
      </c>
      <c r="CTF148" s="34" t="s">
        <v>388</v>
      </c>
      <c r="CTG148" s="34" t="s">
        <v>388</v>
      </c>
      <c r="CTH148" s="34" t="s">
        <v>388</v>
      </c>
      <c r="CTI148" s="34" t="s">
        <v>388</v>
      </c>
      <c r="CTJ148" s="34" t="s">
        <v>388</v>
      </c>
      <c r="CTK148" s="34" t="s">
        <v>388</v>
      </c>
      <c r="CTL148" s="34" t="s">
        <v>388</v>
      </c>
      <c r="CTM148" s="34" t="s">
        <v>388</v>
      </c>
      <c r="CTN148" s="34" t="s">
        <v>388</v>
      </c>
      <c r="CTO148" s="34" t="s">
        <v>388</v>
      </c>
      <c r="CTP148" s="34" t="s">
        <v>388</v>
      </c>
      <c r="CTQ148" s="34" t="s">
        <v>388</v>
      </c>
      <c r="CTR148" s="34" t="s">
        <v>388</v>
      </c>
      <c r="CTS148" s="34" t="s">
        <v>388</v>
      </c>
      <c r="CTT148" s="34" t="s">
        <v>388</v>
      </c>
      <c r="CTU148" s="34" t="s">
        <v>388</v>
      </c>
      <c r="CTV148" s="34" t="s">
        <v>388</v>
      </c>
      <c r="CTW148" s="34" t="s">
        <v>388</v>
      </c>
      <c r="CTX148" s="34" t="s">
        <v>388</v>
      </c>
      <c r="CTY148" s="34" t="s">
        <v>388</v>
      </c>
      <c r="CTZ148" s="34" t="s">
        <v>388</v>
      </c>
      <c r="CUA148" s="34" t="s">
        <v>388</v>
      </c>
      <c r="CUB148" s="34" t="s">
        <v>388</v>
      </c>
      <c r="CUC148" s="34" t="s">
        <v>388</v>
      </c>
      <c r="CUD148" s="34" t="s">
        <v>388</v>
      </c>
      <c r="CUE148" s="34" t="s">
        <v>388</v>
      </c>
      <c r="CUF148" s="34" t="s">
        <v>388</v>
      </c>
      <c r="CUG148" s="34" t="s">
        <v>388</v>
      </c>
      <c r="CUH148" s="34" t="s">
        <v>388</v>
      </c>
      <c r="CUI148" s="34" t="s">
        <v>388</v>
      </c>
      <c r="CUJ148" s="34" t="s">
        <v>388</v>
      </c>
      <c r="CUK148" s="34" t="s">
        <v>388</v>
      </c>
      <c r="CUL148" s="34" t="s">
        <v>388</v>
      </c>
      <c r="CUM148" s="34" t="s">
        <v>388</v>
      </c>
      <c r="CUN148" s="34" t="s">
        <v>388</v>
      </c>
      <c r="CUO148" s="34" t="s">
        <v>388</v>
      </c>
      <c r="CUP148" s="34" t="s">
        <v>388</v>
      </c>
      <c r="CUQ148" s="34" t="s">
        <v>388</v>
      </c>
      <c r="CUR148" s="34" t="s">
        <v>388</v>
      </c>
      <c r="CUS148" s="34" t="s">
        <v>388</v>
      </c>
      <c r="CUT148" s="34" t="s">
        <v>388</v>
      </c>
      <c r="CUU148" s="34" t="s">
        <v>388</v>
      </c>
      <c r="CUV148" s="34" t="s">
        <v>388</v>
      </c>
      <c r="CUW148" s="34" t="s">
        <v>388</v>
      </c>
      <c r="CUX148" s="34" t="s">
        <v>388</v>
      </c>
      <c r="CUY148" s="34" t="s">
        <v>388</v>
      </c>
      <c r="CUZ148" s="34" t="s">
        <v>388</v>
      </c>
      <c r="CVA148" s="34" t="s">
        <v>388</v>
      </c>
      <c r="CVB148" s="34" t="s">
        <v>388</v>
      </c>
      <c r="CVC148" s="34" t="s">
        <v>388</v>
      </c>
      <c r="CVD148" s="34" t="s">
        <v>388</v>
      </c>
      <c r="CVE148" s="34" t="s">
        <v>388</v>
      </c>
      <c r="CVF148" s="34" t="s">
        <v>388</v>
      </c>
      <c r="CVG148" s="34" t="s">
        <v>388</v>
      </c>
      <c r="CVH148" s="34" t="s">
        <v>388</v>
      </c>
      <c r="CVI148" s="34" t="s">
        <v>388</v>
      </c>
      <c r="CVJ148" s="34" t="s">
        <v>388</v>
      </c>
      <c r="CVK148" s="34" t="s">
        <v>388</v>
      </c>
      <c r="CVL148" s="34" t="s">
        <v>388</v>
      </c>
      <c r="CVM148" s="34" t="s">
        <v>388</v>
      </c>
      <c r="CVN148" s="34" t="s">
        <v>388</v>
      </c>
      <c r="CVO148" s="34" t="s">
        <v>388</v>
      </c>
      <c r="CVP148" s="34" t="s">
        <v>388</v>
      </c>
      <c r="CVQ148" s="34" t="s">
        <v>388</v>
      </c>
      <c r="CVR148" s="34" t="s">
        <v>388</v>
      </c>
      <c r="CVS148" s="34" t="s">
        <v>388</v>
      </c>
      <c r="CVT148" s="34" t="s">
        <v>388</v>
      </c>
      <c r="CVU148" s="34" t="s">
        <v>388</v>
      </c>
      <c r="CVV148" s="34" t="s">
        <v>388</v>
      </c>
      <c r="CVW148" s="34" t="s">
        <v>388</v>
      </c>
      <c r="CVX148" s="34" t="s">
        <v>388</v>
      </c>
      <c r="CVY148" s="34" t="s">
        <v>388</v>
      </c>
      <c r="CVZ148" s="34" t="s">
        <v>388</v>
      </c>
      <c r="CWA148" s="34" t="s">
        <v>388</v>
      </c>
      <c r="CWB148" s="34" t="s">
        <v>388</v>
      </c>
      <c r="CWC148" s="34" t="s">
        <v>388</v>
      </c>
      <c r="CWD148" s="34" t="s">
        <v>388</v>
      </c>
      <c r="CWE148" s="34" t="s">
        <v>388</v>
      </c>
      <c r="CWF148" s="34" t="s">
        <v>388</v>
      </c>
      <c r="CWG148" s="34" t="s">
        <v>388</v>
      </c>
      <c r="CWH148" s="34" t="s">
        <v>388</v>
      </c>
      <c r="CWI148" s="34" t="s">
        <v>388</v>
      </c>
      <c r="CWJ148" s="34" t="s">
        <v>388</v>
      </c>
      <c r="CWK148" s="34" t="s">
        <v>388</v>
      </c>
      <c r="CWL148" s="34" t="s">
        <v>388</v>
      </c>
      <c r="CWM148" s="34" t="s">
        <v>388</v>
      </c>
      <c r="CWN148" s="34" t="s">
        <v>388</v>
      </c>
      <c r="CWO148" s="34" t="s">
        <v>388</v>
      </c>
      <c r="CWP148" s="34" t="s">
        <v>388</v>
      </c>
      <c r="CWQ148" s="34" t="s">
        <v>388</v>
      </c>
      <c r="CWR148" s="34" t="s">
        <v>388</v>
      </c>
      <c r="CWS148" s="34" t="s">
        <v>388</v>
      </c>
      <c r="CWT148" s="34" t="s">
        <v>388</v>
      </c>
      <c r="CWU148" s="34" t="s">
        <v>388</v>
      </c>
      <c r="CWV148" s="34" t="s">
        <v>388</v>
      </c>
      <c r="CWW148" s="34" t="s">
        <v>388</v>
      </c>
      <c r="CWX148" s="34" t="s">
        <v>388</v>
      </c>
      <c r="CWY148" s="34" t="s">
        <v>388</v>
      </c>
      <c r="CWZ148" s="34" t="s">
        <v>388</v>
      </c>
      <c r="CXA148" s="34" t="s">
        <v>388</v>
      </c>
      <c r="CXB148" s="34" t="s">
        <v>388</v>
      </c>
      <c r="CXC148" s="34" t="s">
        <v>388</v>
      </c>
      <c r="CXD148" s="34" t="s">
        <v>388</v>
      </c>
      <c r="CXE148" s="34" t="s">
        <v>388</v>
      </c>
      <c r="CXF148" s="34" t="s">
        <v>388</v>
      </c>
      <c r="CXG148" s="34" t="s">
        <v>388</v>
      </c>
      <c r="CXH148" s="34" t="s">
        <v>388</v>
      </c>
      <c r="CXI148" s="34" t="s">
        <v>388</v>
      </c>
      <c r="CXJ148" s="34" t="s">
        <v>388</v>
      </c>
      <c r="CXK148" s="34" t="s">
        <v>388</v>
      </c>
      <c r="CXL148" s="34" t="s">
        <v>388</v>
      </c>
      <c r="CXM148" s="34" t="s">
        <v>388</v>
      </c>
      <c r="CXN148" s="34" t="s">
        <v>388</v>
      </c>
      <c r="CXO148" s="34" t="s">
        <v>388</v>
      </c>
      <c r="CXP148" s="34" t="s">
        <v>388</v>
      </c>
      <c r="CXQ148" s="34" t="s">
        <v>388</v>
      </c>
      <c r="CXR148" s="34" t="s">
        <v>388</v>
      </c>
      <c r="CXS148" s="34" t="s">
        <v>388</v>
      </c>
      <c r="CXT148" s="34" t="s">
        <v>388</v>
      </c>
      <c r="CXU148" s="34" t="s">
        <v>388</v>
      </c>
      <c r="CXV148" s="34" t="s">
        <v>388</v>
      </c>
      <c r="CXW148" s="34" t="s">
        <v>388</v>
      </c>
      <c r="CXX148" s="34" t="s">
        <v>388</v>
      </c>
      <c r="CXY148" s="34" t="s">
        <v>388</v>
      </c>
      <c r="CXZ148" s="34" t="s">
        <v>388</v>
      </c>
      <c r="CYA148" s="34" t="s">
        <v>388</v>
      </c>
      <c r="CYB148" s="34" t="s">
        <v>388</v>
      </c>
      <c r="CYC148" s="34" t="s">
        <v>388</v>
      </c>
      <c r="CYD148" s="34" t="s">
        <v>388</v>
      </c>
      <c r="CYE148" s="34" t="s">
        <v>388</v>
      </c>
      <c r="CYF148" s="34" t="s">
        <v>388</v>
      </c>
      <c r="CYG148" s="34" t="s">
        <v>388</v>
      </c>
      <c r="CYH148" s="34" t="s">
        <v>388</v>
      </c>
      <c r="CYI148" s="34" t="s">
        <v>388</v>
      </c>
      <c r="CYJ148" s="34" t="s">
        <v>388</v>
      </c>
      <c r="CYK148" s="34" t="s">
        <v>388</v>
      </c>
      <c r="CYL148" s="34" t="s">
        <v>388</v>
      </c>
      <c r="CYM148" s="34" t="s">
        <v>388</v>
      </c>
      <c r="CYN148" s="34" t="s">
        <v>388</v>
      </c>
      <c r="CYO148" s="34" t="s">
        <v>388</v>
      </c>
      <c r="CYP148" s="34" t="s">
        <v>388</v>
      </c>
      <c r="CYQ148" s="34" t="s">
        <v>388</v>
      </c>
      <c r="CYR148" s="34" t="s">
        <v>388</v>
      </c>
      <c r="CYS148" s="34" t="s">
        <v>388</v>
      </c>
      <c r="CYT148" s="34" t="s">
        <v>388</v>
      </c>
      <c r="CYU148" s="34" t="s">
        <v>388</v>
      </c>
      <c r="CYV148" s="34" t="s">
        <v>388</v>
      </c>
      <c r="CYW148" s="34" t="s">
        <v>388</v>
      </c>
      <c r="CYX148" s="34" t="s">
        <v>388</v>
      </c>
      <c r="CYY148" s="34" t="s">
        <v>388</v>
      </c>
      <c r="CYZ148" s="34" t="s">
        <v>388</v>
      </c>
      <c r="CZA148" s="34" t="s">
        <v>388</v>
      </c>
      <c r="CZB148" s="34" t="s">
        <v>388</v>
      </c>
      <c r="CZC148" s="34" t="s">
        <v>388</v>
      </c>
      <c r="CZD148" s="34" t="s">
        <v>388</v>
      </c>
      <c r="CZE148" s="34" t="s">
        <v>388</v>
      </c>
      <c r="CZF148" s="34" t="s">
        <v>388</v>
      </c>
      <c r="CZG148" s="34" t="s">
        <v>388</v>
      </c>
      <c r="CZH148" s="34" t="s">
        <v>388</v>
      </c>
      <c r="CZI148" s="34" t="s">
        <v>388</v>
      </c>
      <c r="CZJ148" s="34" t="s">
        <v>388</v>
      </c>
      <c r="CZK148" s="34" t="s">
        <v>388</v>
      </c>
      <c r="CZL148" s="34" t="s">
        <v>388</v>
      </c>
      <c r="CZM148" s="34" t="s">
        <v>388</v>
      </c>
      <c r="CZN148" s="34" t="s">
        <v>388</v>
      </c>
      <c r="CZO148" s="34" t="s">
        <v>388</v>
      </c>
      <c r="CZP148" s="34" t="s">
        <v>388</v>
      </c>
      <c r="CZQ148" s="34" t="s">
        <v>388</v>
      </c>
      <c r="CZR148" s="34" t="s">
        <v>388</v>
      </c>
      <c r="CZS148" s="34" t="s">
        <v>388</v>
      </c>
      <c r="CZT148" s="34" t="s">
        <v>388</v>
      </c>
      <c r="CZU148" s="34" t="s">
        <v>388</v>
      </c>
      <c r="CZV148" s="34" t="s">
        <v>388</v>
      </c>
      <c r="CZW148" s="34" t="s">
        <v>388</v>
      </c>
      <c r="CZX148" s="34" t="s">
        <v>388</v>
      </c>
      <c r="CZY148" s="34" t="s">
        <v>388</v>
      </c>
      <c r="CZZ148" s="34" t="s">
        <v>388</v>
      </c>
      <c r="DAA148" s="34" t="s">
        <v>388</v>
      </c>
      <c r="DAB148" s="34" t="s">
        <v>388</v>
      </c>
      <c r="DAC148" s="34" t="s">
        <v>388</v>
      </c>
      <c r="DAD148" s="34" t="s">
        <v>388</v>
      </c>
      <c r="DAE148" s="34" t="s">
        <v>388</v>
      </c>
      <c r="DAF148" s="34" t="s">
        <v>388</v>
      </c>
      <c r="DAG148" s="34" t="s">
        <v>388</v>
      </c>
      <c r="DAH148" s="34" t="s">
        <v>388</v>
      </c>
      <c r="DAI148" s="34" t="s">
        <v>388</v>
      </c>
      <c r="DAJ148" s="34" t="s">
        <v>388</v>
      </c>
      <c r="DAK148" s="34" t="s">
        <v>388</v>
      </c>
      <c r="DAL148" s="34" t="s">
        <v>388</v>
      </c>
      <c r="DAM148" s="34" t="s">
        <v>388</v>
      </c>
      <c r="DAN148" s="34" t="s">
        <v>388</v>
      </c>
      <c r="DAO148" s="34" t="s">
        <v>388</v>
      </c>
      <c r="DAP148" s="34" t="s">
        <v>388</v>
      </c>
      <c r="DAQ148" s="34" t="s">
        <v>388</v>
      </c>
      <c r="DAR148" s="34" t="s">
        <v>388</v>
      </c>
      <c r="DAS148" s="34" t="s">
        <v>388</v>
      </c>
      <c r="DAT148" s="34" t="s">
        <v>388</v>
      </c>
      <c r="DAU148" s="34" t="s">
        <v>388</v>
      </c>
      <c r="DAV148" s="34" t="s">
        <v>388</v>
      </c>
      <c r="DAW148" s="34" t="s">
        <v>388</v>
      </c>
      <c r="DAX148" s="34" t="s">
        <v>388</v>
      </c>
      <c r="DAY148" s="34" t="s">
        <v>388</v>
      </c>
      <c r="DAZ148" s="34" t="s">
        <v>388</v>
      </c>
      <c r="DBA148" s="34" t="s">
        <v>388</v>
      </c>
      <c r="DBB148" s="34" t="s">
        <v>388</v>
      </c>
      <c r="DBC148" s="34" t="s">
        <v>388</v>
      </c>
      <c r="DBD148" s="34" t="s">
        <v>388</v>
      </c>
      <c r="DBE148" s="34" t="s">
        <v>388</v>
      </c>
      <c r="DBF148" s="34" t="s">
        <v>388</v>
      </c>
      <c r="DBG148" s="34" t="s">
        <v>388</v>
      </c>
      <c r="DBH148" s="34" t="s">
        <v>388</v>
      </c>
      <c r="DBI148" s="34" t="s">
        <v>388</v>
      </c>
      <c r="DBJ148" s="34" t="s">
        <v>388</v>
      </c>
      <c r="DBK148" s="34" t="s">
        <v>388</v>
      </c>
      <c r="DBL148" s="34" t="s">
        <v>388</v>
      </c>
      <c r="DBM148" s="34" t="s">
        <v>388</v>
      </c>
      <c r="DBN148" s="34" t="s">
        <v>388</v>
      </c>
      <c r="DBO148" s="34" t="s">
        <v>388</v>
      </c>
      <c r="DBP148" s="34" t="s">
        <v>388</v>
      </c>
      <c r="DBQ148" s="34" t="s">
        <v>388</v>
      </c>
      <c r="DBR148" s="34" t="s">
        <v>388</v>
      </c>
      <c r="DBS148" s="34" t="s">
        <v>388</v>
      </c>
      <c r="DBT148" s="34" t="s">
        <v>388</v>
      </c>
      <c r="DBU148" s="34" t="s">
        <v>388</v>
      </c>
      <c r="DBV148" s="34" t="s">
        <v>388</v>
      </c>
      <c r="DBW148" s="34" t="s">
        <v>388</v>
      </c>
      <c r="DBX148" s="34" t="s">
        <v>388</v>
      </c>
      <c r="DBY148" s="34" t="s">
        <v>388</v>
      </c>
      <c r="DBZ148" s="34" t="s">
        <v>388</v>
      </c>
      <c r="DCA148" s="34" t="s">
        <v>388</v>
      </c>
      <c r="DCB148" s="34" t="s">
        <v>388</v>
      </c>
      <c r="DCC148" s="34" t="s">
        <v>388</v>
      </c>
      <c r="DCD148" s="34" t="s">
        <v>388</v>
      </c>
      <c r="DCE148" s="34" t="s">
        <v>388</v>
      </c>
      <c r="DCF148" s="34" t="s">
        <v>388</v>
      </c>
      <c r="DCG148" s="34" t="s">
        <v>388</v>
      </c>
      <c r="DCH148" s="34" t="s">
        <v>388</v>
      </c>
      <c r="DCI148" s="34" t="s">
        <v>388</v>
      </c>
      <c r="DCJ148" s="34" t="s">
        <v>388</v>
      </c>
      <c r="DCK148" s="34" t="s">
        <v>388</v>
      </c>
      <c r="DCL148" s="34" t="s">
        <v>388</v>
      </c>
      <c r="DCM148" s="34" t="s">
        <v>388</v>
      </c>
      <c r="DCN148" s="34" t="s">
        <v>388</v>
      </c>
      <c r="DCO148" s="34" t="s">
        <v>388</v>
      </c>
      <c r="DCP148" s="34" t="s">
        <v>388</v>
      </c>
      <c r="DCQ148" s="34" t="s">
        <v>388</v>
      </c>
      <c r="DCR148" s="34" t="s">
        <v>388</v>
      </c>
      <c r="DCS148" s="34" t="s">
        <v>388</v>
      </c>
      <c r="DCT148" s="34" t="s">
        <v>388</v>
      </c>
      <c r="DCU148" s="34" t="s">
        <v>388</v>
      </c>
      <c r="DCV148" s="34" t="s">
        <v>388</v>
      </c>
      <c r="DCW148" s="34" t="s">
        <v>388</v>
      </c>
      <c r="DCX148" s="34" t="s">
        <v>388</v>
      </c>
      <c r="DCY148" s="34" t="s">
        <v>388</v>
      </c>
      <c r="DCZ148" s="34" t="s">
        <v>388</v>
      </c>
      <c r="DDA148" s="34" t="s">
        <v>388</v>
      </c>
      <c r="DDB148" s="34" t="s">
        <v>388</v>
      </c>
      <c r="DDC148" s="34" t="s">
        <v>388</v>
      </c>
      <c r="DDD148" s="34" t="s">
        <v>388</v>
      </c>
      <c r="DDE148" s="34" t="s">
        <v>388</v>
      </c>
      <c r="DDF148" s="34" t="s">
        <v>388</v>
      </c>
      <c r="DDG148" s="34" t="s">
        <v>388</v>
      </c>
      <c r="DDH148" s="34" t="s">
        <v>388</v>
      </c>
      <c r="DDI148" s="34" t="s">
        <v>388</v>
      </c>
      <c r="DDJ148" s="34" t="s">
        <v>388</v>
      </c>
      <c r="DDK148" s="34" t="s">
        <v>388</v>
      </c>
      <c r="DDL148" s="34" t="s">
        <v>388</v>
      </c>
      <c r="DDM148" s="34" t="s">
        <v>388</v>
      </c>
      <c r="DDN148" s="34" t="s">
        <v>388</v>
      </c>
      <c r="DDO148" s="34" t="s">
        <v>388</v>
      </c>
      <c r="DDP148" s="34" t="s">
        <v>388</v>
      </c>
      <c r="DDQ148" s="34" t="s">
        <v>388</v>
      </c>
      <c r="DDR148" s="34" t="s">
        <v>388</v>
      </c>
      <c r="DDS148" s="34" t="s">
        <v>388</v>
      </c>
      <c r="DDT148" s="34" t="s">
        <v>388</v>
      </c>
      <c r="DDU148" s="34" t="s">
        <v>388</v>
      </c>
      <c r="DDV148" s="34" t="s">
        <v>388</v>
      </c>
      <c r="DDW148" s="34" t="s">
        <v>388</v>
      </c>
      <c r="DDX148" s="34" t="s">
        <v>388</v>
      </c>
      <c r="DDY148" s="34" t="s">
        <v>388</v>
      </c>
      <c r="DDZ148" s="34" t="s">
        <v>388</v>
      </c>
      <c r="DEA148" s="34" t="s">
        <v>388</v>
      </c>
      <c r="DEB148" s="34" t="s">
        <v>388</v>
      </c>
      <c r="DEC148" s="34" t="s">
        <v>388</v>
      </c>
      <c r="DED148" s="34" t="s">
        <v>388</v>
      </c>
      <c r="DEE148" s="34" t="s">
        <v>388</v>
      </c>
      <c r="DEF148" s="34" t="s">
        <v>388</v>
      </c>
      <c r="DEG148" s="34" t="s">
        <v>388</v>
      </c>
      <c r="DEH148" s="34" t="s">
        <v>388</v>
      </c>
      <c r="DEI148" s="34" t="s">
        <v>388</v>
      </c>
      <c r="DEJ148" s="34" t="s">
        <v>388</v>
      </c>
      <c r="DEK148" s="34" t="s">
        <v>388</v>
      </c>
      <c r="DEL148" s="34" t="s">
        <v>388</v>
      </c>
      <c r="DEM148" s="34" t="s">
        <v>388</v>
      </c>
      <c r="DEN148" s="34" t="s">
        <v>388</v>
      </c>
      <c r="DEO148" s="34" t="s">
        <v>388</v>
      </c>
      <c r="DEP148" s="34" t="s">
        <v>388</v>
      </c>
      <c r="DEQ148" s="34" t="s">
        <v>388</v>
      </c>
      <c r="DER148" s="34" t="s">
        <v>388</v>
      </c>
      <c r="DES148" s="34" t="s">
        <v>388</v>
      </c>
      <c r="DET148" s="34" t="s">
        <v>388</v>
      </c>
      <c r="DEU148" s="34" t="s">
        <v>388</v>
      </c>
      <c r="DEV148" s="34" t="s">
        <v>388</v>
      </c>
      <c r="DEW148" s="34" t="s">
        <v>388</v>
      </c>
      <c r="DEX148" s="34" t="s">
        <v>388</v>
      </c>
      <c r="DEY148" s="34" t="s">
        <v>388</v>
      </c>
      <c r="DEZ148" s="34" t="s">
        <v>388</v>
      </c>
      <c r="DFA148" s="34" t="s">
        <v>388</v>
      </c>
      <c r="DFB148" s="34" t="s">
        <v>388</v>
      </c>
      <c r="DFC148" s="34" t="s">
        <v>388</v>
      </c>
      <c r="DFD148" s="34" t="s">
        <v>388</v>
      </c>
      <c r="DFE148" s="34" t="s">
        <v>388</v>
      </c>
      <c r="DFF148" s="34" t="s">
        <v>388</v>
      </c>
      <c r="DFG148" s="34" t="s">
        <v>388</v>
      </c>
      <c r="DFH148" s="34" t="s">
        <v>388</v>
      </c>
      <c r="DFI148" s="34" t="s">
        <v>388</v>
      </c>
      <c r="DFJ148" s="34" t="s">
        <v>388</v>
      </c>
      <c r="DFK148" s="34" t="s">
        <v>388</v>
      </c>
      <c r="DFL148" s="34" t="s">
        <v>388</v>
      </c>
      <c r="DFM148" s="34" t="s">
        <v>388</v>
      </c>
      <c r="DFN148" s="34" t="s">
        <v>388</v>
      </c>
      <c r="DFO148" s="34" t="s">
        <v>388</v>
      </c>
      <c r="DFP148" s="34" t="s">
        <v>388</v>
      </c>
      <c r="DFQ148" s="34" t="s">
        <v>388</v>
      </c>
      <c r="DFR148" s="34" t="s">
        <v>388</v>
      </c>
      <c r="DFS148" s="34" t="s">
        <v>388</v>
      </c>
      <c r="DFT148" s="34" t="s">
        <v>388</v>
      </c>
      <c r="DFU148" s="34" t="s">
        <v>388</v>
      </c>
      <c r="DFV148" s="34" t="s">
        <v>388</v>
      </c>
      <c r="DFW148" s="34" t="s">
        <v>388</v>
      </c>
      <c r="DFX148" s="34" t="s">
        <v>388</v>
      </c>
      <c r="DFY148" s="34" t="s">
        <v>388</v>
      </c>
      <c r="DFZ148" s="34" t="s">
        <v>388</v>
      </c>
      <c r="DGA148" s="34" t="s">
        <v>388</v>
      </c>
      <c r="DGB148" s="34" t="s">
        <v>388</v>
      </c>
      <c r="DGC148" s="34" t="s">
        <v>388</v>
      </c>
      <c r="DGD148" s="34" t="s">
        <v>388</v>
      </c>
      <c r="DGE148" s="34" t="s">
        <v>388</v>
      </c>
      <c r="DGF148" s="34" t="s">
        <v>388</v>
      </c>
      <c r="DGG148" s="34" t="s">
        <v>388</v>
      </c>
      <c r="DGH148" s="34" t="s">
        <v>388</v>
      </c>
      <c r="DGI148" s="34" t="s">
        <v>388</v>
      </c>
      <c r="DGJ148" s="34" t="s">
        <v>388</v>
      </c>
      <c r="DGK148" s="34" t="s">
        <v>388</v>
      </c>
      <c r="DGL148" s="34" t="s">
        <v>388</v>
      </c>
      <c r="DGM148" s="34" t="s">
        <v>388</v>
      </c>
      <c r="DGN148" s="34" t="s">
        <v>388</v>
      </c>
      <c r="DGO148" s="34" t="s">
        <v>388</v>
      </c>
      <c r="DGP148" s="34" t="s">
        <v>388</v>
      </c>
      <c r="DGQ148" s="34" t="s">
        <v>388</v>
      </c>
      <c r="DGR148" s="34" t="s">
        <v>388</v>
      </c>
      <c r="DGS148" s="34" t="s">
        <v>388</v>
      </c>
      <c r="DGT148" s="34" t="s">
        <v>388</v>
      </c>
      <c r="DGU148" s="34" t="s">
        <v>388</v>
      </c>
      <c r="DGV148" s="34" t="s">
        <v>388</v>
      </c>
      <c r="DGW148" s="34" t="s">
        <v>388</v>
      </c>
      <c r="DGX148" s="34" t="s">
        <v>388</v>
      </c>
      <c r="DGY148" s="34" t="s">
        <v>388</v>
      </c>
      <c r="DGZ148" s="34" t="s">
        <v>388</v>
      </c>
      <c r="DHA148" s="34" t="s">
        <v>388</v>
      </c>
      <c r="DHB148" s="34" t="s">
        <v>388</v>
      </c>
      <c r="DHC148" s="34" t="s">
        <v>388</v>
      </c>
      <c r="DHD148" s="34" t="s">
        <v>388</v>
      </c>
      <c r="DHE148" s="34" t="s">
        <v>388</v>
      </c>
      <c r="DHF148" s="34" t="s">
        <v>388</v>
      </c>
      <c r="DHG148" s="34" t="s">
        <v>388</v>
      </c>
      <c r="DHH148" s="34" t="s">
        <v>388</v>
      </c>
      <c r="DHI148" s="34" t="s">
        <v>388</v>
      </c>
      <c r="DHJ148" s="34" t="s">
        <v>388</v>
      </c>
      <c r="DHK148" s="34" t="s">
        <v>388</v>
      </c>
      <c r="DHL148" s="34" t="s">
        <v>388</v>
      </c>
      <c r="DHM148" s="34" t="s">
        <v>388</v>
      </c>
      <c r="DHN148" s="34" t="s">
        <v>388</v>
      </c>
      <c r="DHO148" s="34" t="s">
        <v>388</v>
      </c>
      <c r="DHP148" s="34" t="s">
        <v>388</v>
      </c>
      <c r="DHQ148" s="34" t="s">
        <v>388</v>
      </c>
      <c r="DHR148" s="34" t="s">
        <v>388</v>
      </c>
      <c r="DHS148" s="34" t="s">
        <v>388</v>
      </c>
      <c r="DHT148" s="34" t="s">
        <v>388</v>
      </c>
      <c r="DHU148" s="34" t="s">
        <v>388</v>
      </c>
      <c r="DHV148" s="34" t="s">
        <v>388</v>
      </c>
      <c r="DHW148" s="34" t="s">
        <v>388</v>
      </c>
      <c r="DHX148" s="34" t="s">
        <v>388</v>
      </c>
      <c r="DHY148" s="34" t="s">
        <v>388</v>
      </c>
      <c r="DHZ148" s="34" t="s">
        <v>388</v>
      </c>
      <c r="DIA148" s="34" t="s">
        <v>388</v>
      </c>
      <c r="DIB148" s="34" t="s">
        <v>388</v>
      </c>
      <c r="DIC148" s="34" t="s">
        <v>388</v>
      </c>
      <c r="DID148" s="34" t="s">
        <v>388</v>
      </c>
      <c r="DIE148" s="34" t="s">
        <v>388</v>
      </c>
      <c r="DIF148" s="34" t="s">
        <v>388</v>
      </c>
      <c r="DIG148" s="34" t="s">
        <v>388</v>
      </c>
      <c r="DIH148" s="34" t="s">
        <v>388</v>
      </c>
      <c r="DII148" s="34" t="s">
        <v>388</v>
      </c>
      <c r="DIJ148" s="34" t="s">
        <v>388</v>
      </c>
      <c r="DIK148" s="34" t="s">
        <v>388</v>
      </c>
      <c r="DIL148" s="34" t="s">
        <v>388</v>
      </c>
      <c r="DIM148" s="34" t="s">
        <v>388</v>
      </c>
      <c r="DIN148" s="34" t="s">
        <v>388</v>
      </c>
      <c r="DIO148" s="34" t="s">
        <v>388</v>
      </c>
      <c r="DIP148" s="34" t="s">
        <v>388</v>
      </c>
      <c r="DIQ148" s="34" t="s">
        <v>388</v>
      </c>
      <c r="DIR148" s="34" t="s">
        <v>388</v>
      </c>
      <c r="DIS148" s="34" t="s">
        <v>388</v>
      </c>
      <c r="DIT148" s="34" t="s">
        <v>388</v>
      </c>
      <c r="DIU148" s="34" t="s">
        <v>388</v>
      </c>
      <c r="DIV148" s="34" t="s">
        <v>388</v>
      </c>
      <c r="DIW148" s="34" t="s">
        <v>388</v>
      </c>
      <c r="DIX148" s="34" t="s">
        <v>388</v>
      </c>
      <c r="DIY148" s="34" t="s">
        <v>388</v>
      </c>
      <c r="DIZ148" s="34" t="s">
        <v>388</v>
      </c>
      <c r="DJA148" s="34" t="s">
        <v>388</v>
      </c>
      <c r="DJB148" s="34" t="s">
        <v>388</v>
      </c>
      <c r="DJC148" s="34" t="s">
        <v>388</v>
      </c>
      <c r="DJD148" s="34" t="s">
        <v>388</v>
      </c>
      <c r="DJE148" s="34" t="s">
        <v>388</v>
      </c>
      <c r="DJF148" s="34" t="s">
        <v>388</v>
      </c>
      <c r="DJG148" s="34" t="s">
        <v>388</v>
      </c>
      <c r="DJH148" s="34" t="s">
        <v>388</v>
      </c>
      <c r="DJI148" s="34" t="s">
        <v>388</v>
      </c>
      <c r="DJJ148" s="34" t="s">
        <v>388</v>
      </c>
      <c r="DJK148" s="34" t="s">
        <v>388</v>
      </c>
      <c r="DJL148" s="34" t="s">
        <v>388</v>
      </c>
      <c r="DJM148" s="34" t="s">
        <v>388</v>
      </c>
      <c r="DJN148" s="34" t="s">
        <v>388</v>
      </c>
      <c r="DJO148" s="34" t="s">
        <v>388</v>
      </c>
      <c r="DJP148" s="34" t="s">
        <v>388</v>
      </c>
      <c r="DJQ148" s="34" t="s">
        <v>388</v>
      </c>
      <c r="DJR148" s="34" t="s">
        <v>388</v>
      </c>
      <c r="DJS148" s="34" t="s">
        <v>388</v>
      </c>
      <c r="DJT148" s="34" t="s">
        <v>388</v>
      </c>
      <c r="DJU148" s="34" t="s">
        <v>388</v>
      </c>
      <c r="DJV148" s="34" t="s">
        <v>388</v>
      </c>
      <c r="DJW148" s="34" t="s">
        <v>388</v>
      </c>
      <c r="DJX148" s="34" t="s">
        <v>388</v>
      </c>
      <c r="DJY148" s="34" t="s">
        <v>388</v>
      </c>
      <c r="DJZ148" s="34" t="s">
        <v>388</v>
      </c>
      <c r="DKA148" s="34" t="s">
        <v>388</v>
      </c>
      <c r="DKB148" s="34" t="s">
        <v>388</v>
      </c>
      <c r="DKC148" s="34" t="s">
        <v>388</v>
      </c>
      <c r="DKD148" s="34" t="s">
        <v>388</v>
      </c>
      <c r="DKE148" s="34" t="s">
        <v>388</v>
      </c>
      <c r="DKF148" s="34" t="s">
        <v>388</v>
      </c>
      <c r="DKG148" s="34" t="s">
        <v>388</v>
      </c>
      <c r="DKH148" s="34" t="s">
        <v>388</v>
      </c>
      <c r="DKI148" s="34" t="s">
        <v>388</v>
      </c>
      <c r="DKJ148" s="34" t="s">
        <v>388</v>
      </c>
      <c r="DKK148" s="34" t="s">
        <v>388</v>
      </c>
      <c r="DKL148" s="34" t="s">
        <v>388</v>
      </c>
      <c r="DKM148" s="34" t="s">
        <v>388</v>
      </c>
      <c r="DKN148" s="34" t="s">
        <v>388</v>
      </c>
      <c r="DKO148" s="34" t="s">
        <v>388</v>
      </c>
      <c r="DKP148" s="34" t="s">
        <v>388</v>
      </c>
      <c r="DKQ148" s="34" t="s">
        <v>388</v>
      </c>
      <c r="DKR148" s="34" t="s">
        <v>388</v>
      </c>
      <c r="DKS148" s="34" t="s">
        <v>388</v>
      </c>
      <c r="DKT148" s="34" t="s">
        <v>388</v>
      </c>
      <c r="DKU148" s="34" t="s">
        <v>388</v>
      </c>
      <c r="DKV148" s="34" t="s">
        <v>388</v>
      </c>
      <c r="DKW148" s="34" t="s">
        <v>388</v>
      </c>
      <c r="DKX148" s="34" t="s">
        <v>388</v>
      </c>
      <c r="DKY148" s="34" t="s">
        <v>388</v>
      </c>
      <c r="DKZ148" s="34" t="s">
        <v>388</v>
      </c>
      <c r="DLA148" s="34" t="s">
        <v>388</v>
      </c>
      <c r="DLB148" s="34" t="s">
        <v>388</v>
      </c>
      <c r="DLC148" s="34" t="s">
        <v>388</v>
      </c>
      <c r="DLD148" s="34" t="s">
        <v>388</v>
      </c>
      <c r="DLE148" s="34" t="s">
        <v>388</v>
      </c>
      <c r="DLF148" s="34" t="s">
        <v>388</v>
      </c>
      <c r="DLG148" s="34" t="s">
        <v>388</v>
      </c>
      <c r="DLH148" s="34" t="s">
        <v>388</v>
      </c>
      <c r="DLI148" s="34" t="s">
        <v>388</v>
      </c>
      <c r="DLJ148" s="34" t="s">
        <v>388</v>
      </c>
      <c r="DLK148" s="34" t="s">
        <v>388</v>
      </c>
      <c r="DLL148" s="34" t="s">
        <v>388</v>
      </c>
      <c r="DLM148" s="34" t="s">
        <v>388</v>
      </c>
      <c r="DLN148" s="34" t="s">
        <v>388</v>
      </c>
      <c r="DLO148" s="34" t="s">
        <v>388</v>
      </c>
      <c r="DLP148" s="34" t="s">
        <v>388</v>
      </c>
      <c r="DLQ148" s="34" t="s">
        <v>388</v>
      </c>
      <c r="DLR148" s="34" t="s">
        <v>388</v>
      </c>
      <c r="DLS148" s="34" t="s">
        <v>388</v>
      </c>
      <c r="DLT148" s="34" t="s">
        <v>388</v>
      </c>
      <c r="DLU148" s="34" t="s">
        <v>388</v>
      </c>
      <c r="DLV148" s="34" t="s">
        <v>388</v>
      </c>
      <c r="DLW148" s="34" t="s">
        <v>388</v>
      </c>
      <c r="DLX148" s="34" t="s">
        <v>388</v>
      </c>
      <c r="DLY148" s="34" t="s">
        <v>388</v>
      </c>
      <c r="DLZ148" s="34" t="s">
        <v>388</v>
      </c>
      <c r="DMA148" s="34" t="s">
        <v>388</v>
      </c>
      <c r="DMB148" s="34" t="s">
        <v>388</v>
      </c>
      <c r="DMC148" s="34" t="s">
        <v>388</v>
      </c>
      <c r="DMD148" s="34" t="s">
        <v>388</v>
      </c>
      <c r="DME148" s="34" t="s">
        <v>388</v>
      </c>
      <c r="DMF148" s="34" t="s">
        <v>388</v>
      </c>
      <c r="DMG148" s="34" t="s">
        <v>388</v>
      </c>
      <c r="DMH148" s="34" t="s">
        <v>388</v>
      </c>
      <c r="DMI148" s="34" t="s">
        <v>388</v>
      </c>
      <c r="DMJ148" s="34" t="s">
        <v>388</v>
      </c>
      <c r="DMK148" s="34" t="s">
        <v>388</v>
      </c>
      <c r="DML148" s="34" t="s">
        <v>388</v>
      </c>
      <c r="DMM148" s="34" t="s">
        <v>388</v>
      </c>
      <c r="DMN148" s="34" t="s">
        <v>388</v>
      </c>
      <c r="DMO148" s="34" t="s">
        <v>388</v>
      </c>
      <c r="DMP148" s="34" t="s">
        <v>388</v>
      </c>
      <c r="DMQ148" s="34" t="s">
        <v>388</v>
      </c>
      <c r="DMR148" s="34" t="s">
        <v>388</v>
      </c>
      <c r="DMS148" s="34" t="s">
        <v>388</v>
      </c>
      <c r="DMT148" s="34" t="s">
        <v>388</v>
      </c>
      <c r="DMU148" s="34" t="s">
        <v>388</v>
      </c>
      <c r="DMV148" s="34" t="s">
        <v>388</v>
      </c>
      <c r="DMW148" s="34" t="s">
        <v>388</v>
      </c>
      <c r="DMX148" s="34" t="s">
        <v>388</v>
      </c>
      <c r="DMY148" s="34" t="s">
        <v>388</v>
      </c>
      <c r="DMZ148" s="34" t="s">
        <v>388</v>
      </c>
      <c r="DNA148" s="34" t="s">
        <v>388</v>
      </c>
      <c r="DNB148" s="34" t="s">
        <v>388</v>
      </c>
      <c r="DNC148" s="34" t="s">
        <v>388</v>
      </c>
      <c r="DND148" s="34" t="s">
        <v>388</v>
      </c>
      <c r="DNE148" s="34" t="s">
        <v>388</v>
      </c>
      <c r="DNF148" s="34" t="s">
        <v>388</v>
      </c>
      <c r="DNG148" s="34" t="s">
        <v>388</v>
      </c>
      <c r="DNH148" s="34" t="s">
        <v>388</v>
      </c>
      <c r="DNI148" s="34" t="s">
        <v>388</v>
      </c>
      <c r="DNJ148" s="34" t="s">
        <v>388</v>
      </c>
      <c r="DNK148" s="34" t="s">
        <v>388</v>
      </c>
      <c r="DNL148" s="34" t="s">
        <v>388</v>
      </c>
      <c r="DNM148" s="34" t="s">
        <v>388</v>
      </c>
      <c r="DNN148" s="34" t="s">
        <v>388</v>
      </c>
      <c r="DNO148" s="34" t="s">
        <v>388</v>
      </c>
      <c r="DNP148" s="34" t="s">
        <v>388</v>
      </c>
      <c r="DNQ148" s="34" t="s">
        <v>388</v>
      </c>
      <c r="DNR148" s="34" t="s">
        <v>388</v>
      </c>
      <c r="DNS148" s="34" t="s">
        <v>388</v>
      </c>
      <c r="DNT148" s="34" t="s">
        <v>388</v>
      </c>
      <c r="DNU148" s="34" t="s">
        <v>388</v>
      </c>
      <c r="DNV148" s="34" t="s">
        <v>388</v>
      </c>
      <c r="DNW148" s="34" t="s">
        <v>388</v>
      </c>
      <c r="DNX148" s="34" t="s">
        <v>388</v>
      </c>
      <c r="DNY148" s="34" t="s">
        <v>388</v>
      </c>
      <c r="DNZ148" s="34" t="s">
        <v>388</v>
      </c>
      <c r="DOA148" s="34" t="s">
        <v>388</v>
      </c>
      <c r="DOB148" s="34" t="s">
        <v>388</v>
      </c>
      <c r="DOC148" s="34" t="s">
        <v>388</v>
      </c>
      <c r="DOD148" s="34" t="s">
        <v>388</v>
      </c>
      <c r="DOE148" s="34" t="s">
        <v>388</v>
      </c>
      <c r="DOF148" s="34" t="s">
        <v>388</v>
      </c>
      <c r="DOG148" s="34" t="s">
        <v>388</v>
      </c>
      <c r="DOH148" s="34" t="s">
        <v>388</v>
      </c>
      <c r="DOI148" s="34" t="s">
        <v>388</v>
      </c>
      <c r="DOJ148" s="34" t="s">
        <v>388</v>
      </c>
      <c r="DOK148" s="34" t="s">
        <v>388</v>
      </c>
      <c r="DOL148" s="34" t="s">
        <v>388</v>
      </c>
      <c r="DOM148" s="34" t="s">
        <v>388</v>
      </c>
      <c r="DON148" s="34" t="s">
        <v>388</v>
      </c>
      <c r="DOO148" s="34" t="s">
        <v>388</v>
      </c>
      <c r="DOP148" s="34" t="s">
        <v>388</v>
      </c>
      <c r="DOQ148" s="34" t="s">
        <v>388</v>
      </c>
      <c r="DOR148" s="34" t="s">
        <v>388</v>
      </c>
      <c r="DOS148" s="34" t="s">
        <v>388</v>
      </c>
      <c r="DOT148" s="34" t="s">
        <v>388</v>
      </c>
      <c r="DOU148" s="34" t="s">
        <v>388</v>
      </c>
      <c r="DOV148" s="34" t="s">
        <v>388</v>
      </c>
      <c r="DOW148" s="34" t="s">
        <v>388</v>
      </c>
      <c r="DOX148" s="34" t="s">
        <v>388</v>
      </c>
      <c r="DOY148" s="34" t="s">
        <v>388</v>
      </c>
      <c r="DOZ148" s="34" t="s">
        <v>388</v>
      </c>
      <c r="DPA148" s="34" t="s">
        <v>388</v>
      </c>
      <c r="DPB148" s="34" t="s">
        <v>388</v>
      </c>
      <c r="DPC148" s="34" t="s">
        <v>388</v>
      </c>
      <c r="DPD148" s="34" t="s">
        <v>388</v>
      </c>
      <c r="DPE148" s="34" t="s">
        <v>388</v>
      </c>
      <c r="DPF148" s="34" t="s">
        <v>388</v>
      </c>
      <c r="DPG148" s="34" t="s">
        <v>388</v>
      </c>
      <c r="DPH148" s="34" t="s">
        <v>388</v>
      </c>
      <c r="DPI148" s="34" t="s">
        <v>388</v>
      </c>
      <c r="DPJ148" s="34" t="s">
        <v>388</v>
      </c>
      <c r="DPK148" s="34" t="s">
        <v>388</v>
      </c>
      <c r="DPL148" s="34" t="s">
        <v>388</v>
      </c>
      <c r="DPM148" s="34" t="s">
        <v>388</v>
      </c>
      <c r="DPN148" s="34" t="s">
        <v>388</v>
      </c>
      <c r="DPO148" s="34" t="s">
        <v>388</v>
      </c>
      <c r="DPP148" s="34" t="s">
        <v>388</v>
      </c>
      <c r="DPQ148" s="34" t="s">
        <v>388</v>
      </c>
      <c r="DPR148" s="34" t="s">
        <v>388</v>
      </c>
      <c r="DPS148" s="34" t="s">
        <v>388</v>
      </c>
      <c r="DPT148" s="34" t="s">
        <v>388</v>
      </c>
      <c r="DPU148" s="34" t="s">
        <v>388</v>
      </c>
      <c r="DPV148" s="34" t="s">
        <v>388</v>
      </c>
      <c r="DPW148" s="34" t="s">
        <v>388</v>
      </c>
      <c r="DPX148" s="34" t="s">
        <v>388</v>
      </c>
      <c r="DPY148" s="34" t="s">
        <v>388</v>
      </c>
      <c r="DPZ148" s="34" t="s">
        <v>388</v>
      </c>
      <c r="DQA148" s="34" t="s">
        <v>388</v>
      </c>
      <c r="DQB148" s="34" t="s">
        <v>388</v>
      </c>
      <c r="DQC148" s="34" t="s">
        <v>388</v>
      </c>
      <c r="DQD148" s="34" t="s">
        <v>388</v>
      </c>
      <c r="DQE148" s="34" t="s">
        <v>388</v>
      </c>
      <c r="DQF148" s="34" t="s">
        <v>388</v>
      </c>
      <c r="DQG148" s="34" t="s">
        <v>388</v>
      </c>
      <c r="DQH148" s="34" t="s">
        <v>388</v>
      </c>
      <c r="DQI148" s="34" t="s">
        <v>388</v>
      </c>
      <c r="DQJ148" s="34" t="s">
        <v>388</v>
      </c>
      <c r="DQK148" s="34" t="s">
        <v>388</v>
      </c>
      <c r="DQL148" s="34" t="s">
        <v>388</v>
      </c>
      <c r="DQM148" s="34" t="s">
        <v>388</v>
      </c>
      <c r="DQN148" s="34" t="s">
        <v>388</v>
      </c>
      <c r="DQO148" s="34" t="s">
        <v>388</v>
      </c>
      <c r="DQP148" s="34" t="s">
        <v>388</v>
      </c>
      <c r="DQQ148" s="34" t="s">
        <v>388</v>
      </c>
      <c r="DQR148" s="34" t="s">
        <v>388</v>
      </c>
      <c r="DQS148" s="34" t="s">
        <v>388</v>
      </c>
      <c r="DQT148" s="34" t="s">
        <v>388</v>
      </c>
      <c r="DQU148" s="34" t="s">
        <v>388</v>
      </c>
      <c r="DQV148" s="34" t="s">
        <v>388</v>
      </c>
      <c r="DQW148" s="34" t="s">
        <v>388</v>
      </c>
      <c r="DQX148" s="34" t="s">
        <v>388</v>
      </c>
      <c r="DQY148" s="34" t="s">
        <v>388</v>
      </c>
      <c r="DQZ148" s="34" t="s">
        <v>388</v>
      </c>
      <c r="DRA148" s="34" t="s">
        <v>388</v>
      </c>
      <c r="DRB148" s="34" t="s">
        <v>388</v>
      </c>
      <c r="DRC148" s="34" t="s">
        <v>388</v>
      </c>
      <c r="DRD148" s="34" t="s">
        <v>388</v>
      </c>
      <c r="DRE148" s="34" t="s">
        <v>388</v>
      </c>
      <c r="DRF148" s="34" t="s">
        <v>388</v>
      </c>
      <c r="DRG148" s="34" t="s">
        <v>388</v>
      </c>
      <c r="DRH148" s="34" t="s">
        <v>388</v>
      </c>
      <c r="DRI148" s="34" t="s">
        <v>388</v>
      </c>
      <c r="DRJ148" s="34" t="s">
        <v>388</v>
      </c>
      <c r="DRK148" s="34" t="s">
        <v>388</v>
      </c>
      <c r="DRL148" s="34" t="s">
        <v>388</v>
      </c>
      <c r="DRM148" s="34" t="s">
        <v>388</v>
      </c>
      <c r="DRN148" s="34" t="s">
        <v>388</v>
      </c>
      <c r="DRO148" s="34" t="s">
        <v>388</v>
      </c>
      <c r="DRP148" s="34" t="s">
        <v>388</v>
      </c>
      <c r="DRQ148" s="34" t="s">
        <v>388</v>
      </c>
      <c r="DRR148" s="34" t="s">
        <v>388</v>
      </c>
      <c r="DRS148" s="34" t="s">
        <v>388</v>
      </c>
      <c r="DRT148" s="34" t="s">
        <v>388</v>
      </c>
      <c r="DRU148" s="34" t="s">
        <v>388</v>
      </c>
      <c r="DRV148" s="34" t="s">
        <v>388</v>
      </c>
      <c r="DRW148" s="34" t="s">
        <v>388</v>
      </c>
      <c r="DRX148" s="34" t="s">
        <v>388</v>
      </c>
      <c r="DRY148" s="34" t="s">
        <v>388</v>
      </c>
      <c r="DRZ148" s="34" t="s">
        <v>388</v>
      </c>
      <c r="DSA148" s="34" t="s">
        <v>388</v>
      </c>
      <c r="DSB148" s="34" t="s">
        <v>388</v>
      </c>
      <c r="DSC148" s="34" t="s">
        <v>388</v>
      </c>
      <c r="DSD148" s="34" t="s">
        <v>388</v>
      </c>
      <c r="DSE148" s="34" t="s">
        <v>388</v>
      </c>
      <c r="DSF148" s="34" t="s">
        <v>388</v>
      </c>
      <c r="DSG148" s="34" t="s">
        <v>388</v>
      </c>
      <c r="DSH148" s="34" t="s">
        <v>388</v>
      </c>
      <c r="DSI148" s="34" t="s">
        <v>388</v>
      </c>
      <c r="DSJ148" s="34" t="s">
        <v>388</v>
      </c>
      <c r="DSK148" s="34" t="s">
        <v>388</v>
      </c>
      <c r="DSL148" s="34" t="s">
        <v>388</v>
      </c>
      <c r="DSM148" s="34" t="s">
        <v>388</v>
      </c>
      <c r="DSN148" s="34" t="s">
        <v>388</v>
      </c>
      <c r="DSO148" s="34" t="s">
        <v>388</v>
      </c>
      <c r="DSP148" s="34" t="s">
        <v>388</v>
      </c>
      <c r="DSQ148" s="34" t="s">
        <v>388</v>
      </c>
      <c r="DSR148" s="34" t="s">
        <v>388</v>
      </c>
      <c r="DSS148" s="34" t="s">
        <v>388</v>
      </c>
      <c r="DST148" s="34" t="s">
        <v>388</v>
      </c>
      <c r="DSU148" s="34" t="s">
        <v>388</v>
      </c>
      <c r="DSV148" s="34" t="s">
        <v>388</v>
      </c>
      <c r="DSW148" s="34" t="s">
        <v>388</v>
      </c>
      <c r="DSX148" s="34" t="s">
        <v>388</v>
      </c>
      <c r="DSY148" s="34" t="s">
        <v>388</v>
      </c>
      <c r="DSZ148" s="34" t="s">
        <v>388</v>
      </c>
      <c r="DTA148" s="34" t="s">
        <v>388</v>
      </c>
      <c r="DTB148" s="34" t="s">
        <v>388</v>
      </c>
      <c r="DTC148" s="34" t="s">
        <v>388</v>
      </c>
      <c r="DTD148" s="34" t="s">
        <v>388</v>
      </c>
      <c r="DTE148" s="34" t="s">
        <v>388</v>
      </c>
      <c r="DTF148" s="34" t="s">
        <v>388</v>
      </c>
      <c r="DTG148" s="34" t="s">
        <v>388</v>
      </c>
      <c r="DTH148" s="34" t="s">
        <v>388</v>
      </c>
      <c r="DTI148" s="34" t="s">
        <v>388</v>
      </c>
      <c r="DTJ148" s="34" t="s">
        <v>388</v>
      </c>
      <c r="DTK148" s="34" t="s">
        <v>388</v>
      </c>
      <c r="DTL148" s="34" t="s">
        <v>388</v>
      </c>
      <c r="DTM148" s="34" t="s">
        <v>388</v>
      </c>
      <c r="DTN148" s="34" t="s">
        <v>388</v>
      </c>
      <c r="DTO148" s="34" t="s">
        <v>388</v>
      </c>
      <c r="DTP148" s="34" t="s">
        <v>388</v>
      </c>
      <c r="DTQ148" s="34" t="s">
        <v>388</v>
      </c>
      <c r="DTR148" s="34" t="s">
        <v>388</v>
      </c>
      <c r="DTS148" s="34" t="s">
        <v>388</v>
      </c>
      <c r="DTT148" s="34" t="s">
        <v>388</v>
      </c>
      <c r="DTU148" s="34" t="s">
        <v>388</v>
      </c>
      <c r="DTV148" s="34" t="s">
        <v>388</v>
      </c>
      <c r="DTW148" s="34" t="s">
        <v>388</v>
      </c>
      <c r="DTX148" s="34" t="s">
        <v>388</v>
      </c>
      <c r="DTY148" s="34" t="s">
        <v>388</v>
      </c>
      <c r="DTZ148" s="34" t="s">
        <v>388</v>
      </c>
      <c r="DUA148" s="34" t="s">
        <v>388</v>
      </c>
      <c r="DUB148" s="34" t="s">
        <v>388</v>
      </c>
      <c r="DUC148" s="34" t="s">
        <v>388</v>
      </c>
      <c r="DUD148" s="34" t="s">
        <v>388</v>
      </c>
      <c r="DUE148" s="34" t="s">
        <v>388</v>
      </c>
      <c r="DUF148" s="34" t="s">
        <v>388</v>
      </c>
      <c r="DUG148" s="34" t="s">
        <v>388</v>
      </c>
      <c r="DUH148" s="34" t="s">
        <v>388</v>
      </c>
      <c r="DUI148" s="34" t="s">
        <v>388</v>
      </c>
      <c r="DUJ148" s="34" t="s">
        <v>388</v>
      </c>
      <c r="DUK148" s="34" t="s">
        <v>388</v>
      </c>
      <c r="DUL148" s="34" t="s">
        <v>388</v>
      </c>
      <c r="DUM148" s="34" t="s">
        <v>388</v>
      </c>
      <c r="DUN148" s="34" t="s">
        <v>388</v>
      </c>
      <c r="DUO148" s="34" t="s">
        <v>388</v>
      </c>
      <c r="DUP148" s="34" t="s">
        <v>388</v>
      </c>
      <c r="DUQ148" s="34" t="s">
        <v>388</v>
      </c>
      <c r="DUR148" s="34" t="s">
        <v>388</v>
      </c>
      <c r="DUS148" s="34" t="s">
        <v>388</v>
      </c>
      <c r="DUT148" s="34" t="s">
        <v>388</v>
      </c>
      <c r="DUU148" s="34" t="s">
        <v>388</v>
      </c>
      <c r="DUV148" s="34" t="s">
        <v>388</v>
      </c>
      <c r="DUW148" s="34" t="s">
        <v>388</v>
      </c>
      <c r="DUX148" s="34" t="s">
        <v>388</v>
      </c>
      <c r="DUY148" s="34" t="s">
        <v>388</v>
      </c>
      <c r="DUZ148" s="34" t="s">
        <v>388</v>
      </c>
      <c r="DVA148" s="34" t="s">
        <v>388</v>
      </c>
      <c r="DVB148" s="34" t="s">
        <v>388</v>
      </c>
      <c r="DVC148" s="34" t="s">
        <v>388</v>
      </c>
      <c r="DVD148" s="34" t="s">
        <v>388</v>
      </c>
      <c r="DVE148" s="34" t="s">
        <v>388</v>
      </c>
      <c r="DVF148" s="34" t="s">
        <v>388</v>
      </c>
      <c r="DVG148" s="34" t="s">
        <v>388</v>
      </c>
      <c r="DVH148" s="34" t="s">
        <v>388</v>
      </c>
      <c r="DVI148" s="34" t="s">
        <v>388</v>
      </c>
      <c r="DVJ148" s="34" t="s">
        <v>388</v>
      </c>
      <c r="DVK148" s="34" t="s">
        <v>388</v>
      </c>
      <c r="DVL148" s="34" t="s">
        <v>388</v>
      </c>
      <c r="DVM148" s="34" t="s">
        <v>388</v>
      </c>
      <c r="DVN148" s="34" t="s">
        <v>388</v>
      </c>
      <c r="DVO148" s="34" t="s">
        <v>388</v>
      </c>
      <c r="DVP148" s="34" t="s">
        <v>388</v>
      </c>
      <c r="DVQ148" s="34" t="s">
        <v>388</v>
      </c>
      <c r="DVR148" s="34" t="s">
        <v>388</v>
      </c>
      <c r="DVS148" s="34" t="s">
        <v>388</v>
      </c>
      <c r="DVT148" s="34" t="s">
        <v>388</v>
      </c>
      <c r="DVU148" s="34" t="s">
        <v>388</v>
      </c>
      <c r="DVV148" s="34" t="s">
        <v>388</v>
      </c>
      <c r="DVW148" s="34" t="s">
        <v>388</v>
      </c>
      <c r="DVX148" s="34" t="s">
        <v>388</v>
      </c>
      <c r="DVY148" s="34" t="s">
        <v>388</v>
      </c>
      <c r="DVZ148" s="34" t="s">
        <v>388</v>
      </c>
      <c r="DWA148" s="34" t="s">
        <v>388</v>
      </c>
      <c r="DWB148" s="34" t="s">
        <v>388</v>
      </c>
      <c r="DWC148" s="34" t="s">
        <v>388</v>
      </c>
      <c r="DWD148" s="34" t="s">
        <v>388</v>
      </c>
      <c r="DWE148" s="34" t="s">
        <v>388</v>
      </c>
      <c r="DWF148" s="34" t="s">
        <v>388</v>
      </c>
      <c r="DWG148" s="34" t="s">
        <v>388</v>
      </c>
      <c r="DWH148" s="34" t="s">
        <v>388</v>
      </c>
      <c r="DWI148" s="34" t="s">
        <v>388</v>
      </c>
      <c r="DWJ148" s="34" t="s">
        <v>388</v>
      </c>
      <c r="DWK148" s="34" t="s">
        <v>388</v>
      </c>
      <c r="DWL148" s="34" t="s">
        <v>388</v>
      </c>
      <c r="DWM148" s="34" t="s">
        <v>388</v>
      </c>
      <c r="DWN148" s="34" t="s">
        <v>388</v>
      </c>
      <c r="DWO148" s="34" t="s">
        <v>388</v>
      </c>
      <c r="DWP148" s="34" t="s">
        <v>388</v>
      </c>
      <c r="DWQ148" s="34" t="s">
        <v>388</v>
      </c>
      <c r="DWR148" s="34" t="s">
        <v>388</v>
      </c>
      <c r="DWS148" s="34" t="s">
        <v>388</v>
      </c>
      <c r="DWT148" s="34" t="s">
        <v>388</v>
      </c>
      <c r="DWU148" s="34" t="s">
        <v>388</v>
      </c>
      <c r="DWV148" s="34" t="s">
        <v>388</v>
      </c>
      <c r="DWW148" s="34" t="s">
        <v>388</v>
      </c>
      <c r="DWX148" s="34" t="s">
        <v>388</v>
      </c>
      <c r="DWY148" s="34" t="s">
        <v>388</v>
      </c>
      <c r="DWZ148" s="34" t="s">
        <v>388</v>
      </c>
      <c r="DXA148" s="34" t="s">
        <v>388</v>
      </c>
      <c r="DXB148" s="34" t="s">
        <v>388</v>
      </c>
      <c r="DXC148" s="34" t="s">
        <v>388</v>
      </c>
      <c r="DXD148" s="34" t="s">
        <v>388</v>
      </c>
      <c r="DXE148" s="34" t="s">
        <v>388</v>
      </c>
      <c r="DXF148" s="34" t="s">
        <v>388</v>
      </c>
      <c r="DXG148" s="34" t="s">
        <v>388</v>
      </c>
      <c r="DXH148" s="34" t="s">
        <v>388</v>
      </c>
      <c r="DXI148" s="34" t="s">
        <v>388</v>
      </c>
      <c r="DXJ148" s="34" t="s">
        <v>388</v>
      </c>
      <c r="DXK148" s="34" t="s">
        <v>388</v>
      </c>
      <c r="DXL148" s="34" t="s">
        <v>388</v>
      </c>
      <c r="DXM148" s="34" t="s">
        <v>388</v>
      </c>
      <c r="DXN148" s="34" t="s">
        <v>388</v>
      </c>
      <c r="DXO148" s="34" t="s">
        <v>388</v>
      </c>
      <c r="DXP148" s="34" t="s">
        <v>388</v>
      </c>
      <c r="DXQ148" s="34" t="s">
        <v>388</v>
      </c>
      <c r="DXR148" s="34" t="s">
        <v>388</v>
      </c>
      <c r="DXS148" s="34" t="s">
        <v>388</v>
      </c>
      <c r="DXT148" s="34" t="s">
        <v>388</v>
      </c>
      <c r="DXU148" s="34" t="s">
        <v>388</v>
      </c>
      <c r="DXV148" s="34" t="s">
        <v>388</v>
      </c>
      <c r="DXW148" s="34" t="s">
        <v>388</v>
      </c>
      <c r="DXX148" s="34" t="s">
        <v>388</v>
      </c>
      <c r="DXY148" s="34" t="s">
        <v>388</v>
      </c>
      <c r="DXZ148" s="34" t="s">
        <v>388</v>
      </c>
      <c r="DYA148" s="34" t="s">
        <v>388</v>
      </c>
      <c r="DYB148" s="34" t="s">
        <v>388</v>
      </c>
      <c r="DYC148" s="34" t="s">
        <v>388</v>
      </c>
      <c r="DYD148" s="34" t="s">
        <v>388</v>
      </c>
      <c r="DYE148" s="34" t="s">
        <v>388</v>
      </c>
      <c r="DYF148" s="34" t="s">
        <v>388</v>
      </c>
      <c r="DYG148" s="34" t="s">
        <v>388</v>
      </c>
      <c r="DYH148" s="34" t="s">
        <v>388</v>
      </c>
      <c r="DYI148" s="34" t="s">
        <v>388</v>
      </c>
      <c r="DYJ148" s="34" t="s">
        <v>388</v>
      </c>
      <c r="DYK148" s="34" t="s">
        <v>388</v>
      </c>
      <c r="DYL148" s="34" t="s">
        <v>388</v>
      </c>
      <c r="DYM148" s="34" t="s">
        <v>388</v>
      </c>
      <c r="DYN148" s="34" t="s">
        <v>388</v>
      </c>
      <c r="DYO148" s="34" t="s">
        <v>388</v>
      </c>
      <c r="DYP148" s="34" t="s">
        <v>388</v>
      </c>
      <c r="DYQ148" s="34" t="s">
        <v>388</v>
      </c>
      <c r="DYR148" s="34" t="s">
        <v>388</v>
      </c>
      <c r="DYS148" s="34" t="s">
        <v>388</v>
      </c>
      <c r="DYT148" s="34" t="s">
        <v>388</v>
      </c>
      <c r="DYU148" s="34" t="s">
        <v>388</v>
      </c>
      <c r="DYV148" s="34" t="s">
        <v>388</v>
      </c>
      <c r="DYW148" s="34" t="s">
        <v>388</v>
      </c>
      <c r="DYX148" s="34" t="s">
        <v>388</v>
      </c>
      <c r="DYY148" s="34" t="s">
        <v>388</v>
      </c>
      <c r="DYZ148" s="34" t="s">
        <v>388</v>
      </c>
      <c r="DZA148" s="34" t="s">
        <v>388</v>
      </c>
      <c r="DZB148" s="34" t="s">
        <v>388</v>
      </c>
      <c r="DZC148" s="34" t="s">
        <v>388</v>
      </c>
      <c r="DZD148" s="34" t="s">
        <v>388</v>
      </c>
      <c r="DZE148" s="34" t="s">
        <v>388</v>
      </c>
      <c r="DZF148" s="34" t="s">
        <v>388</v>
      </c>
      <c r="DZG148" s="34" t="s">
        <v>388</v>
      </c>
      <c r="DZH148" s="34" t="s">
        <v>388</v>
      </c>
      <c r="DZI148" s="34" t="s">
        <v>388</v>
      </c>
      <c r="DZJ148" s="34" t="s">
        <v>388</v>
      </c>
      <c r="DZK148" s="34" t="s">
        <v>388</v>
      </c>
      <c r="DZL148" s="34" t="s">
        <v>388</v>
      </c>
      <c r="DZM148" s="34" t="s">
        <v>388</v>
      </c>
      <c r="DZN148" s="34" t="s">
        <v>388</v>
      </c>
      <c r="DZO148" s="34" t="s">
        <v>388</v>
      </c>
      <c r="DZP148" s="34" t="s">
        <v>388</v>
      </c>
      <c r="DZQ148" s="34" t="s">
        <v>388</v>
      </c>
      <c r="DZR148" s="34" t="s">
        <v>388</v>
      </c>
      <c r="DZS148" s="34" t="s">
        <v>388</v>
      </c>
      <c r="DZT148" s="34" t="s">
        <v>388</v>
      </c>
      <c r="DZU148" s="34" t="s">
        <v>388</v>
      </c>
      <c r="DZV148" s="34" t="s">
        <v>388</v>
      </c>
      <c r="DZW148" s="34" t="s">
        <v>388</v>
      </c>
      <c r="DZX148" s="34" t="s">
        <v>388</v>
      </c>
      <c r="DZY148" s="34" t="s">
        <v>388</v>
      </c>
      <c r="DZZ148" s="34" t="s">
        <v>388</v>
      </c>
      <c r="EAA148" s="34" t="s">
        <v>388</v>
      </c>
      <c r="EAB148" s="34" t="s">
        <v>388</v>
      </c>
      <c r="EAC148" s="34" t="s">
        <v>388</v>
      </c>
      <c r="EAD148" s="34" t="s">
        <v>388</v>
      </c>
      <c r="EAE148" s="34" t="s">
        <v>388</v>
      </c>
      <c r="EAF148" s="34" t="s">
        <v>388</v>
      </c>
      <c r="EAG148" s="34" t="s">
        <v>388</v>
      </c>
      <c r="EAH148" s="34" t="s">
        <v>388</v>
      </c>
      <c r="EAI148" s="34" t="s">
        <v>388</v>
      </c>
      <c r="EAJ148" s="34" t="s">
        <v>388</v>
      </c>
      <c r="EAK148" s="34" t="s">
        <v>388</v>
      </c>
      <c r="EAL148" s="34" t="s">
        <v>388</v>
      </c>
      <c r="EAM148" s="34" t="s">
        <v>388</v>
      </c>
      <c r="EAN148" s="34" t="s">
        <v>388</v>
      </c>
      <c r="EAO148" s="34" t="s">
        <v>388</v>
      </c>
      <c r="EAP148" s="34" t="s">
        <v>388</v>
      </c>
      <c r="EAQ148" s="34" t="s">
        <v>388</v>
      </c>
      <c r="EAR148" s="34" t="s">
        <v>388</v>
      </c>
      <c r="EAS148" s="34" t="s">
        <v>388</v>
      </c>
      <c r="EAT148" s="34" t="s">
        <v>388</v>
      </c>
      <c r="EAU148" s="34" t="s">
        <v>388</v>
      </c>
      <c r="EAV148" s="34" t="s">
        <v>388</v>
      </c>
      <c r="EAW148" s="34" t="s">
        <v>388</v>
      </c>
      <c r="EAX148" s="34" t="s">
        <v>388</v>
      </c>
      <c r="EAY148" s="34" t="s">
        <v>388</v>
      </c>
      <c r="EAZ148" s="34" t="s">
        <v>388</v>
      </c>
      <c r="EBA148" s="34" t="s">
        <v>388</v>
      </c>
      <c r="EBB148" s="34" t="s">
        <v>388</v>
      </c>
      <c r="EBC148" s="34" t="s">
        <v>388</v>
      </c>
      <c r="EBD148" s="34" t="s">
        <v>388</v>
      </c>
      <c r="EBE148" s="34" t="s">
        <v>388</v>
      </c>
      <c r="EBF148" s="34" t="s">
        <v>388</v>
      </c>
      <c r="EBG148" s="34" t="s">
        <v>388</v>
      </c>
      <c r="EBH148" s="34" t="s">
        <v>388</v>
      </c>
      <c r="EBI148" s="34" t="s">
        <v>388</v>
      </c>
      <c r="EBJ148" s="34" t="s">
        <v>388</v>
      </c>
      <c r="EBK148" s="34" t="s">
        <v>388</v>
      </c>
      <c r="EBL148" s="34" t="s">
        <v>388</v>
      </c>
      <c r="EBM148" s="34" t="s">
        <v>388</v>
      </c>
      <c r="EBN148" s="34" t="s">
        <v>388</v>
      </c>
      <c r="EBO148" s="34" t="s">
        <v>388</v>
      </c>
      <c r="EBP148" s="34" t="s">
        <v>388</v>
      </c>
      <c r="EBQ148" s="34" t="s">
        <v>388</v>
      </c>
      <c r="EBR148" s="34" t="s">
        <v>388</v>
      </c>
      <c r="EBS148" s="34" t="s">
        <v>388</v>
      </c>
      <c r="EBT148" s="34" t="s">
        <v>388</v>
      </c>
      <c r="EBU148" s="34" t="s">
        <v>388</v>
      </c>
      <c r="EBV148" s="34" t="s">
        <v>388</v>
      </c>
      <c r="EBW148" s="34" t="s">
        <v>388</v>
      </c>
      <c r="EBX148" s="34" t="s">
        <v>388</v>
      </c>
      <c r="EBY148" s="34" t="s">
        <v>388</v>
      </c>
      <c r="EBZ148" s="34" t="s">
        <v>388</v>
      </c>
      <c r="ECA148" s="34" t="s">
        <v>388</v>
      </c>
      <c r="ECB148" s="34" t="s">
        <v>388</v>
      </c>
      <c r="ECC148" s="34" t="s">
        <v>388</v>
      </c>
      <c r="ECD148" s="34" t="s">
        <v>388</v>
      </c>
      <c r="ECE148" s="34" t="s">
        <v>388</v>
      </c>
      <c r="ECF148" s="34" t="s">
        <v>388</v>
      </c>
      <c r="ECG148" s="34" t="s">
        <v>388</v>
      </c>
      <c r="ECH148" s="34" t="s">
        <v>388</v>
      </c>
      <c r="ECI148" s="34" t="s">
        <v>388</v>
      </c>
      <c r="ECJ148" s="34" t="s">
        <v>388</v>
      </c>
      <c r="ECK148" s="34" t="s">
        <v>388</v>
      </c>
      <c r="ECL148" s="34" t="s">
        <v>388</v>
      </c>
      <c r="ECM148" s="34" t="s">
        <v>388</v>
      </c>
      <c r="ECN148" s="34" t="s">
        <v>388</v>
      </c>
      <c r="ECO148" s="34" t="s">
        <v>388</v>
      </c>
      <c r="ECP148" s="34" t="s">
        <v>388</v>
      </c>
      <c r="ECQ148" s="34" t="s">
        <v>388</v>
      </c>
      <c r="ECR148" s="34" t="s">
        <v>388</v>
      </c>
      <c r="ECS148" s="34" t="s">
        <v>388</v>
      </c>
      <c r="ECT148" s="34" t="s">
        <v>388</v>
      </c>
      <c r="ECU148" s="34" t="s">
        <v>388</v>
      </c>
      <c r="ECV148" s="34" t="s">
        <v>388</v>
      </c>
      <c r="ECW148" s="34" t="s">
        <v>388</v>
      </c>
      <c r="ECX148" s="34" t="s">
        <v>388</v>
      </c>
      <c r="ECY148" s="34" t="s">
        <v>388</v>
      </c>
      <c r="ECZ148" s="34" t="s">
        <v>388</v>
      </c>
      <c r="EDA148" s="34" t="s">
        <v>388</v>
      </c>
      <c r="EDB148" s="34" t="s">
        <v>388</v>
      </c>
      <c r="EDC148" s="34" t="s">
        <v>388</v>
      </c>
      <c r="EDD148" s="34" t="s">
        <v>388</v>
      </c>
      <c r="EDE148" s="34" t="s">
        <v>388</v>
      </c>
      <c r="EDF148" s="34" t="s">
        <v>388</v>
      </c>
      <c r="EDG148" s="34" t="s">
        <v>388</v>
      </c>
      <c r="EDH148" s="34" t="s">
        <v>388</v>
      </c>
      <c r="EDI148" s="34" t="s">
        <v>388</v>
      </c>
      <c r="EDJ148" s="34" t="s">
        <v>388</v>
      </c>
      <c r="EDK148" s="34" t="s">
        <v>388</v>
      </c>
      <c r="EDL148" s="34" t="s">
        <v>388</v>
      </c>
      <c r="EDM148" s="34" t="s">
        <v>388</v>
      </c>
      <c r="EDN148" s="34" t="s">
        <v>388</v>
      </c>
      <c r="EDO148" s="34" t="s">
        <v>388</v>
      </c>
      <c r="EDP148" s="34" t="s">
        <v>388</v>
      </c>
      <c r="EDQ148" s="34" t="s">
        <v>388</v>
      </c>
      <c r="EDR148" s="34" t="s">
        <v>388</v>
      </c>
      <c r="EDS148" s="34" t="s">
        <v>388</v>
      </c>
      <c r="EDT148" s="34" t="s">
        <v>388</v>
      </c>
      <c r="EDU148" s="34" t="s">
        <v>388</v>
      </c>
      <c r="EDV148" s="34" t="s">
        <v>388</v>
      </c>
      <c r="EDW148" s="34" t="s">
        <v>388</v>
      </c>
      <c r="EDX148" s="34" t="s">
        <v>388</v>
      </c>
      <c r="EDY148" s="34" t="s">
        <v>388</v>
      </c>
      <c r="EDZ148" s="34" t="s">
        <v>388</v>
      </c>
      <c r="EEA148" s="34" t="s">
        <v>388</v>
      </c>
      <c r="EEB148" s="34" t="s">
        <v>388</v>
      </c>
      <c r="EEC148" s="34" t="s">
        <v>388</v>
      </c>
      <c r="EED148" s="34" t="s">
        <v>388</v>
      </c>
      <c r="EEE148" s="34" t="s">
        <v>388</v>
      </c>
      <c r="EEF148" s="34" t="s">
        <v>388</v>
      </c>
      <c r="EEG148" s="34" t="s">
        <v>388</v>
      </c>
      <c r="EEH148" s="34" t="s">
        <v>388</v>
      </c>
      <c r="EEI148" s="34" t="s">
        <v>388</v>
      </c>
      <c r="EEJ148" s="34" t="s">
        <v>388</v>
      </c>
      <c r="EEK148" s="34" t="s">
        <v>388</v>
      </c>
      <c r="EEL148" s="34" t="s">
        <v>388</v>
      </c>
      <c r="EEM148" s="34" t="s">
        <v>388</v>
      </c>
      <c r="EEN148" s="34" t="s">
        <v>388</v>
      </c>
      <c r="EEO148" s="34" t="s">
        <v>388</v>
      </c>
      <c r="EEP148" s="34" t="s">
        <v>388</v>
      </c>
      <c r="EEQ148" s="34" t="s">
        <v>388</v>
      </c>
      <c r="EER148" s="34" t="s">
        <v>388</v>
      </c>
      <c r="EES148" s="34" t="s">
        <v>388</v>
      </c>
      <c r="EET148" s="34" t="s">
        <v>388</v>
      </c>
      <c r="EEU148" s="34" t="s">
        <v>388</v>
      </c>
      <c r="EEV148" s="34" t="s">
        <v>388</v>
      </c>
      <c r="EEW148" s="34" t="s">
        <v>388</v>
      </c>
      <c r="EEX148" s="34" t="s">
        <v>388</v>
      </c>
      <c r="EEY148" s="34" t="s">
        <v>388</v>
      </c>
      <c r="EEZ148" s="34" t="s">
        <v>388</v>
      </c>
      <c r="EFA148" s="34" t="s">
        <v>388</v>
      </c>
      <c r="EFB148" s="34" t="s">
        <v>388</v>
      </c>
      <c r="EFC148" s="34" t="s">
        <v>388</v>
      </c>
      <c r="EFD148" s="34" t="s">
        <v>388</v>
      </c>
      <c r="EFE148" s="34" t="s">
        <v>388</v>
      </c>
      <c r="EFF148" s="34" t="s">
        <v>388</v>
      </c>
      <c r="EFG148" s="34" t="s">
        <v>388</v>
      </c>
      <c r="EFH148" s="34" t="s">
        <v>388</v>
      </c>
      <c r="EFI148" s="34" t="s">
        <v>388</v>
      </c>
      <c r="EFJ148" s="34" t="s">
        <v>388</v>
      </c>
      <c r="EFK148" s="34" t="s">
        <v>388</v>
      </c>
      <c r="EFL148" s="34" t="s">
        <v>388</v>
      </c>
      <c r="EFM148" s="34" t="s">
        <v>388</v>
      </c>
      <c r="EFN148" s="34" t="s">
        <v>388</v>
      </c>
      <c r="EFO148" s="34" t="s">
        <v>388</v>
      </c>
      <c r="EFP148" s="34" t="s">
        <v>388</v>
      </c>
      <c r="EFQ148" s="34" t="s">
        <v>388</v>
      </c>
      <c r="EFR148" s="34" t="s">
        <v>388</v>
      </c>
      <c r="EFS148" s="34" t="s">
        <v>388</v>
      </c>
      <c r="EFT148" s="34" t="s">
        <v>388</v>
      </c>
      <c r="EFU148" s="34" t="s">
        <v>388</v>
      </c>
      <c r="EFV148" s="34" t="s">
        <v>388</v>
      </c>
      <c r="EFW148" s="34" t="s">
        <v>388</v>
      </c>
      <c r="EFX148" s="34" t="s">
        <v>388</v>
      </c>
      <c r="EFY148" s="34" t="s">
        <v>388</v>
      </c>
      <c r="EFZ148" s="34" t="s">
        <v>388</v>
      </c>
      <c r="EGA148" s="34" t="s">
        <v>388</v>
      </c>
      <c r="EGB148" s="34" t="s">
        <v>388</v>
      </c>
      <c r="EGC148" s="34" t="s">
        <v>388</v>
      </c>
      <c r="EGD148" s="34" t="s">
        <v>388</v>
      </c>
      <c r="EGE148" s="34" t="s">
        <v>388</v>
      </c>
      <c r="EGF148" s="34" t="s">
        <v>388</v>
      </c>
      <c r="EGG148" s="34" t="s">
        <v>388</v>
      </c>
      <c r="EGH148" s="34" t="s">
        <v>388</v>
      </c>
      <c r="EGI148" s="34" t="s">
        <v>388</v>
      </c>
      <c r="EGJ148" s="34" t="s">
        <v>388</v>
      </c>
      <c r="EGK148" s="34" t="s">
        <v>388</v>
      </c>
      <c r="EGL148" s="34" t="s">
        <v>388</v>
      </c>
      <c r="EGM148" s="34" t="s">
        <v>388</v>
      </c>
      <c r="EGN148" s="34" t="s">
        <v>388</v>
      </c>
      <c r="EGO148" s="34" t="s">
        <v>388</v>
      </c>
      <c r="EGP148" s="34" t="s">
        <v>388</v>
      </c>
      <c r="EGQ148" s="34" t="s">
        <v>388</v>
      </c>
      <c r="EGR148" s="34" t="s">
        <v>388</v>
      </c>
      <c r="EGS148" s="34" t="s">
        <v>388</v>
      </c>
      <c r="EGT148" s="34" t="s">
        <v>388</v>
      </c>
      <c r="EGU148" s="34" t="s">
        <v>388</v>
      </c>
      <c r="EGV148" s="34" t="s">
        <v>388</v>
      </c>
      <c r="EGW148" s="34" t="s">
        <v>388</v>
      </c>
      <c r="EGX148" s="34" t="s">
        <v>388</v>
      </c>
      <c r="EGY148" s="34" t="s">
        <v>388</v>
      </c>
      <c r="EGZ148" s="34" t="s">
        <v>388</v>
      </c>
      <c r="EHA148" s="34" t="s">
        <v>388</v>
      </c>
      <c r="EHB148" s="34" t="s">
        <v>388</v>
      </c>
      <c r="EHC148" s="34" t="s">
        <v>388</v>
      </c>
      <c r="EHD148" s="34" t="s">
        <v>388</v>
      </c>
      <c r="EHE148" s="34" t="s">
        <v>388</v>
      </c>
      <c r="EHF148" s="34" t="s">
        <v>388</v>
      </c>
      <c r="EHG148" s="34" t="s">
        <v>388</v>
      </c>
      <c r="EHH148" s="34" t="s">
        <v>388</v>
      </c>
      <c r="EHI148" s="34" t="s">
        <v>388</v>
      </c>
      <c r="EHJ148" s="34" t="s">
        <v>388</v>
      </c>
      <c r="EHK148" s="34" t="s">
        <v>388</v>
      </c>
      <c r="EHL148" s="34" t="s">
        <v>388</v>
      </c>
      <c r="EHM148" s="34" t="s">
        <v>388</v>
      </c>
      <c r="EHN148" s="34" t="s">
        <v>388</v>
      </c>
      <c r="EHO148" s="34" t="s">
        <v>388</v>
      </c>
      <c r="EHP148" s="34" t="s">
        <v>388</v>
      </c>
      <c r="EHQ148" s="34" t="s">
        <v>388</v>
      </c>
      <c r="EHR148" s="34" t="s">
        <v>388</v>
      </c>
      <c r="EHS148" s="34" t="s">
        <v>388</v>
      </c>
      <c r="EHT148" s="34" t="s">
        <v>388</v>
      </c>
      <c r="EHU148" s="34" t="s">
        <v>388</v>
      </c>
      <c r="EHV148" s="34" t="s">
        <v>388</v>
      </c>
      <c r="EHW148" s="34" t="s">
        <v>388</v>
      </c>
      <c r="EHX148" s="34" t="s">
        <v>388</v>
      </c>
      <c r="EHY148" s="34" t="s">
        <v>388</v>
      </c>
      <c r="EHZ148" s="34" t="s">
        <v>388</v>
      </c>
      <c r="EIA148" s="34" t="s">
        <v>388</v>
      </c>
      <c r="EIB148" s="34" t="s">
        <v>388</v>
      </c>
      <c r="EIC148" s="34" t="s">
        <v>388</v>
      </c>
      <c r="EID148" s="34" t="s">
        <v>388</v>
      </c>
      <c r="EIE148" s="34" t="s">
        <v>388</v>
      </c>
      <c r="EIF148" s="34" t="s">
        <v>388</v>
      </c>
      <c r="EIG148" s="34" t="s">
        <v>388</v>
      </c>
      <c r="EIH148" s="34" t="s">
        <v>388</v>
      </c>
      <c r="EII148" s="34" t="s">
        <v>388</v>
      </c>
      <c r="EIJ148" s="34" t="s">
        <v>388</v>
      </c>
      <c r="EIK148" s="34" t="s">
        <v>388</v>
      </c>
      <c r="EIL148" s="34" t="s">
        <v>388</v>
      </c>
      <c r="EIM148" s="34" t="s">
        <v>388</v>
      </c>
      <c r="EIN148" s="34" t="s">
        <v>388</v>
      </c>
      <c r="EIO148" s="34" t="s">
        <v>388</v>
      </c>
      <c r="EIP148" s="34" t="s">
        <v>388</v>
      </c>
      <c r="EIQ148" s="34" t="s">
        <v>388</v>
      </c>
      <c r="EIR148" s="34" t="s">
        <v>388</v>
      </c>
      <c r="EIS148" s="34" t="s">
        <v>388</v>
      </c>
      <c r="EIT148" s="34" t="s">
        <v>388</v>
      </c>
      <c r="EIU148" s="34" t="s">
        <v>388</v>
      </c>
      <c r="EIV148" s="34" t="s">
        <v>388</v>
      </c>
      <c r="EIW148" s="34" t="s">
        <v>388</v>
      </c>
      <c r="EIX148" s="34" t="s">
        <v>388</v>
      </c>
      <c r="EIY148" s="34" t="s">
        <v>388</v>
      </c>
      <c r="EIZ148" s="34" t="s">
        <v>388</v>
      </c>
      <c r="EJA148" s="34" t="s">
        <v>388</v>
      </c>
      <c r="EJB148" s="34" t="s">
        <v>388</v>
      </c>
      <c r="EJC148" s="34" t="s">
        <v>388</v>
      </c>
      <c r="EJD148" s="34" t="s">
        <v>388</v>
      </c>
      <c r="EJE148" s="34" t="s">
        <v>388</v>
      </c>
      <c r="EJF148" s="34" t="s">
        <v>388</v>
      </c>
      <c r="EJG148" s="34" t="s">
        <v>388</v>
      </c>
      <c r="EJH148" s="34" t="s">
        <v>388</v>
      </c>
      <c r="EJI148" s="34" t="s">
        <v>388</v>
      </c>
      <c r="EJJ148" s="34" t="s">
        <v>388</v>
      </c>
      <c r="EJK148" s="34" t="s">
        <v>388</v>
      </c>
      <c r="EJL148" s="34" t="s">
        <v>388</v>
      </c>
      <c r="EJM148" s="34" t="s">
        <v>388</v>
      </c>
      <c r="EJN148" s="34" t="s">
        <v>388</v>
      </c>
      <c r="EJO148" s="34" t="s">
        <v>388</v>
      </c>
      <c r="EJP148" s="34" t="s">
        <v>388</v>
      </c>
      <c r="EJQ148" s="34" t="s">
        <v>388</v>
      </c>
      <c r="EJR148" s="34" t="s">
        <v>388</v>
      </c>
      <c r="EJS148" s="34" t="s">
        <v>388</v>
      </c>
      <c r="EJT148" s="34" t="s">
        <v>388</v>
      </c>
      <c r="EJU148" s="34" t="s">
        <v>388</v>
      </c>
      <c r="EJV148" s="34" t="s">
        <v>388</v>
      </c>
      <c r="EJW148" s="34" t="s">
        <v>388</v>
      </c>
      <c r="EJX148" s="34" t="s">
        <v>388</v>
      </c>
      <c r="EJY148" s="34" t="s">
        <v>388</v>
      </c>
      <c r="EJZ148" s="34" t="s">
        <v>388</v>
      </c>
      <c r="EKA148" s="34" t="s">
        <v>388</v>
      </c>
      <c r="EKB148" s="34" t="s">
        <v>388</v>
      </c>
      <c r="EKC148" s="34" t="s">
        <v>388</v>
      </c>
      <c r="EKD148" s="34" t="s">
        <v>388</v>
      </c>
      <c r="EKE148" s="34" t="s">
        <v>388</v>
      </c>
      <c r="EKF148" s="34" t="s">
        <v>388</v>
      </c>
      <c r="EKG148" s="34" t="s">
        <v>388</v>
      </c>
      <c r="EKH148" s="34" t="s">
        <v>388</v>
      </c>
      <c r="EKI148" s="34" t="s">
        <v>388</v>
      </c>
      <c r="EKJ148" s="34" t="s">
        <v>388</v>
      </c>
      <c r="EKK148" s="34" t="s">
        <v>388</v>
      </c>
      <c r="EKL148" s="34" t="s">
        <v>388</v>
      </c>
      <c r="EKM148" s="34" t="s">
        <v>388</v>
      </c>
      <c r="EKN148" s="34" t="s">
        <v>388</v>
      </c>
      <c r="EKO148" s="34" t="s">
        <v>388</v>
      </c>
      <c r="EKP148" s="34" t="s">
        <v>388</v>
      </c>
      <c r="EKQ148" s="34" t="s">
        <v>388</v>
      </c>
      <c r="EKR148" s="34" t="s">
        <v>388</v>
      </c>
      <c r="EKS148" s="34" t="s">
        <v>388</v>
      </c>
      <c r="EKT148" s="34" t="s">
        <v>388</v>
      </c>
      <c r="EKU148" s="34" t="s">
        <v>388</v>
      </c>
      <c r="EKV148" s="34" t="s">
        <v>388</v>
      </c>
      <c r="EKW148" s="34" t="s">
        <v>388</v>
      </c>
      <c r="EKX148" s="34" t="s">
        <v>388</v>
      </c>
      <c r="EKY148" s="34" t="s">
        <v>388</v>
      </c>
      <c r="EKZ148" s="34" t="s">
        <v>388</v>
      </c>
      <c r="ELA148" s="34" t="s">
        <v>388</v>
      </c>
      <c r="ELB148" s="34" t="s">
        <v>388</v>
      </c>
      <c r="ELC148" s="34" t="s">
        <v>388</v>
      </c>
      <c r="ELD148" s="34" t="s">
        <v>388</v>
      </c>
      <c r="ELE148" s="34" t="s">
        <v>388</v>
      </c>
      <c r="ELF148" s="34" t="s">
        <v>388</v>
      </c>
      <c r="ELG148" s="34" t="s">
        <v>388</v>
      </c>
      <c r="ELH148" s="34" t="s">
        <v>388</v>
      </c>
      <c r="ELI148" s="34" t="s">
        <v>388</v>
      </c>
      <c r="ELJ148" s="34" t="s">
        <v>388</v>
      </c>
      <c r="ELK148" s="34" t="s">
        <v>388</v>
      </c>
      <c r="ELL148" s="34" t="s">
        <v>388</v>
      </c>
      <c r="ELM148" s="34" t="s">
        <v>388</v>
      </c>
      <c r="ELN148" s="34" t="s">
        <v>388</v>
      </c>
      <c r="ELO148" s="34" t="s">
        <v>388</v>
      </c>
      <c r="ELP148" s="34" t="s">
        <v>388</v>
      </c>
      <c r="ELQ148" s="34" t="s">
        <v>388</v>
      </c>
      <c r="ELR148" s="34" t="s">
        <v>388</v>
      </c>
      <c r="ELS148" s="34" t="s">
        <v>388</v>
      </c>
      <c r="ELT148" s="34" t="s">
        <v>388</v>
      </c>
      <c r="ELU148" s="34" t="s">
        <v>388</v>
      </c>
      <c r="ELV148" s="34" t="s">
        <v>388</v>
      </c>
      <c r="ELW148" s="34" t="s">
        <v>388</v>
      </c>
      <c r="ELX148" s="34" t="s">
        <v>388</v>
      </c>
      <c r="ELY148" s="34" t="s">
        <v>388</v>
      </c>
      <c r="ELZ148" s="34" t="s">
        <v>388</v>
      </c>
      <c r="EMA148" s="34" t="s">
        <v>388</v>
      </c>
      <c r="EMB148" s="34" t="s">
        <v>388</v>
      </c>
      <c r="EMC148" s="34" t="s">
        <v>388</v>
      </c>
      <c r="EMD148" s="34" t="s">
        <v>388</v>
      </c>
      <c r="EME148" s="34" t="s">
        <v>388</v>
      </c>
      <c r="EMF148" s="34" t="s">
        <v>388</v>
      </c>
      <c r="EMG148" s="34" t="s">
        <v>388</v>
      </c>
      <c r="EMH148" s="34" t="s">
        <v>388</v>
      </c>
      <c r="EMI148" s="34" t="s">
        <v>388</v>
      </c>
      <c r="EMJ148" s="34" t="s">
        <v>388</v>
      </c>
      <c r="EMK148" s="34" t="s">
        <v>388</v>
      </c>
      <c r="EML148" s="34" t="s">
        <v>388</v>
      </c>
      <c r="EMM148" s="34" t="s">
        <v>388</v>
      </c>
      <c r="EMN148" s="34" t="s">
        <v>388</v>
      </c>
      <c r="EMO148" s="34" t="s">
        <v>388</v>
      </c>
      <c r="EMP148" s="34" t="s">
        <v>388</v>
      </c>
      <c r="EMQ148" s="34" t="s">
        <v>388</v>
      </c>
      <c r="EMR148" s="34" t="s">
        <v>388</v>
      </c>
      <c r="EMS148" s="34" t="s">
        <v>388</v>
      </c>
      <c r="EMT148" s="34" t="s">
        <v>388</v>
      </c>
      <c r="EMU148" s="34" t="s">
        <v>388</v>
      </c>
      <c r="EMV148" s="34" t="s">
        <v>388</v>
      </c>
      <c r="EMW148" s="34" t="s">
        <v>388</v>
      </c>
      <c r="EMX148" s="34" t="s">
        <v>388</v>
      </c>
      <c r="EMY148" s="34" t="s">
        <v>388</v>
      </c>
      <c r="EMZ148" s="34" t="s">
        <v>388</v>
      </c>
      <c r="ENA148" s="34" t="s">
        <v>388</v>
      </c>
      <c r="ENB148" s="34" t="s">
        <v>388</v>
      </c>
      <c r="ENC148" s="34" t="s">
        <v>388</v>
      </c>
      <c r="END148" s="34" t="s">
        <v>388</v>
      </c>
      <c r="ENE148" s="34" t="s">
        <v>388</v>
      </c>
      <c r="ENF148" s="34" t="s">
        <v>388</v>
      </c>
      <c r="ENG148" s="34" t="s">
        <v>388</v>
      </c>
      <c r="ENH148" s="34" t="s">
        <v>388</v>
      </c>
      <c r="ENI148" s="34" t="s">
        <v>388</v>
      </c>
      <c r="ENJ148" s="34" t="s">
        <v>388</v>
      </c>
      <c r="ENK148" s="34" t="s">
        <v>388</v>
      </c>
      <c r="ENL148" s="34" t="s">
        <v>388</v>
      </c>
      <c r="ENM148" s="34" t="s">
        <v>388</v>
      </c>
      <c r="ENN148" s="34" t="s">
        <v>388</v>
      </c>
      <c r="ENO148" s="34" t="s">
        <v>388</v>
      </c>
      <c r="ENP148" s="34" t="s">
        <v>388</v>
      </c>
      <c r="ENQ148" s="34" t="s">
        <v>388</v>
      </c>
      <c r="ENR148" s="34" t="s">
        <v>388</v>
      </c>
      <c r="ENS148" s="34" t="s">
        <v>388</v>
      </c>
      <c r="ENT148" s="34" t="s">
        <v>388</v>
      </c>
      <c r="ENU148" s="34" t="s">
        <v>388</v>
      </c>
      <c r="ENV148" s="34" t="s">
        <v>388</v>
      </c>
      <c r="ENW148" s="34" t="s">
        <v>388</v>
      </c>
      <c r="ENX148" s="34" t="s">
        <v>388</v>
      </c>
      <c r="ENY148" s="34" t="s">
        <v>388</v>
      </c>
      <c r="ENZ148" s="34" t="s">
        <v>388</v>
      </c>
      <c r="EOA148" s="34" t="s">
        <v>388</v>
      </c>
      <c r="EOB148" s="34" t="s">
        <v>388</v>
      </c>
      <c r="EOC148" s="34" t="s">
        <v>388</v>
      </c>
      <c r="EOD148" s="34" t="s">
        <v>388</v>
      </c>
      <c r="EOE148" s="34" t="s">
        <v>388</v>
      </c>
      <c r="EOF148" s="34" t="s">
        <v>388</v>
      </c>
      <c r="EOG148" s="34" t="s">
        <v>388</v>
      </c>
      <c r="EOH148" s="34" t="s">
        <v>388</v>
      </c>
      <c r="EOI148" s="34" t="s">
        <v>388</v>
      </c>
      <c r="EOJ148" s="34" t="s">
        <v>388</v>
      </c>
      <c r="EOK148" s="34" t="s">
        <v>388</v>
      </c>
      <c r="EOL148" s="34" t="s">
        <v>388</v>
      </c>
      <c r="EOM148" s="34" t="s">
        <v>388</v>
      </c>
      <c r="EON148" s="34" t="s">
        <v>388</v>
      </c>
      <c r="EOO148" s="34" t="s">
        <v>388</v>
      </c>
      <c r="EOP148" s="34" t="s">
        <v>388</v>
      </c>
      <c r="EOQ148" s="34" t="s">
        <v>388</v>
      </c>
      <c r="EOR148" s="34" t="s">
        <v>388</v>
      </c>
      <c r="EOS148" s="34" t="s">
        <v>388</v>
      </c>
      <c r="EOT148" s="34" t="s">
        <v>388</v>
      </c>
      <c r="EOU148" s="34" t="s">
        <v>388</v>
      </c>
      <c r="EOV148" s="34" t="s">
        <v>388</v>
      </c>
      <c r="EOW148" s="34" t="s">
        <v>388</v>
      </c>
      <c r="EOX148" s="34" t="s">
        <v>388</v>
      </c>
      <c r="EOY148" s="34" t="s">
        <v>388</v>
      </c>
      <c r="EOZ148" s="34" t="s">
        <v>388</v>
      </c>
      <c r="EPA148" s="34" t="s">
        <v>388</v>
      </c>
      <c r="EPB148" s="34" t="s">
        <v>388</v>
      </c>
      <c r="EPC148" s="34" t="s">
        <v>388</v>
      </c>
      <c r="EPD148" s="34" t="s">
        <v>388</v>
      </c>
      <c r="EPE148" s="34" t="s">
        <v>388</v>
      </c>
      <c r="EPF148" s="34" t="s">
        <v>388</v>
      </c>
      <c r="EPG148" s="34" t="s">
        <v>388</v>
      </c>
      <c r="EPH148" s="34" t="s">
        <v>388</v>
      </c>
      <c r="EPI148" s="34" t="s">
        <v>388</v>
      </c>
      <c r="EPJ148" s="34" t="s">
        <v>388</v>
      </c>
      <c r="EPK148" s="34" t="s">
        <v>388</v>
      </c>
      <c r="EPL148" s="34" t="s">
        <v>388</v>
      </c>
      <c r="EPM148" s="34" t="s">
        <v>388</v>
      </c>
      <c r="EPN148" s="34" t="s">
        <v>388</v>
      </c>
      <c r="EPO148" s="34" t="s">
        <v>388</v>
      </c>
      <c r="EPP148" s="34" t="s">
        <v>388</v>
      </c>
      <c r="EPQ148" s="34" t="s">
        <v>388</v>
      </c>
      <c r="EPR148" s="34" t="s">
        <v>388</v>
      </c>
      <c r="EPS148" s="34" t="s">
        <v>388</v>
      </c>
      <c r="EPT148" s="34" t="s">
        <v>388</v>
      </c>
      <c r="EPU148" s="34" t="s">
        <v>388</v>
      </c>
      <c r="EPV148" s="34" t="s">
        <v>388</v>
      </c>
      <c r="EPW148" s="34" t="s">
        <v>388</v>
      </c>
      <c r="EPX148" s="34" t="s">
        <v>388</v>
      </c>
      <c r="EPY148" s="34" t="s">
        <v>388</v>
      </c>
      <c r="EPZ148" s="34" t="s">
        <v>388</v>
      </c>
      <c r="EQA148" s="34" t="s">
        <v>388</v>
      </c>
      <c r="EQB148" s="34" t="s">
        <v>388</v>
      </c>
      <c r="EQC148" s="34" t="s">
        <v>388</v>
      </c>
      <c r="EQD148" s="34" t="s">
        <v>388</v>
      </c>
      <c r="EQE148" s="34" t="s">
        <v>388</v>
      </c>
      <c r="EQF148" s="34" t="s">
        <v>388</v>
      </c>
      <c r="EQG148" s="34" t="s">
        <v>388</v>
      </c>
      <c r="EQH148" s="34" t="s">
        <v>388</v>
      </c>
      <c r="EQI148" s="34" t="s">
        <v>388</v>
      </c>
      <c r="EQJ148" s="34" t="s">
        <v>388</v>
      </c>
      <c r="EQK148" s="34" t="s">
        <v>388</v>
      </c>
      <c r="EQL148" s="34" t="s">
        <v>388</v>
      </c>
      <c r="EQM148" s="34" t="s">
        <v>388</v>
      </c>
      <c r="EQN148" s="34" t="s">
        <v>388</v>
      </c>
      <c r="EQO148" s="34" t="s">
        <v>388</v>
      </c>
      <c r="EQP148" s="34" t="s">
        <v>388</v>
      </c>
      <c r="EQQ148" s="34" t="s">
        <v>388</v>
      </c>
      <c r="EQR148" s="34" t="s">
        <v>388</v>
      </c>
      <c r="EQS148" s="34" t="s">
        <v>388</v>
      </c>
      <c r="EQT148" s="34" t="s">
        <v>388</v>
      </c>
      <c r="EQU148" s="34" t="s">
        <v>388</v>
      </c>
      <c r="EQV148" s="34" t="s">
        <v>388</v>
      </c>
      <c r="EQW148" s="34" t="s">
        <v>388</v>
      </c>
      <c r="EQX148" s="34" t="s">
        <v>388</v>
      </c>
      <c r="EQY148" s="34" t="s">
        <v>388</v>
      </c>
      <c r="EQZ148" s="34" t="s">
        <v>388</v>
      </c>
      <c r="ERA148" s="34" t="s">
        <v>388</v>
      </c>
      <c r="ERB148" s="34" t="s">
        <v>388</v>
      </c>
      <c r="ERC148" s="34" t="s">
        <v>388</v>
      </c>
      <c r="ERD148" s="34" t="s">
        <v>388</v>
      </c>
      <c r="ERE148" s="34" t="s">
        <v>388</v>
      </c>
      <c r="ERF148" s="34" t="s">
        <v>388</v>
      </c>
      <c r="ERG148" s="34" t="s">
        <v>388</v>
      </c>
      <c r="ERH148" s="34" t="s">
        <v>388</v>
      </c>
      <c r="ERI148" s="34" t="s">
        <v>388</v>
      </c>
      <c r="ERJ148" s="34" t="s">
        <v>388</v>
      </c>
      <c r="ERK148" s="34" t="s">
        <v>388</v>
      </c>
      <c r="ERL148" s="34" t="s">
        <v>388</v>
      </c>
      <c r="ERM148" s="34" t="s">
        <v>388</v>
      </c>
      <c r="ERN148" s="34" t="s">
        <v>388</v>
      </c>
      <c r="ERO148" s="34" t="s">
        <v>388</v>
      </c>
      <c r="ERP148" s="34" t="s">
        <v>388</v>
      </c>
      <c r="ERQ148" s="34" t="s">
        <v>388</v>
      </c>
      <c r="ERR148" s="34" t="s">
        <v>388</v>
      </c>
      <c r="ERS148" s="34" t="s">
        <v>388</v>
      </c>
      <c r="ERT148" s="34" t="s">
        <v>388</v>
      </c>
      <c r="ERU148" s="34" t="s">
        <v>388</v>
      </c>
      <c r="ERV148" s="34" t="s">
        <v>388</v>
      </c>
      <c r="ERW148" s="34" t="s">
        <v>388</v>
      </c>
      <c r="ERX148" s="34" t="s">
        <v>388</v>
      </c>
      <c r="ERY148" s="34" t="s">
        <v>388</v>
      </c>
      <c r="ERZ148" s="34" t="s">
        <v>388</v>
      </c>
      <c r="ESA148" s="34" t="s">
        <v>388</v>
      </c>
      <c r="ESB148" s="34" t="s">
        <v>388</v>
      </c>
      <c r="ESC148" s="34" t="s">
        <v>388</v>
      </c>
      <c r="ESD148" s="34" t="s">
        <v>388</v>
      </c>
      <c r="ESE148" s="34" t="s">
        <v>388</v>
      </c>
      <c r="ESF148" s="34" t="s">
        <v>388</v>
      </c>
      <c r="ESG148" s="34" t="s">
        <v>388</v>
      </c>
      <c r="ESH148" s="34" t="s">
        <v>388</v>
      </c>
      <c r="ESI148" s="34" t="s">
        <v>388</v>
      </c>
      <c r="ESJ148" s="34" t="s">
        <v>388</v>
      </c>
      <c r="ESK148" s="34" t="s">
        <v>388</v>
      </c>
      <c r="ESL148" s="34" t="s">
        <v>388</v>
      </c>
      <c r="ESM148" s="34" t="s">
        <v>388</v>
      </c>
      <c r="ESN148" s="34" t="s">
        <v>388</v>
      </c>
      <c r="ESO148" s="34" t="s">
        <v>388</v>
      </c>
      <c r="ESP148" s="34" t="s">
        <v>388</v>
      </c>
      <c r="ESQ148" s="34" t="s">
        <v>388</v>
      </c>
      <c r="ESR148" s="34" t="s">
        <v>388</v>
      </c>
      <c r="ESS148" s="34" t="s">
        <v>388</v>
      </c>
      <c r="EST148" s="34" t="s">
        <v>388</v>
      </c>
      <c r="ESU148" s="34" t="s">
        <v>388</v>
      </c>
      <c r="ESV148" s="34" t="s">
        <v>388</v>
      </c>
      <c r="ESW148" s="34" t="s">
        <v>388</v>
      </c>
      <c r="ESX148" s="34" t="s">
        <v>388</v>
      </c>
      <c r="ESY148" s="34" t="s">
        <v>388</v>
      </c>
      <c r="ESZ148" s="34" t="s">
        <v>388</v>
      </c>
      <c r="ETA148" s="34" t="s">
        <v>388</v>
      </c>
      <c r="ETB148" s="34" t="s">
        <v>388</v>
      </c>
      <c r="ETC148" s="34" t="s">
        <v>388</v>
      </c>
      <c r="ETD148" s="34" t="s">
        <v>388</v>
      </c>
      <c r="ETE148" s="34" t="s">
        <v>388</v>
      </c>
      <c r="ETF148" s="34" t="s">
        <v>388</v>
      </c>
      <c r="ETG148" s="34" t="s">
        <v>388</v>
      </c>
      <c r="ETH148" s="34" t="s">
        <v>388</v>
      </c>
      <c r="ETI148" s="34" t="s">
        <v>388</v>
      </c>
      <c r="ETJ148" s="34" t="s">
        <v>388</v>
      </c>
      <c r="ETK148" s="34" t="s">
        <v>388</v>
      </c>
      <c r="ETL148" s="34" t="s">
        <v>388</v>
      </c>
      <c r="ETM148" s="34" t="s">
        <v>388</v>
      </c>
      <c r="ETN148" s="34" t="s">
        <v>388</v>
      </c>
      <c r="ETO148" s="34" t="s">
        <v>388</v>
      </c>
      <c r="ETP148" s="34" t="s">
        <v>388</v>
      </c>
      <c r="ETQ148" s="34" t="s">
        <v>388</v>
      </c>
      <c r="ETR148" s="34" t="s">
        <v>388</v>
      </c>
      <c r="ETS148" s="34" t="s">
        <v>388</v>
      </c>
      <c r="ETT148" s="34" t="s">
        <v>388</v>
      </c>
      <c r="ETU148" s="34" t="s">
        <v>388</v>
      </c>
      <c r="ETV148" s="34" t="s">
        <v>388</v>
      </c>
      <c r="ETW148" s="34" t="s">
        <v>388</v>
      </c>
      <c r="ETX148" s="34" t="s">
        <v>388</v>
      </c>
      <c r="ETY148" s="34" t="s">
        <v>388</v>
      </c>
      <c r="ETZ148" s="34" t="s">
        <v>388</v>
      </c>
      <c r="EUA148" s="34" t="s">
        <v>388</v>
      </c>
      <c r="EUB148" s="34" t="s">
        <v>388</v>
      </c>
      <c r="EUC148" s="34" t="s">
        <v>388</v>
      </c>
      <c r="EUD148" s="34" t="s">
        <v>388</v>
      </c>
      <c r="EUE148" s="34" t="s">
        <v>388</v>
      </c>
      <c r="EUF148" s="34" t="s">
        <v>388</v>
      </c>
      <c r="EUG148" s="34" t="s">
        <v>388</v>
      </c>
      <c r="EUH148" s="34" t="s">
        <v>388</v>
      </c>
      <c r="EUI148" s="34" t="s">
        <v>388</v>
      </c>
      <c r="EUJ148" s="34" t="s">
        <v>388</v>
      </c>
      <c r="EUK148" s="34" t="s">
        <v>388</v>
      </c>
      <c r="EUL148" s="34" t="s">
        <v>388</v>
      </c>
      <c r="EUM148" s="34" t="s">
        <v>388</v>
      </c>
      <c r="EUN148" s="34" t="s">
        <v>388</v>
      </c>
      <c r="EUO148" s="34" t="s">
        <v>388</v>
      </c>
      <c r="EUP148" s="34" t="s">
        <v>388</v>
      </c>
      <c r="EUQ148" s="34" t="s">
        <v>388</v>
      </c>
      <c r="EUR148" s="34" t="s">
        <v>388</v>
      </c>
      <c r="EUS148" s="34" t="s">
        <v>388</v>
      </c>
      <c r="EUT148" s="34" t="s">
        <v>388</v>
      </c>
      <c r="EUU148" s="34" t="s">
        <v>388</v>
      </c>
      <c r="EUV148" s="34" t="s">
        <v>388</v>
      </c>
      <c r="EUW148" s="34" t="s">
        <v>388</v>
      </c>
      <c r="EUX148" s="34" t="s">
        <v>388</v>
      </c>
      <c r="EUY148" s="34" t="s">
        <v>388</v>
      </c>
      <c r="EUZ148" s="34" t="s">
        <v>388</v>
      </c>
      <c r="EVA148" s="34" t="s">
        <v>388</v>
      </c>
      <c r="EVB148" s="34" t="s">
        <v>388</v>
      </c>
      <c r="EVC148" s="34" t="s">
        <v>388</v>
      </c>
      <c r="EVD148" s="34" t="s">
        <v>388</v>
      </c>
      <c r="EVE148" s="34" t="s">
        <v>388</v>
      </c>
      <c r="EVF148" s="34" t="s">
        <v>388</v>
      </c>
      <c r="EVG148" s="34" t="s">
        <v>388</v>
      </c>
      <c r="EVH148" s="34" t="s">
        <v>388</v>
      </c>
      <c r="EVI148" s="34" t="s">
        <v>388</v>
      </c>
      <c r="EVJ148" s="34" t="s">
        <v>388</v>
      </c>
      <c r="EVK148" s="34" t="s">
        <v>388</v>
      </c>
      <c r="EVL148" s="34" t="s">
        <v>388</v>
      </c>
      <c r="EVM148" s="34" t="s">
        <v>388</v>
      </c>
      <c r="EVN148" s="34" t="s">
        <v>388</v>
      </c>
      <c r="EVO148" s="34" t="s">
        <v>388</v>
      </c>
      <c r="EVP148" s="34" t="s">
        <v>388</v>
      </c>
      <c r="EVQ148" s="34" t="s">
        <v>388</v>
      </c>
      <c r="EVR148" s="34" t="s">
        <v>388</v>
      </c>
      <c r="EVS148" s="34" t="s">
        <v>388</v>
      </c>
      <c r="EVT148" s="34" t="s">
        <v>388</v>
      </c>
      <c r="EVU148" s="34" t="s">
        <v>388</v>
      </c>
      <c r="EVV148" s="34" t="s">
        <v>388</v>
      </c>
      <c r="EVW148" s="34" t="s">
        <v>388</v>
      </c>
      <c r="EVX148" s="34" t="s">
        <v>388</v>
      </c>
      <c r="EVY148" s="34" t="s">
        <v>388</v>
      </c>
      <c r="EVZ148" s="34" t="s">
        <v>388</v>
      </c>
      <c r="EWA148" s="34" t="s">
        <v>388</v>
      </c>
      <c r="EWB148" s="34" t="s">
        <v>388</v>
      </c>
      <c r="EWC148" s="34" t="s">
        <v>388</v>
      </c>
      <c r="EWD148" s="34" t="s">
        <v>388</v>
      </c>
      <c r="EWE148" s="34" t="s">
        <v>388</v>
      </c>
      <c r="EWF148" s="34" t="s">
        <v>388</v>
      </c>
      <c r="EWG148" s="34" t="s">
        <v>388</v>
      </c>
      <c r="EWH148" s="34" t="s">
        <v>388</v>
      </c>
      <c r="EWI148" s="34" t="s">
        <v>388</v>
      </c>
      <c r="EWJ148" s="34" t="s">
        <v>388</v>
      </c>
      <c r="EWK148" s="34" t="s">
        <v>388</v>
      </c>
      <c r="EWL148" s="34" t="s">
        <v>388</v>
      </c>
      <c r="EWM148" s="34" t="s">
        <v>388</v>
      </c>
      <c r="EWN148" s="34" t="s">
        <v>388</v>
      </c>
      <c r="EWO148" s="34" t="s">
        <v>388</v>
      </c>
      <c r="EWP148" s="34" t="s">
        <v>388</v>
      </c>
      <c r="EWQ148" s="34" t="s">
        <v>388</v>
      </c>
      <c r="EWR148" s="34" t="s">
        <v>388</v>
      </c>
      <c r="EWS148" s="34" t="s">
        <v>388</v>
      </c>
      <c r="EWT148" s="34" t="s">
        <v>388</v>
      </c>
      <c r="EWU148" s="34" t="s">
        <v>388</v>
      </c>
      <c r="EWV148" s="34" t="s">
        <v>388</v>
      </c>
      <c r="EWW148" s="34" t="s">
        <v>388</v>
      </c>
      <c r="EWX148" s="34" t="s">
        <v>388</v>
      </c>
      <c r="EWY148" s="34" t="s">
        <v>388</v>
      </c>
      <c r="EWZ148" s="34" t="s">
        <v>388</v>
      </c>
      <c r="EXA148" s="34" t="s">
        <v>388</v>
      </c>
      <c r="EXB148" s="34" t="s">
        <v>388</v>
      </c>
      <c r="EXC148" s="34" t="s">
        <v>388</v>
      </c>
      <c r="EXD148" s="34" t="s">
        <v>388</v>
      </c>
      <c r="EXE148" s="34" t="s">
        <v>388</v>
      </c>
      <c r="EXF148" s="34" t="s">
        <v>388</v>
      </c>
      <c r="EXG148" s="34" t="s">
        <v>388</v>
      </c>
      <c r="EXH148" s="34" t="s">
        <v>388</v>
      </c>
      <c r="EXI148" s="34" t="s">
        <v>388</v>
      </c>
      <c r="EXJ148" s="34" t="s">
        <v>388</v>
      </c>
      <c r="EXK148" s="34" t="s">
        <v>388</v>
      </c>
      <c r="EXL148" s="34" t="s">
        <v>388</v>
      </c>
      <c r="EXM148" s="34" t="s">
        <v>388</v>
      </c>
      <c r="EXN148" s="34" t="s">
        <v>388</v>
      </c>
      <c r="EXO148" s="34" t="s">
        <v>388</v>
      </c>
      <c r="EXP148" s="34" t="s">
        <v>388</v>
      </c>
      <c r="EXQ148" s="34" t="s">
        <v>388</v>
      </c>
      <c r="EXR148" s="34" t="s">
        <v>388</v>
      </c>
      <c r="EXS148" s="34" t="s">
        <v>388</v>
      </c>
      <c r="EXT148" s="34" t="s">
        <v>388</v>
      </c>
      <c r="EXU148" s="34" t="s">
        <v>388</v>
      </c>
      <c r="EXV148" s="34" t="s">
        <v>388</v>
      </c>
      <c r="EXW148" s="34" t="s">
        <v>388</v>
      </c>
      <c r="EXX148" s="34" t="s">
        <v>388</v>
      </c>
      <c r="EXY148" s="34" t="s">
        <v>388</v>
      </c>
      <c r="EXZ148" s="34" t="s">
        <v>388</v>
      </c>
      <c r="EYA148" s="34" t="s">
        <v>388</v>
      </c>
      <c r="EYB148" s="34" t="s">
        <v>388</v>
      </c>
      <c r="EYC148" s="34" t="s">
        <v>388</v>
      </c>
      <c r="EYD148" s="34" t="s">
        <v>388</v>
      </c>
      <c r="EYE148" s="34" t="s">
        <v>388</v>
      </c>
      <c r="EYF148" s="34" t="s">
        <v>388</v>
      </c>
      <c r="EYG148" s="34" t="s">
        <v>388</v>
      </c>
      <c r="EYH148" s="34" t="s">
        <v>388</v>
      </c>
      <c r="EYI148" s="34" t="s">
        <v>388</v>
      </c>
      <c r="EYJ148" s="34" t="s">
        <v>388</v>
      </c>
      <c r="EYK148" s="34" t="s">
        <v>388</v>
      </c>
      <c r="EYL148" s="34" t="s">
        <v>388</v>
      </c>
      <c r="EYM148" s="34" t="s">
        <v>388</v>
      </c>
      <c r="EYN148" s="34" t="s">
        <v>388</v>
      </c>
      <c r="EYO148" s="34" t="s">
        <v>388</v>
      </c>
      <c r="EYP148" s="34" t="s">
        <v>388</v>
      </c>
      <c r="EYQ148" s="34" t="s">
        <v>388</v>
      </c>
      <c r="EYR148" s="34" t="s">
        <v>388</v>
      </c>
      <c r="EYS148" s="34" t="s">
        <v>388</v>
      </c>
      <c r="EYT148" s="34" t="s">
        <v>388</v>
      </c>
      <c r="EYU148" s="34" t="s">
        <v>388</v>
      </c>
      <c r="EYV148" s="34" t="s">
        <v>388</v>
      </c>
      <c r="EYW148" s="34" t="s">
        <v>388</v>
      </c>
      <c r="EYX148" s="34" t="s">
        <v>388</v>
      </c>
      <c r="EYY148" s="34" t="s">
        <v>388</v>
      </c>
      <c r="EYZ148" s="34" t="s">
        <v>388</v>
      </c>
      <c r="EZA148" s="34" t="s">
        <v>388</v>
      </c>
      <c r="EZB148" s="34" t="s">
        <v>388</v>
      </c>
      <c r="EZC148" s="34" t="s">
        <v>388</v>
      </c>
      <c r="EZD148" s="34" t="s">
        <v>388</v>
      </c>
      <c r="EZE148" s="34" t="s">
        <v>388</v>
      </c>
      <c r="EZF148" s="34" t="s">
        <v>388</v>
      </c>
      <c r="EZG148" s="34" t="s">
        <v>388</v>
      </c>
      <c r="EZH148" s="34" t="s">
        <v>388</v>
      </c>
      <c r="EZI148" s="34" t="s">
        <v>388</v>
      </c>
      <c r="EZJ148" s="34" t="s">
        <v>388</v>
      </c>
      <c r="EZK148" s="34" t="s">
        <v>388</v>
      </c>
      <c r="EZL148" s="34" t="s">
        <v>388</v>
      </c>
      <c r="EZM148" s="34" t="s">
        <v>388</v>
      </c>
      <c r="EZN148" s="34" t="s">
        <v>388</v>
      </c>
      <c r="EZO148" s="34" t="s">
        <v>388</v>
      </c>
      <c r="EZP148" s="34" t="s">
        <v>388</v>
      </c>
      <c r="EZQ148" s="34" t="s">
        <v>388</v>
      </c>
      <c r="EZR148" s="34" t="s">
        <v>388</v>
      </c>
      <c r="EZS148" s="34" t="s">
        <v>388</v>
      </c>
      <c r="EZT148" s="34" t="s">
        <v>388</v>
      </c>
      <c r="EZU148" s="34" t="s">
        <v>388</v>
      </c>
      <c r="EZV148" s="34" t="s">
        <v>388</v>
      </c>
      <c r="EZW148" s="34" t="s">
        <v>388</v>
      </c>
      <c r="EZX148" s="34" t="s">
        <v>388</v>
      </c>
      <c r="EZY148" s="34" t="s">
        <v>388</v>
      </c>
      <c r="EZZ148" s="34" t="s">
        <v>388</v>
      </c>
      <c r="FAA148" s="34" t="s">
        <v>388</v>
      </c>
      <c r="FAB148" s="34" t="s">
        <v>388</v>
      </c>
      <c r="FAC148" s="34" t="s">
        <v>388</v>
      </c>
      <c r="FAD148" s="34" t="s">
        <v>388</v>
      </c>
      <c r="FAE148" s="34" t="s">
        <v>388</v>
      </c>
      <c r="FAF148" s="34" t="s">
        <v>388</v>
      </c>
      <c r="FAG148" s="34" t="s">
        <v>388</v>
      </c>
      <c r="FAH148" s="34" t="s">
        <v>388</v>
      </c>
      <c r="FAI148" s="34" t="s">
        <v>388</v>
      </c>
      <c r="FAJ148" s="34" t="s">
        <v>388</v>
      </c>
      <c r="FAK148" s="34" t="s">
        <v>388</v>
      </c>
      <c r="FAL148" s="34" t="s">
        <v>388</v>
      </c>
      <c r="FAM148" s="34" t="s">
        <v>388</v>
      </c>
      <c r="FAN148" s="34" t="s">
        <v>388</v>
      </c>
      <c r="FAO148" s="34" t="s">
        <v>388</v>
      </c>
      <c r="FAP148" s="34" t="s">
        <v>388</v>
      </c>
      <c r="FAQ148" s="34" t="s">
        <v>388</v>
      </c>
      <c r="FAR148" s="34" t="s">
        <v>388</v>
      </c>
      <c r="FAS148" s="34" t="s">
        <v>388</v>
      </c>
      <c r="FAT148" s="34" t="s">
        <v>388</v>
      </c>
      <c r="FAU148" s="34" t="s">
        <v>388</v>
      </c>
      <c r="FAV148" s="34" t="s">
        <v>388</v>
      </c>
      <c r="FAW148" s="34" t="s">
        <v>388</v>
      </c>
      <c r="FAX148" s="34" t="s">
        <v>388</v>
      </c>
      <c r="FAY148" s="34" t="s">
        <v>388</v>
      </c>
      <c r="FAZ148" s="34" t="s">
        <v>388</v>
      </c>
      <c r="FBA148" s="34" t="s">
        <v>388</v>
      </c>
      <c r="FBB148" s="34" t="s">
        <v>388</v>
      </c>
      <c r="FBC148" s="34" t="s">
        <v>388</v>
      </c>
      <c r="FBD148" s="34" t="s">
        <v>388</v>
      </c>
      <c r="FBE148" s="34" t="s">
        <v>388</v>
      </c>
      <c r="FBF148" s="34" t="s">
        <v>388</v>
      </c>
      <c r="FBG148" s="34" t="s">
        <v>388</v>
      </c>
      <c r="FBH148" s="34" t="s">
        <v>388</v>
      </c>
      <c r="FBI148" s="34" t="s">
        <v>388</v>
      </c>
      <c r="FBJ148" s="34" t="s">
        <v>388</v>
      </c>
      <c r="FBK148" s="34" t="s">
        <v>388</v>
      </c>
      <c r="FBL148" s="34" t="s">
        <v>388</v>
      </c>
      <c r="FBM148" s="34" t="s">
        <v>388</v>
      </c>
      <c r="FBN148" s="34" t="s">
        <v>388</v>
      </c>
      <c r="FBO148" s="34" t="s">
        <v>388</v>
      </c>
      <c r="FBP148" s="34" t="s">
        <v>388</v>
      </c>
      <c r="FBQ148" s="34" t="s">
        <v>388</v>
      </c>
      <c r="FBR148" s="34" t="s">
        <v>388</v>
      </c>
      <c r="FBS148" s="34" t="s">
        <v>388</v>
      </c>
      <c r="FBT148" s="34" t="s">
        <v>388</v>
      </c>
      <c r="FBU148" s="34" t="s">
        <v>388</v>
      </c>
      <c r="FBV148" s="34" t="s">
        <v>388</v>
      </c>
      <c r="FBW148" s="34" t="s">
        <v>388</v>
      </c>
      <c r="FBX148" s="34" t="s">
        <v>388</v>
      </c>
      <c r="FBY148" s="34" t="s">
        <v>388</v>
      </c>
      <c r="FBZ148" s="34" t="s">
        <v>388</v>
      </c>
      <c r="FCA148" s="34" t="s">
        <v>388</v>
      </c>
      <c r="FCB148" s="34" t="s">
        <v>388</v>
      </c>
      <c r="FCC148" s="34" t="s">
        <v>388</v>
      </c>
      <c r="FCD148" s="34" t="s">
        <v>388</v>
      </c>
      <c r="FCE148" s="34" t="s">
        <v>388</v>
      </c>
      <c r="FCF148" s="34" t="s">
        <v>388</v>
      </c>
      <c r="FCG148" s="34" t="s">
        <v>388</v>
      </c>
      <c r="FCH148" s="34" t="s">
        <v>388</v>
      </c>
      <c r="FCI148" s="34" t="s">
        <v>388</v>
      </c>
      <c r="FCJ148" s="34" t="s">
        <v>388</v>
      </c>
      <c r="FCK148" s="34" t="s">
        <v>388</v>
      </c>
      <c r="FCL148" s="34" t="s">
        <v>388</v>
      </c>
      <c r="FCM148" s="34" t="s">
        <v>388</v>
      </c>
      <c r="FCN148" s="34" t="s">
        <v>388</v>
      </c>
      <c r="FCO148" s="34" t="s">
        <v>388</v>
      </c>
      <c r="FCP148" s="34" t="s">
        <v>388</v>
      </c>
      <c r="FCQ148" s="34" t="s">
        <v>388</v>
      </c>
      <c r="FCR148" s="34" t="s">
        <v>388</v>
      </c>
      <c r="FCS148" s="34" t="s">
        <v>388</v>
      </c>
      <c r="FCT148" s="34" t="s">
        <v>388</v>
      </c>
      <c r="FCU148" s="34" t="s">
        <v>388</v>
      </c>
      <c r="FCV148" s="34" t="s">
        <v>388</v>
      </c>
      <c r="FCW148" s="34" t="s">
        <v>388</v>
      </c>
      <c r="FCX148" s="34" t="s">
        <v>388</v>
      </c>
      <c r="FCY148" s="34" t="s">
        <v>388</v>
      </c>
      <c r="FCZ148" s="34" t="s">
        <v>388</v>
      </c>
      <c r="FDA148" s="34" t="s">
        <v>388</v>
      </c>
      <c r="FDB148" s="34" t="s">
        <v>388</v>
      </c>
      <c r="FDC148" s="34" t="s">
        <v>388</v>
      </c>
      <c r="FDD148" s="34" t="s">
        <v>388</v>
      </c>
      <c r="FDE148" s="34" t="s">
        <v>388</v>
      </c>
      <c r="FDF148" s="34" t="s">
        <v>388</v>
      </c>
      <c r="FDG148" s="34" t="s">
        <v>388</v>
      </c>
      <c r="FDH148" s="34" t="s">
        <v>388</v>
      </c>
      <c r="FDI148" s="34" t="s">
        <v>388</v>
      </c>
      <c r="FDJ148" s="34" t="s">
        <v>388</v>
      </c>
      <c r="FDK148" s="34" t="s">
        <v>388</v>
      </c>
      <c r="FDL148" s="34" t="s">
        <v>388</v>
      </c>
      <c r="FDM148" s="34" t="s">
        <v>388</v>
      </c>
      <c r="FDN148" s="34" t="s">
        <v>388</v>
      </c>
      <c r="FDO148" s="34" t="s">
        <v>388</v>
      </c>
      <c r="FDP148" s="34" t="s">
        <v>388</v>
      </c>
      <c r="FDQ148" s="34" t="s">
        <v>388</v>
      </c>
      <c r="FDR148" s="34" t="s">
        <v>388</v>
      </c>
      <c r="FDS148" s="34" t="s">
        <v>388</v>
      </c>
      <c r="FDT148" s="34" t="s">
        <v>388</v>
      </c>
      <c r="FDU148" s="34" t="s">
        <v>388</v>
      </c>
      <c r="FDV148" s="34" t="s">
        <v>388</v>
      </c>
      <c r="FDW148" s="34" t="s">
        <v>388</v>
      </c>
      <c r="FDX148" s="34" t="s">
        <v>388</v>
      </c>
      <c r="FDY148" s="34" t="s">
        <v>388</v>
      </c>
      <c r="FDZ148" s="34" t="s">
        <v>388</v>
      </c>
      <c r="FEA148" s="34" t="s">
        <v>388</v>
      </c>
      <c r="FEB148" s="34" t="s">
        <v>388</v>
      </c>
      <c r="FEC148" s="34" t="s">
        <v>388</v>
      </c>
      <c r="FED148" s="34" t="s">
        <v>388</v>
      </c>
      <c r="FEE148" s="34" t="s">
        <v>388</v>
      </c>
      <c r="FEF148" s="34" t="s">
        <v>388</v>
      </c>
      <c r="FEG148" s="34" t="s">
        <v>388</v>
      </c>
      <c r="FEH148" s="34" t="s">
        <v>388</v>
      </c>
      <c r="FEI148" s="34" t="s">
        <v>388</v>
      </c>
      <c r="FEJ148" s="34" t="s">
        <v>388</v>
      </c>
      <c r="FEK148" s="34" t="s">
        <v>388</v>
      </c>
      <c r="FEL148" s="34" t="s">
        <v>388</v>
      </c>
      <c r="FEM148" s="34" t="s">
        <v>388</v>
      </c>
      <c r="FEN148" s="34" t="s">
        <v>388</v>
      </c>
      <c r="FEO148" s="34" t="s">
        <v>388</v>
      </c>
      <c r="FEP148" s="34" t="s">
        <v>388</v>
      </c>
      <c r="FEQ148" s="34" t="s">
        <v>388</v>
      </c>
      <c r="FER148" s="34" t="s">
        <v>388</v>
      </c>
      <c r="FES148" s="34" t="s">
        <v>388</v>
      </c>
      <c r="FET148" s="34" t="s">
        <v>388</v>
      </c>
      <c r="FEU148" s="34" t="s">
        <v>388</v>
      </c>
      <c r="FEV148" s="34" t="s">
        <v>388</v>
      </c>
      <c r="FEW148" s="34" t="s">
        <v>388</v>
      </c>
      <c r="FEX148" s="34" t="s">
        <v>388</v>
      </c>
      <c r="FEY148" s="34" t="s">
        <v>388</v>
      </c>
      <c r="FEZ148" s="34" t="s">
        <v>388</v>
      </c>
      <c r="FFA148" s="34" t="s">
        <v>388</v>
      </c>
      <c r="FFB148" s="34" t="s">
        <v>388</v>
      </c>
      <c r="FFC148" s="34" t="s">
        <v>388</v>
      </c>
      <c r="FFD148" s="34" t="s">
        <v>388</v>
      </c>
      <c r="FFE148" s="34" t="s">
        <v>388</v>
      </c>
      <c r="FFF148" s="34" t="s">
        <v>388</v>
      </c>
      <c r="FFG148" s="34" t="s">
        <v>388</v>
      </c>
      <c r="FFH148" s="34" t="s">
        <v>388</v>
      </c>
      <c r="FFI148" s="34" t="s">
        <v>388</v>
      </c>
      <c r="FFJ148" s="34" t="s">
        <v>388</v>
      </c>
      <c r="FFK148" s="34" t="s">
        <v>388</v>
      </c>
      <c r="FFL148" s="34" t="s">
        <v>388</v>
      </c>
      <c r="FFM148" s="34" t="s">
        <v>388</v>
      </c>
      <c r="FFN148" s="34" t="s">
        <v>388</v>
      </c>
      <c r="FFO148" s="34" t="s">
        <v>388</v>
      </c>
      <c r="FFP148" s="34" t="s">
        <v>388</v>
      </c>
      <c r="FFQ148" s="34" t="s">
        <v>388</v>
      </c>
      <c r="FFR148" s="34" t="s">
        <v>388</v>
      </c>
      <c r="FFS148" s="34" t="s">
        <v>388</v>
      </c>
      <c r="FFT148" s="34" t="s">
        <v>388</v>
      </c>
      <c r="FFU148" s="34" t="s">
        <v>388</v>
      </c>
      <c r="FFV148" s="34" t="s">
        <v>388</v>
      </c>
      <c r="FFW148" s="34" t="s">
        <v>388</v>
      </c>
      <c r="FFX148" s="34" t="s">
        <v>388</v>
      </c>
      <c r="FFY148" s="34" t="s">
        <v>388</v>
      </c>
      <c r="FFZ148" s="34" t="s">
        <v>388</v>
      </c>
      <c r="FGA148" s="34" t="s">
        <v>388</v>
      </c>
      <c r="FGB148" s="34" t="s">
        <v>388</v>
      </c>
      <c r="FGC148" s="34" t="s">
        <v>388</v>
      </c>
      <c r="FGD148" s="34" t="s">
        <v>388</v>
      </c>
      <c r="FGE148" s="34" t="s">
        <v>388</v>
      </c>
      <c r="FGF148" s="34" t="s">
        <v>388</v>
      </c>
      <c r="FGG148" s="34" t="s">
        <v>388</v>
      </c>
      <c r="FGH148" s="34" t="s">
        <v>388</v>
      </c>
      <c r="FGI148" s="34" t="s">
        <v>388</v>
      </c>
      <c r="FGJ148" s="34" t="s">
        <v>388</v>
      </c>
      <c r="FGK148" s="34" t="s">
        <v>388</v>
      </c>
      <c r="FGL148" s="34" t="s">
        <v>388</v>
      </c>
      <c r="FGM148" s="34" t="s">
        <v>388</v>
      </c>
      <c r="FGN148" s="34" t="s">
        <v>388</v>
      </c>
      <c r="FGO148" s="34" t="s">
        <v>388</v>
      </c>
      <c r="FGP148" s="34" t="s">
        <v>388</v>
      </c>
      <c r="FGQ148" s="34" t="s">
        <v>388</v>
      </c>
      <c r="FGR148" s="34" t="s">
        <v>388</v>
      </c>
      <c r="FGS148" s="34" t="s">
        <v>388</v>
      </c>
      <c r="FGT148" s="34" t="s">
        <v>388</v>
      </c>
      <c r="FGU148" s="34" t="s">
        <v>388</v>
      </c>
      <c r="FGV148" s="34" t="s">
        <v>388</v>
      </c>
      <c r="FGW148" s="34" t="s">
        <v>388</v>
      </c>
      <c r="FGX148" s="34" t="s">
        <v>388</v>
      </c>
      <c r="FGY148" s="34" t="s">
        <v>388</v>
      </c>
      <c r="FGZ148" s="34" t="s">
        <v>388</v>
      </c>
      <c r="FHA148" s="34" t="s">
        <v>388</v>
      </c>
      <c r="FHB148" s="34" t="s">
        <v>388</v>
      </c>
      <c r="FHC148" s="34" t="s">
        <v>388</v>
      </c>
      <c r="FHD148" s="34" t="s">
        <v>388</v>
      </c>
      <c r="FHE148" s="34" t="s">
        <v>388</v>
      </c>
      <c r="FHF148" s="34" t="s">
        <v>388</v>
      </c>
      <c r="FHG148" s="34" t="s">
        <v>388</v>
      </c>
      <c r="FHH148" s="34" t="s">
        <v>388</v>
      </c>
      <c r="FHI148" s="34" t="s">
        <v>388</v>
      </c>
      <c r="FHJ148" s="34" t="s">
        <v>388</v>
      </c>
      <c r="FHK148" s="34" t="s">
        <v>388</v>
      </c>
      <c r="FHL148" s="34" t="s">
        <v>388</v>
      </c>
      <c r="FHM148" s="34" t="s">
        <v>388</v>
      </c>
      <c r="FHN148" s="34" t="s">
        <v>388</v>
      </c>
      <c r="FHO148" s="34" t="s">
        <v>388</v>
      </c>
      <c r="FHP148" s="34" t="s">
        <v>388</v>
      </c>
      <c r="FHQ148" s="34" t="s">
        <v>388</v>
      </c>
      <c r="FHR148" s="34" t="s">
        <v>388</v>
      </c>
      <c r="FHS148" s="34" t="s">
        <v>388</v>
      </c>
      <c r="FHT148" s="34" t="s">
        <v>388</v>
      </c>
      <c r="FHU148" s="34" t="s">
        <v>388</v>
      </c>
      <c r="FHV148" s="34" t="s">
        <v>388</v>
      </c>
      <c r="FHW148" s="34" t="s">
        <v>388</v>
      </c>
      <c r="FHX148" s="34" t="s">
        <v>388</v>
      </c>
      <c r="FHY148" s="34" t="s">
        <v>388</v>
      </c>
      <c r="FHZ148" s="34" t="s">
        <v>388</v>
      </c>
      <c r="FIA148" s="34" t="s">
        <v>388</v>
      </c>
      <c r="FIB148" s="34" t="s">
        <v>388</v>
      </c>
      <c r="FIC148" s="34" t="s">
        <v>388</v>
      </c>
      <c r="FID148" s="34" t="s">
        <v>388</v>
      </c>
      <c r="FIE148" s="34" t="s">
        <v>388</v>
      </c>
      <c r="FIF148" s="34" t="s">
        <v>388</v>
      </c>
      <c r="FIG148" s="34" t="s">
        <v>388</v>
      </c>
      <c r="FIH148" s="34" t="s">
        <v>388</v>
      </c>
      <c r="FII148" s="34" t="s">
        <v>388</v>
      </c>
      <c r="FIJ148" s="34" t="s">
        <v>388</v>
      </c>
      <c r="FIK148" s="34" t="s">
        <v>388</v>
      </c>
      <c r="FIL148" s="34" t="s">
        <v>388</v>
      </c>
      <c r="FIM148" s="34" t="s">
        <v>388</v>
      </c>
      <c r="FIN148" s="34" t="s">
        <v>388</v>
      </c>
      <c r="FIO148" s="34" t="s">
        <v>388</v>
      </c>
      <c r="FIP148" s="34" t="s">
        <v>388</v>
      </c>
      <c r="FIQ148" s="34" t="s">
        <v>388</v>
      </c>
      <c r="FIR148" s="34" t="s">
        <v>388</v>
      </c>
      <c r="FIS148" s="34" t="s">
        <v>388</v>
      </c>
      <c r="FIT148" s="34" t="s">
        <v>388</v>
      </c>
      <c r="FIU148" s="34" t="s">
        <v>388</v>
      </c>
      <c r="FIV148" s="34" t="s">
        <v>388</v>
      </c>
      <c r="FIW148" s="34" t="s">
        <v>388</v>
      </c>
      <c r="FIX148" s="34" t="s">
        <v>388</v>
      </c>
      <c r="FIY148" s="34" t="s">
        <v>388</v>
      </c>
      <c r="FIZ148" s="34" t="s">
        <v>388</v>
      </c>
      <c r="FJA148" s="34" t="s">
        <v>388</v>
      </c>
      <c r="FJB148" s="34" t="s">
        <v>388</v>
      </c>
      <c r="FJC148" s="34" t="s">
        <v>388</v>
      </c>
      <c r="FJD148" s="34" t="s">
        <v>388</v>
      </c>
      <c r="FJE148" s="34" t="s">
        <v>388</v>
      </c>
      <c r="FJF148" s="34" t="s">
        <v>388</v>
      </c>
      <c r="FJG148" s="34" t="s">
        <v>388</v>
      </c>
      <c r="FJH148" s="34" t="s">
        <v>388</v>
      </c>
      <c r="FJI148" s="34" t="s">
        <v>388</v>
      </c>
      <c r="FJJ148" s="34" t="s">
        <v>388</v>
      </c>
      <c r="FJK148" s="34" t="s">
        <v>388</v>
      </c>
      <c r="FJL148" s="34" t="s">
        <v>388</v>
      </c>
      <c r="FJM148" s="34" t="s">
        <v>388</v>
      </c>
      <c r="FJN148" s="34" t="s">
        <v>388</v>
      </c>
      <c r="FJO148" s="34" t="s">
        <v>388</v>
      </c>
      <c r="FJP148" s="34" t="s">
        <v>388</v>
      </c>
      <c r="FJQ148" s="34" t="s">
        <v>388</v>
      </c>
      <c r="FJR148" s="34" t="s">
        <v>388</v>
      </c>
      <c r="FJS148" s="34" t="s">
        <v>388</v>
      </c>
      <c r="FJT148" s="34" t="s">
        <v>388</v>
      </c>
      <c r="FJU148" s="34" t="s">
        <v>388</v>
      </c>
      <c r="FJV148" s="34" t="s">
        <v>388</v>
      </c>
      <c r="FJW148" s="34" t="s">
        <v>388</v>
      </c>
      <c r="FJX148" s="34" t="s">
        <v>388</v>
      </c>
      <c r="FJY148" s="34" t="s">
        <v>388</v>
      </c>
      <c r="FJZ148" s="34" t="s">
        <v>388</v>
      </c>
      <c r="FKA148" s="34" t="s">
        <v>388</v>
      </c>
      <c r="FKB148" s="34" t="s">
        <v>388</v>
      </c>
      <c r="FKC148" s="34" t="s">
        <v>388</v>
      </c>
      <c r="FKD148" s="34" t="s">
        <v>388</v>
      </c>
      <c r="FKE148" s="34" t="s">
        <v>388</v>
      </c>
      <c r="FKF148" s="34" t="s">
        <v>388</v>
      </c>
      <c r="FKG148" s="34" t="s">
        <v>388</v>
      </c>
      <c r="FKH148" s="34" t="s">
        <v>388</v>
      </c>
      <c r="FKI148" s="34" t="s">
        <v>388</v>
      </c>
      <c r="FKJ148" s="34" t="s">
        <v>388</v>
      </c>
      <c r="FKK148" s="34" t="s">
        <v>388</v>
      </c>
      <c r="FKL148" s="34" t="s">
        <v>388</v>
      </c>
      <c r="FKM148" s="34" t="s">
        <v>388</v>
      </c>
      <c r="FKN148" s="34" t="s">
        <v>388</v>
      </c>
      <c r="FKO148" s="34" t="s">
        <v>388</v>
      </c>
      <c r="FKP148" s="34" t="s">
        <v>388</v>
      </c>
      <c r="FKQ148" s="34" t="s">
        <v>388</v>
      </c>
      <c r="FKR148" s="34" t="s">
        <v>388</v>
      </c>
      <c r="FKS148" s="34" t="s">
        <v>388</v>
      </c>
      <c r="FKT148" s="34" t="s">
        <v>388</v>
      </c>
      <c r="FKU148" s="34" t="s">
        <v>388</v>
      </c>
      <c r="FKV148" s="34" t="s">
        <v>388</v>
      </c>
      <c r="FKW148" s="34" t="s">
        <v>388</v>
      </c>
      <c r="FKX148" s="34" t="s">
        <v>388</v>
      </c>
      <c r="FKY148" s="34" t="s">
        <v>388</v>
      </c>
      <c r="FKZ148" s="34" t="s">
        <v>388</v>
      </c>
      <c r="FLA148" s="34" t="s">
        <v>388</v>
      </c>
      <c r="FLB148" s="34" t="s">
        <v>388</v>
      </c>
      <c r="FLC148" s="34" t="s">
        <v>388</v>
      </c>
      <c r="FLD148" s="34" t="s">
        <v>388</v>
      </c>
      <c r="FLE148" s="34" t="s">
        <v>388</v>
      </c>
      <c r="FLF148" s="34" t="s">
        <v>388</v>
      </c>
      <c r="FLG148" s="34" t="s">
        <v>388</v>
      </c>
      <c r="FLH148" s="34" t="s">
        <v>388</v>
      </c>
      <c r="FLI148" s="34" t="s">
        <v>388</v>
      </c>
      <c r="FLJ148" s="34" t="s">
        <v>388</v>
      </c>
      <c r="FLK148" s="34" t="s">
        <v>388</v>
      </c>
      <c r="FLL148" s="34" t="s">
        <v>388</v>
      </c>
      <c r="FLM148" s="34" t="s">
        <v>388</v>
      </c>
      <c r="FLN148" s="34" t="s">
        <v>388</v>
      </c>
      <c r="FLO148" s="34" t="s">
        <v>388</v>
      </c>
      <c r="FLP148" s="34" t="s">
        <v>388</v>
      </c>
      <c r="FLQ148" s="34" t="s">
        <v>388</v>
      </c>
      <c r="FLR148" s="34" t="s">
        <v>388</v>
      </c>
      <c r="FLS148" s="34" t="s">
        <v>388</v>
      </c>
      <c r="FLT148" s="34" t="s">
        <v>388</v>
      </c>
      <c r="FLU148" s="34" t="s">
        <v>388</v>
      </c>
      <c r="FLV148" s="34" t="s">
        <v>388</v>
      </c>
      <c r="FLW148" s="34" t="s">
        <v>388</v>
      </c>
      <c r="FLX148" s="34" t="s">
        <v>388</v>
      </c>
      <c r="FLY148" s="34" t="s">
        <v>388</v>
      </c>
      <c r="FLZ148" s="34" t="s">
        <v>388</v>
      </c>
      <c r="FMA148" s="34" t="s">
        <v>388</v>
      </c>
      <c r="FMB148" s="34" t="s">
        <v>388</v>
      </c>
      <c r="FMC148" s="34" t="s">
        <v>388</v>
      </c>
      <c r="FMD148" s="34" t="s">
        <v>388</v>
      </c>
      <c r="FME148" s="34" t="s">
        <v>388</v>
      </c>
      <c r="FMF148" s="34" t="s">
        <v>388</v>
      </c>
      <c r="FMG148" s="34" t="s">
        <v>388</v>
      </c>
      <c r="FMH148" s="34" t="s">
        <v>388</v>
      </c>
      <c r="FMI148" s="34" t="s">
        <v>388</v>
      </c>
      <c r="FMJ148" s="34" t="s">
        <v>388</v>
      </c>
      <c r="FMK148" s="34" t="s">
        <v>388</v>
      </c>
      <c r="FML148" s="34" t="s">
        <v>388</v>
      </c>
      <c r="FMM148" s="34" t="s">
        <v>388</v>
      </c>
      <c r="FMN148" s="34" t="s">
        <v>388</v>
      </c>
      <c r="FMO148" s="34" t="s">
        <v>388</v>
      </c>
      <c r="FMP148" s="34" t="s">
        <v>388</v>
      </c>
      <c r="FMQ148" s="34" t="s">
        <v>388</v>
      </c>
      <c r="FMR148" s="34" t="s">
        <v>388</v>
      </c>
      <c r="FMS148" s="34" t="s">
        <v>388</v>
      </c>
      <c r="FMT148" s="34" t="s">
        <v>388</v>
      </c>
      <c r="FMU148" s="34" t="s">
        <v>388</v>
      </c>
      <c r="FMV148" s="34" t="s">
        <v>388</v>
      </c>
      <c r="FMW148" s="34" t="s">
        <v>388</v>
      </c>
      <c r="FMX148" s="34" t="s">
        <v>388</v>
      </c>
      <c r="FMY148" s="34" t="s">
        <v>388</v>
      </c>
      <c r="FMZ148" s="34" t="s">
        <v>388</v>
      </c>
      <c r="FNA148" s="34" t="s">
        <v>388</v>
      </c>
      <c r="FNB148" s="34" t="s">
        <v>388</v>
      </c>
      <c r="FNC148" s="34" t="s">
        <v>388</v>
      </c>
      <c r="FND148" s="34" t="s">
        <v>388</v>
      </c>
      <c r="FNE148" s="34" t="s">
        <v>388</v>
      </c>
      <c r="FNF148" s="34" t="s">
        <v>388</v>
      </c>
      <c r="FNG148" s="34" t="s">
        <v>388</v>
      </c>
      <c r="FNH148" s="34" t="s">
        <v>388</v>
      </c>
      <c r="FNI148" s="34" t="s">
        <v>388</v>
      </c>
      <c r="FNJ148" s="34" t="s">
        <v>388</v>
      </c>
      <c r="FNK148" s="34" t="s">
        <v>388</v>
      </c>
      <c r="FNL148" s="34" t="s">
        <v>388</v>
      </c>
      <c r="FNM148" s="34" t="s">
        <v>388</v>
      </c>
      <c r="FNN148" s="34" t="s">
        <v>388</v>
      </c>
      <c r="FNO148" s="34" t="s">
        <v>388</v>
      </c>
      <c r="FNP148" s="34" t="s">
        <v>388</v>
      </c>
      <c r="FNQ148" s="34" t="s">
        <v>388</v>
      </c>
      <c r="FNR148" s="34" t="s">
        <v>388</v>
      </c>
      <c r="FNS148" s="34" t="s">
        <v>388</v>
      </c>
      <c r="FNT148" s="34" t="s">
        <v>388</v>
      </c>
      <c r="FNU148" s="34" t="s">
        <v>388</v>
      </c>
      <c r="FNV148" s="34" t="s">
        <v>388</v>
      </c>
      <c r="FNW148" s="34" t="s">
        <v>388</v>
      </c>
      <c r="FNX148" s="34" t="s">
        <v>388</v>
      </c>
      <c r="FNY148" s="34" t="s">
        <v>388</v>
      </c>
      <c r="FNZ148" s="34" t="s">
        <v>388</v>
      </c>
      <c r="FOA148" s="34" t="s">
        <v>388</v>
      </c>
      <c r="FOB148" s="34" t="s">
        <v>388</v>
      </c>
      <c r="FOC148" s="34" t="s">
        <v>388</v>
      </c>
      <c r="FOD148" s="34" t="s">
        <v>388</v>
      </c>
      <c r="FOE148" s="34" t="s">
        <v>388</v>
      </c>
      <c r="FOF148" s="34" t="s">
        <v>388</v>
      </c>
      <c r="FOG148" s="34" t="s">
        <v>388</v>
      </c>
      <c r="FOH148" s="34" t="s">
        <v>388</v>
      </c>
      <c r="FOI148" s="34" t="s">
        <v>388</v>
      </c>
      <c r="FOJ148" s="34" t="s">
        <v>388</v>
      </c>
      <c r="FOK148" s="34" t="s">
        <v>388</v>
      </c>
      <c r="FOL148" s="34" t="s">
        <v>388</v>
      </c>
      <c r="FOM148" s="34" t="s">
        <v>388</v>
      </c>
      <c r="FON148" s="34" t="s">
        <v>388</v>
      </c>
      <c r="FOO148" s="34" t="s">
        <v>388</v>
      </c>
      <c r="FOP148" s="34" t="s">
        <v>388</v>
      </c>
      <c r="FOQ148" s="34" t="s">
        <v>388</v>
      </c>
      <c r="FOR148" s="34" t="s">
        <v>388</v>
      </c>
      <c r="FOS148" s="34" t="s">
        <v>388</v>
      </c>
      <c r="FOT148" s="34" t="s">
        <v>388</v>
      </c>
      <c r="FOU148" s="34" t="s">
        <v>388</v>
      </c>
      <c r="FOV148" s="34" t="s">
        <v>388</v>
      </c>
      <c r="FOW148" s="34" t="s">
        <v>388</v>
      </c>
      <c r="FOX148" s="34" t="s">
        <v>388</v>
      </c>
      <c r="FOY148" s="34" t="s">
        <v>388</v>
      </c>
      <c r="FOZ148" s="34" t="s">
        <v>388</v>
      </c>
      <c r="FPA148" s="34" t="s">
        <v>388</v>
      </c>
      <c r="FPB148" s="34" t="s">
        <v>388</v>
      </c>
      <c r="FPC148" s="34" t="s">
        <v>388</v>
      </c>
      <c r="FPD148" s="34" t="s">
        <v>388</v>
      </c>
      <c r="FPE148" s="34" t="s">
        <v>388</v>
      </c>
      <c r="FPF148" s="34" t="s">
        <v>388</v>
      </c>
      <c r="FPG148" s="34" t="s">
        <v>388</v>
      </c>
      <c r="FPH148" s="34" t="s">
        <v>388</v>
      </c>
      <c r="FPI148" s="34" t="s">
        <v>388</v>
      </c>
      <c r="FPJ148" s="34" t="s">
        <v>388</v>
      </c>
      <c r="FPK148" s="34" t="s">
        <v>388</v>
      </c>
      <c r="FPL148" s="34" t="s">
        <v>388</v>
      </c>
      <c r="FPM148" s="34" t="s">
        <v>388</v>
      </c>
      <c r="FPN148" s="34" t="s">
        <v>388</v>
      </c>
      <c r="FPO148" s="34" t="s">
        <v>388</v>
      </c>
      <c r="FPP148" s="34" t="s">
        <v>388</v>
      </c>
      <c r="FPQ148" s="34" t="s">
        <v>388</v>
      </c>
      <c r="FPR148" s="34" t="s">
        <v>388</v>
      </c>
      <c r="FPS148" s="34" t="s">
        <v>388</v>
      </c>
      <c r="FPT148" s="34" t="s">
        <v>388</v>
      </c>
      <c r="FPU148" s="34" t="s">
        <v>388</v>
      </c>
      <c r="FPV148" s="34" t="s">
        <v>388</v>
      </c>
      <c r="FPW148" s="34" t="s">
        <v>388</v>
      </c>
      <c r="FPX148" s="34" t="s">
        <v>388</v>
      </c>
      <c r="FPY148" s="34" t="s">
        <v>388</v>
      </c>
      <c r="FPZ148" s="34" t="s">
        <v>388</v>
      </c>
      <c r="FQA148" s="34" t="s">
        <v>388</v>
      </c>
      <c r="FQB148" s="34" t="s">
        <v>388</v>
      </c>
      <c r="FQC148" s="34" t="s">
        <v>388</v>
      </c>
      <c r="FQD148" s="34" t="s">
        <v>388</v>
      </c>
      <c r="FQE148" s="34" t="s">
        <v>388</v>
      </c>
      <c r="FQF148" s="34" t="s">
        <v>388</v>
      </c>
      <c r="FQG148" s="34" t="s">
        <v>388</v>
      </c>
      <c r="FQH148" s="34" t="s">
        <v>388</v>
      </c>
      <c r="FQI148" s="34" t="s">
        <v>388</v>
      </c>
      <c r="FQJ148" s="34" t="s">
        <v>388</v>
      </c>
      <c r="FQK148" s="34" t="s">
        <v>388</v>
      </c>
      <c r="FQL148" s="34" t="s">
        <v>388</v>
      </c>
      <c r="FQM148" s="34" t="s">
        <v>388</v>
      </c>
      <c r="FQN148" s="34" t="s">
        <v>388</v>
      </c>
      <c r="FQO148" s="34" t="s">
        <v>388</v>
      </c>
      <c r="FQP148" s="34" t="s">
        <v>388</v>
      </c>
      <c r="FQQ148" s="34" t="s">
        <v>388</v>
      </c>
      <c r="FQR148" s="34" t="s">
        <v>388</v>
      </c>
      <c r="FQS148" s="34" t="s">
        <v>388</v>
      </c>
      <c r="FQT148" s="34" t="s">
        <v>388</v>
      </c>
      <c r="FQU148" s="34" t="s">
        <v>388</v>
      </c>
      <c r="FQV148" s="34" t="s">
        <v>388</v>
      </c>
      <c r="FQW148" s="34" t="s">
        <v>388</v>
      </c>
      <c r="FQX148" s="34" t="s">
        <v>388</v>
      </c>
      <c r="FQY148" s="34" t="s">
        <v>388</v>
      </c>
      <c r="FQZ148" s="34" t="s">
        <v>388</v>
      </c>
      <c r="FRA148" s="34" t="s">
        <v>388</v>
      </c>
      <c r="FRB148" s="34" t="s">
        <v>388</v>
      </c>
      <c r="FRC148" s="34" t="s">
        <v>388</v>
      </c>
      <c r="FRD148" s="34" t="s">
        <v>388</v>
      </c>
      <c r="FRE148" s="34" t="s">
        <v>388</v>
      </c>
      <c r="FRF148" s="34" t="s">
        <v>388</v>
      </c>
      <c r="FRG148" s="34" t="s">
        <v>388</v>
      </c>
      <c r="FRH148" s="34" t="s">
        <v>388</v>
      </c>
      <c r="FRI148" s="34" t="s">
        <v>388</v>
      </c>
      <c r="FRJ148" s="34" t="s">
        <v>388</v>
      </c>
      <c r="FRK148" s="34" t="s">
        <v>388</v>
      </c>
      <c r="FRL148" s="34" t="s">
        <v>388</v>
      </c>
      <c r="FRM148" s="34" t="s">
        <v>388</v>
      </c>
      <c r="FRN148" s="34" t="s">
        <v>388</v>
      </c>
      <c r="FRO148" s="34" t="s">
        <v>388</v>
      </c>
      <c r="FRP148" s="34" t="s">
        <v>388</v>
      </c>
      <c r="FRQ148" s="34" t="s">
        <v>388</v>
      </c>
      <c r="FRR148" s="34" t="s">
        <v>388</v>
      </c>
      <c r="FRS148" s="34" t="s">
        <v>388</v>
      </c>
      <c r="FRT148" s="34" t="s">
        <v>388</v>
      </c>
      <c r="FRU148" s="34" t="s">
        <v>388</v>
      </c>
      <c r="FRV148" s="34" t="s">
        <v>388</v>
      </c>
      <c r="FRW148" s="34" t="s">
        <v>388</v>
      </c>
      <c r="FRX148" s="34" t="s">
        <v>388</v>
      </c>
      <c r="FRY148" s="34" t="s">
        <v>388</v>
      </c>
      <c r="FRZ148" s="34" t="s">
        <v>388</v>
      </c>
      <c r="FSA148" s="34" t="s">
        <v>388</v>
      </c>
      <c r="FSB148" s="34" t="s">
        <v>388</v>
      </c>
      <c r="FSC148" s="34" t="s">
        <v>388</v>
      </c>
      <c r="FSD148" s="34" t="s">
        <v>388</v>
      </c>
      <c r="FSE148" s="34" t="s">
        <v>388</v>
      </c>
      <c r="FSF148" s="34" t="s">
        <v>388</v>
      </c>
      <c r="FSG148" s="34" t="s">
        <v>388</v>
      </c>
      <c r="FSH148" s="34" t="s">
        <v>388</v>
      </c>
      <c r="FSI148" s="34" t="s">
        <v>388</v>
      </c>
      <c r="FSJ148" s="34" t="s">
        <v>388</v>
      </c>
      <c r="FSK148" s="34" t="s">
        <v>388</v>
      </c>
      <c r="FSL148" s="34" t="s">
        <v>388</v>
      </c>
      <c r="FSM148" s="34" t="s">
        <v>388</v>
      </c>
      <c r="FSN148" s="34" t="s">
        <v>388</v>
      </c>
      <c r="FSO148" s="34" t="s">
        <v>388</v>
      </c>
      <c r="FSP148" s="34" t="s">
        <v>388</v>
      </c>
      <c r="FSQ148" s="34" t="s">
        <v>388</v>
      </c>
      <c r="FSR148" s="34" t="s">
        <v>388</v>
      </c>
      <c r="FSS148" s="34" t="s">
        <v>388</v>
      </c>
      <c r="FST148" s="34" t="s">
        <v>388</v>
      </c>
      <c r="FSU148" s="34" t="s">
        <v>388</v>
      </c>
      <c r="FSV148" s="34" t="s">
        <v>388</v>
      </c>
      <c r="FSW148" s="34" t="s">
        <v>388</v>
      </c>
      <c r="FSX148" s="34" t="s">
        <v>388</v>
      </c>
      <c r="FSY148" s="34" t="s">
        <v>388</v>
      </c>
      <c r="FSZ148" s="34" t="s">
        <v>388</v>
      </c>
      <c r="FTA148" s="34" t="s">
        <v>388</v>
      </c>
      <c r="FTB148" s="34" t="s">
        <v>388</v>
      </c>
      <c r="FTC148" s="34" t="s">
        <v>388</v>
      </c>
      <c r="FTD148" s="34" t="s">
        <v>388</v>
      </c>
      <c r="FTE148" s="34" t="s">
        <v>388</v>
      </c>
      <c r="FTF148" s="34" t="s">
        <v>388</v>
      </c>
      <c r="FTG148" s="34" t="s">
        <v>388</v>
      </c>
      <c r="FTH148" s="34" t="s">
        <v>388</v>
      </c>
      <c r="FTI148" s="34" t="s">
        <v>388</v>
      </c>
      <c r="FTJ148" s="34" t="s">
        <v>388</v>
      </c>
      <c r="FTK148" s="34" t="s">
        <v>388</v>
      </c>
      <c r="FTL148" s="34" t="s">
        <v>388</v>
      </c>
      <c r="FTM148" s="34" t="s">
        <v>388</v>
      </c>
      <c r="FTN148" s="34" t="s">
        <v>388</v>
      </c>
      <c r="FTO148" s="34" t="s">
        <v>388</v>
      </c>
      <c r="FTP148" s="34" t="s">
        <v>388</v>
      </c>
      <c r="FTQ148" s="34" t="s">
        <v>388</v>
      </c>
      <c r="FTR148" s="34" t="s">
        <v>388</v>
      </c>
      <c r="FTS148" s="34" t="s">
        <v>388</v>
      </c>
      <c r="FTT148" s="34" t="s">
        <v>388</v>
      </c>
      <c r="FTU148" s="34" t="s">
        <v>388</v>
      </c>
      <c r="FTV148" s="34" t="s">
        <v>388</v>
      </c>
      <c r="FTW148" s="34" t="s">
        <v>388</v>
      </c>
      <c r="FTX148" s="34" t="s">
        <v>388</v>
      </c>
      <c r="FTY148" s="34" t="s">
        <v>388</v>
      </c>
      <c r="FTZ148" s="34" t="s">
        <v>388</v>
      </c>
      <c r="FUA148" s="34" t="s">
        <v>388</v>
      </c>
      <c r="FUB148" s="34" t="s">
        <v>388</v>
      </c>
      <c r="FUC148" s="34" t="s">
        <v>388</v>
      </c>
      <c r="FUD148" s="34" t="s">
        <v>388</v>
      </c>
      <c r="FUE148" s="34" t="s">
        <v>388</v>
      </c>
      <c r="FUF148" s="34" t="s">
        <v>388</v>
      </c>
      <c r="FUG148" s="34" t="s">
        <v>388</v>
      </c>
      <c r="FUH148" s="34" t="s">
        <v>388</v>
      </c>
      <c r="FUI148" s="34" t="s">
        <v>388</v>
      </c>
      <c r="FUJ148" s="34" t="s">
        <v>388</v>
      </c>
      <c r="FUK148" s="34" t="s">
        <v>388</v>
      </c>
      <c r="FUL148" s="34" t="s">
        <v>388</v>
      </c>
      <c r="FUM148" s="34" t="s">
        <v>388</v>
      </c>
      <c r="FUN148" s="34" t="s">
        <v>388</v>
      </c>
      <c r="FUO148" s="34" t="s">
        <v>388</v>
      </c>
      <c r="FUP148" s="34" t="s">
        <v>388</v>
      </c>
      <c r="FUQ148" s="34" t="s">
        <v>388</v>
      </c>
      <c r="FUR148" s="34" t="s">
        <v>388</v>
      </c>
      <c r="FUS148" s="34" t="s">
        <v>388</v>
      </c>
      <c r="FUT148" s="34" t="s">
        <v>388</v>
      </c>
      <c r="FUU148" s="34" t="s">
        <v>388</v>
      </c>
      <c r="FUV148" s="34" t="s">
        <v>388</v>
      </c>
      <c r="FUW148" s="34" t="s">
        <v>388</v>
      </c>
      <c r="FUX148" s="34" t="s">
        <v>388</v>
      </c>
      <c r="FUY148" s="34" t="s">
        <v>388</v>
      </c>
      <c r="FUZ148" s="34" t="s">
        <v>388</v>
      </c>
      <c r="FVA148" s="34" t="s">
        <v>388</v>
      </c>
      <c r="FVB148" s="34" t="s">
        <v>388</v>
      </c>
      <c r="FVC148" s="34" t="s">
        <v>388</v>
      </c>
      <c r="FVD148" s="34" t="s">
        <v>388</v>
      </c>
      <c r="FVE148" s="34" t="s">
        <v>388</v>
      </c>
      <c r="FVF148" s="34" t="s">
        <v>388</v>
      </c>
      <c r="FVG148" s="34" t="s">
        <v>388</v>
      </c>
      <c r="FVH148" s="34" t="s">
        <v>388</v>
      </c>
      <c r="FVI148" s="34" t="s">
        <v>388</v>
      </c>
      <c r="FVJ148" s="34" t="s">
        <v>388</v>
      </c>
      <c r="FVK148" s="34" t="s">
        <v>388</v>
      </c>
      <c r="FVL148" s="34" t="s">
        <v>388</v>
      </c>
      <c r="FVM148" s="34" t="s">
        <v>388</v>
      </c>
      <c r="FVN148" s="34" t="s">
        <v>388</v>
      </c>
      <c r="FVO148" s="34" t="s">
        <v>388</v>
      </c>
      <c r="FVP148" s="34" t="s">
        <v>388</v>
      </c>
      <c r="FVQ148" s="34" t="s">
        <v>388</v>
      </c>
      <c r="FVR148" s="34" t="s">
        <v>388</v>
      </c>
      <c r="FVS148" s="34" t="s">
        <v>388</v>
      </c>
      <c r="FVT148" s="34" t="s">
        <v>388</v>
      </c>
      <c r="FVU148" s="34" t="s">
        <v>388</v>
      </c>
      <c r="FVV148" s="34" t="s">
        <v>388</v>
      </c>
      <c r="FVW148" s="34" t="s">
        <v>388</v>
      </c>
      <c r="FVX148" s="34" t="s">
        <v>388</v>
      </c>
      <c r="FVY148" s="34" t="s">
        <v>388</v>
      </c>
      <c r="FVZ148" s="34" t="s">
        <v>388</v>
      </c>
      <c r="FWA148" s="34" t="s">
        <v>388</v>
      </c>
      <c r="FWB148" s="34" t="s">
        <v>388</v>
      </c>
      <c r="FWC148" s="34" t="s">
        <v>388</v>
      </c>
      <c r="FWD148" s="34" t="s">
        <v>388</v>
      </c>
      <c r="FWE148" s="34" t="s">
        <v>388</v>
      </c>
      <c r="FWF148" s="34" t="s">
        <v>388</v>
      </c>
      <c r="FWG148" s="34" t="s">
        <v>388</v>
      </c>
      <c r="FWH148" s="34" t="s">
        <v>388</v>
      </c>
      <c r="FWI148" s="34" t="s">
        <v>388</v>
      </c>
      <c r="FWJ148" s="34" t="s">
        <v>388</v>
      </c>
      <c r="FWK148" s="34" t="s">
        <v>388</v>
      </c>
      <c r="FWL148" s="34" t="s">
        <v>388</v>
      </c>
      <c r="FWM148" s="34" t="s">
        <v>388</v>
      </c>
      <c r="FWN148" s="34" t="s">
        <v>388</v>
      </c>
      <c r="FWO148" s="34" t="s">
        <v>388</v>
      </c>
      <c r="FWP148" s="34" t="s">
        <v>388</v>
      </c>
      <c r="FWQ148" s="34" t="s">
        <v>388</v>
      </c>
      <c r="FWR148" s="34" t="s">
        <v>388</v>
      </c>
      <c r="FWS148" s="34" t="s">
        <v>388</v>
      </c>
      <c r="FWT148" s="34" t="s">
        <v>388</v>
      </c>
      <c r="FWU148" s="34" t="s">
        <v>388</v>
      </c>
      <c r="FWV148" s="34" t="s">
        <v>388</v>
      </c>
      <c r="FWW148" s="34" t="s">
        <v>388</v>
      </c>
      <c r="FWX148" s="34" t="s">
        <v>388</v>
      </c>
      <c r="FWY148" s="34" t="s">
        <v>388</v>
      </c>
      <c r="FWZ148" s="34" t="s">
        <v>388</v>
      </c>
      <c r="FXA148" s="34" t="s">
        <v>388</v>
      </c>
      <c r="FXB148" s="34" t="s">
        <v>388</v>
      </c>
      <c r="FXC148" s="34" t="s">
        <v>388</v>
      </c>
      <c r="FXD148" s="34" t="s">
        <v>388</v>
      </c>
      <c r="FXE148" s="34" t="s">
        <v>388</v>
      </c>
      <c r="FXF148" s="34" t="s">
        <v>388</v>
      </c>
      <c r="FXG148" s="34" t="s">
        <v>388</v>
      </c>
      <c r="FXH148" s="34" t="s">
        <v>388</v>
      </c>
      <c r="FXI148" s="34" t="s">
        <v>388</v>
      </c>
      <c r="FXJ148" s="34" t="s">
        <v>388</v>
      </c>
      <c r="FXK148" s="34" t="s">
        <v>388</v>
      </c>
      <c r="FXL148" s="34" t="s">
        <v>388</v>
      </c>
      <c r="FXM148" s="34" t="s">
        <v>388</v>
      </c>
      <c r="FXN148" s="34" t="s">
        <v>388</v>
      </c>
      <c r="FXO148" s="34" t="s">
        <v>388</v>
      </c>
      <c r="FXP148" s="34" t="s">
        <v>388</v>
      </c>
      <c r="FXQ148" s="34" t="s">
        <v>388</v>
      </c>
      <c r="FXR148" s="34" t="s">
        <v>388</v>
      </c>
      <c r="FXS148" s="34" t="s">
        <v>388</v>
      </c>
      <c r="FXT148" s="34" t="s">
        <v>388</v>
      </c>
      <c r="FXU148" s="34" t="s">
        <v>388</v>
      </c>
      <c r="FXV148" s="34" t="s">
        <v>388</v>
      </c>
      <c r="FXW148" s="34" t="s">
        <v>388</v>
      </c>
      <c r="FXX148" s="34" t="s">
        <v>388</v>
      </c>
      <c r="FXY148" s="34" t="s">
        <v>388</v>
      </c>
      <c r="FXZ148" s="34" t="s">
        <v>388</v>
      </c>
      <c r="FYA148" s="34" t="s">
        <v>388</v>
      </c>
      <c r="FYB148" s="34" t="s">
        <v>388</v>
      </c>
      <c r="FYC148" s="34" t="s">
        <v>388</v>
      </c>
      <c r="FYD148" s="34" t="s">
        <v>388</v>
      </c>
      <c r="FYE148" s="34" t="s">
        <v>388</v>
      </c>
      <c r="FYF148" s="34" t="s">
        <v>388</v>
      </c>
      <c r="FYG148" s="34" t="s">
        <v>388</v>
      </c>
      <c r="FYH148" s="34" t="s">
        <v>388</v>
      </c>
      <c r="FYI148" s="34" t="s">
        <v>388</v>
      </c>
      <c r="FYJ148" s="34" t="s">
        <v>388</v>
      </c>
      <c r="FYK148" s="34" t="s">
        <v>388</v>
      </c>
      <c r="FYL148" s="34" t="s">
        <v>388</v>
      </c>
      <c r="FYM148" s="34" t="s">
        <v>388</v>
      </c>
      <c r="FYN148" s="34" t="s">
        <v>388</v>
      </c>
      <c r="FYO148" s="34" t="s">
        <v>388</v>
      </c>
      <c r="FYP148" s="34" t="s">
        <v>388</v>
      </c>
      <c r="FYQ148" s="34" t="s">
        <v>388</v>
      </c>
      <c r="FYR148" s="34" t="s">
        <v>388</v>
      </c>
      <c r="FYS148" s="34" t="s">
        <v>388</v>
      </c>
      <c r="FYT148" s="34" t="s">
        <v>388</v>
      </c>
      <c r="FYU148" s="34" t="s">
        <v>388</v>
      </c>
      <c r="FYV148" s="34" t="s">
        <v>388</v>
      </c>
      <c r="FYW148" s="34" t="s">
        <v>388</v>
      </c>
      <c r="FYX148" s="34" t="s">
        <v>388</v>
      </c>
      <c r="FYY148" s="34" t="s">
        <v>388</v>
      </c>
      <c r="FYZ148" s="34" t="s">
        <v>388</v>
      </c>
      <c r="FZA148" s="34" t="s">
        <v>388</v>
      </c>
      <c r="FZB148" s="34" t="s">
        <v>388</v>
      </c>
      <c r="FZC148" s="34" t="s">
        <v>388</v>
      </c>
      <c r="FZD148" s="34" t="s">
        <v>388</v>
      </c>
      <c r="FZE148" s="34" t="s">
        <v>388</v>
      </c>
      <c r="FZF148" s="34" t="s">
        <v>388</v>
      </c>
      <c r="FZG148" s="34" t="s">
        <v>388</v>
      </c>
      <c r="FZH148" s="34" t="s">
        <v>388</v>
      </c>
      <c r="FZI148" s="34" t="s">
        <v>388</v>
      </c>
      <c r="FZJ148" s="34" t="s">
        <v>388</v>
      </c>
      <c r="FZK148" s="34" t="s">
        <v>388</v>
      </c>
      <c r="FZL148" s="34" t="s">
        <v>388</v>
      </c>
      <c r="FZM148" s="34" t="s">
        <v>388</v>
      </c>
      <c r="FZN148" s="34" t="s">
        <v>388</v>
      </c>
      <c r="FZO148" s="34" t="s">
        <v>388</v>
      </c>
      <c r="FZP148" s="34" t="s">
        <v>388</v>
      </c>
      <c r="FZQ148" s="34" t="s">
        <v>388</v>
      </c>
      <c r="FZR148" s="34" t="s">
        <v>388</v>
      </c>
      <c r="FZS148" s="34" t="s">
        <v>388</v>
      </c>
      <c r="FZT148" s="34" t="s">
        <v>388</v>
      </c>
      <c r="FZU148" s="34" t="s">
        <v>388</v>
      </c>
      <c r="FZV148" s="34" t="s">
        <v>388</v>
      </c>
      <c r="FZW148" s="34" t="s">
        <v>388</v>
      </c>
      <c r="FZX148" s="34" t="s">
        <v>388</v>
      </c>
      <c r="FZY148" s="34" t="s">
        <v>388</v>
      </c>
      <c r="FZZ148" s="34" t="s">
        <v>388</v>
      </c>
      <c r="GAA148" s="34" t="s">
        <v>388</v>
      </c>
      <c r="GAB148" s="34" t="s">
        <v>388</v>
      </c>
      <c r="GAC148" s="34" t="s">
        <v>388</v>
      </c>
      <c r="GAD148" s="34" t="s">
        <v>388</v>
      </c>
      <c r="GAE148" s="34" t="s">
        <v>388</v>
      </c>
      <c r="GAF148" s="34" t="s">
        <v>388</v>
      </c>
      <c r="GAG148" s="34" t="s">
        <v>388</v>
      </c>
      <c r="GAH148" s="34" t="s">
        <v>388</v>
      </c>
      <c r="GAI148" s="34" t="s">
        <v>388</v>
      </c>
      <c r="GAJ148" s="34" t="s">
        <v>388</v>
      </c>
      <c r="GAK148" s="34" t="s">
        <v>388</v>
      </c>
      <c r="GAL148" s="34" t="s">
        <v>388</v>
      </c>
      <c r="GAM148" s="34" t="s">
        <v>388</v>
      </c>
      <c r="GAN148" s="34" t="s">
        <v>388</v>
      </c>
      <c r="GAO148" s="34" t="s">
        <v>388</v>
      </c>
      <c r="GAP148" s="34" t="s">
        <v>388</v>
      </c>
      <c r="GAQ148" s="34" t="s">
        <v>388</v>
      </c>
      <c r="GAR148" s="34" t="s">
        <v>388</v>
      </c>
      <c r="GAS148" s="34" t="s">
        <v>388</v>
      </c>
      <c r="GAT148" s="34" t="s">
        <v>388</v>
      </c>
      <c r="GAU148" s="34" t="s">
        <v>388</v>
      </c>
      <c r="GAV148" s="34" t="s">
        <v>388</v>
      </c>
      <c r="GAW148" s="34" t="s">
        <v>388</v>
      </c>
      <c r="GAX148" s="34" t="s">
        <v>388</v>
      </c>
      <c r="GAY148" s="34" t="s">
        <v>388</v>
      </c>
      <c r="GAZ148" s="34" t="s">
        <v>388</v>
      </c>
      <c r="GBA148" s="34" t="s">
        <v>388</v>
      </c>
      <c r="GBB148" s="34" t="s">
        <v>388</v>
      </c>
      <c r="GBC148" s="34" t="s">
        <v>388</v>
      </c>
      <c r="GBD148" s="34" t="s">
        <v>388</v>
      </c>
      <c r="GBE148" s="34" t="s">
        <v>388</v>
      </c>
      <c r="GBF148" s="34" t="s">
        <v>388</v>
      </c>
      <c r="GBG148" s="34" t="s">
        <v>388</v>
      </c>
      <c r="GBH148" s="34" t="s">
        <v>388</v>
      </c>
      <c r="GBI148" s="34" t="s">
        <v>388</v>
      </c>
      <c r="GBJ148" s="34" t="s">
        <v>388</v>
      </c>
      <c r="GBK148" s="34" t="s">
        <v>388</v>
      </c>
      <c r="GBL148" s="34" t="s">
        <v>388</v>
      </c>
      <c r="GBM148" s="34" t="s">
        <v>388</v>
      </c>
      <c r="GBN148" s="34" t="s">
        <v>388</v>
      </c>
      <c r="GBO148" s="34" t="s">
        <v>388</v>
      </c>
      <c r="GBP148" s="34" t="s">
        <v>388</v>
      </c>
      <c r="GBQ148" s="34" t="s">
        <v>388</v>
      </c>
      <c r="GBR148" s="34" t="s">
        <v>388</v>
      </c>
      <c r="GBS148" s="34" t="s">
        <v>388</v>
      </c>
      <c r="GBT148" s="34" t="s">
        <v>388</v>
      </c>
      <c r="GBU148" s="34" t="s">
        <v>388</v>
      </c>
      <c r="GBV148" s="34" t="s">
        <v>388</v>
      </c>
      <c r="GBW148" s="34" t="s">
        <v>388</v>
      </c>
      <c r="GBX148" s="34" t="s">
        <v>388</v>
      </c>
      <c r="GBY148" s="34" t="s">
        <v>388</v>
      </c>
      <c r="GBZ148" s="34" t="s">
        <v>388</v>
      </c>
      <c r="GCA148" s="34" t="s">
        <v>388</v>
      </c>
      <c r="GCB148" s="34" t="s">
        <v>388</v>
      </c>
      <c r="GCC148" s="34" t="s">
        <v>388</v>
      </c>
      <c r="GCD148" s="34" t="s">
        <v>388</v>
      </c>
      <c r="GCE148" s="34" t="s">
        <v>388</v>
      </c>
      <c r="GCF148" s="34" t="s">
        <v>388</v>
      </c>
      <c r="GCG148" s="34" t="s">
        <v>388</v>
      </c>
      <c r="GCH148" s="34" t="s">
        <v>388</v>
      </c>
      <c r="GCI148" s="34" t="s">
        <v>388</v>
      </c>
      <c r="GCJ148" s="34" t="s">
        <v>388</v>
      </c>
      <c r="GCK148" s="34" t="s">
        <v>388</v>
      </c>
      <c r="GCL148" s="34" t="s">
        <v>388</v>
      </c>
      <c r="GCM148" s="34" t="s">
        <v>388</v>
      </c>
      <c r="GCN148" s="34" t="s">
        <v>388</v>
      </c>
      <c r="GCO148" s="34" t="s">
        <v>388</v>
      </c>
      <c r="GCP148" s="34" t="s">
        <v>388</v>
      </c>
      <c r="GCQ148" s="34" t="s">
        <v>388</v>
      </c>
      <c r="GCR148" s="34" t="s">
        <v>388</v>
      </c>
      <c r="GCS148" s="34" t="s">
        <v>388</v>
      </c>
      <c r="GCT148" s="34" t="s">
        <v>388</v>
      </c>
      <c r="GCU148" s="34" t="s">
        <v>388</v>
      </c>
      <c r="GCV148" s="34" t="s">
        <v>388</v>
      </c>
      <c r="GCW148" s="34" t="s">
        <v>388</v>
      </c>
      <c r="GCX148" s="34" t="s">
        <v>388</v>
      </c>
      <c r="GCY148" s="34" t="s">
        <v>388</v>
      </c>
      <c r="GCZ148" s="34" t="s">
        <v>388</v>
      </c>
      <c r="GDA148" s="34" t="s">
        <v>388</v>
      </c>
      <c r="GDB148" s="34" t="s">
        <v>388</v>
      </c>
      <c r="GDC148" s="34" t="s">
        <v>388</v>
      </c>
      <c r="GDD148" s="34" t="s">
        <v>388</v>
      </c>
      <c r="GDE148" s="34" t="s">
        <v>388</v>
      </c>
      <c r="GDF148" s="34" t="s">
        <v>388</v>
      </c>
      <c r="GDG148" s="34" t="s">
        <v>388</v>
      </c>
      <c r="GDH148" s="34" t="s">
        <v>388</v>
      </c>
      <c r="GDI148" s="34" t="s">
        <v>388</v>
      </c>
      <c r="GDJ148" s="34" t="s">
        <v>388</v>
      </c>
      <c r="GDK148" s="34" t="s">
        <v>388</v>
      </c>
      <c r="GDL148" s="34" t="s">
        <v>388</v>
      </c>
      <c r="GDM148" s="34" t="s">
        <v>388</v>
      </c>
      <c r="GDN148" s="34" t="s">
        <v>388</v>
      </c>
      <c r="GDO148" s="34" t="s">
        <v>388</v>
      </c>
      <c r="GDP148" s="34" t="s">
        <v>388</v>
      </c>
      <c r="GDQ148" s="34" t="s">
        <v>388</v>
      </c>
      <c r="GDR148" s="34" t="s">
        <v>388</v>
      </c>
      <c r="GDS148" s="34" t="s">
        <v>388</v>
      </c>
      <c r="GDT148" s="34" t="s">
        <v>388</v>
      </c>
      <c r="GDU148" s="34" t="s">
        <v>388</v>
      </c>
      <c r="GDV148" s="34" t="s">
        <v>388</v>
      </c>
      <c r="GDW148" s="34" t="s">
        <v>388</v>
      </c>
      <c r="GDX148" s="34" t="s">
        <v>388</v>
      </c>
      <c r="GDY148" s="34" t="s">
        <v>388</v>
      </c>
      <c r="GDZ148" s="34" t="s">
        <v>388</v>
      </c>
      <c r="GEA148" s="34" t="s">
        <v>388</v>
      </c>
      <c r="GEB148" s="34" t="s">
        <v>388</v>
      </c>
      <c r="GEC148" s="34" t="s">
        <v>388</v>
      </c>
      <c r="GED148" s="34" t="s">
        <v>388</v>
      </c>
      <c r="GEE148" s="34" t="s">
        <v>388</v>
      </c>
      <c r="GEF148" s="34" t="s">
        <v>388</v>
      </c>
      <c r="GEG148" s="34" t="s">
        <v>388</v>
      </c>
      <c r="GEH148" s="34" t="s">
        <v>388</v>
      </c>
      <c r="GEI148" s="34" t="s">
        <v>388</v>
      </c>
      <c r="GEJ148" s="34" t="s">
        <v>388</v>
      </c>
      <c r="GEK148" s="34" t="s">
        <v>388</v>
      </c>
      <c r="GEL148" s="34" t="s">
        <v>388</v>
      </c>
      <c r="GEM148" s="34" t="s">
        <v>388</v>
      </c>
      <c r="GEN148" s="34" t="s">
        <v>388</v>
      </c>
      <c r="GEO148" s="34" t="s">
        <v>388</v>
      </c>
      <c r="GEP148" s="34" t="s">
        <v>388</v>
      </c>
      <c r="GEQ148" s="34" t="s">
        <v>388</v>
      </c>
      <c r="GER148" s="34" t="s">
        <v>388</v>
      </c>
      <c r="GES148" s="34" t="s">
        <v>388</v>
      </c>
      <c r="GET148" s="34" t="s">
        <v>388</v>
      </c>
      <c r="GEU148" s="34" t="s">
        <v>388</v>
      </c>
      <c r="GEV148" s="34" t="s">
        <v>388</v>
      </c>
      <c r="GEW148" s="34" t="s">
        <v>388</v>
      </c>
      <c r="GEX148" s="34" t="s">
        <v>388</v>
      </c>
      <c r="GEY148" s="34" t="s">
        <v>388</v>
      </c>
      <c r="GEZ148" s="34" t="s">
        <v>388</v>
      </c>
      <c r="GFA148" s="34" t="s">
        <v>388</v>
      </c>
      <c r="GFB148" s="34" t="s">
        <v>388</v>
      </c>
      <c r="GFC148" s="34" t="s">
        <v>388</v>
      </c>
      <c r="GFD148" s="34" t="s">
        <v>388</v>
      </c>
      <c r="GFE148" s="34" t="s">
        <v>388</v>
      </c>
      <c r="GFF148" s="34" t="s">
        <v>388</v>
      </c>
      <c r="GFG148" s="34" t="s">
        <v>388</v>
      </c>
      <c r="GFH148" s="34" t="s">
        <v>388</v>
      </c>
      <c r="GFI148" s="34" t="s">
        <v>388</v>
      </c>
      <c r="GFJ148" s="34" t="s">
        <v>388</v>
      </c>
      <c r="GFK148" s="34" t="s">
        <v>388</v>
      </c>
      <c r="GFL148" s="34" t="s">
        <v>388</v>
      </c>
      <c r="GFM148" s="34" t="s">
        <v>388</v>
      </c>
      <c r="GFN148" s="34" t="s">
        <v>388</v>
      </c>
      <c r="GFO148" s="34" t="s">
        <v>388</v>
      </c>
      <c r="GFP148" s="34" t="s">
        <v>388</v>
      </c>
      <c r="GFQ148" s="34" t="s">
        <v>388</v>
      </c>
      <c r="GFR148" s="34" t="s">
        <v>388</v>
      </c>
      <c r="GFS148" s="34" t="s">
        <v>388</v>
      </c>
      <c r="GFT148" s="34" t="s">
        <v>388</v>
      </c>
      <c r="GFU148" s="34" t="s">
        <v>388</v>
      </c>
      <c r="GFV148" s="34" t="s">
        <v>388</v>
      </c>
      <c r="GFW148" s="34" t="s">
        <v>388</v>
      </c>
      <c r="GFX148" s="34" t="s">
        <v>388</v>
      </c>
      <c r="GFY148" s="34" t="s">
        <v>388</v>
      </c>
      <c r="GFZ148" s="34" t="s">
        <v>388</v>
      </c>
      <c r="GGA148" s="34" t="s">
        <v>388</v>
      </c>
      <c r="GGB148" s="34" t="s">
        <v>388</v>
      </c>
      <c r="GGC148" s="34" t="s">
        <v>388</v>
      </c>
      <c r="GGD148" s="34" t="s">
        <v>388</v>
      </c>
      <c r="GGE148" s="34" t="s">
        <v>388</v>
      </c>
      <c r="GGF148" s="34" t="s">
        <v>388</v>
      </c>
      <c r="GGG148" s="34" t="s">
        <v>388</v>
      </c>
      <c r="GGH148" s="34" t="s">
        <v>388</v>
      </c>
      <c r="GGI148" s="34" t="s">
        <v>388</v>
      </c>
      <c r="GGJ148" s="34" t="s">
        <v>388</v>
      </c>
      <c r="GGK148" s="34" t="s">
        <v>388</v>
      </c>
      <c r="GGL148" s="34" t="s">
        <v>388</v>
      </c>
      <c r="GGM148" s="34" t="s">
        <v>388</v>
      </c>
      <c r="GGN148" s="34" t="s">
        <v>388</v>
      </c>
      <c r="GGO148" s="34" t="s">
        <v>388</v>
      </c>
      <c r="GGP148" s="34" t="s">
        <v>388</v>
      </c>
      <c r="GGQ148" s="34" t="s">
        <v>388</v>
      </c>
      <c r="GGR148" s="34" t="s">
        <v>388</v>
      </c>
      <c r="GGS148" s="34" t="s">
        <v>388</v>
      </c>
      <c r="GGT148" s="34" t="s">
        <v>388</v>
      </c>
      <c r="GGU148" s="34" t="s">
        <v>388</v>
      </c>
      <c r="GGV148" s="34" t="s">
        <v>388</v>
      </c>
      <c r="GGW148" s="34" t="s">
        <v>388</v>
      </c>
      <c r="GGX148" s="34" t="s">
        <v>388</v>
      </c>
      <c r="GGY148" s="34" t="s">
        <v>388</v>
      </c>
      <c r="GGZ148" s="34" t="s">
        <v>388</v>
      </c>
      <c r="GHA148" s="34" t="s">
        <v>388</v>
      </c>
      <c r="GHB148" s="34" t="s">
        <v>388</v>
      </c>
      <c r="GHC148" s="34" t="s">
        <v>388</v>
      </c>
      <c r="GHD148" s="34" t="s">
        <v>388</v>
      </c>
      <c r="GHE148" s="34" t="s">
        <v>388</v>
      </c>
      <c r="GHF148" s="34" t="s">
        <v>388</v>
      </c>
      <c r="GHG148" s="34" t="s">
        <v>388</v>
      </c>
      <c r="GHH148" s="34" t="s">
        <v>388</v>
      </c>
      <c r="GHI148" s="34" t="s">
        <v>388</v>
      </c>
      <c r="GHJ148" s="34" t="s">
        <v>388</v>
      </c>
      <c r="GHK148" s="34" t="s">
        <v>388</v>
      </c>
      <c r="GHL148" s="34" t="s">
        <v>388</v>
      </c>
      <c r="GHM148" s="34" t="s">
        <v>388</v>
      </c>
      <c r="GHN148" s="34" t="s">
        <v>388</v>
      </c>
      <c r="GHO148" s="34" t="s">
        <v>388</v>
      </c>
      <c r="GHP148" s="34" t="s">
        <v>388</v>
      </c>
      <c r="GHQ148" s="34" t="s">
        <v>388</v>
      </c>
      <c r="GHR148" s="34" t="s">
        <v>388</v>
      </c>
      <c r="GHS148" s="34" t="s">
        <v>388</v>
      </c>
      <c r="GHT148" s="34" t="s">
        <v>388</v>
      </c>
      <c r="GHU148" s="34" t="s">
        <v>388</v>
      </c>
      <c r="GHV148" s="34" t="s">
        <v>388</v>
      </c>
      <c r="GHW148" s="34" t="s">
        <v>388</v>
      </c>
      <c r="GHX148" s="34" t="s">
        <v>388</v>
      </c>
      <c r="GHY148" s="34" t="s">
        <v>388</v>
      </c>
      <c r="GHZ148" s="34" t="s">
        <v>388</v>
      </c>
      <c r="GIA148" s="34" t="s">
        <v>388</v>
      </c>
      <c r="GIB148" s="34" t="s">
        <v>388</v>
      </c>
      <c r="GIC148" s="34" t="s">
        <v>388</v>
      </c>
      <c r="GID148" s="34" t="s">
        <v>388</v>
      </c>
      <c r="GIE148" s="34" t="s">
        <v>388</v>
      </c>
      <c r="GIF148" s="34" t="s">
        <v>388</v>
      </c>
      <c r="GIG148" s="34" t="s">
        <v>388</v>
      </c>
      <c r="GIH148" s="34" t="s">
        <v>388</v>
      </c>
      <c r="GII148" s="34" t="s">
        <v>388</v>
      </c>
      <c r="GIJ148" s="34" t="s">
        <v>388</v>
      </c>
      <c r="GIK148" s="34" t="s">
        <v>388</v>
      </c>
      <c r="GIL148" s="34" t="s">
        <v>388</v>
      </c>
      <c r="GIM148" s="34" t="s">
        <v>388</v>
      </c>
      <c r="GIN148" s="34" t="s">
        <v>388</v>
      </c>
      <c r="GIO148" s="34" t="s">
        <v>388</v>
      </c>
      <c r="GIP148" s="34" t="s">
        <v>388</v>
      </c>
      <c r="GIQ148" s="34" t="s">
        <v>388</v>
      </c>
      <c r="GIR148" s="34" t="s">
        <v>388</v>
      </c>
      <c r="GIS148" s="34" t="s">
        <v>388</v>
      </c>
      <c r="GIT148" s="34" t="s">
        <v>388</v>
      </c>
      <c r="GIU148" s="34" t="s">
        <v>388</v>
      </c>
      <c r="GIV148" s="34" t="s">
        <v>388</v>
      </c>
      <c r="GIW148" s="34" t="s">
        <v>388</v>
      </c>
      <c r="GIX148" s="34" t="s">
        <v>388</v>
      </c>
      <c r="GIY148" s="34" t="s">
        <v>388</v>
      </c>
      <c r="GIZ148" s="34" t="s">
        <v>388</v>
      </c>
      <c r="GJA148" s="34" t="s">
        <v>388</v>
      </c>
      <c r="GJB148" s="34" t="s">
        <v>388</v>
      </c>
      <c r="GJC148" s="34" t="s">
        <v>388</v>
      </c>
      <c r="GJD148" s="34" t="s">
        <v>388</v>
      </c>
      <c r="GJE148" s="34" t="s">
        <v>388</v>
      </c>
      <c r="GJF148" s="34" t="s">
        <v>388</v>
      </c>
      <c r="GJG148" s="34" t="s">
        <v>388</v>
      </c>
      <c r="GJH148" s="34" t="s">
        <v>388</v>
      </c>
      <c r="GJI148" s="34" t="s">
        <v>388</v>
      </c>
      <c r="GJJ148" s="34" t="s">
        <v>388</v>
      </c>
      <c r="GJK148" s="34" t="s">
        <v>388</v>
      </c>
      <c r="GJL148" s="34" t="s">
        <v>388</v>
      </c>
      <c r="GJM148" s="34" t="s">
        <v>388</v>
      </c>
      <c r="GJN148" s="34" t="s">
        <v>388</v>
      </c>
      <c r="GJO148" s="34" t="s">
        <v>388</v>
      </c>
      <c r="GJP148" s="34" t="s">
        <v>388</v>
      </c>
      <c r="GJQ148" s="34" t="s">
        <v>388</v>
      </c>
      <c r="GJR148" s="34" t="s">
        <v>388</v>
      </c>
      <c r="GJS148" s="34" t="s">
        <v>388</v>
      </c>
      <c r="GJT148" s="34" t="s">
        <v>388</v>
      </c>
      <c r="GJU148" s="34" t="s">
        <v>388</v>
      </c>
      <c r="GJV148" s="34" t="s">
        <v>388</v>
      </c>
      <c r="GJW148" s="34" t="s">
        <v>388</v>
      </c>
      <c r="GJX148" s="34" t="s">
        <v>388</v>
      </c>
      <c r="GJY148" s="34" t="s">
        <v>388</v>
      </c>
      <c r="GJZ148" s="34" t="s">
        <v>388</v>
      </c>
      <c r="GKA148" s="34" t="s">
        <v>388</v>
      </c>
      <c r="GKB148" s="34" t="s">
        <v>388</v>
      </c>
      <c r="GKC148" s="34" t="s">
        <v>388</v>
      </c>
      <c r="GKD148" s="34" t="s">
        <v>388</v>
      </c>
      <c r="GKE148" s="34" t="s">
        <v>388</v>
      </c>
      <c r="GKF148" s="34" t="s">
        <v>388</v>
      </c>
      <c r="GKG148" s="34" t="s">
        <v>388</v>
      </c>
      <c r="GKH148" s="34" t="s">
        <v>388</v>
      </c>
      <c r="GKI148" s="34" t="s">
        <v>388</v>
      </c>
      <c r="GKJ148" s="34" t="s">
        <v>388</v>
      </c>
      <c r="GKK148" s="34" t="s">
        <v>388</v>
      </c>
      <c r="GKL148" s="34" t="s">
        <v>388</v>
      </c>
      <c r="GKM148" s="34" t="s">
        <v>388</v>
      </c>
      <c r="GKN148" s="34" t="s">
        <v>388</v>
      </c>
      <c r="GKO148" s="34" t="s">
        <v>388</v>
      </c>
      <c r="GKP148" s="34" t="s">
        <v>388</v>
      </c>
      <c r="GKQ148" s="34" t="s">
        <v>388</v>
      </c>
      <c r="GKR148" s="34" t="s">
        <v>388</v>
      </c>
      <c r="GKS148" s="34" t="s">
        <v>388</v>
      </c>
      <c r="GKT148" s="34" t="s">
        <v>388</v>
      </c>
      <c r="GKU148" s="34" t="s">
        <v>388</v>
      </c>
      <c r="GKV148" s="34" t="s">
        <v>388</v>
      </c>
      <c r="GKW148" s="34" t="s">
        <v>388</v>
      </c>
      <c r="GKX148" s="34" t="s">
        <v>388</v>
      </c>
      <c r="GKY148" s="34" t="s">
        <v>388</v>
      </c>
      <c r="GKZ148" s="34" t="s">
        <v>388</v>
      </c>
      <c r="GLA148" s="34" t="s">
        <v>388</v>
      </c>
      <c r="GLB148" s="34" t="s">
        <v>388</v>
      </c>
      <c r="GLC148" s="34" t="s">
        <v>388</v>
      </c>
      <c r="GLD148" s="34" t="s">
        <v>388</v>
      </c>
      <c r="GLE148" s="34" t="s">
        <v>388</v>
      </c>
      <c r="GLF148" s="34" t="s">
        <v>388</v>
      </c>
      <c r="GLG148" s="34" t="s">
        <v>388</v>
      </c>
      <c r="GLH148" s="34" t="s">
        <v>388</v>
      </c>
      <c r="GLI148" s="34" t="s">
        <v>388</v>
      </c>
      <c r="GLJ148" s="34" t="s">
        <v>388</v>
      </c>
      <c r="GLK148" s="34" t="s">
        <v>388</v>
      </c>
      <c r="GLL148" s="34" t="s">
        <v>388</v>
      </c>
      <c r="GLM148" s="34" t="s">
        <v>388</v>
      </c>
      <c r="GLN148" s="34" t="s">
        <v>388</v>
      </c>
      <c r="GLO148" s="34" t="s">
        <v>388</v>
      </c>
      <c r="GLP148" s="34" t="s">
        <v>388</v>
      </c>
      <c r="GLQ148" s="34" t="s">
        <v>388</v>
      </c>
      <c r="GLR148" s="34" t="s">
        <v>388</v>
      </c>
      <c r="GLS148" s="34" t="s">
        <v>388</v>
      </c>
      <c r="GLT148" s="34" t="s">
        <v>388</v>
      </c>
      <c r="GLU148" s="34" t="s">
        <v>388</v>
      </c>
      <c r="GLV148" s="34" t="s">
        <v>388</v>
      </c>
      <c r="GLW148" s="34" t="s">
        <v>388</v>
      </c>
      <c r="GLX148" s="34" t="s">
        <v>388</v>
      </c>
      <c r="GLY148" s="34" t="s">
        <v>388</v>
      </c>
      <c r="GLZ148" s="34" t="s">
        <v>388</v>
      </c>
      <c r="GMA148" s="34" t="s">
        <v>388</v>
      </c>
      <c r="GMB148" s="34" t="s">
        <v>388</v>
      </c>
      <c r="GMC148" s="34" t="s">
        <v>388</v>
      </c>
      <c r="GMD148" s="34" t="s">
        <v>388</v>
      </c>
      <c r="GME148" s="34" t="s">
        <v>388</v>
      </c>
      <c r="GMF148" s="34" t="s">
        <v>388</v>
      </c>
      <c r="GMG148" s="34" t="s">
        <v>388</v>
      </c>
      <c r="GMH148" s="34" t="s">
        <v>388</v>
      </c>
      <c r="GMI148" s="34" t="s">
        <v>388</v>
      </c>
      <c r="GMJ148" s="34" t="s">
        <v>388</v>
      </c>
      <c r="GMK148" s="34" t="s">
        <v>388</v>
      </c>
      <c r="GML148" s="34" t="s">
        <v>388</v>
      </c>
      <c r="GMM148" s="34" t="s">
        <v>388</v>
      </c>
      <c r="GMN148" s="34" t="s">
        <v>388</v>
      </c>
      <c r="GMO148" s="34" t="s">
        <v>388</v>
      </c>
      <c r="GMP148" s="34" t="s">
        <v>388</v>
      </c>
      <c r="GMQ148" s="34" t="s">
        <v>388</v>
      </c>
      <c r="GMR148" s="34" t="s">
        <v>388</v>
      </c>
      <c r="GMS148" s="34" t="s">
        <v>388</v>
      </c>
      <c r="GMT148" s="34" t="s">
        <v>388</v>
      </c>
      <c r="GMU148" s="34" t="s">
        <v>388</v>
      </c>
      <c r="GMV148" s="34" t="s">
        <v>388</v>
      </c>
      <c r="GMW148" s="34" t="s">
        <v>388</v>
      </c>
      <c r="GMX148" s="34" t="s">
        <v>388</v>
      </c>
      <c r="GMY148" s="34" t="s">
        <v>388</v>
      </c>
      <c r="GMZ148" s="34" t="s">
        <v>388</v>
      </c>
      <c r="GNA148" s="34" t="s">
        <v>388</v>
      </c>
      <c r="GNB148" s="34" t="s">
        <v>388</v>
      </c>
      <c r="GNC148" s="34" t="s">
        <v>388</v>
      </c>
      <c r="GND148" s="34" t="s">
        <v>388</v>
      </c>
      <c r="GNE148" s="34" t="s">
        <v>388</v>
      </c>
      <c r="GNF148" s="34" t="s">
        <v>388</v>
      </c>
      <c r="GNG148" s="34" t="s">
        <v>388</v>
      </c>
      <c r="GNH148" s="34" t="s">
        <v>388</v>
      </c>
      <c r="GNI148" s="34" t="s">
        <v>388</v>
      </c>
      <c r="GNJ148" s="34" t="s">
        <v>388</v>
      </c>
      <c r="GNK148" s="34" t="s">
        <v>388</v>
      </c>
      <c r="GNL148" s="34" t="s">
        <v>388</v>
      </c>
      <c r="GNM148" s="34" t="s">
        <v>388</v>
      </c>
      <c r="GNN148" s="34" t="s">
        <v>388</v>
      </c>
      <c r="GNO148" s="34" t="s">
        <v>388</v>
      </c>
      <c r="GNP148" s="34" t="s">
        <v>388</v>
      </c>
      <c r="GNQ148" s="34" t="s">
        <v>388</v>
      </c>
      <c r="GNR148" s="34" t="s">
        <v>388</v>
      </c>
      <c r="GNS148" s="34" t="s">
        <v>388</v>
      </c>
      <c r="GNT148" s="34" t="s">
        <v>388</v>
      </c>
      <c r="GNU148" s="34" t="s">
        <v>388</v>
      </c>
      <c r="GNV148" s="34" t="s">
        <v>388</v>
      </c>
      <c r="GNW148" s="34" t="s">
        <v>388</v>
      </c>
      <c r="GNX148" s="34" t="s">
        <v>388</v>
      </c>
      <c r="GNY148" s="34" t="s">
        <v>388</v>
      </c>
      <c r="GNZ148" s="34" t="s">
        <v>388</v>
      </c>
      <c r="GOA148" s="34" t="s">
        <v>388</v>
      </c>
      <c r="GOB148" s="34" t="s">
        <v>388</v>
      </c>
      <c r="GOC148" s="34" t="s">
        <v>388</v>
      </c>
      <c r="GOD148" s="34" t="s">
        <v>388</v>
      </c>
      <c r="GOE148" s="34" t="s">
        <v>388</v>
      </c>
      <c r="GOF148" s="34" t="s">
        <v>388</v>
      </c>
      <c r="GOG148" s="34" t="s">
        <v>388</v>
      </c>
      <c r="GOH148" s="34" t="s">
        <v>388</v>
      </c>
      <c r="GOI148" s="34" t="s">
        <v>388</v>
      </c>
      <c r="GOJ148" s="34" t="s">
        <v>388</v>
      </c>
      <c r="GOK148" s="34" t="s">
        <v>388</v>
      </c>
      <c r="GOL148" s="34" t="s">
        <v>388</v>
      </c>
      <c r="GOM148" s="34" t="s">
        <v>388</v>
      </c>
      <c r="GON148" s="34" t="s">
        <v>388</v>
      </c>
      <c r="GOO148" s="34" t="s">
        <v>388</v>
      </c>
      <c r="GOP148" s="34" t="s">
        <v>388</v>
      </c>
      <c r="GOQ148" s="34" t="s">
        <v>388</v>
      </c>
      <c r="GOR148" s="34" t="s">
        <v>388</v>
      </c>
      <c r="GOS148" s="34" t="s">
        <v>388</v>
      </c>
      <c r="GOT148" s="34" t="s">
        <v>388</v>
      </c>
      <c r="GOU148" s="34" t="s">
        <v>388</v>
      </c>
      <c r="GOV148" s="34" t="s">
        <v>388</v>
      </c>
      <c r="GOW148" s="34" t="s">
        <v>388</v>
      </c>
      <c r="GOX148" s="34" t="s">
        <v>388</v>
      </c>
      <c r="GOY148" s="34" t="s">
        <v>388</v>
      </c>
      <c r="GOZ148" s="34" t="s">
        <v>388</v>
      </c>
      <c r="GPA148" s="34" t="s">
        <v>388</v>
      </c>
      <c r="GPB148" s="34" t="s">
        <v>388</v>
      </c>
      <c r="GPC148" s="34" t="s">
        <v>388</v>
      </c>
      <c r="GPD148" s="34" t="s">
        <v>388</v>
      </c>
      <c r="GPE148" s="34" t="s">
        <v>388</v>
      </c>
      <c r="GPF148" s="34" t="s">
        <v>388</v>
      </c>
      <c r="GPG148" s="34" t="s">
        <v>388</v>
      </c>
      <c r="GPH148" s="34" t="s">
        <v>388</v>
      </c>
      <c r="GPI148" s="34" t="s">
        <v>388</v>
      </c>
      <c r="GPJ148" s="34" t="s">
        <v>388</v>
      </c>
      <c r="GPK148" s="34" t="s">
        <v>388</v>
      </c>
      <c r="GPL148" s="34" t="s">
        <v>388</v>
      </c>
      <c r="GPM148" s="34" t="s">
        <v>388</v>
      </c>
      <c r="GPN148" s="34" t="s">
        <v>388</v>
      </c>
      <c r="GPO148" s="34" t="s">
        <v>388</v>
      </c>
      <c r="GPP148" s="34" t="s">
        <v>388</v>
      </c>
      <c r="GPQ148" s="34" t="s">
        <v>388</v>
      </c>
      <c r="GPR148" s="34" t="s">
        <v>388</v>
      </c>
      <c r="GPS148" s="34" t="s">
        <v>388</v>
      </c>
      <c r="GPT148" s="34" t="s">
        <v>388</v>
      </c>
      <c r="GPU148" s="34" t="s">
        <v>388</v>
      </c>
      <c r="GPV148" s="34" t="s">
        <v>388</v>
      </c>
      <c r="GPW148" s="34" t="s">
        <v>388</v>
      </c>
      <c r="GPX148" s="34" t="s">
        <v>388</v>
      </c>
      <c r="GPY148" s="34" t="s">
        <v>388</v>
      </c>
      <c r="GPZ148" s="34" t="s">
        <v>388</v>
      </c>
      <c r="GQA148" s="34" t="s">
        <v>388</v>
      </c>
      <c r="GQB148" s="34" t="s">
        <v>388</v>
      </c>
      <c r="GQC148" s="34" t="s">
        <v>388</v>
      </c>
      <c r="GQD148" s="34" t="s">
        <v>388</v>
      </c>
      <c r="GQE148" s="34" t="s">
        <v>388</v>
      </c>
      <c r="GQF148" s="34" t="s">
        <v>388</v>
      </c>
      <c r="GQG148" s="34" t="s">
        <v>388</v>
      </c>
      <c r="GQH148" s="34" t="s">
        <v>388</v>
      </c>
      <c r="GQI148" s="34" t="s">
        <v>388</v>
      </c>
      <c r="GQJ148" s="34" t="s">
        <v>388</v>
      </c>
      <c r="GQK148" s="34" t="s">
        <v>388</v>
      </c>
      <c r="GQL148" s="34" t="s">
        <v>388</v>
      </c>
      <c r="GQM148" s="34" t="s">
        <v>388</v>
      </c>
      <c r="GQN148" s="34" t="s">
        <v>388</v>
      </c>
      <c r="GQO148" s="34" t="s">
        <v>388</v>
      </c>
      <c r="GQP148" s="34" t="s">
        <v>388</v>
      </c>
      <c r="GQQ148" s="34" t="s">
        <v>388</v>
      </c>
      <c r="GQR148" s="34" t="s">
        <v>388</v>
      </c>
      <c r="GQS148" s="34" t="s">
        <v>388</v>
      </c>
      <c r="GQT148" s="34" t="s">
        <v>388</v>
      </c>
      <c r="GQU148" s="34" t="s">
        <v>388</v>
      </c>
      <c r="GQV148" s="34" t="s">
        <v>388</v>
      </c>
      <c r="GQW148" s="34" t="s">
        <v>388</v>
      </c>
      <c r="GQX148" s="34" t="s">
        <v>388</v>
      </c>
      <c r="GQY148" s="34" t="s">
        <v>388</v>
      </c>
      <c r="GQZ148" s="34" t="s">
        <v>388</v>
      </c>
      <c r="GRA148" s="34" t="s">
        <v>388</v>
      </c>
      <c r="GRB148" s="34" t="s">
        <v>388</v>
      </c>
      <c r="GRC148" s="34" t="s">
        <v>388</v>
      </c>
      <c r="GRD148" s="34" t="s">
        <v>388</v>
      </c>
      <c r="GRE148" s="34" t="s">
        <v>388</v>
      </c>
      <c r="GRF148" s="34" t="s">
        <v>388</v>
      </c>
      <c r="GRG148" s="34" t="s">
        <v>388</v>
      </c>
      <c r="GRH148" s="34" t="s">
        <v>388</v>
      </c>
      <c r="GRI148" s="34" t="s">
        <v>388</v>
      </c>
      <c r="GRJ148" s="34" t="s">
        <v>388</v>
      </c>
      <c r="GRK148" s="34" t="s">
        <v>388</v>
      </c>
      <c r="GRL148" s="34" t="s">
        <v>388</v>
      </c>
      <c r="GRM148" s="34" t="s">
        <v>388</v>
      </c>
      <c r="GRN148" s="34" t="s">
        <v>388</v>
      </c>
      <c r="GRO148" s="34" t="s">
        <v>388</v>
      </c>
      <c r="GRP148" s="34" t="s">
        <v>388</v>
      </c>
      <c r="GRQ148" s="34" t="s">
        <v>388</v>
      </c>
      <c r="GRR148" s="34" t="s">
        <v>388</v>
      </c>
      <c r="GRS148" s="34" t="s">
        <v>388</v>
      </c>
      <c r="GRT148" s="34" t="s">
        <v>388</v>
      </c>
      <c r="GRU148" s="34" t="s">
        <v>388</v>
      </c>
      <c r="GRV148" s="34" t="s">
        <v>388</v>
      </c>
      <c r="GRW148" s="34" t="s">
        <v>388</v>
      </c>
      <c r="GRX148" s="34" t="s">
        <v>388</v>
      </c>
      <c r="GRY148" s="34" t="s">
        <v>388</v>
      </c>
      <c r="GRZ148" s="34" t="s">
        <v>388</v>
      </c>
      <c r="GSA148" s="34" t="s">
        <v>388</v>
      </c>
      <c r="GSB148" s="34" t="s">
        <v>388</v>
      </c>
      <c r="GSC148" s="34" t="s">
        <v>388</v>
      </c>
      <c r="GSD148" s="34" t="s">
        <v>388</v>
      </c>
      <c r="GSE148" s="34" t="s">
        <v>388</v>
      </c>
      <c r="GSF148" s="34" t="s">
        <v>388</v>
      </c>
      <c r="GSG148" s="34" t="s">
        <v>388</v>
      </c>
      <c r="GSH148" s="34" t="s">
        <v>388</v>
      </c>
      <c r="GSI148" s="34" t="s">
        <v>388</v>
      </c>
      <c r="GSJ148" s="34" t="s">
        <v>388</v>
      </c>
      <c r="GSK148" s="34" t="s">
        <v>388</v>
      </c>
      <c r="GSL148" s="34" t="s">
        <v>388</v>
      </c>
      <c r="GSM148" s="34" t="s">
        <v>388</v>
      </c>
      <c r="GSN148" s="34" t="s">
        <v>388</v>
      </c>
      <c r="GSO148" s="34" t="s">
        <v>388</v>
      </c>
      <c r="GSP148" s="34" t="s">
        <v>388</v>
      </c>
      <c r="GSQ148" s="34" t="s">
        <v>388</v>
      </c>
      <c r="GSR148" s="34" t="s">
        <v>388</v>
      </c>
      <c r="GSS148" s="34" t="s">
        <v>388</v>
      </c>
      <c r="GST148" s="34" t="s">
        <v>388</v>
      </c>
      <c r="GSU148" s="34" t="s">
        <v>388</v>
      </c>
      <c r="GSV148" s="34" t="s">
        <v>388</v>
      </c>
      <c r="GSW148" s="34" t="s">
        <v>388</v>
      </c>
      <c r="GSX148" s="34" t="s">
        <v>388</v>
      </c>
      <c r="GSY148" s="34" t="s">
        <v>388</v>
      </c>
      <c r="GSZ148" s="34" t="s">
        <v>388</v>
      </c>
      <c r="GTA148" s="34" t="s">
        <v>388</v>
      </c>
      <c r="GTB148" s="34" t="s">
        <v>388</v>
      </c>
      <c r="GTC148" s="34" t="s">
        <v>388</v>
      </c>
      <c r="GTD148" s="34" t="s">
        <v>388</v>
      </c>
      <c r="GTE148" s="34" t="s">
        <v>388</v>
      </c>
      <c r="GTF148" s="34" t="s">
        <v>388</v>
      </c>
      <c r="GTG148" s="34" t="s">
        <v>388</v>
      </c>
      <c r="GTH148" s="34" t="s">
        <v>388</v>
      </c>
      <c r="GTI148" s="34" t="s">
        <v>388</v>
      </c>
      <c r="GTJ148" s="34" t="s">
        <v>388</v>
      </c>
      <c r="GTK148" s="34" t="s">
        <v>388</v>
      </c>
      <c r="GTL148" s="34" t="s">
        <v>388</v>
      </c>
      <c r="GTM148" s="34" t="s">
        <v>388</v>
      </c>
      <c r="GTN148" s="34" t="s">
        <v>388</v>
      </c>
      <c r="GTO148" s="34" t="s">
        <v>388</v>
      </c>
      <c r="GTP148" s="34" t="s">
        <v>388</v>
      </c>
      <c r="GTQ148" s="34" t="s">
        <v>388</v>
      </c>
      <c r="GTR148" s="34" t="s">
        <v>388</v>
      </c>
      <c r="GTS148" s="34" t="s">
        <v>388</v>
      </c>
      <c r="GTT148" s="34" t="s">
        <v>388</v>
      </c>
      <c r="GTU148" s="34" t="s">
        <v>388</v>
      </c>
      <c r="GTV148" s="34" t="s">
        <v>388</v>
      </c>
      <c r="GTW148" s="34" t="s">
        <v>388</v>
      </c>
      <c r="GTX148" s="34" t="s">
        <v>388</v>
      </c>
      <c r="GTY148" s="34" t="s">
        <v>388</v>
      </c>
      <c r="GTZ148" s="34" t="s">
        <v>388</v>
      </c>
      <c r="GUA148" s="34" t="s">
        <v>388</v>
      </c>
      <c r="GUB148" s="34" t="s">
        <v>388</v>
      </c>
      <c r="GUC148" s="34" t="s">
        <v>388</v>
      </c>
      <c r="GUD148" s="34" t="s">
        <v>388</v>
      </c>
      <c r="GUE148" s="34" t="s">
        <v>388</v>
      </c>
      <c r="GUF148" s="34" t="s">
        <v>388</v>
      </c>
      <c r="GUG148" s="34" t="s">
        <v>388</v>
      </c>
      <c r="GUH148" s="34" t="s">
        <v>388</v>
      </c>
      <c r="GUI148" s="34" t="s">
        <v>388</v>
      </c>
      <c r="GUJ148" s="34" t="s">
        <v>388</v>
      </c>
      <c r="GUK148" s="34" t="s">
        <v>388</v>
      </c>
      <c r="GUL148" s="34" t="s">
        <v>388</v>
      </c>
      <c r="GUM148" s="34" t="s">
        <v>388</v>
      </c>
      <c r="GUN148" s="34" t="s">
        <v>388</v>
      </c>
      <c r="GUO148" s="34" t="s">
        <v>388</v>
      </c>
      <c r="GUP148" s="34" t="s">
        <v>388</v>
      </c>
      <c r="GUQ148" s="34" t="s">
        <v>388</v>
      </c>
      <c r="GUR148" s="34" t="s">
        <v>388</v>
      </c>
      <c r="GUS148" s="34" t="s">
        <v>388</v>
      </c>
      <c r="GUT148" s="34" t="s">
        <v>388</v>
      </c>
      <c r="GUU148" s="34" t="s">
        <v>388</v>
      </c>
      <c r="GUV148" s="34" t="s">
        <v>388</v>
      </c>
      <c r="GUW148" s="34" t="s">
        <v>388</v>
      </c>
      <c r="GUX148" s="34" t="s">
        <v>388</v>
      </c>
      <c r="GUY148" s="34" t="s">
        <v>388</v>
      </c>
      <c r="GUZ148" s="34" t="s">
        <v>388</v>
      </c>
      <c r="GVA148" s="34" t="s">
        <v>388</v>
      </c>
      <c r="GVB148" s="34" t="s">
        <v>388</v>
      </c>
      <c r="GVC148" s="34" t="s">
        <v>388</v>
      </c>
      <c r="GVD148" s="34" t="s">
        <v>388</v>
      </c>
      <c r="GVE148" s="34" t="s">
        <v>388</v>
      </c>
      <c r="GVF148" s="34" t="s">
        <v>388</v>
      </c>
      <c r="GVG148" s="34" t="s">
        <v>388</v>
      </c>
      <c r="GVH148" s="34" t="s">
        <v>388</v>
      </c>
      <c r="GVI148" s="34" t="s">
        <v>388</v>
      </c>
      <c r="GVJ148" s="34" t="s">
        <v>388</v>
      </c>
      <c r="GVK148" s="34" t="s">
        <v>388</v>
      </c>
      <c r="GVL148" s="34" t="s">
        <v>388</v>
      </c>
      <c r="GVM148" s="34" t="s">
        <v>388</v>
      </c>
      <c r="GVN148" s="34" t="s">
        <v>388</v>
      </c>
      <c r="GVO148" s="34" t="s">
        <v>388</v>
      </c>
      <c r="GVP148" s="34" t="s">
        <v>388</v>
      </c>
      <c r="GVQ148" s="34" t="s">
        <v>388</v>
      </c>
      <c r="GVR148" s="34" t="s">
        <v>388</v>
      </c>
      <c r="GVS148" s="34" t="s">
        <v>388</v>
      </c>
      <c r="GVT148" s="34" t="s">
        <v>388</v>
      </c>
      <c r="GVU148" s="34" t="s">
        <v>388</v>
      </c>
      <c r="GVV148" s="34" t="s">
        <v>388</v>
      </c>
      <c r="GVW148" s="34" t="s">
        <v>388</v>
      </c>
      <c r="GVX148" s="34" t="s">
        <v>388</v>
      </c>
      <c r="GVY148" s="34" t="s">
        <v>388</v>
      </c>
      <c r="GVZ148" s="34" t="s">
        <v>388</v>
      </c>
      <c r="GWA148" s="34" t="s">
        <v>388</v>
      </c>
      <c r="GWB148" s="34" t="s">
        <v>388</v>
      </c>
      <c r="GWC148" s="34" t="s">
        <v>388</v>
      </c>
      <c r="GWD148" s="34" t="s">
        <v>388</v>
      </c>
      <c r="GWE148" s="34" t="s">
        <v>388</v>
      </c>
      <c r="GWF148" s="34" t="s">
        <v>388</v>
      </c>
      <c r="GWG148" s="34" t="s">
        <v>388</v>
      </c>
      <c r="GWH148" s="34" t="s">
        <v>388</v>
      </c>
      <c r="GWI148" s="34" t="s">
        <v>388</v>
      </c>
      <c r="GWJ148" s="34" t="s">
        <v>388</v>
      </c>
      <c r="GWK148" s="34" t="s">
        <v>388</v>
      </c>
      <c r="GWL148" s="34" t="s">
        <v>388</v>
      </c>
      <c r="GWM148" s="34" t="s">
        <v>388</v>
      </c>
      <c r="GWN148" s="34" t="s">
        <v>388</v>
      </c>
      <c r="GWO148" s="34" t="s">
        <v>388</v>
      </c>
      <c r="GWP148" s="34" t="s">
        <v>388</v>
      </c>
      <c r="GWQ148" s="34" t="s">
        <v>388</v>
      </c>
      <c r="GWR148" s="34" t="s">
        <v>388</v>
      </c>
      <c r="GWS148" s="34" t="s">
        <v>388</v>
      </c>
      <c r="GWT148" s="34" t="s">
        <v>388</v>
      </c>
      <c r="GWU148" s="34" t="s">
        <v>388</v>
      </c>
      <c r="GWV148" s="34" t="s">
        <v>388</v>
      </c>
      <c r="GWW148" s="34" t="s">
        <v>388</v>
      </c>
      <c r="GWX148" s="34" t="s">
        <v>388</v>
      </c>
      <c r="GWY148" s="34" t="s">
        <v>388</v>
      </c>
      <c r="GWZ148" s="34" t="s">
        <v>388</v>
      </c>
      <c r="GXA148" s="34" t="s">
        <v>388</v>
      </c>
      <c r="GXB148" s="34" t="s">
        <v>388</v>
      </c>
      <c r="GXC148" s="34" t="s">
        <v>388</v>
      </c>
      <c r="GXD148" s="34" t="s">
        <v>388</v>
      </c>
      <c r="GXE148" s="34" t="s">
        <v>388</v>
      </c>
      <c r="GXF148" s="34" t="s">
        <v>388</v>
      </c>
      <c r="GXG148" s="34" t="s">
        <v>388</v>
      </c>
      <c r="GXH148" s="34" t="s">
        <v>388</v>
      </c>
      <c r="GXI148" s="34" t="s">
        <v>388</v>
      </c>
      <c r="GXJ148" s="34" t="s">
        <v>388</v>
      </c>
      <c r="GXK148" s="34" t="s">
        <v>388</v>
      </c>
      <c r="GXL148" s="34" t="s">
        <v>388</v>
      </c>
      <c r="GXM148" s="34" t="s">
        <v>388</v>
      </c>
      <c r="GXN148" s="34" t="s">
        <v>388</v>
      </c>
      <c r="GXO148" s="34" t="s">
        <v>388</v>
      </c>
      <c r="GXP148" s="34" t="s">
        <v>388</v>
      </c>
      <c r="GXQ148" s="34" t="s">
        <v>388</v>
      </c>
      <c r="GXR148" s="34" t="s">
        <v>388</v>
      </c>
      <c r="GXS148" s="34" t="s">
        <v>388</v>
      </c>
      <c r="GXT148" s="34" t="s">
        <v>388</v>
      </c>
      <c r="GXU148" s="34" t="s">
        <v>388</v>
      </c>
      <c r="GXV148" s="34" t="s">
        <v>388</v>
      </c>
      <c r="GXW148" s="34" t="s">
        <v>388</v>
      </c>
      <c r="GXX148" s="34" t="s">
        <v>388</v>
      </c>
      <c r="GXY148" s="34" t="s">
        <v>388</v>
      </c>
      <c r="GXZ148" s="34" t="s">
        <v>388</v>
      </c>
      <c r="GYA148" s="34" t="s">
        <v>388</v>
      </c>
      <c r="GYB148" s="34" t="s">
        <v>388</v>
      </c>
      <c r="GYC148" s="34" t="s">
        <v>388</v>
      </c>
      <c r="GYD148" s="34" t="s">
        <v>388</v>
      </c>
      <c r="GYE148" s="34" t="s">
        <v>388</v>
      </c>
      <c r="GYF148" s="34" t="s">
        <v>388</v>
      </c>
      <c r="GYG148" s="34" t="s">
        <v>388</v>
      </c>
      <c r="GYH148" s="34" t="s">
        <v>388</v>
      </c>
      <c r="GYI148" s="34" t="s">
        <v>388</v>
      </c>
      <c r="GYJ148" s="34" t="s">
        <v>388</v>
      </c>
      <c r="GYK148" s="34" t="s">
        <v>388</v>
      </c>
      <c r="GYL148" s="34" t="s">
        <v>388</v>
      </c>
      <c r="GYM148" s="34" t="s">
        <v>388</v>
      </c>
      <c r="GYN148" s="34" t="s">
        <v>388</v>
      </c>
      <c r="GYO148" s="34" t="s">
        <v>388</v>
      </c>
      <c r="GYP148" s="34" t="s">
        <v>388</v>
      </c>
      <c r="GYQ148" s="34" t="s">
        <v>388</v>
      </c>
      <c r="GYR148" s="34" t="s">
        <v>388</v>
      </c>
      <c r="GYS148" s="34" t="s">
        <v>388</v>
      </c>
      <c r="GYT148" s="34" t="s">
        <v>388</v>
      </c>
      <c r="GYU148" s="34" t="s">
        <v>388</v>
      </c>
      <c r="GYV148" s="34" t="s">
        <v>388</v>
      </c>
      <c r="GYW148" s="34" t="s">
        <v>388</v>
      </c>
      <c r="GYX148" s="34" t="s">
        <v>388</v>
      </c>
      <c r="GYY148" s="34" t="s">
        <v>388</v>
      </c>
      <c r="GYZ148" s="34" t="s">
        <v>388</v>
      </c>
      <c r="GZA148" s="34" t="s">
        <v>388</v>
      </c>
      <c r="GZB148" s="34" t="s">
        <v>388</v>
      </c>
      <c r="GZC148" s="34" t="s">
        <v>388</v>
      </c>
      <c r="GZD148" s="34" t="s">
        <v>388</v>
      </c>
      <c r="GZE148" s="34" t="s">
        <v>388</v>
      </c>
      <c r="GZF148" s="34" t="s">
        <v>388</v>
      </c>
      <c r="GZG148" s="34" t="s">
        <v>388</v>
      </c>
      <c r="GZH148" s="34" t="s">
        <v>388</v>
      </c>
      <c r="GZI148" s="34" t="s">
        <v>388</v>
      </c>
      <c r="GZJ148" s="34" t="s">
        <v>388</v>
      </c>
      <c r="GZK148" s="34" t="s">
        <v>388</v>
      </c>
      <c r="GZL148" s="34" t="s">
        <v>388</v>
      </c>
      <c r="GZM148" s="34" t="s">
        <v>388</v>
      </c>
      <c r="GZN148" s="34" t="s">
        <v>388</v>
      </c>
      <c r="GZO148" s="34" t="s">
        <v>388</v>
      </c>
      <c r="GZP148" s="34" t="s">
        <v>388</v>
      </c>
      <c r="GZQ148" s="34" t="s">
        <v>388</v>
      </c>
      <c r="GZR148" s="34" t="s">
        <v>388</v>
      </c>
      <c r="GZS148" s="34" t="s">
        <v>388</v>
      </c>
      <c r="GZT148" s="34" t="s">
        <v>388</v>
      </c>
      <c r="GZU148" s="34" t="s">
        <v>388</v>
      </c>
      <c r="GZV148" s="34" t="s">
        <v>388</v>
      </c>
      <c r="GZW148" s="34" t="s">
        <v>388</v>
      </c>
      <c r="GZX148" s="34" t="s">
        <v>388</v>
      </c>
      <c r="GZY148" s="34" t="s">
        <v>388</v>
      </c>
      <c r="GZZ148" s="34" t="s">
        <v>388</v>
      </c>
      <c r="HAA148" s="34" t="s">
        <v>388</v>
      </c>
      <c r="HAB148" s="34" t="s">
        <v>388</v>
      </c>
      <c r="HAC148" s="34" t="s">
        <v>388</v>
      </c>
      <c r="HAD148" s="34" t="s">
        <v>388</v>
      </c>
      <c r="HAE148" s="34" t="s">
        <v>388</v>
      </c>
      <c r="HAF148" s="34" t="s">
        <v>388</v>
      </c>
      <c r="HAG148" s="34" t="s">
        <v>388</v>
      </c>
      <c r="HAH148" s="34" t="s">
        <v>388</v>
      </c>
      <c r="HAI148" s="34" t="s">
        <v>388</v>
      </c>
      <c r="HAJ148" s="34" t="s">
        <v>388</v>
      </c>
      <c r="HAK148" s="34" t="s">
        <v>388</v>
      </c>
      <c r="HAL148" s="34" t="s">
        <v>388</v>
      </c>
      <c r="HAM148" s="34" t="s">
        <v>388</v>
      </c>
      <c r="HAN148" s="34" t="s">
        <v>388</v>
      </c>
      <c r="HAO148" s="34" t="s">
        <v>388</v>
      </c>
      <c r="HAP148" s="34" t="s">
        <v>388</v>
      </c>
      <c r="HAQ148" s="34" t="s">
        <v>388</v>
      </c>
      <c r="HAR148" s="34" t="s">
        <v>388</v>
      </c>
      <c r="HAS148" s="34" t="s">
        <v>388</v>
      </c>
      <c r="HAT148" s="34" t="s">
        <v>388</v>
      </c>
      <c r="HAU148" s="34" t="s">
        <v>388</v>
      </c>
      <c r="HAV148" s="34" t="s">
        <v>388</v>
      </c>
      <c r="HAW148" s="34" t="s">
        <v>388</v>
      </c>
      <c r="HAX148" s="34" t="s">
        <v>388</v>
      </c>
      <c r="HAY148" s="34" t="s">
        <v>388</v>
      </c>
      <c r="HAZ148" s="34" t="s">
        <v>388</v>
      </c>
      <c r="HBA148" s="34" t="s">
        <v>388</v>
      </c>
      <c r="HBB148" s="34" t="s">
        <v>388</v>
      </c>
      <c r="HBC148" s="34" t="s">
        <v>388</v>
      </c>
      <c r="HBD148" s="34" t="s">
        <v>388</v>
      </c>
      <c r="HBE148" s="34" t="s">
        <v>388</v>
      </c>
      <c r="HBF148" s="34" t="s">
        <v>388</v>
      </c>
      <c r="HBG148" s="34" t="s">
        <v>388</v>
      </c>
      <c r="HBH148" s="34" t="s">
        <v>388</v>
      </c>
      <c r="HBI148" s="34" t="s">
        <v>388</v>
      </c>
      <c r="HBJ148" s="34" t="s">
        <v>388</v>
      </c>
      <c r="HBK148" s="34" t="s">
        <v>388</v>
      </c>
      <c r="HBL148" s="34" t="s">
        <v>388</v>
      </c>
      <c r="HBM148" s="34" t="s">
        <v>388</v>
      </c>
      <c r="HBN148" s="34" t="s">
        <v>388</v>
      </c>
      <c r="HBO148" s="34" t="s">
        <v>388</v>
      </c>
      <c r="HBP148" s="34" t="s">
        <v>388</v>
      </c>
      <c r="HBQ148" s="34" t="s">
        <v>388</v>
      </c>
      <c r="HBR148" s="34" t="s">
        <v>388</v>
      </c>
      <c r="HBS148" s="34" t="s">
        <v>388</v>
      </c>
      <c r="HBT148" s="34" t="s">
        <v>388</v>
      </c>
      <c r="HBU148" s="34" t="s">
        <v>388</v>
      </c>
      <c r="HBV148" s="34" t="s">
        <v>388</v>
      </c>
      <c r="HBW148" s="34" t="s">
        <v>388</v>
      </c>
      <c r="HBX148" s="34" t="s">
        <v>388</v>
      </c>
      <c r="HBY148" s="34" t="s">
        <v>388</v>
      </c>
      <c r="HBZ148" s="34" t="s">
        <v>388</v>
      </c>
      <c r="HCA148" s="34" t="s">
        <v>388</v>
      </c>
      <c r="HCB148" s="34" t="s">
        <v>388</v>
      </c>
      <c r="HCC148" s="34" t="s">
        <v>388</v>
      </c>
      <c r="HCD148" s="34" t="s">
        <v>388</v>
      </c>
      <c r="HCE148" s="34" t="s">
        <v>388</v>
      </c>
      <c r="HCF148" s="34" t="s">
        <v>388</v>
      </c>
      <c r="HCG148" s="34" t="s">
        <v>388</v>
      </c>
      <c r="HCH148" s="34" t="s">
        <v>388</v>
      </c>
      <c r="HCI148" s="34" t="s">
        <v>388</v>
      </c>
      <c r="HCJ148" s="34" t="s">
        <v>388</v>
      </c>
      <c r="HCK148" s="34" t="s">
        <v>388</v>
      </c>
      <c r="HCL148" s="34" t="s">
        <v>388</v>
      </c>
      <c r="HCM148" s="34" t="s">
        <v>388</v>
      </c>
      <c r="HCN148" s="34" t="s">
        <v>388</v>
      </c>
      <c r="HCO148" s="34" t="s">
        <v>388</v>
      </c>
      <c r="HCP148" s="34" t="s">
        <v>388</v>
      </c>
      <c r="HCQ148" s="34" t="s">
        <v>388</v>
      </c>
      <c r="HCR148" s="34" t="s">
        <v>388</v>
      </c>
      <c r="HCS148" s="34" t="s">
        <v>388</v>
      </c>
      <c r="HCT148" s="34" t="s">
        <v>388</v>
      </c>
      <c r="HCU148" s="34" t="s">
        <v>388</v>
      </c>
      <c r="HCV148" s="34" t="s">
        <v>388</v>
      </c>
      <c r="HCW148" s="34" t="s">
        <v>388</v>
      </c>
      <c r="HCX148" s="34" t="s">
        <v>388</v>
      </c>
      <c r="HCY148" s="34" t="s">
        <v>388</v>
      </c>
      <c r="HCZ148" s="34" t="s">
        <v>388</v>
      </c>
      <c r="HDA148" s="34" t="s">
        <v>388</v>
      </c>
      <c r="HDB148" s="34" t="s">
        <v>388</v>
      </c>
      <c r="HDC148" s="34" t="s">
        <v>388</v>
      </c>
      <c r="HDD148" s="34" t="s">
        <v>388</v>
      </c>
      <c r="HDE148" s="34" t="s">
        <v>388</v>
      </c>
      <c r="HDF148" s="34" t="s">
        <v>388</v>
      </c>
      <c r="HDG148" s="34" t="s">
        <v>388</v>
      </c>
      <c r="HDH148" s="34" t="s">
        <v>388</v>
      </c>
      <c r="HDI148" s="34" t="s">
        <v>388</v>
      </c>
      <c r="HDJ148" s="34" t="s">
        <v>388</v>
      </c>
      <c r="HDK148" s="34" t="s">
        <v>388</v>
      </c>
      <c r="HDL148" s="34" t="s">
        <v>388</v>
      </c>
      <c r="HDM148" s="34" t="s">
        <v>388</v>
      </c>
      <c r="HDN148" s="34" t="s">
        <v>388</v>
      </c>
      <c r="HDO148" s="34" t="s">
        <v>388</v>
      </c>
      <c r="HDP148" s="34" t="s">
        <v>388</v>
      </c>
      <c r="HDQ148" s="34" t="s">
        <v>388</v>
      </c>
      <c r="HDR148" s="34" t="s">
        <v>388</v>
      </c>
      <c r="HDS148" s="34" t="s">
        <v>388</v>
      </c>
      <c r="HDT148" s="34" t="s">
        <v>388</v>
      </c>
      <c r="HDU148" s="34" t="s">
        <v>388</v>
      </c>
      <c r="HDV148" s="34" t="s">
        <v>388</v>
      </c>
      <c r="HDW148" s="34" t="s">
        <v>388</v>
      </c>
      <c r="HDX148" s="34" t="s">
        <v>388</v>
      </c>
      <c r="HDY148" s="34" t="s">
        <v>388</v>
      </c>
      <c r="HDZ148" s="34" t="s">
        <v>388</v>
      </c>
      <c r="HEA148" s="34" t="s">
        <v>388</v>
      </c>
      <c r="HEB148" s="34" t="s">
        <v>388</v>
      </c>
      <c r="HEC148" s="34" t="s">
        <v>388</v>
      </c>
      <c r="HED148" s="34" t="s">
        <v>388</v>
      </c>
      <c r="HEE148" s="34" t="s">
        <v>388</v>
      </c>
      <c r="HEF148" s="34" t="s">
        <v>388</v>
      </c>
      <c r="HEG148" s="34" t="s">
        <v>388</v>
      </c>
      <c r="HEH148" s="34" t="s">
        <v>388</v>
      </c>
      <c r="HEI148" s="34" t="s">
        <v>388</v>
      </c>
      <c r="HEJ148" s="34" t="s">
        <v>388</v>
      </c>
      <c r="HEK148" s="34" t="s">
        <v>388</v>
      </c>
      <c r="HEL148" s="34" t="s">
        <v>388</v>
      </c>
      <c r="HEM148" s="34" t="s">
        <v>388</v>
      </c>
      <c r="HEN148" s="34" t="s">
        <v>388</v>
      </c>
      <c r="HEO148" s="34" t="s">
        <v>388</v>
      </c>
      <c r="HEP148" s="34" t="s">
        <v>388</v>
      </c>
      <c r="HEQ148" s="34" t="s">
        <v>388</v>
      </c>
      <c r="HER148" s="34" t="s">
        <v>388</v>
      </c>
      <c r="HES148" s="34" t="s">
        <v>388</v>
      </c>
      <c r="HET148" s="34" t="s">
        <v>388</v>
      </c>
      <c r="HEU148" s="34" t="s">
        <v>388</v>
      </c>
      <c r="HEV148" s="34" t="s">
        <v>388</v>
      </c>
      <c r="HEW148" s="34" t="s">
        <v>388</v>
      </c>
      <c r="HEX148" s="34" t="s">
        <v>388</v>
      </c>
      <c r="HEY148" s="34" t="s">
        <v>388</v>
      </c>
      <c r="HEZ148" s="34" t="s">
        <v>388</v>
      </c>
      <c r="HFA148" s="34" t="s">
        <v>388</v>
      </c>
      <c r="HFB148" s="34" t="s">
        <v>388</v>
      </c>
      <c r="HFC148" s="34" t="s">
        <v>388</v>
      </c>
      <c r="HFD148" s="34" t="s">
        <v>388</v>
      </c>
      <c r="HFE148" s="34" t="s">
        <v>388</v>
      </c>
      <c r="HFF148" s="34" t="s">
        <v>388</v>
      </c>
      <c r="HFG148" s="34" t="s">
        <v>388</v>
      </c>
      <c r="HFH148" s="34" t="s">
        <v>388</v>
      </c>
      <c r="HFI148" s="34" t="s">
        <v>388</v>
      </c>
      <c r="HFJ148" s="34" t="s">
        <v>388</v>
      </c>
      <c r="HFK148" s="34" t="s">
        <v>388</v>
      </c>
      <c r="HFL148" s="34" t="s">
        <v>388</v>
      </c>
      <c r="HFM148" s="34" t="s">
        <v>388</v>
      </c>
      <c r="HFN148" s="34" t="s">
        <v>388</v>
      </c>
      <c r="HFO148" s="34" t="s">
        <v>388</v>
      </c>
      <c r="HFP148" s="34" t="s">
        <v>388</v>
      </c>
      <c r="HFQ148" s="34" t="s">
        <v>388</v>
      </c>
      <c r="HFR148" s="34" t="s">
        <v>388</v>
      </c>
      <c r="HFS148" s="34" t="s">
        <v>388</v>
      </c>
      <c r="HFT148" s="34" t="s">
        <v>388</v>
      </c>
      <c r="HFU148" s="34" t="s">
        <v>388</v>
      </c>
      <c r="HFV148" s="34" t="s">
        <v>388</v>
      </c>
      <c r="HFW148" s="34" t="s">
        <v>388</v>
      </c>
      <c r="HFX148" s="34" t="s">
        <v>388</v>
      </c>
      <c r="HFY148" s="34" t="s">
        <v>388</v>
      </c>
      <c r="HFZ148" s="34" t="s">
        <v>388</v>
      </c>
      <c r="HGA148" s="34" t="s">
        <v>388</v>
      </c>
      <c r="HGB148" s="34" t="s">
        <v>388</v>
      </c>
      <c r="HGC148" s="34" t="s">
        <v>388</v>
      </c>
      <c r="HGD148" s="34" t="s">
        <v>388</v>
      </c>
      <c r="HGE148" s="34" t="s">
        <v>388</v>
      </c>
      <c r="HGF148" s="34" t="s">
        <v>388</v>
      </c>
      <c r="HGG148" s="34" t="s">
        <v>388</v>
      </c>
      <c r="HGH148" s="34" t="s">
        <v>388</v>
      </c>
      <c r="HGI148" s="34" t="s">
        <v>388</v>
      </c>
      <c r="HGJ148" s="34" t="s">
        <v>388</v>
      </c>
      <c r="HGK148" s="34" t="s">
        <v>388</v>
      </c>
      <c r="HGL148" s="34" t="s">
        <v>388</v>
      </c>
      <c r="HGM148" s="34" t="s">
        <v>388</v>
      </c>
      <c r="HGN148" s="34" t="s">
        <v>388</v>
      </c>
      <c r="HGO148" s="34" t="s">
        <v>388</v>
      </c>
      <c r="HGP148" s="34" t="s">
        <v>388</v>
      </c>
      <c r="HGQ148" s="34" t="s">
        <v>388</v>
      </c>
      <c r="HGR148" s="34" t="s">
        <v>388</v>
      </c>
      <c r="HGS148" s="34" t="s">
        <v>388</v>
      </c>
      <c r="HGT148" s="34" t="s">
        <v>388</v>
      </c>
      <c r="HGU148" s="34" t="s">
        <v>388</v>
      </c>
      <c r="HGV148" s="34" t="s">
        <v>388</v>
      </c>
      <c r="HGW148" s="34" t="s">
        <v>388</v>
      </c>
      <c r="HGX148" s="34" t="s">
        <v>388</v>
      </c>
      <c r="HGY148" s="34" t="s">
        <v>388</v>
      </c>
      <c r="HGZ148" s="34" t="s">
        <v>388</v>
      </c>
      <c r="HHA148" s="34" t="s">
        <v>388</v>
      </c>
      <c r="HHB148" s="34" t="s">
        <v>388</v>
      </c>
      <c r="HHC148" s="34" t="s">
        <v>388</v>
      </c>
      <c r="HHD148" s="34" t="s">
        <v>388</v>
      </c>
      <c r="HHE148" s="34" t="s">
        <v>388</v>
      </c>
      <c r="HHF148" s="34" t="s">
        <v>388</v>
      </c>
      <c r="HHG148" s="34" t="s">
        <v>388</v>
      </c>
      <c r="HHH148" s="34" t="s">
        <v>388</v>
      </c>
      <c r="HHI148" s="34" t="s">
        <v>388</v>
      </c>
      <c r="HHJ148" s="34" t="s">
        <v>388</v>
      </c>
      <c r="HHK148" s="34" t="s">
        <v>388</v>
      </c>
      <c r="HHL148" s="34" t="s">
        <v>388</v>
      </c>
      <c r="HHM148" s="34" t="s">
        <v>388</v>
      </c>
      <c r="HHN148" s="34" t="s">
        <v>388</v>
      </c>
      <c r="HHO148" s="34" t="s">
        <v>388</v>
      </c>
      <c r="HHP148" s="34" t="s">
        <v>388</v>
      </c>
      <c r="HHQ148" s="34" t="s">
        <v>388</v>
      </c>
      <c r="HHR148" s="34" t="s">
        <v>388</v>
      </c>
      <c r="HHS148" s="34" t="s">
        <v>388</v>
      </c>
      <c r="HHT148" s="34" t="s">
        <v>388</v>
      </c>
      <c r="HHU148" s="34" t="s">
        <v>388</v>
      </c>
      <c r="HHV148" s="34" t="s">
        <v>388</v>
      </c>
      <c r="HHW148" s="34" t="s">
        <v>388</v>
      </c>
      <c r="HHX148" s="34" t="s">
        <v>388</v>
      </c>
      <c r="HHY148" s="34" t="s">
        <v>388</v>
      </c>
      <c r="HHZ148" s="34" t="s">
        <v>388</v>
      </c>
      <c r="HIA148" s="34" t="s">
        <v>388</v>
      </c>
      <c r="HIB148" s="34" t="s">
        <v>388</v>
      </c>
      <c r="HIC148" s="34" t="s">
        <v>388</v>
      </c>
      <c r="HID148" s="34" t="s">
        <v>388</v>
      </c>
      <c r="HIE148" s="34" t="s">
        <v>388</v>
      </c>
      <c r="HIF148" s="34" t="s">
        <v>388</v>
      </c>
      <c r="HIG148" s="34" t="s">
        <v>388</v>
      </c>
      <c r="HIH148" s="34" t="s">
        <v>388</v>
      </c>
      <c r="HII148" s="34" t="s">
        <v>388</v>
      </c>
      <c r="HIJ148" s="34" t="s">
        <v>388</v>
      </c>
      <c r="HIK148" s="34" t="s">
        <v>388</v>
      </c>
      <c r="HIL148" s="34" t="s">
        <v>388</v>
      </c>
      <c r="HIM148" s="34" t="s">
        <v>388</v>
      </c>
      <c r="HIN148" s="34" t="s">
        <v>388</v>
      </c>
      <c r="HIO148" s="34" t="s">
        <v>388</v>
      </c>
      <c r="HIP148" s="34" t="s">
        <v>388</v>
      </c>
      <c r="HIQ148" s="34" t="s">
        <v>388</v>
      </c>
      <c r="HIR148" s="34" t="s">
        <v>388</v>
      </c>
      <c r="HIS148" s="34" t="s">
        <v>388</v>
      </c>
      <c r="HIT148" s="34" t="s">
        <v>388</v>
      </c>
      <c r="HIU148" s="34" t="s">
        <v>388</v>
      </c>
      <c r="HIV148" s="34" t="s">
        <v>388</v>
      </c>
      <c r="HIW148" s="34" t="s">
        <v>388</v>
      </c>
      <c r="HIX148" s="34" t="s">
        <v>388</v>
      </c>
      <c r="HIY148" s="34" t="s">
        <v>388</v>
      </c>
      <c r="HIZ148" s="34" t="s">
        <v>388</v>
      </c>
      <c r="HJA148" s="34" t="s">
        <v>388</v>
      </c>
      <c r="HJB148" s="34" t="s">
        <v>388</v>
      </c>
      <c r="HJC148" s="34" t="s">
        <v>388</v>
      </c>
      <c r="HJD148" s="34" t="s">
        <v>388</v>
      </c>
      <c r="HJE148" s="34" t="s">
        <v>388</v>
      </c>
      <c r="HJF148" s="34" t="s">
        <v>388</v>
      </c>
      <c r="HJG148" s="34" t="s">
        <v>388</v>
      </c>
      <c r="HJH148" s="34" t="s">
        <v>388</v>
      </c>
      <c r="HJI148" s="34" t="s">
        <v>388</v>
      </c>
      <c r="HJJ148" s="34" t="s">
        <v>388</v>
      </c>
      <c r="HJK148" s="34" t="s">
        <v>388</v>
      </c>
      <c r="HJL148" s="34" t="s">
        <v>388</v>
      </c>
      <c r="HJM148" s="34" t="s">
        <v>388</v>
      </c>
      <c r="HJN148" s="34" t="s">
        <v>388</v>
      </c>
      <c r="HJO148" s="34" t="s">
        <v>388</v>
      </c>
      <c r="HJP148" s="34" t="s">
        <v>388</v>
      </c>
      <c r="HJQ148" s="34" t="s">
        <v>388</v>
      </c>
      <c r="HJR148" s="34" t="s">
        <v>388</v>
      </c>
      <c r="HJS148" s="34" t="s">
        <v>388</v>
      </c>
      <c r="HJT148" s="34" t="s">
        <v>388</v>
      </c>
      <c r="HJU148" s="34" t="s">
        <v>388</v>
      </c>
      <c r="HJV148" s="34" t="s">
        <v>388</v>
      </c>
      <c r="HJW148" s="34" t="s">
        <v>388</v>
      </c>
      <c r="HJX148" s="34" t="s">
        <v>388</v>
      </c>
      <c r="HJY148" s="34" t="s">
        <v>388</v>
      </c>
      <c r="HJZ148" s="34" t="s">
        <v>388</v>
      </c>
      <c r="HKA148" s="34" t="s">
        <v>388</v>
      </c>
      <c r="HKB148" s="34" t="s">
        <v>388</v>
      </c>
      <c r="HKC148" s="34" t="s">
        <v>388</v>
      </c>
      <c r="HKD148" s="34" t="s">
        <v>388</v>
      </c>
      <c r="HKE148" s="34" t="s">
        <v>388</v>
      </c>
      <c r="HKF148" s="34" t="s">
        <v>388</v>
      </c>
      <c r="HKG148" s="34" t="s">
        <v>388</v>
      </c>
      <c r="HKH148" s="34" t="s">
        <v>388</v>
      </c>
      <c r="HKI148" s="34" t="s">
        <v>388</v>
      </c>
      <c r="HKJ148" s="34" t="s">
        <v>388</v>
      </c>
      <c r="HKK148" s="34" t="s">
        <v>388</v>
      </c>
      <c r="HKL148" s="34" t="s">
        <v>388</v>
      </c>
      <c r="HKM148" s="34" t="s">
        <v>388</v>
      </c>
      <c r="HKN148" s="34" t="s">
        <v>388</v>
      </c>
      <c r="HKO148" s="34" t="s">
        <v>388</v>
      </c>
      <c r="HKP148" s="34" t="s">
        <v>388</v>
      </c>
      <c r="HKQ148" s="34" t="s">
        <v>388</v>
      </c>
      <c r="HKR148" s="34" t="s">
        <v>388</v>
      </c>
      <c r="HKS148" s="34" t="s">
        <v>388</v>
      </c>
      <c r="HKT148" s="34" t="s">
        <v>388</v>
      </c>
      <c r="HKU148" s="34" t="s">
        <v>388</v>
      </c>
      <c r="HKV148" s="34" t="s">
        <v>388</v>
      </c>
      <c r="HKW148" s="34" t="s">
        <v>388</v>
      </c>
      <c r="HKX148" s="34" t="s">
        <v>388</v>
      </c>
      <c r="HKY148" s="34" t="s">
        <v>388</v>
      </c>
      <c r="HKZ148" s="34" t="s">
        <v>388</v>
      </c>
      <c r="HLA148" s="34" t="s">
        <v>388</v>
      </c>
      <c r="HLB148" s="34" t="s">
        <v>388</v>
      </c>
      <c r="HLC148" s="34" t="s">
        <v>388</v>
      </c>
      <c r="HLD148" s="34" t="s">
        <v>388</v>
      </c>
      <c r="HLE148" s="34" t="s">
        <v>388</v>
      </c>
      <c r="HLF148" s="34" t="s">
        <v>388</v>
      </c>
      <c r="HLG148" s="34" t="s">
        <v>388</v>
      </c>
      <c r="HLH148" s="34" t="s">
        <v>388</v>
      </c>
      <c r="HLI148" s="34" t="s">
        <v>388</v>
      </c>
      <c r="HLJ148" s="34" t="s">
        <v>388</v>
      </c>
      <c r="HLK148" s="34" t="s">
        <v>388</v>
      </c>
      <c r="HLL148" s="34" t="s">
        <v>388</v>
      </c>
      <c r="HLM148" s="34" t="s">
        <v>388</v>
      </c>
      <c r="HLN148" s="34" t="s">
        <v>388</v>
      </c>
      <c r="HLO148" s="34" t="s">
        <v>388</v>
      </c>
      <c r="HLP148" s="34" t="s">
        <v>388</v>
      </c>
      <c r="HLQ148" s="34" t="s">
        <v>388</v>
      </c>
      <c r="HLR148" s="34" t="s">
        <v>388</v>
      </c>
      <c r="HLS148" s="34" t="s">
        <v>388</v>
      </c>
      <c r="HLT148" s="34" t="s">
        <v>388</v>
      </c>
      <c r="HLU148" s="34" t="s">
        <v>388</v>
      </c>
      <c r="HLV148" s="34" t="s">
        <v>388</v>
      </c>
      <c r="HLW148" s="34" t="s">
        <v>388</v>
      </c>
      <c r="HLX148" s="34" t="s">
        <v>388</v>
      </c>
      <c r="HLY148" s="34" t="s">
        <v>388</v>
      </c>
      <c r="HLZ148" s="34" t="s">
        <v>388</v>
      </c>
      <c r="HMA148" s="34" t="s">
        <v>388</v>
      </c>
      <c r="HMB148" s="34" t="s">
        <v>388</v>
      </c>
      <c r="HMC148" s="34" t="s">
        <v>388</v>
      </c>
      <c r="HMD148" s="34" t="s">
        <v>388</v>
      </c>
      <c r="HME148" s="34" t="s">
        <v>388</v>
      </c>
      <c r="HMF148" s="34" t="s">
        <v>388</v>
      </c>
      <c r="HMG148" s="34" t="s">
        <v>388</v>
      </c>
      <c r="HMH148" s="34" t="s">
        <v>388</v>
      </c>
      <c r="HMI148" s="34" t="s">
        <v>388</v>
      </c>
      <c r="HMJ148" s="34" t="s">
        <v>388</v>
      </c>
      <c r="HMK148" s="34" t="s">
        <v>388</v>
      </c>
      <c r="HML148" s="34" t="s">
        <v>388</v>
      </c>
      <c r="HMM148" s="34" t="s">
        <v>388</v>
      </c>
      <c r="HMN148" s="34" t="s">
        <v>388</v>
      </c>
      <c r="HMO148" s="34" t="s">
        <v>388</v>
      </c>
      <c r="HMP148" s="34" t="s">
        <v>388</v>
      </c>
      <c r="HMQ148" s="34" t="s">
        <v>388</v>
      </c>
      <c r="HMR148" s="34" t="s">
        <v>388</v>
      </c>
      <c r="HMS148" s="34" t="s">
        <v>388</v>
      </c>
      <c r="HMT148" s="34" t="s">
        <v>388</v>
      </c>
      <c r="HMU148" s="34" t="s">
        <v>388</v>
      </c>
      <c r="HMV148" s="34" t="s">
        <v>388</v>
      </c>
      <c r="HMW148" s="34" t="s">
        <v>388</v>
      </c>
      <c r="HMX148" s="34" t="s">
        <v>388</v>
      </c>
      <c r="HMY148" s="34" t="s">
        <v>388</v>
      </c>
      <c r="HMZ148" s="34" t="s">
        <v>388</v>
      </c>
      <c r="HNA148" s="34" t="s">
        <v>388</v>
      </c>
      <c r="HNB148" s="34" t="s">
        <v>388</v>
      </c>
      <c r="HNC148" s="34" t="s">
        <v>388</v>
      </c>
      <c r="HND148" s="34" t="s">
        <v>388</v>
      </c>
      <c r="HNE148" s="34" t="s">
        <v>388</v>
      </c>
      <c r="HNF148" s="34" t="s">
        <v>388</v>
      </c>
      <c r="HNG148" s="34" t="s">
        <v>388</v>
      </c>
      <c r="HNH148" s="34" t="s">
        <v>388</v>
      </c>
      <c r="HNI148" s="34" t="s">
        <v>388</v>
      </c>
      <c r="HNJ148" s="34" t="s">
        <v>388</v>
      </c>
      <c r="HNK148" s="34" t="s">
        <v>388</v>
      </c>
      <c r="HNL148" s="34" t="s">
        <v>388</v>
      </c>
      <c r="HNM148" s="34" t="s">
        <v>388</v>
      </c>
      <c r="HNN148" s="34" t="s">
        <v>388</v>
      </c>
      <c r="HNO148" s="34" t="s">
        <v>388</v>
      </c>
      <c r="HNP148" s="34" t="s">
        <v>388</v>
      </c>
      <c r="HNQ148" s="34" t="s">
        <v>388</v>
      </c>
      <c r="HNR148" s="34" t="s">
        <v>388</v>
      </c>
      <c r="HNS148" s="34" t="s">
        <v>388</v>
      </c>
      <c r="HNT148" s="34" t="s">
        <v>388</v>
      </c>
      <c r="HNU148" s="34" t="s">
        <v>388</v>
      </c>
      <c r="HNV148" s="34" t="s">
        <v>388</v>
      </c>
      <c r="HNW148" s="34" t="s">
        <v>388</v>
      </c>
      <c r="HNX148" s="34" t="s">
        <v>388</v>
      </c>
      <c r="HNY148" s="34" t="s">
        <v>388</v>
      </c>
      <c r="HNZ148" s="34" t="s">
        <v>388</v>
      </c>
      <c r="HOA148" s="34" t="s">
        <v>388</v>
      </c>
      <c r="HOB148" s="34" t="s">
        <v>388</v>
      </c>
      <c r="HOC148" s="34" t="s">
        <v>388</v>
      </c>
      <c r="HOD148" s="34" t="s">
        <v>388</v>
      </c>
      <c r="HOE148" s="34" t="s">
        <v>388</v>
      </c>
      <c r="HOF148" s="34" t="s">
        <v>388</v>
      </c>
      <c r="HOG148" s="34" t="s">
        <v>388</v>
      </c>
      <c r="HOH148" s="34" t="s">
        <v>388</v>
      </c>
      <c r="HOI148" s="34" t="s">
        <v>388</v>
      </c>
      <c r="HOJ148" s="34" t="s">
        <v>388</v>
      </c>
      <c r="HOK148" s="34" t="s">
        <v>388</v>
      </c>
      <c r="HOL148" s="34" t="s">
        <v>388</v>
      </c>
      <c r="HOM148" s="34" t="s">
        <v>388</v>
      </c>
      <c r="HON148" s="34" t="s">
        <v>388</v>
      </c>
      <c r="HOO148" s="34" t="s">
        <v>388</v>
      </c>
      <c r="HOP148" s="34" t="s">
        <v>388</v>
      </c>
      <c r="HOQ148" s="34" t="s">
        <v>388</v>
      </c>
      <c r="HOR148" s="34" t="s">
        <v>388</v>
      </c>
      <c r="HOS148" s="34" t="s">
        <v>388</v>
      </c>
      <c r="HOT148" s="34" t="s">
        <v>388</v>
      </c>
      <c r="HOU148" s="34" t="s">
        <v>388</v>
      </c>
      <c r="HOV148" s="34" t="s">
        <v>388</v>
      </c>
      <c r="HOW148" s="34" t="s">
        <v>388</v>
      </c>
      <c r="HOX148" s="34" t="s">
        <v>388</v>
      </c>
      <c r="HOY148" s="34" t="s">
        <v>388</v>
      </c>
      <c r="HOZ148" s="34" t="s">
        <v>388</v>
      </c>
      <c r="HPA148" s="34" t="s">
        <v>388</v>
      </c>
      <c r="HPB148" s="34" t="s">
        <v>388</v>
      </c>
      <c r="HPC148" s="34" t="s">
        <v>388</v>
      </c>
      <c r="HPD148" s="34" t="s">
        <v>388</v>
      </c>
      <c r="HPE148" s="34" t="s">
        <v>388</v>
      </c>
      <c r="HPF148" s="34" t="s">
        <v>388</v>
      </c>
      <c r="HPG148" s="34" t="s">
        <v>388</v>
      </c>
      <c r="HPH148" s="34" t="s">
        <v>388</v>
      </c>
      <c r="HPI148" s="34" t="s">
        <v>388</v>
      </c>
      <c r="HPJ148" s="34" t="s">
        <v>388</v>
      </c>
      <c r="HPK148" s="34" t="s">
        <v>388</v>
      </c>
      <c r="HPL148" s="34" t="s">
        <v>388</v>
      </c>
      <c r="HPM148" s="34" t="s">
        <v>388</v>
      </c>
      <c r="HPN148" s="34" t="s">
        <v>388</v>
      </c>
      <c r="HPO148" s="34" t="s">
        <v>388</v>
      </c>
      <c r="HPP148" s="34" t="s">
        <v>388</v>
      </c>
      <c r="HPQ148" s="34" t="s">
        <v>388</v>
      </c>
      <c r="HPR148" s="34" t="s">
        <v>388</v>
      </c>
      <c r="HPS148" s="34" t="s">
        <v>388</v>
      </c>
      <c r="HPT148" s="34" t="s">
        <v>388</v>
      </c>
      <c r="HPU148" s="34" t="s">
        <v>388</v>
      </c>
      <c r="HPV148" s="34" t="s">
        <v>388</v>
      </c>
      <c r="HPW148" s="34" t="s">
        <v>388</v>
      </c>
      <c r="HPX148" s="34" t="s">
        <v>388</v>
      </c>
      <c r="HPY148" s="34" t="s">
        <v>388</v>
      </c>
      <c r="HPZ148" s="34" t="s">
        <v>388</v>
      </c>
      <c r="HQA148" s="34" t="s">
        <v>388</v>
      </c>
      <c r="HQB148" s="34" t="s">
        <v>388</v>
      </c>
      <c r="HQC148" s="34" t="s">
        <v>388</v>
      </c>
      <c r="HQD148" s="34" t="s">
        <v>388</v>
      </c>
      <c r="HQE148" s="34" t="s">
        <v>388</v>
      </c>
      <c r="HQF148" s="34" t="s">
        <v>388</v>
      </c>
      <c r="HQG148" s="34" t="s">
        <v>388</v>
      </c>
      <c r="HQH148" s="34" t="s">
        <v>388</v>
      </c>
      <c r="HQI148" s="34" t="s">
        <v>388</v>
      </c>
      <c r="HQJ148" s="34" t="s">
        <v>388</v>
      </c>
      <c r="HQK148" s="34" t="s">
        <v>388</v>
      </c>
      <c r="HQL148" s="34" t="s">
        <v>388</v>
      </c>
      <c r="HQM148" s="34" t="s">
        <v>388</v>
      </c>
      <c r="HQN148" s="34" t="s">
        <v>388</v>
      </c>
      <c r="HQO148" s="34" t="s">
        <v>388</v>
      </c>
      <c r="HQP148" s="34" t="s">
        <v>388</v>
      </c>
      <c r="HQQ148" s="34" t="s">
        <v>388</v>
      </c>
      <c r="HQR148" s="34" t="s">
        <v>388</v>
      </c>
      <c r="HQS148" s="34" t="s">
        <v>388</v>
      </c>
      <c r="HQT148" s="34" t="s">
        <v>388</v>
      </c>
      <c r="HQU148" s="34" t="s">
        <v>388</v>
      </c>
      <c r="HQV148" s="34" t="s">
        <v>388</v>
      </c>
      <c r="HQW148" s="34" t="s">
        <v>388</v>
      </c>
      <c r="HQX148" s="34" t="s">
        <v>388</v>
      </c>
      <c r="HQY148" s="34" t="s">
        <v>388</v>
      </c>
      <c r="HQZ148" s="34" t="s">
        <v>388</v>
      </c>
      <c r="HRA148" s="34" t="s">
        <v>388</v>
      </c>
      <c r="HRB148" s="34" t="s">
        <v>388</v>
      </c>
      <c r="HRC148" s="34" t="s">
        <v>388</v>
      </c>
      <c r="HRD148" s="34" t="s">
        <v>388</v>
      </c>
      <c r="HRE148" s="34" t="s">
        <v>388</v>
      </c>
      <c r="HRF148" s="34" t="s">
        <v>388</v>
      </c>
      <c r="HRG148" s="34" t="s">
        <v>388</v>
      </c>
      <c r="HRH148" s="34" t="s">
        <v>388</v>
      </c>
      <c r="HRI148" s="34" t="s">
        <v>388</v>
      </c>
      <c r="HRJ148" s="34" t="s">
        <v>388</v>
      </c>
      <c r="HRK148" s="34" t="s">
        <v>388</v>
      </c>
      <c r="HRL148" s="34" t="s">
        <v>388</v>
      </c>
      <c r="HRM148" s="34" t="s">
        <v>388</v>
      </c>
      <c r="HRN148" s="34" t="s">
        <v>388</v>
      </c>
      <c r="HRO148" s="34" t="s">
        <v>388</v>
      </c>
      <c r="HRP148" s="34" t="s">
        <v>388</v>
      </c>
      <c r="HRQ148" s="34" t="s">
        <v>388</v>
      </c>
      <c r="HRR148" s="34" t="s">
        <v>388</v>
      </c>
      <c r="HRS148" s="34" t="s">
        <v>388</v>
      </c>
      <c r="HRT148" s="34" t="s">
        <v>388</v>
      </c>
      <c r="HRU148" s="34" t="s">
        <v>388</v>
      </c>
      <c r="HRV148" s="34" t="s">
        <v>388</v>
      </c>
      <c r="HRW148" s="34" t="s">
        <v>388</v>
      </c>
      <c r="HRX148" s="34" t="s">
        <v>388</v>
      </c>
      <c r="HRY148" s="34" t="s">
        <v>388</v>
      </c>
      <c r="HRZ148" s="34" t="s">
        <v>388</v>
      </c>
      <c r="HSA148" s="34" t="s">
        <v>388</v>
      </c>
      <c r="HSB148" s="34" t="s">
        <v>388</v>
      </c>
      <c r="HSC148" s="34" t="s">
        <v>388</v>
      </c>
      <c r="HSD148" s="34" t="s">
        <v>388</v>
      </c>
      <c r="HSE148" s="34" t="s">
        <v>388</v>
      </c>
      <c r="HSF148" s="34" t="s">
        <v>388</v>
      </c>
      <c r="HSG148" s="34" t="s">
        <v>388</v>
      </c>
      <c r="HSH148" s="34" t="s">
        <v>388</v>
      </c>
      <c r="HSI148" s="34" t="s">
        <v>388</v>
      </c>
      <c r="HSJ148" s="34" t="s">
        <v>388</v>
      </c>
      <c r="HSK148" s="34" t="s">
        <v>388</v>
      </c>
      <c r="HSL148" s="34" t="s">
        <v>388</v>
      </c>
      <c r="HSM148" s="34" t="s">
        <v>388</v>
      </c>
      <c r="HSN148" s="34" t="s">
        <v>388</v>
      </c>
      <c r="HSO148" s="34" t="s">
        <v>388</v>
      </c>
      <c r="HSP148" s="34" t="s">
        <v>388</v>
      </c>
      <c r="HSQ148" s="34" t="s">
        <v>388</v>
      </c>
      <c r="HSR148" s="34" t="s">
        <v>388</v>
      </c>
      <c r="HSS148" s="34" t="s">
        <v>388</v>
      </c>
      <c r="HST148" s="34" t="s">
        <v>388</v>
      </c>
      <c r="HSU148" s="34" t="s">
        <v>388</v>
      </c>
      <c r="HSV148" s="34" t="s">
        <v>388</v>
      </c>
      <c r="HSW148" s="34" t="s">
        <v>388</v>
      </c>
      <c r="HSX148" s="34" t="s">
        <v>388</v>
      </c>
      <c r="HSY148" s="34" t="s">
        <v>388</v>
      </c>
      <c r="HSZ148" s="34" t="s">
        <v>388</v>
      </c>
      <c r="HTA148" s="34" t="s">
        <v>388</v>
      </c>
      <c r="HTB148" s="34" t="s">
        <v>388</v>
      </c>
      <c r="HTC148" s="34" t="s">
        <v>388</v>
      </c>
      <c r="HTD148" s="34" t="s">
        <v>388</v>
      </c>
      <c r="HTE148" s="34" t="s">
        <v>388</v>
      </c>
      <c r="HTF148" s="34" t="s">
        <v>388</v>
      </c>
      <c r="HTG148" s="34" t="s">
        <v>388</v>
      </c>
      <c r="HTH148" s="34" t="s">
        <v>388</v>
      </c>
      <c r="HTI148" s="34" t="s">
        <v>388</v>
      </c>
      <c r="HTJ148" s="34" t="s">
        <v>388</v>
      </c>
      <c r="HTK148" s="34" t="s">
        <v>388</v>
      </c>
      <c r="HTL148" s="34" t="s">
        <v>388</v>
      </c>
      <c r="HTM148" s="34" t="s">
        <v>388</v>
      </c>
      <c r="HTN148" s="34" t="s">
        <v>388</v>
      </c>
      <c r="HTO148" s="34" t="s">
        <v>388</v>
      </c>
      <c r="HTP148" s="34" t="s">
        <v>388</v>
      </c>
      <c r="HTQ148" s="34" t="s">
        <v>388</v>
      </c>
      <c r="HTR148" s="34" t="s">
        <v>388</v>
      </c>
      <c r="HTS148" s="34" t="s">
        <v>388</v>
      </c>
      <c r="HTT148" s="34" t="s">
        <v>388</v>
      </c>
      <c r="HTU148" s="34" t="s">
        <v>388</v>
      </c>
      <c r="HTV148" s="34" t="s">
        <v>388</v>
      </c>
      <c r="HTW148" s="34" t="s">
        <v>388</v>
      </c>
      <c r="HTX148" s="34" t="s">
        <v>388</v>
      </c>
      <c r="HTY148" s="34" t="s">
        <v>388</v>
      </c>
      <c r="HTZ148" s="34" t="s">
        <v>388</v>
      </c>
      <c r="HUA148" s="34" t="s">
        <v>388</v>
      </c>
      <c r="HUB148" s="34" t="s">
        <v>388</v>
      </c>
      <c r="HUC148" s="34" t="s">
        <v>388</v>
      </c>
      <c r="HUD148" s="34" t="s">
        <v>388</v>
      </c>
      <c r="HUE148" s="34" t="s">
        <v>388</v>
      </c>
      <c r="HUF148" s="34" t="s">
        <v>388</v>
      </c>
      <c r="HUG148" s="34" t="s">
        <v>388</v>
      </c>
      <c r="HUH148" s="34" t="s">
        <v>388</v>
      </c>
      <c r="HUI148" s="34" t="s">
        <v>388</v>
      </c>
      <c r="HUJ148" s="34" t="s">
        <v>388</v>
      </c>
      <c r="HUK148" s="34" t="s">
        <v>388</v>
      </c>
      <c r="HUL148" s="34" t="s">
        <v>388</v>
      </c>
      <c r="HUM148" s="34" t="s">
        <v>388</v>
      </c>
      <c r="HUN148" s="34" t="s">
        <v>388</v>
      </c>
      <c r="HUO148" s="34" t="s">
        <v>388</v>
      </c>
      <c r="HUP148" s="34" t="s">
        <v>388</v>
      </c>
      <c r="HUQ148" s="34" t="s">
        <v>388</v>
      </c>
      <c r="HUR148" s="34" t="s">
        <v>388</v>
      </c>
      <c r="HUS148" s="34" t="s">
        <v>388</v>
      </c>
      <c r="HUT148" s="34" t="s">
        <v>388</v>
      </c>
      <c r="HUU148" s="34" t="s">
        <v>388</v>
      </c>
      <c r="HUV148" s="34" t="s">
        <v>388</v>
      </c>
      <c r="HUW148" s="34" t="s">
        <v>388</v>
      </c>
      <c r="HUX148" s="34" t="s">
        <v>388</v>
      </c>
      <c r="HUY148" s="34" t="s">
        <v>388</v>
      </c>
      <c r="HUZ148" s="34" t="s">
        <v>388</v>
      </c>
      <c r="HVA148" s="34" t="s">
        <v>388</v>
      </c>
      <c r="HVB148" s="34" t="s">
        <v>388</v>
      </c>
      <c r="HVC148" s="34" t="s">
        <v>388</v>
      </c>
      <c r="HVD148" s="34" t="s">
        <v>388</v>
      </c>
      <c r="HVE148" s="34" t="s">
        <v>388</v>
      </c>
      <c r="HVF148" s="34" t="s">
        <v>388</v>
      </c>
      <c r="HVG148" s="34" t="s">
        <v>388</v>
      </c>
      <c r="HVH148" s="34" t="s">
        <v>388</v>
      </c>
      <c r="HVI148" s="34" t="s">
        <v>388</v>
      </c>
      <c r="HVJ148" s="34" t="s">
        <v>388</v>
      </c>
      <c r="HVK148" s="34" t="s">
        <v>388</v>
      </c>
      <c r="HVL148" s="34" t="s">
        <v>388</v>
      </c>
      <c r="HVM148" s="34" t="s">
        <v>388</v>
      </c>
      <c r="HVN148" s="34" t="s">
        <v>388</v>
      </c>
      <c r="HVO148" s="34" t="s">
        <v>388</v>
      </c>
      <c r="HVP148" s="34" t="s">
        <v>388</v>
      </c>
      <c r="HVQ148" s="34" t="s">
        <v>388</v>
      </c>
      <c r="HVR148" s="34" t="s">
        <v>388</v>
      </c>
      <c r="HVS148" s="34" t="s">
        <v>388</v>
      </c>
      <c r="HVT148" s="34" t="s">
        <v>388</v>
      </c>
      <c r="HVU148" s="34" t="s">
        <v>388</v>
      </c>
      <c r="HVV148" s="34" t="s">
        <v>388</v>
      </c>
      <c r="HVW148" s="34" t="s">
        <v>388</v>
      </c>
      <c r="HVX148" s="34" t="s">
        <v>388</v>
      </c>
      <c r="HVY148" s="34" t="s">
        <v>388</v>
      </c>
      <c r="HVZ148" s="34" t="s">
        <v>388</v>
      </c>
      <c r="HWA148" s="34" t="s">
        <v>388</v>
      </c>
      <c r="HWB148" s="34" t="s">
        <v>388</v>
      </c>
      <c r="HWC148" s="34" t="s">
        <v>388</v>
      </c>
      <c r="HWD148" s="34" t="s">
        <v>388</v>
      </c>
      <c r="HWE148" s="34" t="s">
        <v>388</v>
      </c>
      <c r="HWF148" s="34" t="s">
        <v>388</v>
      </c>
      <c r="HWG148" s="34" t="s">
        <v>388</v>
      </c>
      <c r="HWH148" s="34" t="s">
        <v>388</v>
      </c>
      <c r="HWI148" s="34" t="s">
        <v>388</v>
      </c>
      <c r="HWJ148" s="34" t="s">
        <v>388</v>
      </c>
      <c r="HWK148" s="34" t="s">
        <v>388</v>
      </c>
      <c r="HWL148" s="34" t="s">
        <v>388</v>
      </c>
      <c r="HWM148" s="34" t="s">
        <v>388</v>
      </c>
      <c r="HWN148" s="34" t="s">
        <v>388</v>
      </c>
      <c r="HWO148" s="34" t="s">
        <v>388</v>
      </c>
      <c r="HWP148" s="34" t="s">
        <v>388</v>
      </c>
      <c r="HWQ148" s="34" t="s">
        <v>388</v>
      </c>
      <c r="HWR148" s="34" t="s">
        <v>388</v>
      </c>
      <c r="HWS148" s="34" t="s">
        <v>388</v>
      </c>
      <c r="HWT148" s="34" t="s">
        <v>388</v>
      </c>
      <c r="HWU148" s="34" t="s">
        <v>388</v>
      </c>
      <c r="HWV148" s="34" t="s">
        <v>388</v>
      </c>
      <c r="HWW148" s="34" t="s">
        <v>388</v>
      </c>
      <c r="HWX148" s="34" t="s">
        <v>388</v>
      </c>
      <c r="HWY148" s="34" t="s">
        <v>388</v>
      </c>
      <c r="HWZ148" s="34" t="s">
        <v>388</v>
      </c>
      <c r="HXA148" s="34" t="s">
        <v>388</v>
      </c>
      <c r="HXB148" s="34" t="s">
        <v>388</v>
      </c>
      <c r="HXC148" s="34" t="s">
        <v>388</v>
      </c>
      <c r="HXD148" s="34" t="s">
        <v>388</v>
      </c>
      <c r="HXE148" s="34" t="s">
        <v>388</v>
      </c>
      <c r="HXF148" s="34" t="s">
        <v>388</v>
      </c>
      <c r="HXG148" s="34" t="s">
        <v>388</v>
      </c>
      <c r="HXH148" s="34" t="s">
        <v>388</v>
      </c>
      <c r="HXI148" s="34" t="s">
        <v>388</v>
      </c>
      <c r="HXJ148" s="34" t="s">
        <v>388</v>
      </c>
      <c r="HXK148" s="34" t="s">
        <v>388</v>
      </c>
      <c r="HXL148" s="34" t="s">
        <v>388</v>
      </c>
      <c r="HXM148" s="34" t="s">
        <v>388</v>
      </c>
      <c r="HXN148" s="34" t="s">
        <v>388</v>
      </c>
      <c r="HXO148" s="34" t="s">
        <v>388</v>
      </c>
      <c r="HXP148" s="34" t="s">
        <v>388</v>
      </c>
      <c r="HXQ148" s="34" t="s">
        <v>388</v>
      </c>
      <c r="HXR148" s="34" t="s">
        <v>388</v>
      </c>
      <c r="HXS148" s="34" t="s">
        <v>388</v>
      </c>
      <c r="HXT148" s="34" t="s">
        <v>388</v>
      </c>
      <c r="HXU148" s="34" t="s">
        <v>388</v>
      </c>
      <c r="HXV148" s="34" t="s">
        <v>388</v>
      </c>
      <c r="HXW148" s="34" t="s">
        <v>388</v>
      </c>
      <c r="HXX148" s="34" t="s">
        <v>388</v>
      </c>
      <c r="HXY148" s="34" t="s">
        <v>388</v>
      </c>
      <c r="HXZ148" s="34" t="s">
        <v>388</v>
      </c>
      <c r="HYA148" s="34" t="s">
        <v>388</v>
      </c>
      <c r="HYB148" s="34" t="s">
        <v>388</v>
      </c>
      <c r="HYC148" s="34" t="s">
        <v>388</v>
      </c>
      <c r="HYD148" s="34" t="s">
        <v>388</v>
      </c>
      <c r="HYE148" s="34" t="s">
        <v>388</v>
      </c>
      <c r="HYF148" s="34" t="s">
        <v>388</v>
      </c>
      <c r="HYG148" s="34" t="s">
        <v>388</v>
      </c>
      <c r="HYH148" s="34" t="s">
        <v>388</v>
      </c>
      <c r="HYI148" s="34" t="s">
        <v>388</v>
      </c>
      <c r="HYJ148" s="34" t="s">
        <v>388</v>
      </c>
      <c r="HYK148" s="34" t="s">
        <v>388</v>
      </c>
      <c r="HYL148" s="34" t="s">
        <v>388</v>
      </c>
      <c r="HYM148" s="34" t="s">
        <v>388</v>
      </c>
      <c r="HYN148" s="34" t="s">
        <v>388</v>
      </c>
      <c r="HYO148" s="34" t="s">
        <v>388</v>
      </c>
      <c r="HYP148" s="34" t="s">
        <v>388</v>
      </c>
      <c r="HYQ148" s="34" t="s">
        <v>388</v>
      </c>
      <c r="HYR148" s="34" t="s">
        <v>388</v>
      </c>
      <c r="HYS148" s="34" t="s">
        <v>388</v>
      </c>
      <c r="HYT148" s="34" t="s">
        <v>388</v>
      </c>
      <c r="HYU148" s="34" t="s">
        <v>388</v>
      </c>
      <c r="HYV148" s="34" t="s">
        <v>388</v>
      </c>
      <c r="HYW148" s="34" t="s">
        <v>388</v>
      </c>
      <c r="HYX148" s="34" t="s">
        <v>388</v>
      </c>
      <c r="HYY148" s="34" t="s">
        <v>388</v>
      </c>
      <c r="HYZ148" s="34" t="s">
        <v>388</v>
      </c>
      <c r="HZA148" s="34" t="s">
        <v>388</v>
      </c>
      <c r="HZB148" s="34" t="s">
        <v>388</v>
      </c>
      <c r="HZC148" s="34" t="s">
        <v>388</v>
      </c>
      <c r="HZD148" s="34" t="s">
        <v>388</v>
      </c>
      <c r="HZE148" s="34" t="s">
        <v>388</v>
      </c>
      <c r="HZF148" s="34" t="s">
        <v>388</v>
      </c>
      <c r="HZG148" s="34" t="s">
        <v>388</v>
      </c>
      <c r="HZH148" s="34" t="s">
        <v>388</v>
      </c>
      <c r="HZI148" s="34" t="s">
        <v>388</v>
      </c>
      <c r="HZJ148" s="34" t="s">
        <v>388</v>
      </c>
      <c r="HZK148" s="34" t="s">
        <v>388</v>
      </c>
      <c r="HZL148" s="34" t="s">
        <v>388</v>
      </c>
      <c r="HZM148" s="34" t="s">
        <v>388</v>
      </c>
      <c r="HZN148" s="34" t="s">
        <v>388</v>
      </c>
      <c r="HZO148" s="34" t="s">
        <v>388</v>
      </c>
      <c r="HZP148" s="34" t="s">
        <v>388</v>
      </c>
      <c r="HZQ148" s="34" t="s">
        <v>388</v>
      </c>
      <c r="HZR148" s="34" t="s">
        <v>388</v>
      </c>
      <c r="HZS148" s="34" t="s">
        <v>388</v>
      </c>
      <c r="HZT148" s="34" t="s">
        <v>388</v>
      </c>
      <c r="HZU148" s="34" t="s">
        <v>388</v>
      </c>
      <c r="HZV148" s="34" t="s">
        <v>388</v>
      </c>
      <c r="HZW148" s="34" t="s">
        <v>388</v>
      </c>
      <c r="HZX148" s="34" t="s">
        <v>388</v>
      </c>
      <c r="HZY148" s="34" t="s">
        <v>388</v>
      </c>
      <c r="HZZ148" s="34" t="s">
        <v>388</v>
      </c>
      <c r="IAA148" s="34" t="s">
        <v>388</v>
      </c>
      <c r="IAB148" s="34" t="s">
        <v>388</v>
      </c>
      <c r="IAC148" s="34" t="s">
        <v>388</v>
      </c>
      <c r="IAD148" s="34" t="s">
        <v>388</v>
      </c>
      <c r="IAE148" s="34" t="s">
        <v>388</v>
      </c>
      <c r="IAF148" s="34" t="s">
        <v>388</v>
      </c>
      <c r="IAG148" s="34" t="s">
        <v>388</v>
      </c>
      <c r="IAH148" s="34" t="s">
        <v>388</v>
      </c>
      <c r="IAI148" s="34" t="s">
        <v>388</v>
      </c>
      <c r="IAJ148" s="34" t="s">
        <v>388</v>
      </c>
      <c r="IAK148" s="34" t="s">
        <v>388</v>
      </c>
      <c r="IAL148" s="34" t="s">
        <v>388</v>
      </c>
      <c r="IAM148" s="34" t="s">
        <v>388</v>
      </c>
      <c r="IAN148" s="34" t="s">
        <v>388</v>
      </c>
      <c r="IAO148" s="34" t="s">
        <v>388</v>
      </c>
      <c r="IAP148" s="34" t="s">
        <v>388</v>
      </c>
      <c r="IAQ148" s="34" t="s">
        <v>388</v>
      </c>
      <c r="IAR148" s="34" t="s">
        <v>388</v>
      </c>
      <c r="IAS148" s="34" t="s">
        <v>388</v>
      </c>
      <c r="IAT148" s="34" t="s">
        <v>388</v>
      </c>
      <c r="IAU148" s="34" t="s">
        <v>388</v>
      </c>
      <c r="IAV148" s="34" t="s">
        <v>388</v>
      </c>
      <c r="IAW148" s="34" t="s">
        <v>388</v>
      </c>
      <c r="IAX148" s="34" t="s">
        <v>388</v>
      </c>
      <c r="IAY148" s="34" t="s">
        <v>388</v>
      </c>
      <c r="IAZ148" s="34" t="s">
        <v>388</v>
      </c>
      <c r="IBA148" s="34" t="s">
        <v>388</v>
      </c>
      <c r="IBB148" s="34" t="s">
        <v>388</v>
      </c>
      <c r="IBC148" s="34" t="s">
        <v>388</v>
      </c>
      <c r="IBD148" s="34" t="s">
        <v>388</v>
      </c>
      <c r="IBE148" s="34" t="s">
        <v>388</v>
      </c>
      <c r="IBF148" s="34" t="s">
        <v>388</v>
      </c>
      <c r="IBG148" s="34" t="s">
        <v>388</v>
      </c>
      <c r="IBH148" s="34" t="s">
        <v>388</v>
      </c>
      <c r="IBI148" s="34" t="s">
        <v>388</v>
      </c>
      <c r="IBJ148" s="34" t="s">
        <v>388</v>
      </c>
      <c r="IBK148" s="34" t="s">
        <v>388</v>
      </c>
      <c r="IBL148" s="34" t="s">
        <v>388</v>
      </c>
      <c r="IBM148" s="34" t="s">
        <v>388</v>
      </c>
      <c r="IBN148" s="34" t="s">
        <v>388</v>
      </c>
      <c r="IBO148" s="34" t="s">
        <v>388</v>
      </c>
      <c r="IBP148" s="34" t="s">
        <v>388</v>
      </c>
      <c r="IBQ148" s="34" t="s">
        <v>388</v>
      </c>
      <c r="IBR148" s="34" t="s">
        <v>388</v>
      </c>
      <c r="IBS148" s="34" t="s">
        <v>388</v>
      </c>
      <c r="IBT148" s="34" t="s">
        <v>388</v>
      </c>
      <c r="IBU148" s="34" t="s">
        <v>388</v>
      </c>
      <c r="IBV148" s="34" t="s">
        <v>388</v>
      </c>
      <c r="IBW148" s="34" t="s">
        <v>388</v>
      </c>
      <c r="IBX148" s="34" t="s">
        <v>388</v>
      </c>
      <c r="IBY148" s="34" t="s">
        <v>388</v>
      </c>
      <c r="IBZ148" s="34" t="s">
        <v>388</v>
      </c>
      <c r="ICA148" s="34" t="s">
        <v>388</v>
      </c>
      <c r="ICB148" s="34" t="s">
        <v>388</v>
      </c>
      <c r="ICC148" s="34" t="s">
        <v>388</v>
      </c>
      <c r="ICD148" s="34" t="s">
        <v>388</v>
      </c>
      <c r="ICE148" s="34" t="s">
        <v>388</v>
      </c>
      <c r="ICF148" s="34" t="s">
        <v>388</v>
      </c>
      <c r="ICG148" s="34" t="s">
        <v>388</v>
      </c>
      <c r="ICH148" s="34" t="s">
        <v>388</v>
      </c>
      <c r="ICI148" s="34" t="s">
        <v>388</v>
      </c>
      <c r="ICJ148" s="34" t="s">
        <v>388</v>
      </c>
      <c r="ICK148" s="34" t="s">
        <v>388</v>
      </c>
      <c r="ICL148" s="34" t="s">
        <v>388</v>
      </c>
      <c r="ICM148" s="34" t="s">
        <v>388</v>
      </c>
      <c r="ICN148" s="34" t="s">
        <v>388</v>
      </c>
      <c r="ICO148" s="34" t="s">
        <v>388</v>
      </c>
      <c r="ICP148" s="34" t="s">
        <v>388</v>
      </c>
      <c r="ICQ148" s="34" t="s">
        <v>388</v>
      </c>
      <c r="ICR148" s="34" t="s">
        <v>388</v>
      </c>
      <c r="ICS148" s="34" t="s">
        <v>388</v>
      </c>
      <c r="ICT148" s="34" t="s">
        <v>388</v>
      </c>
      <c r="ICU148" s="34" t="s">
        <v>388</v>
      </c>
      <c r="ICV148" s="34" t="s">
        <v>388</v>
      </c>
      <c r="ICW148" s="34" t="s">
        <v>388</v>
      </c>
      <c r="ICX148" s="34" t="s">
        <v>388</v>
      </c>
      <c r="ICY148" s="34" t="s">
        <v>388</v>
      </c>
      <c r="ICZ148" s="34" t="s">
        <v>388</v>
      </c>
      <c r="IDA148" s="34" t="s">
        <v>388</v>
      </c>
      <c r="IDB148" s="34" t="s">
        <v>388</v>
      </c>
      <c r="IDC148" s="34" t="s">
        <v>388</v>
      </c>
      <c r="IDD148" s="34" t="s">
        <v>388</v>
      </c>
      <c r="IDE148" s="34" t="s">
        <v>388</v>
      </c>
      <c r="IDF148" s="34" t="s">
        <v>388</v>
      </c>
      <c r="IDG148" s="34" t="s">
        <v>388</v>
      </c>
      <c r="IDH148" s="34" t="s">
        <v>388</v>
      </c>
      <c r="IDI148" s="34" t="s">
        <v>388</v>
      </c>
      <c r="IDJ148" s="34" t="s">
        <v>388</v>
      </c>
      <c r="IDK148" s="34" t="s">
        <v>388</v>
      </c>
      <c r="IDL148" s="34" t="s">
        <v>388</v>
      </c>
      <c r="IDM148" s="34" t="s">
        <v>388</v>
      </c>
      <c r="IDN148" s="34" t="s">
        <v>388</v>
      </c>
      <c r="IDO148" s="34" t="s">
        <v>388</v>
      </c>
      <c r="IDP148" s="34" t="s">
        <v>388</v>
      </c>
      <c r="IDQ148" s="34" t="s">
        <v>388</v>
      </c>
      <c r="IDR148" s="34" t="s">
        <v>388</v>
      </c>
      <c r="IDS148" s="34" t="s">
        <v>388</v>
      </c>
      <c r="IDT148" s="34" t="s">
        <v>388</v>
      </c>
      <c r="IDU148" s="34" t="s">
        <v>388</v>
      </c>
      <c r="IDV148" s="34" t="s">
        <v>388</v>
      </c>
      <c r="IDW148" s="34" t="s">
        <v>388</v>
      </c>
      <c r="IDX148" s="34" t="s">
        <v>388</v>
      </c>
      <c r="IDY148" s="34" t="s">
        <v>388</v>
      </c>
      <c r="IDZ148" s="34" t="s">
        <v>388</v>
      </c>
      <c r="IEA148" s="34" t="s">
        <v>388</v>
      </c>
      <c r="IEB148" s="34" t="s">
        <v>388</v>
      </c>
      <c r="IEC148" s="34" t="s">
        <v>388</v>
      </c>
      <c r="IED148" s="34" t="s">
        <v>388</v>
      </c>
      <c r="IEE148" s="34" t="s">
        <v>388</v>
      </c>
      <c r="IEF148" s="34" t="s">
        <v>388</v>
      </c>
      <c r="IEG148" s="34" t="s">
        <v>388</v>
      </c>
      <c r="IEH148" s="34" t="s">
        <v>388</v>
      </c>
      <c r="IEI148" s="34" t="s">
        <v>388</v>
      </c>
      <c r="IEJ148" s="34" t="s">
        <v>388</v>
      </c>
      <c r="IEK148" s="34" t="s">
        <v>388</v>
      </c>
      <c r="IEL148" s="34" t="s">
        <v>388</v>
      </c>
      <c r="IEM148" s="34" t="s">
        <v>388</v>
      </c>
      <c r="IEN148" s="34" t="s">
        <v>388</v>
      </c>
      <c r="IEO148" s="34" t="s">
        <v>388</v>
      </c>
      <c r="IEP148" s="34" t="s">
        <v>388</v>
      </c>
      <c r="IEQ148" s="34" t="s">
        <v>388</v>
      </c>
      <c r="IER148" s="34" t="s">
        <v>388</v>
      </c>
      <c r="IES148" s="34" t="s">
        <v>388</v>
      </c>
      <c r="IET148" s="34" t="s">
        <v>388</v>
      </c>
      <c r="IEU148" s="34" t="s">
        <v>388</v>
      </c>
      <c r="IEV148" s="34" t="s">
        <v>388</v>
      </c>
      <c r="IEW148" s="34" t="s">
        <v>388</v>
      </c>
      <c r="IEX148" s="34" t="s">
        <v>388</v>
      </c>
      <c r="IEY148" s="34" t="s">
        <v>388</v>
      </c>
      <c r="IEZ148" s="34" t="s">
        <v>388</v>
      </c>
      <c r="IFA148" s="34" t="s">
        <v>388</v>
      </c>
      <c r="IFB148" s="34" t="s">
        <v>388</v>
      </c>
      <c r="IFC148" s="34" t="s">
        <v>388</v>
      </c>
      <c r="IFD148" s="34" t="s">
        <v>388</v>
      </c>
      <c r="IFE148" s="34" t="s">
        <v>388</v>
      </c>
      <c r="IFF148" s="34" t="s">
        <v>388</v>
      </c>
      <c r="IFG148" s="34" t="s">
        <v>388</v>
      </c>
      <c r="IFH148" s="34" t="s">
        <v>388</v>
      </c>
      <c r="IFI148" s="34" t="s">
        <v>388</v>
      </c>
      <c r="IFJ148" s="34" t="s">
        <v>388</v>
      </c>
      <c r="IFK148" s="34" t="s">
        <v>388</v>
      </c>
      <c r="IFL148" s="34" t="s">
        <v>388</v>
      </c>
      <c r="IFM148" s="34" t="s">
        <v>388</v>
      </c>
      <c r="IFN148" s="34" t="s">
        <v>388</v>
      </c>
      <c r="IFO148" s="34" t="s">
        <v>388</v>
      </c>
      <c r="IFP148" s="34" t="s">
        <v>388</v>
      </c>
      <c r="IFQ148" s="34" t="s">
        <v>388</v>
      </c>
      <c r="IFR148" s="34" t="s">
        <v>388</v>
      </c>
      <c r="IFS148" s="34" t="s">
        <v>388</v>
      </c>
      <c r="IFT148" s="34" t="s">
        <v>388</v>
      </c>
      <c r="IFU148" s="34" t="s">
        <v>388</v>
      </c>
      <c r="IFV148" s="34" t="s">
        <v>388</v>
      </c>
      <c r="IFW148" s="34" t="s">
        <v>388</v>
      </c>
      <c r="IFX148" s="34" t="s">
        <v>388</v>
      </c>
      <c r="IFY148" s="34" t="s">
        <v>388</v>
      </c>
      <c r="IFZ148" s="34" t="s">
        <v>388</v>
      </c>
      <c r="IGA148" s="34" t="s">
        <v>388</v>
      </c>
      <c r="IGB148" s="34" t="s">
        <v>388</v>
      </c>
      <c r="IGC148" s="34" t="s">
        <v>388</v>
      </c>
      <c r="IGD148" s="34" t="s">
        <v>388</v>
      </c>
      <c r="IGE148" s="34" t="s">
        <v>388</v>
      </c>
      <c r="IGF148" s="34" t="s">
        <v>388</v>
      </c>
      <c r="IGG148" s="34" t="s">
        <v>388</v>
      </c>
      <c r="IGH148" s="34" t="s">
        <v>388</v>
      </c>
      <c r="IGI148" s="34" t="s">
        <v>388</v>
      </c>
      <c r="IGJ148" s="34" t="s">
        <v>388</v>
      </c>
      <c r="IGK148" s="34" t="s">
        <v>388</v>
      </c>
      <c r="IGL148" s="34" t="s">
        <v>388</v>
      </c>
      <c r="IGM148" s="34" t="s">
        <v>388</v>
      </c>
      <c r="IGN148" s="34" t="s">
        <v>388</v>
      </c>
      <c r="IGO148" s="34" t="s">
        <v>388</v>
      </c>
      <c r="IGP148" s="34" t="s">
        <v>388</v>
      </c>
      <c r="IGQ148" s="34" t="s">
        <v>388</v>
      </c>
      <c r="IGR148" s="34" t="s">
        <v>388</v>
      </c>
      <c r="IGS148" s="34" t="s">
        <v>388</v>
      </c>
      <c r="IGT148" s="34" t="s">
        <v>388</v>
      </c>
      <c r="IGU148" s="34" t="s">
        <v>388</v>
      </c>
      <c r="IGV148" s="34" t="s">
        <v>388</v>
      </c>
      <c r="IGW148" s="34" t="s">
        <v>388</v>
      </c>
      <c r="IGX148" s="34" t="s">
        <v>388</v>
      </c>
      <c r="IGY148" s="34" t="s">
        <v>388</v>
      </c>
      <c r="IGZ148" s="34" t="s">
        <v>388</v>
      </c>
      <c r="IHA148" s="34" t="s">
        <v>388</v>
      </c>
      <c r="IHB148" s="34" t="s">
        <v>388</v>
      </c>
      <c r="IHC148" s="34" t="s">
        <v>388</v>
      </c>
      <c r="IHD148" s="34" t="s">
        <v>388</v>
      </c>
      <c r="IHE148" s="34" t="s">
        <v>388</v>
      </c>
      <c r="IHF148" s="34" t="s">
        <v>388</v>
      </c>
      <c r="IHG148" s="34" t="s">
        <v>388</v>
      </c>
      <c r="IHH148" s="34" t="s">
        <v>388</v>
      </c>
      <c r="IHI148" s="34" t="s">
        <v>388</v>
      </c>
      <c r="IHJ148" s="34" t="s">
        <v>388</v>
      </c>
      <c r="IHK148" s="34" t="s">
        <v>388</v>
      </c>
      <c r="IHL148" s="34" t="s">
        <v>388</v>
      </c>
      <c r="IHM148" s="34" t="s">
        <v>388</v>
      </c>
      <c r="IHN148" s="34" t="s">
        <v>388</v>
      </c>
      <c r="IHO148" s="34" t="s">
        <v>388</v>
      </c>
      <c r="IHP148" s="34" t="s">
        <v>388</v>
      </c>
      <c r="IHQ148" s="34" t="s">
        <v>388</v>
      </c>
      <c r="IHR148" s="34" t="s">
        <v>388</v>
      </c>
      <c r="IHS148" s="34" t="s">
        <v>388</v>
      </c>
      <c r="IHT148" s="34" t="s">
        <v>388</v>
      </c>
      <c r="IHU148" s="34" t="s">
        <v>388</v>
      </c>
      <c r="IHV148" s="34" t="s">
        <v>388</v>
      </c>
      <c r="IHW148" s="34" t="s">
        <v>388</v>
      </c>
      <c r="IHX148" s="34" t="s">
        <v>388</v>
      </c>
      <c r="IHY148" s="34" t="s">
        <v>388</v>
      </c>
      <c r="IHZ148" s="34" t="s">
        <v>388</v>
      </c>
      <c r="IIA148" s="34" t="s">
        <v>388</v>
      </c>
      <c r="IIB148" s="34" t="s">
        <v>388</v>
      </c>
      <c r="IIC148" s="34" t="s">
        <v>388</v>
      </c>
      <c r="IID148" s="34" t="s">
        <v>388</v>
      </c>
      <c r="IIE148" s="34" t="s">
        <v>388</v>
      </c>
      <c r="IIF148" s="34" t="s">
        <v>388</v>
      </c>
      <c r="IIG148" s="34" t="s">
        <v>388</v>
      </c>
      <c r="IIH148" s="34" t="s">
        <v>388</v>
      </c>
      <c r="III148" s="34" t="s">
        <v>388</v>
      </c>
      <c r="IIJ148" s="34" t="s">
        <v>388</v>
      </c>
      <c r="IIK148" s="34" t="s">
        <v>388</v>
      </c>
      <c r="IIL148" s="34" t="s">
        <v>388</v>
      </c>
      <c r="IIM148" s="34" t="s">
        <v>388</v>
      </c>
      <c r="IIN148" s="34" t="s">
        <v>388</v>
      </c>
      <c r="IIO148" s="34" t="s">
        <v>388</v>
      </c>
      <c r="IIP148" s="34" t="s">
        <v>388</v>
      </c>
      <c r="IIQ148" s="34" t="s">
        <v>388</v>
      </c>
      <c r="IIR148" s="34" t="s">
        <v>388</v>
      </c>
      <c r="IIS148" s="34" t="s">
        <v>388</v>
      </c>
      <c r="IIT148" s="34" t="s">
        <v>388</v>
      </c>
      <c r="IIU148" s="34" t="s">
        <v>388</v>
      </c>
      <c r="IIV148" s="34" t="s">
        <v>388</v>
      </c>
      <c r="IIW148" s="34" t="s">
        <v>388</v>
      </c>
      <c r="IIX148" s="34" t="s">
        <v>388</v>
      </c>
      <c r="IIY148" s="34" t="s">
        <v>388</v>
      </c>
      <c r="IIZ148" s="34" t="s">
        <v>388</v>
      </c>
      <c r="IJA148" s="34" t="s">
        <v>388</v>
      </c>
      <c r="IJB148" s="34" t="s">
        <v>388</v>
      </c>
      <c r="IJC148" s="34" t="s">
        <v>388</v>
      </c>
      <c r="IJD148" s="34" t="s">
        <v>388</v>
      </c>
      <c r="IJE148" s="34" t="s">
        <v>388</v>
      </c>
      <c r="IJF148" s="34" t="s">
        <v>388</v>
      </c>
      <c r="IJG148" s="34" t="s">
        <v>388</v>
      </c>
      <c r="IJH148" s="34" t="s">
        <v>388</v>
      </c>
      <c r="IJI148" s="34" t="s">
        <v>388</v>
      </c>
      <c r="IJJ148" s="34" t="s">
        <v>388</v>
      </c>
      <c r="IJK148" s="34" t="s">
        <v>388</v>
      </c>
      <c r="IJL148" s="34" t="s">
        <v>388</v>
      </c>
      <c r="IJM148" s="34" t="s">
        <v>388</v>
      </c>
      <c r="IJN148" s="34" t="s">
        <v>388</v>
      </c>
      <c r="IJO148" s="34" t="s">
        <v>388</v>
      </c>
      <c r="IJP148" s="34" t="s">
        <v>388</v>
      </c>
      <c r="IJQ148" s="34" t="s">
        <v>388</v>
      </c>
      <c r="IJR148" s="34" t="s">
        <v>388</v>
      </c>
      <c r="IJS148" s="34" t="s">
        <v>388</v>
      </c>
      <c r="IJT148" s="34" t="s">
        <v>388</v>
      </c>
      <c r="IJU148" s="34" t="s">
        <v>388</v>
      </c>
      <c r="IJV148" s="34" t="s">
        <v>388</v>
      </c>
      <c r="IJW148" s="34" t="s">
        <v>388</v>
      </c>
      <c r="IJX148" s="34" t="s">
        <v>388</v>
      </c>
      <c r="IJY148" s="34" t="s">
        <v>388</v>
      </c>
      <c r="IJZ148" s="34" t="s">
        <v>388</v>
      </c>
      <c r="IKA148" s="34" t="s">
        <v>388</v>
      </c>
      <c r="IKB148" s="34" t="s">
        <v>388</v>
      </c>
      <c r="IKC148" s="34" t="s">
        <v>388</v>
      </c>
      <c r="IKD148" s="34" t="s">
        <v>388</v>
      </c>
      <c r="IKE148" s="34" t="s">
        <v>388</v>
      </c>
      <c r="IKF148" s="34" t="s">
        <v>388</v>
      </c>
      <c r="IKG148" s="34" t="s">
        <v>388</v>
      </c>
      <c r="IKH148" s="34" t="s">
        <v>388</v>
      </c>
      <c r="IKI148" s="34" t="s">
        <v>388</v>
      </c>
      <c r="IKJ148" s="34" t="s">
        <v>388</v>
      </c>
      <c r="IKK148" s="34" t="s">
        <v>388</v>
      </c>
      <c r="IKL148" s="34" t="s">
        <v>388</v>
      </c>
      <c r="IKM148" s="34" t="s">
        <v>388</v>
      </c>
      <c r="IKN148" s="34" t="s">
        <v>388</v>
      </c>
      <c r="IKO148" s="34" t="s">
        <v>388</v>
      </c>
      <c r="IKP148" s="34" t="s">
        <v>388</v>
      </c>
      <c r="IKQ148" s="34" t="s">
        <v>388</v>
      </c>
      <c r="IKR148" s="34" t="s">
        <v>388</v>
      </c>
      <c r="IKS148" s="34" t="s">
        <v>388</v>
      </c>
      <c r="IKT148" s="34" t="s">
        <v>388</v>
      </c>
      <c r="IKU148" s="34" t="s">
        <v>388</v>
      </c>
      <c r="IKV148" s="34" t="s">
        <v>388</v>
      </c>
      <c r="IKW148" s="34" t="s">
        <v>388</v>
      </c>
      <c r="IKX148" s="34" t="s">
        <v>388</v>
      </c>
      <c r="IKY148" s="34" t="s">
        <v>388</v>
      </c>
      <c r="IKZ148" s="34" t="s">
        <v>388</v>
      </c>
      <c r="ILA148" s="34" t="s">
        <v>388</v>
      </c>
      <c r="ILB148" s="34" t="s">
        <v>388</v>
      </c>
      <c r="ILC148" s="34" t="s">
        <v>388</v>
      </c>
      <c r="ILD148" s="34" t="s">
        <v>388</v>
      </c>
      <c r="ILE148" s="34" t="s">
        <v>388</v>
      </c>
      <c r="ILF148" s="34" t="s">
        <v>388</v>
      </c>
      <c r="ILG148" s="34" t="s">
        <v>388</v>
      </c>
      <c r="ILH148" s="34" t="s">
        <v>388</v>
      </c>
      <c r="ILI148" s="34" t="s">
        <v>388</v>
      </c>
      <c r="ILJ148" s="34" t="s">
        <v>388</v>
      </c>
      <c r="ILK148" s="34" t="s">
        <v>388</v>
      </c>
      <c r="ILL148" s="34" t="s">
        <v>388</v>
      </c>
      <c r="ILM148" s="34" t="s">
        <v>388</v>
      </c>
      <c r="ILN148" s="34" t="s">
        <v>388</v>
      </c>
      <c r="ILO148" s="34" t="s">
        <v>388</v>
      </c>
      <c r="ILP148" s="34" t="s">
        <v>388</v>
      </c>
      <c r="ILQ148" s="34" t="s">
        <v>388</v>
      </c>
      <c r="ILR148" s="34" t="s">
        <v>388</v>
      </c>
      <c r="ILS148" s="34" t="s">
        <v>388</v>
      </c>
      <c r="ILT148" s="34" t="s">
        <v>388</v>
      </c>
      <c r="ILU148" s="34" t="s">
        <v>388</v>
      </c>
      <c r="ILV148" s="34" t="s">
        <v>388</v>
      </c>
      <c r="ILW148" s="34" t="s">
        <v>388</v>
      </c>
      <c r="ILX148" s="34" t="s">
        <v>388</v>
      </c>
      <c r="ILY148" s="34" t="s">
        <v>388</v>
      </c>
      <c r="ILZ148" s="34" t="s">
        <v>388</v>
      </c>
      <c r="IMA148" s="34" t="s">
        <v>388</v>
      </c>
      <c r="IMB148" s="34" t="s">
        <v>388</v>
      </c>
      <c r="IMC148" s="34" t="s">
        <v>388</v>
      </c>
      <c r="IMD148" s="34" t="s">
        <v>388</v>
      </c>
      <c r="IME148" s="34" t="s">
        <v>388</v>
      </c>
      <c r="IMF148" s="34" t="s">
        <v>388</v>
      </c>
      <c r="IMG148" s="34" t="s">
        <v>388</v>
      </c>
      <c r="IMH148" s="34" t="s">
        <v>388</v>
      </c>
      <c r="IMI148" s="34" t="s">
        <v>388</v>
      </c>
      <c r="IMJ148" s="34" t="s">
        <v>388</v>
      </c>
      <c r="IMK148" s="34" t="s">
        <v>388</v>
      </c>
      <c r="IML148" s="34" t="s">
        <v>388</v>
      </c>
      <c r="IMM148" s="34" t="s">
        <v>388</v>
      </c>
      <c r="IMN148" s="34" t="s">
        <v>388</v>
      </c>
      <c r="IMO148" s="34" t="s">
        <v>388</v>
      </c>
      <c r="IMP148" s="34" t="s">
        <v>388</v>
      </c>
      <c r="IMQ148" s="34" t="s">
        <v>388</v>
      </c>
      <c r="IMR148" s="34" t="s">
        <v>388</v>
      </c>
      <c r="IMS148" s="34" t="s">
        <v>388</v>
      </c>
      <c r="IMT148" s="34" t="s">
        <v>388</v>
      </c>
      <c r="IMU148" s="34" t="s">
        <v>388</v>
      </c>
      <c r="IMV148" s="34" t="s">
        <v>388</v>
      </c>
      <c r="IMW148" s="34" t="s">
        <v>388</v>
      </c>
      <c r="IMX148" s="34" t="s">
        <v>388</v>
      </c>
      <c r="IMY148" s="34" t="s">
        <v>388</v>
      </c>
      <c r="IMZ148" s="34" t="s">
        <v>388</v>
      </c>
      <c r="INA148" s="34" t="s">
        <v>388</v>
      </c>
      <c r="INB148" s="34" t="s">
        <v>388</v>
      </c>
      <c r="INC148" s="34" t="s">
        <v>388</v>
      </c>
      <c r="IND148" s="34" t="s">
        <v>388</v>
      </c>
      <c r="INE148" s="34" t="s">
        <v>388</v>
      </c>
      <c r="INF148" s="34" t="s">
        <v>388</v>
      </c>
      <c r="ING148" s="34" t="s">
        <v>388</v>
      </c>
      <c r="INH148" s="34" t="s">
        <v>388</v>
      </c>
      <c r="INI148" s="34" t="s">
        <v>388</v>
      </c>
      <c r="INJ148" s="34" t="s">
        <v>388</v>
      </c>
      <c r="INK148" s="34" t="s">
        <v>388</v>
      </c>
      <c r="INL148" s="34" t="s">
        <v>388</v>
      </c>
      <c r="INM148" s="34" t="s">
        <v>388</v>
      </c>
      <c r="INN148" s="34" t="s">
        <v>388</v>
      </c>
      <c r="INO148" s="34" t="s">
        <v>388</v>
      </c>
      <c r="INP148" s="34" t="s">
        <v>388</v>
      </c>
      <c r="INQ148" s="34" t="s">
        <v>388</v>
      </c>
      <c r="INR148" s="34" t="s">
        <v>388</v>
      </c>
      <c r="INS148" s="34" t="s">
        <v>388</v>
      </c>
      <c r="INT148" s="34" t="s">
        <v>388</v>
      </c>
      <c r="INU148" s="34" t="s">
        <v>388</v>
      </c>
      <c r="INV148" s="34" t="s">
        <v>388</v>
      </c>
      <c r="INW148" s="34" t="s">
        <v>388</v>
      </c>
      <c r="INX148" s="34" t="s">
        <v>388</v>
      </c>
      <c r="INY148" s="34" t="s">
        <v>388</v>
      </c>
      <c r="INZ148" s="34" t="s">
        <v>388</v>
      </c>
      <c r="IOA148" s="34" t="s">
        <v>388</v>
      </c>
      <c r="IOB148" s="34" t="s">
        <v>388</v>
      </c>
      <c r="IOC148" s="34" t="s">
        <v>388</v>
      </c>
      <c r="IOD148" s="34" t="s">
        <v>388</v>
      </c>
      <c r="IOE148" s="34" t="s">
        <v>388</v>
      </c>
      <c r="IOF148" s="34" t="s">
        <v>388</v>
      </c>
      <c r="IOG148" s="34" t="s">
        <v>388</v>
      </c>
      <c r="IOH148" s="34" t="s">
        <v>388</v>
      </c>
      <c r="IOI148" s="34" t="s">
        <v>388</v>
      </c>
      <c r="IOJ148" s="34" t="s">
        <v>388</v>
      </c>
      <c r="IOK148" s="34" t="s">
        <v>388</v>
      </c>
      <c r="IOL148" s="34" t="s">
        <v>388</v>
      </c>
      <c r="IOM148" s="34" t="s">
        <v>388</v>
      </c>
      <c r="ION148" s="34" t="s">
        <v>388</v>
      </c>
      <c r="IOO148" s="34" t="s">
        <v>388</v>
      </c>
      <c r="IOP148" s="34" t="s">
        <v>388</v>
      </c>
      <c r="IOQ148" s="34" t="s">
        <v>388</v>
      </c>
      <c r="IOR148" s="34" t="s">
        <v>388</v>
      </c>
      <c r="IOS148" s="34" t="s">
        <v>388</v>
      </c>
      <c r="IOT148" s="34" t="s">
        <v>388</v>
      </c>
      <c r="IOU148" s="34" t="s">
        <v>388</v>
      </c>
      <c r="IOV148" s="34" t="s">
        <v>388</v>
      </c>
      <c r="IOW148" s="34" t="s">
        <v>388</v>
      </c>
      <c r="IOX148" s="34" t="s">
        <v>388</v>
      </c>
      <c r="IOY148" s="34" t="s">
        <v>388</v>
      </c>
      <c r="IOZ148" s="34" t="s">
        <v>388</v>
      </c>
      <c r="IPA148" s="34" t="s">
        <v>388</v>
      </c>
      <c r="IPB148" s="34" t="s">
        <v>388</v>
      </c>
      <c r="IPC148" s="34" t="s">
        <v>388</v>
      </c>
      <c r="IPD148" s="34" t="s">
        <v>388</v>
      </c>
      <c r="IPE148" s="34" t="s">
        <v>388</v>
      </c>
      <c r="IPF148" s="34" t="s">
        <v>388</v>
      </c>
      <c r="IPG148" s="34" t="s">
        <v>388</v>
      </c>
      <c r="IPH148" s="34" t="s">
        <v>388</v>
      </c>
      <c r="IPI148" s="34" t="s">
        <v>388</v>
      </c>
      <c r="IPJ148" s="34" t="s">
        <v>388</v>
      </c>
      <c r="IPK148" s="34" t="s">
        <v>388</v>
      </c>
      <c r="IPL148" s="34" t="s">
        <v>388</v>
      </c>
      <c r="IPM148" s="34" t="s">
        <v>388</v>
      </c>
      <c r="IPN148" s="34" t="s">
        <v>388</v>
      </c>
      <c r="IPO148" s="34" t="s">
        <v>388</v>
      </c>
      <c r="IPP148" s="34" t="s">
        <v>388</v>
      </c>
      <c r="IPQ148" s="34" t="s">
        <v>388</v>
      </c>
      <c r="IPR148" s="34" t="s">
        <v>388</v>
      </c>
      <c r="IPS148" s="34" t="s">
        <v>388</v>
      </c>
      <c r="IPT148" s="34" t="s">
        <v>388</v>
      </c>
      <c r="IPU148" s="34" t="s">
        <v>388</v>
      </c>
      <c r="IPV148" s="34" t="s">
        <v>388</v>
      </c>
      <c r="IPW148" s="34" t="s">
        <v>388</v>
      </c>
      <c r="IPX148" s="34" t="s">
        <v>388</v>
      </c>
      <c r="IPY148" s="34" t="s">
        <v>388</v>
      </c>
      <c r="IPZ148" s="34" t="s">
        <v>388</v>
      </c>
      <c r="IQA148" s="34" t="s">
        <v>388</v>
      </c>
      <c r="IQB148" s="34" t="s">
        <v>388</v>
      </c>
      <c r="IQC148" s="34" t="s">
        <v>388</v>
      </c>
      <c r="IQD148" s="34" t="s">
        <v>388</v>
      </c>
      <c r="IQE148" s="34" t="s">
        <v>388</v>
      </c>
      <c r="IQF148" s="34" t="s">
        <v>388</v>
      </c>
      <c r="IQG148" s="34" t="s">
        <v>388</v>
      </c>
      <c r="IQH148" s="34" t="s">
        <v>388</v>
      </c>
      <c r="IQI148" s="34" t="s">
        <v>388</v>
      </c>
      <c r="IQJ148" s="34" t="s">
        <v>388</v>
      </c>
      <c r="IQK148" s="34" t="s">
        <v>388</v>
      </c>
      <c r="IQL148" s="34" t="s">
        <v>388</v>
      </c>
      <c r="IQM148" s="34" t="s">
        <v>388</v>
      </c>
      <c r="IQN148" s="34" t="s">
        <v>388</v>
      </c>
      <c r="IQO148" s="34" t="s">
        <v>388</v>
      </c>
      <c r="IQP148" s="34" t="s">
        <v>388</v>
      </c>
      <c r="IQQ148" s="34" t="s">
        <v>388</v>
      </c>
      <c r="IQR148" s="34" t="s">
        <v>388</v>
      </c>
      <c r="IQS148" s="34" t="s">
        <v>388</v>
      </c>
      <c r="IQT148" s="34" t="s">
        <v>388</v>
      </c>
      <c r="IQU148" s="34" t="s">
        <v>388</v>
      </c>
      <c r="IQV148" s="34" t="s">
        <v>388</v>
      </c>
      <c r="IQW148" s="34" t="s">
        <v>388</v>
      </c>
      <c r="IQX148" s="34" t="s">
        <v>388</v>
      </c>
      <c r="IQY148" s="34" t="s">
        <v>388</v>
      </c>
      <c r="IQZ148" s="34" t="s">
        <v>388</v>
      </c>
      <c r="IRA148" s="34" t="s">
        <v>388</v>
      </c>
      <c r="IRB148" s="34" t="s">
        <v>388</v>
      </c>
      <c r="IRC148" s="34" t="s">
        <v>388</v>
      </c>
      <c r="IRD148" s="34" t="s">
        <v>388</v>
      </c>
      <c r="IRE148" s="34" t="s">
        <v>388</v>
      </c>
      <c r="IRF148" s="34" t="s">
        <v>388</v>
      </c>
      <c r="IRG148" s="34" t="s">
        <v>388</v>
      </c>
      <c r="IRH148" s="34" t="s">
        <v>388</v>
      </c>
      <c r="IRI148" s="34" t="s">
        <v>388</v>
      </c>
      <c r="IRJ148" s="34" t="s">
        <v>388</v>
      </c>
      <c r="IRK148" s="34" t="s">
        <v>388</v>
      </c>
      <c r="IRL148" s="34" t="s">
        <v>388</v>
      </c>
      <c r="IRM148" s="34" t="s">
        <v>388</v>
      </c>
      <c r="IRN148" s="34" t="s">
        <v>388</v>
      </c>
      <c r="IRO148" s="34" t="s">
        <v>388</v>
      </c>
      <c r="IRP148" s="34" t="s">
        <v>388</v>
      </c>
      <c r="IRQ148" s="34" t="s">
        <v>388</v>
      </c>
      <c r="IRR148" s="34" t="s">
        <v>388</v>
      </c>
      <c r="IRS148" s="34" t="s">
        <v>388</v>
      </c>
      <c r="IRT148" s="34" t="s">
        <v>388</v>
      </c>
      <c r="IRU148" s="34" t="s">
        <v>388</v>
      </c>
      <c r="IRV148" s="34" t="s">
        <v>388</v>
      </c>
      <c r="IRW148" s="34" t="s">
        <v>388</v>
      </c>
      <c r="IRX148" s="34" t="s">
        <v>388</v>
      </c>
      <c r="IRY148" s="34" t="s">
        <v>388</v>
      </c>
      <c r="IRZ148" s="34" t="s">
        <v>388</v>
      </c>
      <c r="ISA148" s="34" t="s">
        <v>388</v>
      </c>
      <c r="ISB148" s="34" t="s">
        <v>388</v>
      </c>
      <c r="ISC148" s="34" t="s">
        <v>388</v>
      </c>
      <c r="ISD148" s="34" t="s">
        <v>388</v>
      </c>
      <c r="ISE148" s="34" t="s">
        <v>388</v>
      </c>
      <c r="ISF148" s="34" t="s">
        <v>388</v>
      </c>
      <c r="ISG148" s="34" t="s">
        <v>388</v>
      </c>
      <c r="ISH148" s="34" t="s">
        <v>388</v>
      </c>
      <c r="ISI148" s="34" t="s">
        <v>388</v>
      </c>
      <c r="ISJ148" s="34" t="s">
        <v>388</v>
      </c>
      <c r="ISK148" s="34" t="s">
        <v>388</v>
      </c>
      <c r="ISL148" s="34" t="s">
        <v>388</v>
      </c>
      <c r="ISM148" s="34" t="s">
        <v>388</v>
      </c>
      <c r="ISN148" s="34" t="s">
        <v>388</v>
      </c>
      <c r="ISO148" s="34" t="s">
        <v>388</v>
      </c>
      <c r="ISP148" s="34" t="s">
        <v>388</v>
      </c>
      <c r="ISQ148" s="34" t="s">
        <v>388</v>
      </c>
      <c r="ISR148" s="34" t="s">
        <v>388</v>
      </c>
      <c r="ISS148" s="34" t="s">
        <v>388</v>
      </c>
      <c r="IST148" s="34" t="s">
        <v>388</v>
      </c>
      <c r="ISU148" s="34" t="s">
        <v>388</v>
      </c>
      <c r="ISV148" s="34" t="s">
        <v>388</v>
      </c>
      <c r="ISW148" s="34" t="s">
        <v>388</v>
      </c>
      <c r="ISX148" s="34" t="s">
        <v>388</v>
      </c>
      <c r="ISY148" s="34" t="s">
        <v>388</v>
      </c>
      <c r="ISZ148" s="34" t="s">
        <v>388</v>
      </c>
      <c r="ITA148" s="34" t="s">
        <v>388</v>
      </c>
      <c r="ITB148" s="34" t="s">
        <v>388</v>
      </c>
      <c r="ITC148" s="34" t="s">
        <v>388</v>
      </c>
      <c r="ITD148" s="34" t="s">
        <v>388</v>
      </c>
      <c r="ITE148" s="34" t="s">
        <v>388</v>
      </c>
      <c r="ITF148" s="34" t="s">
        <v>388</v>
      </c>
      <c r="ITG148" s="34" t="s">
        <v>388</v>
      </c>
      <c r="ITH148" s="34" t="s">
        <v>388</v>
      </c>
      <c r="ITI148" s="34" t="s">
        <v>388</v>
      </c>
      <c r="ITJ148" s="34" t="s">
        <v>388</v>
      </c>
      <c r="ITK148" s="34" t="s">
        <v>388</v>
      </c>
      <c r="ITL148" s="34" t="s">
        <v>388</v>
      </c>
      <c r="ITM148" s="34" t="s">
        <v>388</v>
      </c>
      <c r="ITN148" s="34" t="s">
        <v>388</v>
      </c>
      <c r="ITO148" s="34" t="s">
        <v>388</v>
      </c>
      <c r="ITP148" s="34" t="s">
        <v>388</v>
      </c>
      <c r="ITQ148" s="34" t="s">
        <v>388</v>
      </c>
      <c r="ITR148" s="34" t="s">
        <v>388</v>
      </c>
      <c r="ITS148" s="34" t="s">
        <v>388</v>
      </c>
      <c r="ITT148" s="34" t="s">
        <v>388</v>
      </c>
      <c r="ITU148" s="34" t="s">
        <v>388</v>
      </c>
      <c r="ITV148" s="34" t="s">
        <v>388</v>
      </c>
      <c r="ITW148" s="34" t="s">
        <v>388</v>
      </c>
      <c r="ITX148" s="34" t="s">
        <v>388</v>
      </c>
      <c r="ITY148" s="34" t="s">
        <v>388</v>
      </c>
      <c r="ITZ148" s="34" t="s">
        <v>388</v>
      </c>
      <c r="IUA148" s="34" t="s">
        <v>388</v>
      </c>
      <c r="IUB148" s="34" t="s">
        <v>388</v>
      </c>
      <c r="IUC148" s="34" t="s">
        <v>388</v>
      </c>
      <c r="IUD148" s="34" t="s">
        <v>388</v>
      </c>
      <c r="IUE148" s="34" t="s">
        <v>388</v>
      </c>
      <c r="IUF148" s="34" t="s">
        <v>388</v>
      </c>
      <c r="IUG148" s="34" t="s">
        <v>388</v>
      </c>
      <c r="IUH148" s="34" t="s">
        <v>388</v>
      </c>
      <c r="IUI148" s="34" t="s">
        <v>388</v>
      </c>
      <c r="IUJ148" s="34" t="s">
        <v>388</v>
      </c>
      <c r="IUK148" s="34" t="s">
        <v>388</v>
      </c>
      <c r="IUL148" s="34" t="s">
        <v>388</v>
      </c>
      <c r="IUM148" s="34" t="s">
        <v>388</v>
      </c>
      <c r="IUN148" s="34" t="s">
        <v>388</v>
      </c>
      <c r="IUO148" s="34" t="s">
        <v>388</v>
      </c>
      <c r="IUP148" s="34" t="s">
        <v>388</v>
      </c>
      <c r="IUQ148" s="34" t="s">
        <v>388</v>
      </c>
      <c r="IUR148" s="34" t="s">
        <v>388</v>
      </c>
      <c r="IUS148" s="34" t="s">
        <v>388</v>
      </c>
      <c r="IUT148" s="34" t="s">
        <v>388</v>
      </c>
      <c r="IUU148" s="34" t="s">
        <v>388</v>
      </c>
      <c r="IUV148" s="34" t="s">
        <v>388</v>
      </c>
      <c r="IUW148" s="34" t="s">
        <v>388</v>
      </c>
      <c r="IUX148" s="34" t="s">
        <v>388</v>
      </c>
      <c r="IUY148" s="34" t="s">
        <v>388</v>
      </c>
      <c r="IUZ148" s="34" t="s">
        <v>388</v>
      </c>
      <c r="IVA148" s="34" t="s">
        <v>388</v>
      </c>
      <c r="IVB148" s="34" t="s">
        <v>388</v>
      </c>
      <c r="IVC148" s="34" t="s">
        <v>388</v>
      </c>
      <c r="IVD148" s="34" t="s">
        <v>388</v>
      </c>
      <c r="IVE148" s="34" t="s">
        <v>388</v>
      </c>
      <c r="IVF148" s="34" t="s">
        <v>388</v>
      </c>
      <c r="IVG148" s="34" t="s">
        <v>388</v>
      </c>
      <c r="IVH148" s="34" t="s">
        <v>388</v>
      </c>
      <c r="IVI148" s="34" t="s">
        <v>388</v>
      </c>
      <c r="IVJ148" s="34" t="s">
        <v>388</v>
      </c>
      <c r="IVK148" s="34" t="s">
        <v>388</v>
      </c>
      <c r="IVL148" s="34" t="s">
        <v>388</v>
      </c>
      <c r="IVM148" s="34" t="s">
        <v>388</v>
      </c>
      <c r="IVN148" s="34" t="s">
        <v>388</v>
      </c>
      <c r="IVO148" s="34" t="s">
        <v>388</v>
      </c>
      <c r="IVP148" s="34" t="s">
        <v>388</v>
      </c>
      <c r="IVQ148" s="34" t="s">
        <v>388</v>
      </c>
      <c r="IVR148" s="34" t="s">
        <v>388</v>
      </c>
      <c r="IVS148" s="34" t="s">
        <v>388</v>
      </c>
      <c r="IVT148" s="34" t="s">
        <v>388</v>
      </c>
      <c r="IVU148" s="34" t="s">
        <v>388</v>
      </c>
      <c r="IVV148" s="34" t="s">
        <v>388</v>
      </c>
      <c r="IVW148" s="34" t="s">
        <v>388</v>
      </c>
      <c r="IVX148" s="34" t="s">
        <v>388</v>
      </c>
      <c r="IVY148" s="34" t="s">
        <v>388</v>
      </c>
      <c r="IVZ148" s="34" t="s">
        <v>388</v>
      </c>
      <c r="IWA148" s="34" t="s">
        <v>388</v>
      </c>
      <c r="IWB148" s="34" t="s">
        <v>388</v>
      </c>
      <c r="IWC148" s="34" t="s">
        <v>388</v>
      </c>
      <c r="IWD148" s="34" t="s">
        <v>388</v>
      </c>
      <c r="IWE148" s="34" t="s">
        <v>388</v>
      </c>
      <c r="IWF148" s="34" t="s">
        <v>388</v>
      </c>
      <c r="IWG148" s="34" t="s">
        <v>388</v>
      </c>
      <c r="IWH148" s="34" t="s">
        <v>388</v>
      </c>
      <c r="IWI148" s="34" t="s">
        <v>388</v>
      </c>
      <c r="IWJ148" s="34" t="s">
        <v>388</v>
      </c>
      <c r="IWK148" s="34" t="s">
        <v>388</v>
      </c>
      <c r="IWL148" s="34" t="s">
        <v>388</v>
      </c>
      <c r="IWM148" s="34" t="s">
        <v>388</v>
      </c>
      <c r="IWN148" s="34" t="s">
        <v>388</v>
      </c>
      <c r="IWO148" s="34" t="s">
        <v>388</v>
      </c>
      <c r="IWP148" s="34" t="s">
        <v>388</v>
      </c>
      <c r="IWQ148" s="34" t="s">
        <v>388</v>
      </c>
      <c r="IWR148" s="34" t="s">
        <v>388</v>
      </c>
      <c r="IWS148" s="34" t="s">
        <v>388</v>
      </c>
      <c r="IWT148" s="34" t="s">
        <v>388</v>
      </c>
      <c r="IWU148" s="34" t="s">
        <v>388</v>
      </c>
      <c r="IWV148" s="34" t="s">
        <v>388</v>
      </c>
      <c r="IWW148" s="34" t="s">
        <v>388</v>
      </c>
      <c r="IWX148" s="34" t="s">
        <v>388</v>
      </c>
      <c r="IWY148" s="34" t="s">
        <v>388</v>
      </c>
      <c r="IWZ148" s="34" t="s">
        <v>388</v>
      </c>
      <c r="IXA148" s="34" t="s">
        <v>388</v>
      </c>
      <c r="IXB148" s="34" t="s">
        <v>388</v>
      </c>
      <c r="IXC148" s="34" t="s">
        <v>388</v>
      </c>
      <c r="IXD148" s="34" t="s">
        <v>388</v>
      </c>
      <c r="IXE148" s="34" t="s">
        <v>388</v>
      </c>
      <c r="IXF148" s="34" t="s">
        <v>388</v>
      </c>
      <c r="IXG148" s="34" t="s">
        <v>388</v>
      </c>
      <c r="IXH148" s="34" t="s">
        <v>388</v>
      </c>
      <c r="IXI148" s="34" t="s">
        <v>388</v>
      </c>
      <c r="IXJ148" s="34" t="s">
        <v>388</v>
      </c>
      <c r="IXK148" s="34" t="s">
        <v>388</v>
      </c>
      <c r="IXL148" s="34" t="s">
        <v>388</v>
      </c>
      <c r="IXM148" s="34" t="s">
        <v>388</v>
      </c>
      <c r="IXN148" s="34" t="s">
        <v>388</v>
      </c>
      <c r="IXO148" s="34" t="s">
        <v>388</v>
      </c>
      <c r="IXP148" s="34" t="s">
        <v>388</v>
      </c>
      <c r="IXQ148" s="34" t="s">
        <v>388</v>
      </c>
      <c r="IXR148" s="34" t="s">
        <v>388</v>
      </c>
      <c r="IXS148" s="34" t="s">
        <v>388</v>
      </c>
      <c r="IXT148" s="34" t="s">
        <v>388</v>
      </c>
      <c r="IXU148" s="34" t="s">
        <v>388</v>
      </c>
      <c r="IXV148" s="34" t="s">
        <v>388</v>
      </c>
      <c r="IXW148" s="34" t="s">
        <v>388</v>
      </c>
      <c r="IXX148" s="34" t="s">
        <v>388</v>
      </c>
      <c r="IXY148" s="34" t="s">
        <v>388</v>
      </c>
      <c r="IXZ148" s="34" t="s">
        <v>388</v>
      </c>
      <c r="IYA148" s="34" t="s">
        <v>388</v>
      </c>
      <c r="IYB148" s="34" t="s">
        <v>388</v>
      </c>
      <c r="IYC148" s="34" t="s">
        <v>388</v>
      </c>
      <c r="IYD148" s="34" t="s">
        <v>388</v>
      </c>
      <c r="IYE148" s="34" t="s">
        <v>388</v>
      </c>
      <c r="IYF148" s="34" t="s">
        <v>388</v>
      </c>
      <c r="IYG148" s="34" t="s">
        <v>388</v>
      </c>
      <c r="IYH148" s="34" t="s">
        <v>388</v>
      </c>
      <c r="IYI148" s="34" t="s">
        <v>388</v>
      </c>
      <c r="IYJ148" s="34" t="s">
        <v>388</v>
      </c>
      <c r="IYK148" s="34" t="s">
        <v>388</v>
      </c>
      <c r="IYL148" s="34" t="s">
        <v>388</v>
      </c>
      <c r="IYM148" s="34" t="s">
        <v>388</v>
      </c>
      <c r="IYN148" s="34" t="s">
        <v>388</v>
      </c>
      <c r="IYO148" s="34" t="s">
        <v>388</v>
      </c>
      <c r="IYP148" s="34" t="s">
        <v>388</v>
      </c>
      <c r="IYQ148" s="34" t="s">
        <v>388</v>
      </c>
      <c r="IYR148" s="34" t="s">
        <v>388</v>
      </c>
      <c r="IYS148" s="34" t="s">
        <v>388</v>
      </c>
      <c r="IYT148" s="34" t="s">
        <v>388</v>
      </c>
      <c r="IYU148" s="34" t="s">
        <v>388</v>
      </c>
      <c r="IYV148" s="34" t="s">
        <v>388</v>
      </c>
      <c r="IYW148" s="34" t="s">
        <v>388</v>
      </c>
      <c r="IYX148" s="34" t="s">
        <v>388</v>
      </c>
      <c r="IYY148" s="34" t="s">
        <v>388</v>
      </c>
      <c r="IYZ148" s="34" t="s">
        <v>388</v>
      </c>
      <c r="IZA148" s="34" t="s">
        <v>388</v>
      </c>
      <c r="IZB148" s="34" t="s">
        <v>388</v>
      </c>
      <c r="IZC148" s="34" t="s">
        <v>388</v>
      </c>
      <c r="IZD148" s="34" t="s">
        <v>388</v>
      </c>
      <c r="IZE148" s="34" t="s">
        <v>388</v>
      </c>
      <c r="IZF148" s="34" t="s">
        <v>388</v>
      </c>
      <c r="IZG148" s="34" t="s">
        <v>388</v>
      </c>
      <c r="IZH148" s="34" t="s">
        <v>388</v>
      </c>
      <c r="IZI148" s="34" t="s">
        <v>388</v>
      </c>
      <c r="IZJ148" s="34" t="s">
        <v>388</v>
      </c>
      <c r="IZK148" s="34" t="s">
        <v>388</v>
      </c>
      <c r="IZL148" s="34" t="s">
        <v>388</v>
      </c>
      <c r="IZM148" s="34" t="s">
        <v>388</v>
      </c>
      <c r="IZN148" s="34" t="s">
        <v>388</v>
      </c>
      <c r="IZO148" s="34" t="s">
        <v>388</v>
      </c>
      <c r="IZP148" s="34" t="s">
        <v>388</v>
      </c>
      <c r="IZQ148" s="34" t="s">
        <v>388</v>
      </c>
      <c r="IZR148" s="34" t="s">
        <v>388</v>
      </c>
      <c r="IZS148" s="34" t="s">
        <v>388</v>
      </c>
      <c r="IZT148" s="34" t="s">
        <v>388</v>
      </c>
      <c r="IZU148" s="34" t="s">
        <v>388</v>
      </c>
      <c r="IZV148" s="34" t="s">
        <v>388</v>
      </c>
      <c r="IZW148" s="34" t="s">
        <v>388</v>
      </c>
      <c r="IZX148" s="34" t="s">
        <v>388</v>
      </c>
      <c r="IZY148" s="34" t="s">
        <v>388</v>
      </c>
      <c r="IZZ148" s="34" t="s">
        <v>388</v>
      </c>
      <c r="JAA148" s="34" t="s">
        <v>388</v>
      </c>
      <c r="JAB148" s="34" t="s">
        <v>388</v>
      </c>
      <c r="JAC148" s="34" t="s">
        <v>388</v>
      </c>
      <c r="JAD148" s="34" t="s">
        <v>388</v>
      </c>
      <c r="JAE148" s="34" t="s">
        <v>388</v>
      </c>
      <c r="JAF148" s="34" t="s">
        <v>388</v>
      </c>
      <c r="JAG148" s="34" t="s">
        <v>388</v>
      </c>
      <c r="JAH148" s="34" t="s">
        <v>388</v>
      </c>
      <c r="JAI148" s="34" t="s">
        <v>388</v>
      </c>
      <c r="JAJ148" s="34" t="s">
        <v>388</v>
      </c>
      <c r="JAK148" s="34" t="s">
        <v>388</v>
      </c>
      <c r="JAL148" s="34" t="s">
        <v>388</v>
      </c>
      <c r="JAM148" s="34" t="s">
        <v>388</v>
      </c>
      <c r="JAN148" s="34" t="s">
        <v>388</v>
      </c>
      <c r="JAO148" s="34" t="s">
        <v>388</v>
      </c>
      <c r="JAP148" s="34" t="s">
        <v>388</v>
      </c>
      <c r="JAQ148" s="34" t="s">
        <v>388</v>
      </c>
      <c r="JAR148" s="34" t="s">
        <v>388</v>
      </c>
      <c r="JAS148" s="34" t="s">
        <v>388</v>
      </c>
      <c r="JAT148" s="34" t="s">
        <v>388</v>
      </c>
      <c r="JAU148" s="34" t="s">
        <v>388</v>
      </c>
      <c r="JAV148" s="34" t="s">
        <v>388</v>
      </c>
      <c r="JAW148" s="34" t="s">
        <v>388</v>
      </c>
      <c r="JAX148" s="34" t="s">
        <v>388</v>
      </c>
      <c r="JAY148" s="34" t="s">
        <v>388</v>
      </c>
      <c r="JAZ148" s="34" t="s">
        <v>388</v>
      </c>
      <c r="JBA148" s="34" t="s">
        <v>388</v>
      </c>
      <c r="JBB148" s="34" t="s">
        <v>388</v>
      </c>
      <c r="JBC148" s="34" t="s">
        <v>388</v>
      </c>
      <c r="JBD148" s="34" t="s">
        <v>388</v>
      </c>
      <c r="JBE148" s="34" t="s">
        <v>388</v>
      </c>
      <c r="JBF148" s="34" t="s">
        <v>388</v>
      </c>
      <c r="JBG148" s="34" t="s">
        <v>388</v>
      </c>
      <c r="JBH148" s="34" t="s">
        <v>388</v>
      </c>
      <c r="JBI148" s="34" t="s">
        <v>388</v>
      </c>
      <c r="JBJ148" s="34" t="s">
        <v>388</v>
      </c>
      <c r="JBK148" s="34" t="s">
        <v>388</v>
      </c>
      <c r="JBL148" s="34" t="s">
        <v>388</v>
      </c>
      <c r="JBM148" s="34" t="s">
        <v>388</v>
      </c>
      <c r="JBN148" s="34" t="s">
        <v>388</v>
      </c>
      <c r="JBO148" s="34" t="s">
        <v>388</v>
      </c>
      <c r="JBP148" s="34" t="s">
        <v>388</v>
      </c>
      <c r="JBQ148" s="34" t="s">
        <v>388</v>
      </c>
      <c r="JBR148" s="34" t="s">
        <v>388</v>
      </c>
      <c r="JBS148" s="34" t="s">
        <v>388</v>
      </c>
      <c r="JBT148" s="34" t="s">
        <v>388</v>
      </c>
      <c r="JBU148" s="34" t="s">
        <v>388</v>
      </c>
      <c r="JBV148" s="34" t="s">
        <v>388</v>
      </c>
      <c r="JBW148" s="34" t="s">
        <v>388</v>
      </c>
      <c r="JBX148" s="34" t="s">
        <v>388</v>
      </c>
      <c r="JBY148" s="34" t="s">
        <v>388</v>
      </c>
      <c r="JBZ148" s="34" t="s">
        <v>388</v>
      </c>
      <c r="JCA148" s="34" t="s">
        <v>388</v>
      </c>
      <c r="JCB148" s="34" t="s">
        <v>388</v>
      </c>
      <c r="JCC148" s="34" t="s">
        <v>388</v>
      </c>
      <c r="JCD148" s="34" t="s">
        <v>388</v>
      </c>
      <c r="JCE148" s="34" t="s">
        <v>388</v>
      </c>
      <c r="JCF148" s="34" t="s">
        <v>388</v>
      </c>
      <c r="JCG148" s="34" t="s">
        <v>388</v>
      </c>
      <c r="JCH148" s="34" t="s">
        <v>388</v>
      </c>
      <c r="JCI148" s="34" t="s">
        <v>388</v>
      </c>
      <c r="JCJ148" s="34" t="s">
        <v>388</v>
      </c>
      <c r="JCK148" s="34" t="s">
        <v>388</v>
      </c>
      <c r="JCL148" s="34" t="s">
        <v>388</v>
      </c>
      <c r="JCM148" s="34" t="s">
        <v>388</v>
      </c>
      <c r="JCN148" s="34" t="s">
        <v>388</v>
      </c>
      <c r="JCO148" s="34" t="s">
        <v>388</v>
      </c>
      <c r="JCP148" s="34" t="s">
        <v>388</v>
      </c>
      <c r="JCQ148" s="34" t="s">
        <v>388</v>
      </c>
      <c r="JCR148" s="34" t="s">
        <v>388</v>
      </c>
      <c r="JCS148" s="34" t="s">
        <v>388</v>
      </c>
      <c r="JCT148" s="34" t="s">
        <v>388</v>
      </c>
      <c r="JCU148" s="34" t="s">
        <v>388</v>
      </c>
      <c r="JCV148" s="34" t="s">
        <v>388</v>
      </c>
      <c r="JCW148" s="34" t="s">
        <v>388</v>
      </c>
      <c r="JCX148" s="34" t="s">
        <v>388</v>
      </c>
      <c r="JCY148" s="34" t="s">
        <v>388</v>
      </c>
      <c r="JCZ148" s="34" t="s">
        <v>388</v>
      </c>
      <c r="JDA148" s="34" t="s">
        <v>388</v>
      </c>
      <c r="JDB148" s="34" t="s">
        <v>388</v>
      </c>
      <c r="JDC148" s="34" t="s">
        <v>388</v>
      </c>
      <c r="JDD148" s="34" t="s">
        <v>388</v>
      </c>
      <c r="JDE148" s="34" t="s">
        <v>388</v>
      </c>
      <c r="JDF148" s="34" t="s">
        <v>388</v>
      </c>
      <c r="JDG148" s="34" t="s">
        <v>388</v>
      </c>
      <c r="JDH148" s="34" t="s">
        <v>388</v>
      </c>
      <c r="JDI148" s="34" t="s">
        <v>388</v>
      </c>
      <c r="JDJ148" s="34" t="s">
        <v>388</v>
      </c>
      <c r="JDK148" s="34" t="s">
        <v>388</v>
      </c>
      <c r="JDL148" s="34" t="s">
        <v>388</v>
      </c>
      <c r="JDM148" s="34" t="s">
        <v>388</v>
      </c>
      <c r="JDN148" s="34" t="s">
        <v>388</v>
      </c>
      <c r="JDO148" s="34" t="s">
        <v>388</v>
      </c>
      <c r="JDP148" s="34" t="s">
        <v>388</v>
      </c>
      <c r="JDQ148" s="34" t="s">
        <v>388</v>
      </c>
      <c r="JDR148" s="34" t="s">
        <v>388</v>
      </c>
      <c r="JDS148" s="34" t="s">
        <v>388</v>
      </c>
      <c r="JDT148" s="34" t="s">
        <v>388</v>
      </c>
      <c r="JDU148" s="34" t="s">
        <v>388</v>
      </c>
      <c r="JDV148" s="34" t="s">
        <v>388</v>
      </c>
      <c r="JDW148" s="34" t="s">
        <v>388</v>
      </c>
      <c r="JDX148" s="34" t="s">
        <v>388</v>
      </c>
      <c r="JDY148" s="34" t="s">
        <v>388</v>
      </c>
      <c r="JDZ148" s="34" t="s">
        <v>388</v>
      </c>
      <c r="JEA148" s="34" t="s">
        <v>388</v>
      </c>
      <c r="JEB148" s="34" t="s">
        <v>388</v>
      </c>
      <c r="JEC148" s="34" t="s">
        <v>388</v>
      </c>
      <c r="JED148" s="34" t="s">
        <v>388</v>
      </c>
      <c r="JEE148" s="34" t="s">
        <v>388</v>
      </c>
      <c r="JEF148" s="34" t="s">
        <v>388</v>
      </c>
      <c r="JEG148" s="34" t="s">
        <v>388</v>
      </c>
      <c r="JEH148" s="34" t="s">
        <v>388</v>
      </c>
      <c r="JEI148" s="34" t="s">
        <v>388</v>
      </c>
      <c r="JEJ148" s="34" t="s">
        <v>388</v>
      </c>
      <c r="JEK148" s="34" t="s">
        <v>388</v>
      </c>
      <c r="JEL148" s="34" t="s">
        <v>388</v>
      </c>
      <c r="JEM148" s="34" t="s">
        <v>388</v>
      </c>
      <c r="JEN148" s="34" t="s">
        <v>388</v>
      </c>
      <c r="JEO148" s="34" t="s">
        <v>388</v>
      </c>
      <c r="JEP148" s="34" t="s">
        <v>388</v>
      </c>
      <c r="JEQ148" s="34" t="s">
        <v>388</v>
      </c>
      <c r="JER148" s="34" t="s">
        <v>388</v>
      </c>
      <c r="JES148" s="34" t="s">
        <v>388</v>
      </c>
      <c r="JET148" s="34" t="s">
        <v>388</v>
      </c>
      <c r="JEU148" s="34" t="s">
        <v>388</v>
      </c>
      <c r="JEV148" s="34" t="s">
        <v>388</v>
      </c>
      <c r="JEW148" s="34" t="s">
        <v>388</v>
      </c>
      <c r="JEX148" s="34" t="s">
        <v>388</v>
      </c>
      <c r="JEY148" s="34" t="s">
        <v>388</v>
      </c>
      <c r="JEZ148" s="34" t="s">
        <v>388</v>
      </c>
      <c r="JFA148" s="34" t="s">
        <v>388</v>
      </c>
      <c r="JFB148" s="34" t="s">
        <v>388</v>
      </c>
      <c r="JFC148" s="34" t="s">
        <v>388</v>
      </c>
      <c r="JFD148" s="34" t="s">
        <v>388</v>
      </c>
      <c r="JFE148" s="34" t="s">
        <v>388</v>
      </c>
      <c r="JFF148" s="34" t="s">
        <v>388</v>
      </c>
      <c r="JFG148" s="34" t="s">
        <v>388</v>
      </c>
      <c r="JFH148" s="34" t="s">
        <v>388</v>
      </c>
      <c r="JFI148" s="34" t="s">
        <v>388</v>
      </c>
      <c r="JFJ148" s="34" t="s">
        <v>388</v>
      </c>
      <c r="JFK148" s="34" t="s">
        <v>388</v>
      </c>
      <c r="JFL148" s="34" t="s">
        <v>388</v>
      </c>
      <c r="JFM148" s="34" t="s">
        <v>388</v>
      </c>
      <c r="JFN148" s="34" t="s">
        <v>388</v>
      </c>
      <c r="JFO148" s="34" t="s">
        <v>388</v>
      </c>
      <c r="JFP148" s="34" t="s">
        <v>388</v>
      </c>
      <c r="JFQ148" s="34" t="s">
        <v>388</v>
      </c>
      <c r="JFR148" s="34" t="s">
        <v>388</v>
      </c>
      <c r="JFS148" s="34" t="s">
        <v>388</v>
      </c>
      <c r="JFT148" s="34" t="s">
        <v>388</v>
      </c>
      <c r="JFU148" s="34" t="s">
        <v>388</v>
      </c>
      <c r="JFV148" s="34" t="s">
        <v>388</v>
      </c>
      <c r="JFW148" s="34" t="s">
        <v>388</v>
      </c>
      <c r="JFX148" s="34" t="s">
        <v>388</v>
      </c>
      <c r="JFY148" s="34" t="s">
        <v>388</v>
      </c>
      <c r="JFZ148" s="34" t="s">
        <v>388</v>
      </c>
      <c r="JGA148" s="34" t="s">
        <v>388</v>
      </c>
      <c r="JGB148" s="34" t="s">
        <v>388</v>
      </c>
      <c r="JGC148" s="34" t="s">
        <v>388</v>
      </c>
      <c r="JGD148" s="34" t="s">
        <v>388</v>
      </c>
      <c r="JGE148" s="34" t="s">
        <v>388</v>
      </c>
      <c r="JGF148" s="34" t="s">
        <v>388</v>
      </c>
      <c r="JGG148" s="34" t="s">
        <v>388</v>
      </c>
      <c r="JGH148" s="34" t="s">
        <v>388</v>
      </c>
      <c r="JGI148" s="34" t="s">
        <v>388</v>
      </c>
      <c r="JGJ148" s="34" t="s">
        <v>388</v>
      </c>
      <c r="JGK148" s="34" t="s">
        <v>388</v>
      </c>
      <c r="JGL148" s="34" t="s">
        <v>388</v>
      </c>
      <c r="JGM148" s="34" t="s">
        <v>388</v>
      </c>
      <c r="JGN148" s="34" t="s">
        <v>388</v>
      </c>
      <c r="JGO148" s="34" t="s">
        <v>388</v>
      </c>
      <c r="JGP148" s="34" t="s">
        <v>388</v>
      </c>
      <c r="JGQ148" s="34" t="s">
        <v>388</v>
      </c>
      <c r="JGR148" s="34" t="s">
        <v>388</v>
      </c>
      <c r="JGS148" s="34" t="s">
        <v>388</v>
      </c>
      <c r="JGT148" s="34" t="s">
        <v>388</v>
      </c>
      <c r="JGU148" s="34" t="s">
        <v>388</v>
      </c>
      <c r="JGV148" s="34" t="s">
        <v>388</v>
      </c>
      <c r="JGW148" s="34" t="s">
        <v>388</v>
      </c>
      <c r="JGX148" s="34" t="s">
        <v>388</v>
      </c>
      <c r="JGY148" s="34" t="s">
        <v>388</v>
      </c>
      <c r="JGZ148" s="34" t="s">
        <v>388</v>
      </c>
      <c r="JHA148" s="34" t="s">
        <v>388</v>
      </c>
      <c r="JHB148" s="34" t="s">
        <v>388</v>
      </c>
      <c r="JHC148" s="34" t="s">
        <v>388</v>
      </c>
      <c r="JHD148" s="34" t="s">
        <v>388</v>
      </c>
      <c r="JHE148" s="34" t="s">
        <v>388</v>
      </c>
      <c r="JHF148" s="34" t="s">
        <v>388</v>
      </c>
      <c r="JHG148" s="34" t="s">
        <v>388</v>
      </c>
      <c r="JHH148" s="34" t="s">
        <v>388</v>
      </c>
      <c r="JHI148" s="34" t="s">
        <v>388</v>
      </c>
      <c r="JHJ148" s="34" t="s">
        <v>388</v>
      </c>
      <c r="JHK148" s="34" t="s">
        <v>388</v>
      </c>
      <c r="JHL148" s="34" t="s">
        <v>388</v>
      </c>
      <c r="JHM148" s="34" t="s">
        <v>388</v>
      </c>
      <c r="JHN148" s="34" t="s">
        <v>388</v>
      </c>
      <c r="JHO148" s="34" t="s">
        <v>388</v>
      </c>
      <c r="JHP148" s="34" t="s">
        <v>388</v>
      </c>
      <c r="JHQ148" s="34" t="s">
        <v>388</v>
      </c>
      <c r="JHR148" s="34" t="s">
        <v>388</v>
      </c>
      <c r="JHS148" s="34" t="s">
        <v>388</v>
      </c>
      <c r="JHT148" s="34" t="s">
        <v>388</v>
      </c>
      <c r="JHU148" s="34" t="s">
        <v>388</v>
      </c>
      <c r="JHV148" s="34" t="s">
        <v>388</v>
      </c>
      <c r="JHW148" s="34" t="s">
        <v>388</v>
      </c>
      <c r="JHX148" s="34" t="s">
        <v>388</v>
      </c>
      <c r="JHY148" s="34" t="s">
        <v>388</v>
      </c>
      <c r="JHZ148" s="34" t="s">
        <v>388</v>
      </c>
      <c r="JIA148" s="34" t="s">
        <v>388</v>
      </c>
      <c r="JIB148" s="34" t="s">
        <v>388</v>
      </c>
      <c r="JIC148" s="34" t="s">
        <v>388</v>
      </c>
      <c r="JID148" s="34" t="s">
        <v>388</v>
      </c>
      <c r="JIE148" s="34" t="s">
        <v>388</v>
      </c>
      <c r="JIF148" s="34" t="s">
        <v>388</v>
      </c>
      <c r="JIG148" s="34" t="s">
        <v>388</v>
      </c>
      <c r="JIH148" s="34" t="s">
        <v>388</v>
      </c>
      <c r="JII148" s="34" t="s">
        <v>388</v>
      </c>
      <c r="JIJ148" s="34" t="s">
        <v>388</v>
      </c>
      <c r="JIK148" s="34" t="s">
        <v>388</v>
      </c>
      <c r="JIL148" s="34" t="s">
        <v>388</v>
      </c>
      <c r="JIM148" s="34" t="s">
        <v>388</v>
      </c>
      <c r="JIN148" s="34" t="s">
        <v>388</v>
      </c>
      <c r="JIO148" s="34" t="s">
        <v>388</v>
      </c>
      <c r="JIP148" s="34" t="s">
        <v>388</v>
      </c>
      <c r="JIQ148" s="34" t="s">
        <v>388</v>
      </c>
      <c r="JIR148" s="34" t="s">
        <v>388</v>
      </c>
      <c r="JIS148" s="34" t="s">
        <v>388</v>
      </c>
      <c r="JIT148" s="34" t="s">
        <v>388</v>
      </c>
      <c r="JIU148" s="34" t="s">
        <v>388</v>
      </c>
      <c r="JIV148" s="34" t="s">
        <v>388</v>
      </c>
      <c r="JIW148" s="34" t="s">
        <v>388</v>
      </c>
      <c r="JIX148" s="34" t="s">
        <v>388</v>
      </c>
      <c r="JIY148" s="34" t="s">
        <v>388</v>
      </c>
      <c r="JIZ148" s="34" t="s">
        <v>388</v>
      </c>
      <c r="JJA148" s="34" t="s">
        <v>388</v>
      </c>
      <c r="JJB148" s="34" t="s">
        <v>388</v>
      </c>
      <c r="JJC148" s="34" t="s">
        <v>388</v>
      </c>
      <c r="JJD148" s="34" t="s">
        <v>388</v>
      </c>
      <c r="JJE148" s="34" t="s">
        <v>388</v>
      </c>
      <c r="JJF148" s="34" t="s">
        <v>388</v>
      </c>
      <c r="JJG148" s="34" t="s">
        <v>388</v>
      </c>
      <c r="JJH148" s="34" t="s">
        <v>388</v>
      </c>
      <c r="JJI148" s="34" t="s">
        <v>388</v>
      </c>
      <c r="JJJ148" s="34" t="s">
        <v>388</v>
      </c>
      <c r="JJK148" s="34" t="s">
        <v>388</v>
      </c>
      <c r="JJL148" s="34" t="s">
        <v>388</v>
      </c>
      <c r="JJM148" s="34" t="s">
        <v>388</v>
      </c>
      <c r="JJN148" s="34" t="s">
        <v>388</v>
      </c>
      <c r="JJO148" s="34" t="s">
        <v>388</v>
      </c>
      <c r="JJP148" s="34" t="s">
        <v>388</v>
      </c>
      <c r="JJQ148" s="34" t="s">
        <v>388</v>
      </c>
      <c r="JJR148" s="34" t="s">
        <v>388</v>
      </c>
      <c r="JJS148" s="34" t="s">
        <v>388</v>
      </c>
      <c r="JJT148" s="34" t="s">
        <v>388</v>
      </c>
      <c r="JJU148" s="34" t="s">
        <v>388</v>
      </c>
      <c r="JJV148" s="34" t="s">
        <v>388</v>
      </c>
      <c r="JJW148" s="34" t="s">
        <v>388</v>
      </c>
      <c r="JJX148" s="34" t="s">
        <v>388</v>
      </c>
      <c r="JJY148" s="34" t="s">
        <v>388</v>
      </c>
      <c r="JJZ148" s="34" t="s">
        <v>388</v>
      </c>
      <c r="JKA148" s="34" t="s">
        <v>388</v>
      </c>
      <c r="JKB148" s="34" t="s">
        <v>388</v>
      </c>
      <c r="JKC148" s="34" t="s">
        <v>388</v>
      </c>
      <c r="JKD148" s="34" t="s">
        <v>388</v>
      </c>
      <c r="JKE148" s="34" t="s">
        <v>388</v>
      </c>
      <c r="JKF148" s="34" t="s">
        <v>388</v>
      </c>
      <c r="JKG148" s="34" t="s">
        <v>388</v>
      </c>
      <c r="JKH148" s="34" t="s">
        <v>388</v>
      </c>
      <c r="JKI148" s="34" t="s">
        <v>388</v>
      </c>
      <c r="JKJ148" s="34" t="s">
        <v>388</v>
      </c>
      <c r="JKK148" s="34" t="s">
        <v>388</v>
      </c>
      <c r="JKL148" s="34" t="s">
        <v>388</v>
      </c>
      <c r="JKM148" s="34" t="s">
        <v>388</v>
      </c>
      <c r="JKN148" s="34" t="s">
        <v>388</v>
      </c>
      <c r="JKO148" s="34" t="s">
        <v>388</v>
      </c>
      <c r="JKP148" s="34" t="s">
        <v>388</v>
      </c>
      <c r="JKQ148" s="34" t="s">
        <v>388</v>
      </c>
      <c r="JKR148" s="34" t="s">
        <v>388</v>
      </c>
      <c r="JKS148" s="34" t="s">
        <v>388</v>
      </c>
      <c r="JKT148" s="34" t="s">
        <v>388</v>
      </c>
      <c r="JKU148" s="34" t="s">
        <v>388</v>
      </c>
      <c r="JKV148" s="34" t="s">
        <v>388</v>
      </c>
      <c r="JKW148" s="34" t="s">
        <v>388</v>
      </c>
      <c r="JKX148" s="34" t="s">
        <v>388</v>
      </c>
      <c r="JKY148" s="34" t="s">
        <v>388</v>
      </c>
      <c r="JKZ148" s="34" t="s">
        <v>388</v>
      </c>
      <c r="JLA148" s="34" t="s">
        <v>388</v>
      </c>
      <c r="JLB148" s="34" t="s">
        <v>388</v>
      </c>
      <c r="JLC148" s="34" t="s">
        <v>388</v>
      </c>
      <c r="JLD148" s="34" t="s">
        <v>388</v>
      </c>
      <c r="JLE148" s="34" t="s">
        <v>388</v>
      </c>
      <c r="JLF148" s="34" t="s">
        <v>388</v>
      </c>
      <c r="JLG148" s="34" t="s">
        <v>388</v>
      </c>
      <c r="JLH148" s="34" t="s">
        <v>388</v>
      </c>
      <c r="JLI148" s="34" t="s">
        <v>388</v>
      </c>
      <c r="JLJ148" s="34" t="s">
        <v>388</v>
      </c>
      <c r="JLK148" s="34" t="s">
        <v>388</v>
      </c>
      <c r="JLL148" s="34" t="s">
        <v>388</v>
      </c>
      <c r="JLM148" s="34" t="s">
        <v>388</v>
      </c>
      <c r="JLN148" s="34" t="s">
        <v>388</v>
      </c>
      <c r="JLO148" s="34" t="s">
        <v>388</v>
      </c>
      <c r="JLP148" s="34" t="s">
        <v>388</v>
      </c>
      <c r="JLQ148" s="34" t="s">
        <v>388</v>
      </c>
      <c r="JLR148" s="34" t="s">
        <v>388</v>
      </c>
      <c r="JLS148" s="34" t="s">
        <v>388</v>
      </c>
      <c r="JLT148" s="34" t="s">
        <v>388</v>
      </c>
      <c r="JLU148" s="34" t="s">
        <v>388</v>
      </c>
      <c r="JLV148" s="34" t="s">
        <v>388</v>
      </c>
      <c r="JLW148" s="34" t="s">
        <v>388</v>
      </c>
      <c r="JLX148" s="34" t="s">
        <v>388</v>
      </c>
      <c r="JLY148" s="34" t="s">
        <v>388</v>
      </c>
      <c r="JLZ148" s="34" t="s">
        <v>388</v>
      </c>
      <c r="JMA148" s="34" t="s">
        <v>388</v>
      </c>
      <c r="JMB148" s="34" t="s">
        <v>388</v>
      </c>
      <c r="JMC148" s="34" t="s">
        <v>388</v>
      </c>
      <c r="JMD148" s="34" t="s">
        <v>388</v>
      </c>
      <c r="JME148" s="34" t="s">
        <v>388</v>
      </c>
      <c r="JMF148" s="34" t="s">
        <v>388</v>
      </c>
      <c r="JMG148" s="34" t="s">
        <v>388</v>
      </c>
      <c r="JMH148" s="34" t="s">
        <v>388</v>
      </c>
      <c r="JMI148" s="34" t="s">
        <v>388</v>
      </c>
      <c r="JMJ148" s="34" t="s">
        <v>388</v>
      </c>
      <c r="JMK148" s="34" t="s">
        <v>388</v>
      </c>
      <c r="JML148" s="34" t="s">
        <v>388</v>
      </c>
      <c r="JMM148" s="34" t="s">
        <v>388</v>
      </c>
      <c r="JMN148" s="34" t="s">
        <v>388</v>
      </c>
      <c r="JMO148" s="34" t="s">
        <v>388</v>
      </c>
      <c r="JMP148" s="34" t="s">
        <v>388</v>
      </c>
      <c r="JMQ148" s="34" t="s">
        <v>388</v>
      </c>
      <c r="JMR148" s="34" t="s">
        <v>388</v>
      </c>
      <c r="JMS148" s="34" t="s">
        <v>388</v>
      </c>
      <c r="JMT148" s="34" t="s">
        <v>388</v>
      </c>
      <c r="JMU148" s="34" t="s">
        <v>388</v>
      </c>
      <c r="JMV148" s="34" t="s">
        <v>388</v>
      </c>
      <c r="JMW148" s="34" t="s">
        <v>388</v>
      </c>
      <c r="JMX148" s="34" t="s">
        <v>388</v>
      </c>
      <c r="JMY148" s="34" t="s">
        <v>388</v>
      </c>
      <c r="JMZ148" s="34" t="s">
        <v>388</v>
      </c>
      <c r="JNA148" s="34" t="s">
        <v>388</v>
      </c>
      <c r="JNB148" s="34" t="s">
        <v>388</v>
      </c>
      <c r="JNC148" s="34" t="s">
        <v>388</v>
      </c>
      <c r="JND148" s="34" t="s">
        <v>388</v>
      </c>
      <c r="JNE148" s="34" t="s">
        <v>388</v>
      </c>
      <c r="JNF148" s="34" t="s">
        <v>388</v>
      </c>
      <c r="JNG148" s="34" t="s">
        <v>388</v>
      </c>
      <c r="JNH148" s="34" t="s">
        <v>388</v>
      </c>
      <c r="JNI148" s="34" t="s">
        <v>388</v>
      </c>
      <c r="JNJ148" s="34" t="s">
        <v>388</v>
      </c>
      <c r="JNK148" s="34" t="s">
        <v>388</v>
      </c>
      <c r="JNL148" s="34" t="s">
        <v>388</v>
      </c>
      <c r="JNM148" s="34" t="s">
        <v>388</v>
      </c>
      <c r="JNN148" s="34" t="s">
        <v>388</v>
      </c>
      <c r="JNO148" s="34" t="s">
        <v>388</v>
      </c>
      <c r="JNP148" s="34" t="s">
        <v>388</v>
      </c>
      <c r="JNQ148" s="34" t="s">
        <v>388</v>
      </c>
      <c r="JNR148" s="34" t="s">
        <v>388</v>
      </c>
      <c r="JNS148" s="34" t="s">
        <v>388</v>
      </c>
      <c r="JNT148" s="34" t="s">
        <v>388</v>
      </c>
      <c r="JNU148" s="34" t="s">
        <v>388</v>
      </c>
      <c r="JNV148" s="34" t="s">
        <v>388</v>
      </c>
      <c r="JNW148" s="34" t="s">
        <v>388</v>
      </c>
      <c r="JNX148" s="34" t="s">
        <v>388</v>
      </c>
      <c r="JNY148" s="34" t="s">
        <v>388</v>
      </c>
      <c r="JNZ148" s="34" t="s">
        <v>388</v>
      </c>
      <c r="JOA148" s="34" t="s">
        <v>388</v>
      </c>
      <c r="JOB148" s="34" t="s">
        <v>388</v>
      </c>
      <c r="JOC148" s="34" t="s">
        <v>388</v>
      </c>
      <c r="JOD148" s="34" t="s">
        <v>388</v>
      </c>
      <c r="JOE148" s="34" t="s">
        <v>388</v>
      </c>
      <c r="JOF148" s="34" t="s">
        <v>388</v>
      </c>
      <c r="JOG148" s="34" t="s">
        <v>388</v>
      </c>
      <c r="JOH148" s="34" t="s">
        <v>388</v>
      </c>
      <c r="JOI148" s="34" t="s">
        <v>388</v>
      </c>
      <c r="JOJ148" s="34" t="s">
        <v>388</v>
      </c>
      <c r="JOK148" s="34" t="s">
        <v>388</v>
      </c>
      <c r="JOL148" s="34" t="s">
        <v>388</v>
      </c>
      <c r="JOM148" s="34" t="s">
        <v>388</v>
      </c>
      <c r="JON148" s="34" t="s">
        <v>388</v>
      </c>
      <c r="JOO148" s="34" t="s">
        <v>388</v>
      </c>
      <c r="JOP148" s="34" t="s">
        <v>388</v>
      </c>
      <c r="JOQ148" s="34" t="s">
        <v>388</v>
      </c>
      <c r="JOR148" s="34" t="s">
        <v>388</v>
      </c>
      <c r="JOS148" s="34" t="s">
        <v>388</v>
      </c>
      <c r="JOT148" s="34" t="s">
        <v>388</v>
      </c>
      <c r="JOU148" s="34" t="s">
        <v>388</v>
      </c>
      <c r="JOV148" s="34" t="s">
        <v>388</v>
      </c>
      <c r="JOW148" s="34" t="s">
        <v>388</v>
      </c>
      <c r="JOX148" s="34" t="s">
        <v>388</v>
      </c>
      <c r="JOY148" s="34" t="s">
        <v>388</v>
      </c>
      <c r="JOZ148" s="34" t="s">
        <v>388</v>
      </c>
      <c r="JPA148" s="34" t="s">
        <v>388</v>
      </c>
      <c r="JPB148" s="34" t="s">
        <v>388</v>
      </c>
      <c r="JPC148" s="34" t="s">
        <v>388</v>
      </c>
      <c r="JPD148" s="34" t="s">
        <v>388</v>
      </c>
      <c r="JPE148" s="34" t="s">
        <v>388</v>
      </c>
      <c r="JPF148" s="34" t="s">
        <v>388</v>
      </c>
      <c r="JPG148" s="34" t="s">
        <v>388</v>
      </c>
      <c r="JPH148" s="34" t="s">
        <v>388</v>
      </c>
      <c r="JPI148" s="34" t="s">
        <v>388</v>
      </c>
      <c r="JPJ148" s="34" t="s">
        <v>388</v>
      </c>
      <c r="JPK148" s="34" t="s">
        <v>388</v>
      </c>
      <c r="JPL148" s="34" t="s">
        <v>388</v>
      </c>
      <c r="JPM148" s="34" t="s">
        <v>388</v>
      </c>
      <c r="JPN148" s="34" t="s">
        <v>388</v>
      </c>
      <c r="JPO148" s="34" t="s">
        <v>388</v>
      </c>
      <c r="JPP148" s="34" t="s">
        <v>388</v>
      </c>
      <c r="JPQ148" s="34" t="s">
        <v>388</v>
      </c>
      <c r="JPR148" s="34" t="s">
        <v>388</v>
      </c>
      <c r="JPS148" s="34" t="s">
        <v>388</v>
      </c>
      <c r="JPT148" s="34" t="s">
        <v>388</v>
      </c>
      <c r="JPU148" s="34" t="s">
        <v>388</v>
      </c>
      <c r="JPV148" s="34" t="s">
        <v>388</v>
      </c>
      <c r="JPW148" s="34" t="s">
        <v>388</v>
      </c>
      <c r="JPX148" s="34" t="s">
        <v>388</v>
      </c>
      <c r="JPY148" s="34" t="s">
        <v>388</v>
      </c>
      <c r="JPZ148" s="34" t="s">
        <v>388</v>
      </c>
      <c r="JQA148" s="34" t="s">
        <v>388</v>
      </c>
      <c r="JQB148" s="34" t="s">
        <v>388</v>
      </c>
      <c r="JQC148" s="34" t="s">
        <v>388</v>
      </c>
      <c r="JQD148" s="34" t="s">
        <v>388</v>
      </c>
      <c r="JQE148" s="34" t="s">
        <v>388</v>
      </c>
      <c r="JQF148" s="34" t="s">
        <v>388</v>
      </c>
      <c r="JQG148" s="34" t="s">
        <v>388</v>
      </c>
      <c r="JQH148" s="34" t="s">
        <v>388</v>
      </c>
      <c r="JQI148" s="34" t="s">
        <v>388</v>
      </c>
      <c r="JQJ148" s="34" t="s">
        <v>388</v>
      </c>
      <c r="JQK148" s="34" t="s">
        <v>388</v>
      </c>
      <c r="JQL148" s="34" t="s">
        <v>388</v>
      </c>
      <c r="JQM148" s="34" t="s">
        <v>388</v>
      </c>
      <c r="JQN148" s="34" t="s">
        <v>388</v>
      </c>
      <c r="JQO148" s="34" t="s">
        <v>388</v>
      </c>
      <c r="JQP148" s="34" t="s">
        <v>388</v>
      </c>
      <c r="JQQ148" s="34" t="s">
        <v>388</v>
      </c>
      <c r="JQR148" s="34" t="s">
        <v>388</v>
      </c>
      <c r="JQS148" s="34" t="s">
        <v>388</v>
      </c>
      <c r="JQT148" s="34" t="s">
        <v>388</v>
      </c>
      <c r="JQU148" s="34" t="s">
        <v>388</v>
      </c>
      <c r="JQV148" s="34" t="s">
        <v>388</v>
      </c>
      <c r="JQW148" s="34" t="s">
        <v>388</v>
      </c>
      <c r="JQX148" s="34" t="s">
        <v>388</v>
      </c>
      <c r="JQY148" s="34" t="s">
        <v>388</v>
      </c>
      <c r="JQZ148" s="34" t="s">
        <v>388</v>
      </c>
      <c r="JRA148" s="34" t="s">
        <v>388</v>
      </c>
      <c r="JRB148" s="34" t="s">
        <v>388</v>
      </c>
      <c r="JRC148" s="34" t="s">
        <v>388</v>
      </c>
      <c r="JRD148" s="34" t="s">
        <v>388</v>
      </c>
      <c r="JRE148" s="34" t="s">
        <v>388</v>
      </c>
      <c r="JRF148" s="34" t="s">
        <v>388</v>
      </c>
      <c r="JRG148" s="34" t="s">
        <v>388</v>
      </c>
      <c r="JRH148" s="34" t="s">
        <v>388</v>
      </c>
      <c r="JRI148" s="34" t="s">
        <v>388</v>
      </c>
      <c r="JRJ148" s="34" t="s">
        <v>388</v>
      </c>
      <c r="JRK148" s="34" t="s">
        <v>388</v>
      </c>
      <c r="JRL148" s="34" t="s">
        <v>388</v>
      </c>
      <c r="JRM148" s="34" t="s">
        <v>388</v>
      </c>
      <c r="JRN148" s="34" t="s">
        <v>388</v>
      </c>
      <c r="JRO148" s="34" t="s">
        <v>388</v>
      </c>
      <c r="JRP148" s="34" t="s">
        <v>388</v>
      </c>
      <c r="JRQ148" s="34" t="s">
        <v>388</v>
      </c>
      <c r="JRR148" s="34" t="s">
        <v>388</v>
      </c>
      <c r="JRS148" s="34" t="s">
        <v>388</v>
      </c>
      <c r="JRT148" s="34" t="s">
        <v>388</v>
      </c>
      <c r="JRU148" s="34" t="s">
        <v>388</v>
      </c>
      <c r="JRV148" s="34" t="s">
        <v>388</v>
      </c>
      <c r="JRW148" s="34" t="s">
        <v>388</v>
      </c>
      <c r="JRX148" s="34" t="s">
        <v>388</v>
      </c>
      <c r="JRY148" s="34" t="s">
        <v>388</v>
      </c>
      <c r="JRZ148" s="34" t="s">
        <v>388</v>
      </c>
      <c r="JSA148" s="34" t="s">
        <v>388</v>
      </c>
      <c r="JSB148" s="34" t="s">
        <v>388</v>
      </c>
      <c r="JSC148" s="34" t="s">
        <v>388</v>
      </c>
      <c r="JSD148" s="34" t="s">
        <v>388</v>
      </c>
      <c r="JSE148" s="34" t="s">
        <v>388</v>
      </c>
      <c r="JSF148" s="34" t="s">
        <v>388</v>
      </c>
      <c r="JSG148" s="34" t="s">
        <v>388</v>
      </c>
      <c r="JSH148" s="34" t="s">
        <v>388</v>
      </c>
      <c r="JSI148" s="34" t="s">
        <v>388</v>
      </c>
      <c r="JSJ148" s="34" t="s">
        <v>388</v>
      </c>
      <c r="JSK148" s="34" t="s">
        <v>388</v>
      </c>
      <c r="JSL148" s="34" t="s">
        <v>388</v>
      </c>
      <c r="JSM148" s="34" t="s">
        <v>388</v>
      </c>
      <c r="JSN148" s="34" t="s">
        <v>388</v>
      </c>
      <c r="JSO148" s="34" t="s">
        <v>388</v>
      </c>
      <c r="JSP148" s="34" t="s">
        <v>388</v>
      </c>
      <c r="JSQ148" s="34" t="s">
        <v>388</v>
      </c>
      <c r="JSR148" s="34" t="s">
        <v>388</v>
      </c>
      <c r="JSS148" s="34" t="s">
        <v>388</v>
      </c>
      <c r="JST148" s="34" t="s">
        <v>388</v>
      </c>
      <c r="JSU148" s="34" t="s">
        <v>388</v>
      </c>
      <c r="JSV148" s="34" t="s">
        <v>388</v>
      </c>
      <c r="JSW148" s="34" t="s">
        <v>388</v>
      </c>
      <c r="JSX148" s="34" t="s">
        <v>388</v>
      </c>
      <c r="JSY148" s="34" t="s">
        <v>388</v>
      </c>
      <c r="JSZ148" s="34" t="s">
        <v>388</v>
      </c>
      <c r="JTA148" s="34" t="s">
        <v>388</v>
      </c>
      <c r="JTB148" s="34" t="s">
        <v>388</v>
      </c>
      <c r="JTC148" s="34" t="s">
        <v>388</v>
      </c>
      <c r="JTD148" s="34" t="s">
        <v>388</v>
      </c>
      <c r="JTE148" s="34" t="s">
        <v>388</v>
      </c>
      <c r="JTF148" s="34" t="s">
        <v>388</v>
      </c>
      <c r="JTG148" s="34" t="s">
        <v>388</v>
      </c>
      <c r="JTH148" s="34" t="s">
        <v>388</v>
      </c>
      <c r="JTI148" s="34" t="s">
        <v>388</v>
      </c>
      <c r="JTJ148" s="34" t="s">
        <v>388</v>
      </c>
      <c r="JTK148" s="34" t="s">
        <v>388</v>
      </c>
      <c r="JTL148" s="34" t="s">
        <v>388</v>
      </c>
      <c r="JTM148" s="34" t="s">
        <v>388</v>
      </c>
      <c r="JTN148" s="34" t="s">
        <v>388</v>
      </c>
      <c r="JTO148" s="34" t="s">
        <v>388</v>
      </c>
      <c r="JTP148" s="34" t="s">
        <v>388</v>
      </c>
      <c r="JTQ148" s="34" t="s">
        <v>388</v>
      </c>
      <c r="JTR148" s="34" t="s">
        <v>388</v>
      </c>
      <c r="JTS148" s="34" t="s">
        <v>388</v>
      </c>
      <c r="JTT148" s="34" t="s">
        <v>388</v>
      </c>
      <c r="JTU148" s="34" t="s">
        <v>388</v>
      </c>
      <c r="JTV148" s="34" t="s">
        <v>388</v>
      </c>
      <c r="JTW148" s="34" t="s">
        <v>388</v>
      </c>
      <c r="JTX148" s="34" t="s">
        <v>388</v>
      </c>
      <c r="JTY148" s="34" t="s">
        <v>388</v>
      </c>
      <c r="JTZ148" s="34" t="s">
        <v>388</v>
      </c>
      <c r="JUA148" s="34" t="s">
        <v>388</v>
      </c>
      <c r="JUB148" s="34" t="s">
        <v>388</v>
      </c>
      <c r="JUC148" s="34" t="s">
        <v>388</v>
      </c>
      <c r="JUD148" s="34" t="s">
        <v>388</v>
      </c>
      <c r="JUE148" s="34" t="s">
        <v>388</v>
      </c>
      <c r="JUF148" s="34" t="s">
        <v>388</v>
      </c>
      <c r="JUG148" s="34" t="s">
        <v>388</v>
      </c>
      <c r="JUH148" s="34" t="s">
        <v>388</v>
      </c>
      <c r="JUI148" s="34" t="s">
        <v>388</v>
      </c>
      <c r="JUJ148" s="34" t="s">
        <v>388</v>
      </c>
      <c r="JUK148" s="34" t="s">
        <v>388</v>
      </c>
      <c r="JUL148" s="34" t="s">
        <v>388</v>
      </c>
      <c r="JUM148" s="34" t="s">
        <v>388</v>
      </c>
      <c r="JUN148" s="34" t="s">
        <v>388</v>
      </c>
      <c r="JUO148" s="34" t="s">
        <v>388</v>
      </c>
      <c r="JUP148" s="34" t="s">
        <v>388</v>
      </c>
      <c r="JUQ148" s="34" t="s">
        <v>388</v>
      </c>
      <c r="JUR148" s="34" t="s">
        <v>388</v>
      </c>
      <c r="JUS148" s="34" t="s">
        <v>388</v>
      </c>
      <c r="JUT148" s="34" t="s">
        <v>388</v>
      </c>
      <c r="JUU148" s="34" t="s">
        <v>388</v>
      </c>
      <c r="JUV148" s="34" t="s">
        <v>388</v>
      </c>
      <c r="JUW148" s="34" t="s">
        <v>388</v>
      </c>
      <c r="JUX148" s="34" t="s">
        <v>388</v>
      </c>
      <c r="JUY148" s="34" t="s">
        <v>388</v>
      </c>
      <c r="JUZ148" s="34" t="s">
        <v>388</v>
      </c>
      <c r="JVA148" s="34" t="s">
        <v>388</v>
      </c>
      <c r="JVB148" s="34" t="s">
        <v>388</v>
      </c>
      <c r="JVC148" s="34" t="s">
        <v>388</v>
      </c>
      <c r="JVD148" s="34" t="s">
        <v>388</v>
      </c>
      <c r="JVE148" s="34" t="s">
        <v>388</v>
      </c>
      <c r="JVF148" s="34" t="s">
        <v>388</v>
      </c>
      <c r="JVG148" s="34" t="s">
        <v>388</v>
      </c>
      <c r="JVH148" s="34" t="s">
        <v>388</v>
      </c>
      <c r="JVI148" s="34" t="s">
        <v>388</v>
      </c>
      <c r="JVJ148" s="34" t="s">
        <v>388</v>
      </c>
      <c r="JVK148" s="34" t="s">
        <v>388</v>
      </c>
      <c r="JVL148" s="34" t="s">
        <v>388</v>
      </c>
      <c r="JVM148" s="34" t="s">
        <v>388</v>
      </c>
      <c r="JVN148" s="34" t="s">
        <v>388</v>
      </c>
      <c r="JVO148" s="34" t="s">
        <v>388</v>
      </c>
      <c r="JVP148" s="34" t="s">
        <v>388</v>
      </c>
      <c r="JVQ148" s="34" t="s">
        <v>388</v>
      </c>
      <c r="JVR148" s="34" t="s">
        <v>388</v>
      </c>
      <c r="JVS148" s="34" t="s">
        <v>388</v>
      </c>
      <c r="JVT148" s="34" t="s">
        <v>388</v>
      </c>
      <c r="JVU148" s="34" t="s">
        <v>388</v>
      </c>
      <c r="JVV148" s="34" t="s">
        <v>388</v>
      </c>
      <c r="JVW148" s="34" t="s">
        <v>388</v>
      </c>
      <c r="JVX148" s="34" t="s">
        <v>388</v>
      </c>
      <c r="JVY148" s="34" t="s">
        <v>388</v>
      </c>
      <c r="JVZ148" s="34" t="s">
        <v>388</v>
      </c>
      <c r="JWA148" s="34" t="s">
        <v>388</v>
      </c>
      <c r="JWB148" s="34" t="s">
        <v>388</v>
      </c>
      <c r="JWC148" s="34" t="s">
        <v>388</v>
      </c>
      <c r="JWD148" s="34" t="s">
        <v>388</v>
      </c>
      <c r="JWE148" s="34" t="s">
        <v>388</v>
      </c>
      <c r="JWF148" s="34" t="s">
        <v>388</v>
      </c>
      <c r="JWG148" s="34" t="s">
        <v>388</v>
      </c>
      <c r="JWH148" s="34" t="s">
        <v>388</v>
      </c>
      <c r="JWI148" s="34" t="s">
        <v>388</v>
      </c>
      <c r="JWJ148" s="34" t="s">
        <v>388</v>
      </c>
      <c r="JWK148" s="34" t="s">
        <v>388</v>
      </c>
      <c r="JWL148" s="34" t="s">
        <v>388</v>
      </c>
      <c r="JWM148" s="34" t="s">
        <v>388</v>
      </c>
      <c r="JWN148" s="34" t="s">
        <v>388</v>
      </c>
      <c r="JWO148" s="34" t="s">
        <v>388</v>
      </c>
      <c r="JWP148" s="34" t="s">
        <v>388</v>
      </c>
      <c r="JWQ148" s="34" t="s">
        <v>388</v>
      </c>
      <c r="JWR148" s="34" t="s">
        <v>388</v>
      </c>
      <c r="JWS148" s="34" t="s">
        <v>388</v>
      </c>
      <c r="JWT148" s="34" t="s">
        <v>388</v>
      </c>
      <c r="JWU148" s="34" t="s">
        <v>388</v>
      </c>
      <c r="JWV148" s="34" t="s">
        <v>388</v>
      </c>
      <c r="JWW148" s="34" t="s">
        <v>388</v>
      </c>
      <c r="JWX148" s="34" t="s">
        <v>388</v>
      </c>
      <c r="JWY148" s="34" t="s">
        <v>388</v>
      </c>
      <c r="JWZ148" s="34" t="s">
        <v>388</v>
      </c>
      <c r="JXA148" s="34" t="s">
        <v>388</v>
      </c>
      <c r="JXB148" s="34" t="s">
        <v>388</v>
      </c>
      <c r="JXC148" s="34" t="s">
        <v>388</v>
      </c>
      <c r="JXD148" s="34" t="s">
        <v>388</v>
      </c>
      <c r="JXE148" s="34" t="s">
        <v>388</v>
      </c>
      <c r="JXF148" s="34" t="s">
        <v>388</v>
      </c>
      <c r="JXG148" s="34" t="s">
        <v>388</v>
      </c>
      <c r="JXH148" s="34" t="s">
        <v>388</v>
      </c>
      <c r="JXI148" s="34" t="s">
        <v>388</v>
      </c>
      <c r="JXJ148" s="34" t="s">
        <v>388</v>
      </c>
      <c r="JXK148" s="34" t="s">
        <v>388</v>
      </c>
      <c r="JXL148" s="34" t="s">
        <v>388</v>
      </c>
      <c r="JXM148" s="34" t="s">
        <v>388</v>
      </c>
      <c r="JXN148" s="34" t="s">
        <v>388</v>
      </c>
      <c r="JXO148" s="34" t="s">
        <v>388</v>
      </c>
      <c r="JXP148" s="34" t="s">
        <v>388</v>
      </c>
      <c r="JXQ148" s="34" t="s">
        <v>388</v>
      </c>
      <c r="JXR148" s="34" t="s">
        <v>388</v>
      </c>
      <c r="JXS148" s="34" t="s">
        <v>388</v>
      </c>
      <c r="JXT148" s="34" t="s">
        <v>388</v>
      </c>
      <c r="JXU148" s="34" t="s">
        <v>388</v>
      </c>
      <c r="JXV148" s="34" t="s">
        <v>388</v>
      </c>
      <c r="JXW148" s="34" t="s">
        <v>388</v>
      </c>
      <c r="JXX148" s="34" t="s">
        <v>388</v>
      </c>
      <c r="JXY148" s="34" t="s">
        <v>388</v>
      </c>
      <c r="JXZ148" s="34" t="s">
        <v>388</v>
      </c>
      <c r="JYA148" s="34" t="s">
        <v>388</v>
      </c>
      <c r="JYB148" s="34" t="s">
        <v>388</v>
      </c>
      <c r="JYC148" s="34" t="s">
        <v>388</v>
      </c>
      <c r="JYD148" s="34" t="s">
        <v>388</v>
      </c>
      <c r="JYE148" s="34" t="s">
        <v>388</v>
      </c>
      <c r="JYF148" s="34" t="s">
        <v>388</v>
      </c>
      <c r="JYG148" s="34" t="s">
        <v>388</v>
      </c>
      <c r="JYH148" s="34" t="s">
        <v>388</v>
      </c>
      <c r="JYI148" s="34" t="s">
        <v>388</v>
      </c>
      <c r="JYJ148" s="34" t="s">
        <v>388</v>
      </c>
      <c r="JYK148" s="34" t="s">
        <v>388</v>
      </c>
      <c r="JYL148" s="34" t="s">
        <v>388</v>
      </c>
      <c r="JYM148" s="34" t="s">
        <v>388</v>
      </c>
      <c r="JYN148" s="34" t="s">
        <v>388</v>
      </c>
      <c r="JYO148" s="34" t="s">
        <v>388</v>
      </c>
      <c r="JYP148" s="34" t="s">
        <v>388</v>
      </c>
      <c r="JYQ148" s="34" t="s">
        <v>388</v>
      </c>
      <c r="JYR148" s="34" t="s">
        <v>388</v>
      </c>
      <c r="JYS148" s="34" t="s">
        <v>388</v>
      </c>
      <c r="JYT148" s="34" t="s">
        <v>388</v>
      </c>
      <c r="JYU148" s="34" t="s">
        <v>388</v>
      </c>
      <c r="JYV148" s="34" t="s">
        <v>388</v>
      </c>
      <c r="JYW148" s="34" t="s">
        <v>388</v>
      </c>
      <c r="JYX148" s="34" t="s">
        <v>388</v>
      </c>
      <c r="JYY148" s="34" t="s">
        <v>388</v>
      </c>
      <c r="JYZ148" s="34" t="s">
        <v>388</v>
      </c>
      <c r="JZA148" s="34" t="s">
        <v>388</v>
      </c>
      <c r="JZB148" s="34" t="s">
        <v>388</v>
      </c>
      <c r="JZC148" s="34" t="s">
        <v>388</v>
      </c>
      <c r="JZD148" s="34" t="s">
        <v>388</v>
      </c>
      <c r="JZE148" s="34" t="s">
        <v>388</v>
      </c>
      <c r="JZF148" s="34" t="s">
        <v>388</v>
      </c>
      <c r="JZG148" s="34" t="s">
        <v>388</v>
      </c>
      <c r="JZH148" s="34" t="s">
        <v>388</v>
      </c>
      <c r="JZI148" s="34" t="s">
        <v>388</v>
      </c>
      <c r="JZJ148" s="34" t="s">
        <v>388</v>
      </c>
      <c r="JZK148" s="34" t="s">
        <v>388</v>
      </c>
      <c r="JZL148" s="34" t="s">
        <v>388</v>
      </c>
      <c r="JZM148" s="34" t="s">
        <v>388</v>
      </c>
      <c r="JZN148" s="34" t="s">
        <v>388</v>
      </c>
      <c r="JZO148" s="34" t="s">
        <v>388</v>
      </c>
      <c r="JZP148" s="34" t="s">
        <v>388</v>
      </c>
      <c r="JZQ148" s="34" t="s">
        <v>388</v>
      </c>
      <c r="JZR148" s="34" t="s">
        <v>388</v>
      </c>
      <c r="JZS148" s="34" t="s">
        <v>388</v>
      </c>
      <c r="JZT148" s="34" t="s">
        <v>388</v>
      </c>
      <c r="JZU148" s="34" t="s">
        <v>388</v>
      </c>
      <c r="JZV148" s="34" t="s">
        <v>388</v>
      </c>
      <c r="JZW148" s="34" t="s">
        <v>388</v>
      </c>
      <c r="JZX148" s="34" t="s">
        <v>388</v>
      </c>
      <c r="JZY148" s="34" t="s">
        <v>388</v>
      </c>
      <c r="JZZ148" s="34" t="s">
        <v>388</v>
      </c>
      <c r="KAA148" s="34" t="s">
        <v>388</v>
      </c>
      <c r="KAB148" s="34" t="s">
        <v>388</v>
      </c>
      <c r="KAC148" s="34" t="s">
        <v>388</v>
      </c>
      <c r="KAD148" s="34" t="s">
        <v>388</v>
      </c>
      <c r="KAE148" s="34" t="s">
        <v>388</v>
      </c>
      <c r="KAF148" s="34" t="s">
        <v>388</v>
      </c>
      <c r="KAG148" s="34" t="s">
        <v>388</v>
      </c>
      <c r="KAH148" s="34" t="s">
        <v>388</v>
      </c>
      <c r="KAI148" s="34" t="s">
        <v>388</v>
      </c>
      <c r="KAJ148" s="34" t="s">
        <v>388</v>
      </c>
      <c r="KAK148" s="34" t="s">
        <v>388</v>
      </c>
      <c r="KAL148" s="34" t="s">
        <v>388</v>
      </c>
      <c r="KAM148" s="34" t="s">
        <v>388</v>
      </c>
      <c r="KAN148" s="34" t="s">
        <v>388</v>
      </c>
      <c r="KAO148" s="34" t="s">
        <v>388</v>
      </c>
      <c r="KAP148" s="34" t="s">
        <v>388</v>
      </c>
      <c r="KAQ148" s="34" t="s">
        <v>388</v>
      </c>
      <c r="KAR148" s="34" t="s">
        <v>388</v>
      </c>
      <c r="KAS148" s="34" t="s">
        <v>388</v>
      </c>
      <c r="KAT148" s="34" t="s">
        <v>388</v>
      </c>
      <c r="KAU148" s="34" t="s">
        <v>388</v>
      </c>
      <c r="KAV148" s="34" t="s">
        <v>388</v>
      </c>
      <c r="KAW148" s="34" t="s">
        <v>388</v>
      </c>
      <c r="KAX148" s="34" t="s">
        <v>388</v>
      </c>
      <c r="KAY148" s="34" t="s">
        <v>388</v>
      </c>
      <c r="KAZ148" s="34" t="s">
        <v>388</v>
      </c>
      <c r="KBA148" s="34" t="s">
        <v>388</v>
      </c>
      <c r="KBB148" s="34" t="s">
        <v>388</v>
      </c>
      <c r="KBC148" s="34" t="s">
        <v>388</v>
      </c>
      <c r="KBD148" s="34" t="s">
        <v>388</v>
      </c>
      <c r="KBE148" s="34" t="s">
        <v>388</v>
      </c>
      <c r="KBF148" s="34" t="s">
        <v>388</v>
      </c>
      <c r="KBG148" s="34" t="s">
        <v>388</v>
      </c>
      <c r="KBH148" s="34" t="s">
        <v>388</v>
      </c>
      <c r="KBI148" s="34" t="s">
        <v>388</v>
      </c>
      <c r="KBJ148" s="34" t="s">
        <v>388</v>
      </c>
      <c r="KBK148" s="34" t="s">
        <v>388</v>
      </c>
      <c r="KBL148" s="34" t="s">
        <v>388</v>
      </c>
      <c r="KBM148" s="34" t="s">
        <v>388</v>
      </c>
      <c r="KBN148" s="34" t="s">
        <v>388</v>
      </c>
      <c r="KBO148" s="34" t="s">
        <v>388</v>
      </c>
      <c r="KBP148" s="34" t="s">
        <v>388</v>
      </c>
      <c r="KBQ148" s="34" t="s">
        <v>388</v>
      </c>
      <c r="KBR148" s="34" t="s">
        <v>388</v>
      </c>
      <c r="KBS148" s="34" t="s">
        <v>388</v>
      </c>
      <c r="KBT148" s="34" t="s">
        <v>388</v>
      </c>
      <c r="KBU148" s="34" t="s">
        <v>388</v>
      </c>
      <c r="KBV148" s="34" t="s">
        <v>388</v>
      </c>
      <c r="KBW148" s="34" t="s">
        <v>388</v>
      </c>
      <c r="KBX148" s="34" t="s">
        <v>388</v>
      </c>
      <c r="KBY148" s="34" t="s">
        <v>388</v>
      </c>
      <c r="KBZ148" s="34" t="s">
        <v>388</v>
      </c>
      <c r="KCA148" s="34" t="s">
        <v>388</v>
      </c>
      <c r="KCB148" s="34" t="s">
        <v>388</v>
      </c>
      <c r="KCC148" s="34" t="s">
        <v>388</v>
      </c>
      <c r="KCD148" s="34" t="s">
        <v>388</v>
      </c>
      <c r="KCE148" s="34" t="s">
        <v>388</v>
      </c>
      <c r="KCF148" s="34" t="s">
        <v>388</v>
      </c>
      <c r="KCG148" s="34" t="s">
        <v>388</v>
      </c>
      <c r="KCH148" s="34" t="s">
        <v>388</v>
      </c>
      <c r="KCI148" s="34" t="s">
        <v>388</v>
      </c>
      <c r="KCJ148" s="34" t="s">
        <v>388</v>
      </c>
      <c r="KCK148" s="34" t="s">
        <v>388</v>
      </c>
      <c r="KCL148" s="34" t="s">
        <v>388</v>
      </c>
      <c r="KCM148" s="34" t="s">
        <v>388</v>
      </c>
      <c r="KCN148" s="34" t="s">
        <v>388</v>
      </c>
      <c r="KCO148" s="34" t="s">
        <v>388</v>
      </c>
      <c r="KCP148" s="34" t="s">
        <v>388</v>
      </c>
      <c r="KCQ148" s="34" t="s">
        <v>388</v>
      </c>
      <c r="KCR148" s="34" t="s">
        <v>388</v>
      </c>
      <c r="KCS148" s="34" t="s">
        <v>388</v>
      </c>
      <c r="KCT148" s="34" t="s">
        <v>388</v>
      </c>
      <c r="KCU148" s="34" t="s">
        <v>388</v>
      </c>
      <c r="KCV148" s="34" t="s">
        <v>388</v>
      </c>
      <c r="KCW148" s="34" t="s">
        <v>388</v>
      </c>
      <c r="KCX148" s="34" t="s">
        <v>388</v>
      </c>
      <c r="KCY148" s="34" t="s">
        <v>388</v>
      </c>
      <c r="KCZ148" s="34" t="s">
        <v>388</v>
      </c>
      <c r="KDA148" s="34" t="s">
        <v>388</v>
      </c>
      <c r="KDB148" s="34" t="s">
        <v>388</v>
      </c>
      <c r="KDC148" s="34" t="s">
        <v>388</v>
      </c>
      <c r="KDD148" s="34" t="s">
        <v>388</v>
      </c>
      <c r="KDE148" s="34" t="s">
        <v>388</v>
      </c>
      <c r="KDF148" s="34" t="s">
        <v>388</v>
      </c>
      <c r="KDG148" s="34" t="s">
        <v>388</v>
      </c>
      <c r="KDH148" s="34" t="s">
        <v>388</v>
      </c>
      <c r="KDI148" s="34" t="s">
        <v>388</v>
      </c>
      <c r="KDJ148" s="34" t="s">
        <v>388</v>
      </c>
      <c r="KDK148" s="34" t="s">
        <v>388</v>
      </c>
      <c r="KDL148" s="34" t="s">
        <v>388</v>
      </c>
      <c r="KDM148" s="34" t="s">
        <v>388</v>
      </c>
      <c r="KDN148" s="34" t="s">
        <v>388</v>
      </c>
      <c r="KDO148" s="34" t="s">
        <v>388</v>
      </c>
      <c r="KDP148" s="34" t="s">
        <v>388</v>
      </c>
      <c r="KDQ148" s="34" t="s">
        <v>388</v>
      </c>
      <c r="KDR148" s="34" t="s">
        <v>388</v>
      </c>
      <c r="KDS148" s="34" t="s">
        <v>388</v>
      </c>
      <c r="KDT148" s="34" t="s">
        <v>388</v>
      </c>
      <c r="KDU148" s="34" t="s">
        <v>388</v>
      </c>
      <c r="KDV148" s="34" t="s">
        <v>388</v>
      </c>
      <c r="KDW148" s="34" t="s">
        <v>388</v>
      </c>
      <c r="KDX148" s="34" t="s">
        <v>388</v>
      </c>
      <c r="KDY148" s="34" t="s">
        <v>388</v>
      </c>
      <c r="KDZ148" s="34" t="s">
        <v>388</v>
      </c>
      <c r="KEA148" s="34" t="s">
        <v>388</v>
      </c>
      <c r="KEB148" s="34" t="s">
        <v>388</v>
      </c>
      <c r="KEC148" s="34" t="s">
        <v>388</v>
      </c>
      <c r="KED148" s="34" t="s">
        <v>388</v>
      </c>
      <c r="KEE148" s="34" t="s">
        <v>388</v>
      </c>
      <c r="KEF148" s="34" t="s">
        <v>388</v>
      </c>
      <c r="KEG148" s="34" t="s">
        <v>388</v>
      </c>
      <c r="KEH148" s="34" t="s">
        <v>388</v>
      </c>
      <c r="KEI148" s="34" t="s">
        <v>388</v>
      </c>
      <c r="KEJ148" s="34" t="s">
        <v>388</v>
      </c>
      <c r="KEK148" s="34" t="s">
        <v>388</v>
      </c>
      <c r="KEL148" s="34" t="s">
        <v>388</v>
      </c>
      <c r="KEM148" s="34" t="s">
        <v>388</v>
      </c>
      <c r="KEN148" s="34" t="s">
        <v>388</v>
      </c>
      <c r="KEO148" s="34" t="s">
        <v>388</v>
      </c>
      <c r="KEP148" s="34" t="s">
        <v>388</v>
      </c>
      <c r="KEQ148" s="34" t="s">
        <v>388</v>
      </c>
      <c r="KER148" s="34" t="s">
        <v>388</v>
      </c>
      <c r="KES148" s="34" t="s">
        <v>388</v>
      </c>
      <c r="KET148" s="34" t="s">
        <v>388</v>
      </c>
      <c r="KEU148" s="34" t="s">
        <v>388</v>
      </c>
      <c r="KEV148" s="34" t="s">
        <v>388</v>
      </c>
      <c r="KEW148" s="34" t="s">
        <v>388</v>
      </c>
      <c r="KEX148" s="34" t="s">
        <v>388</v>
      </c>
      <c r="KEY148" s="34" t="s">
        <v>388</v>
      </c>
      <c r="KEZ148" s="34" t="s">
        <v>388</v>
      </c>
      <c r="KFA148" s="34" t="s">
        <v>388</v>
      </c>
      <c r="KFB148" s="34" t="s">
        <v>388</v>
      </c>
      <c r="KFC148" s="34" t="s">
        <v>388</v>
      </c>
      <c r="KFD148" s="34" t="s">
        <v>388</v>
      </c>
      <c r="KFE148" s="34" t="s">
        <v>388</v>
      </c>
      <c r="KFF148" s="34" t="s">
        <v>388</v>
      </c>
      <c r="KFG148" s="34" t="s">
        <v>388</v>
      </c>
      <c r="KFH148" s="34" t="s">
        <v>388</v>
      </c>
      <c r="KFI148" s="34" t="s">
        <v>388</v>
      </c>
      <c r="KFJ148" s="34" t="s">
        <v>388</v>
      </c>
      <c r="KFK148" s="34" t="s">
        <v>388</v>
      </c>
      <c r="KFL148" s="34" t="s">
        <v>388</v>
      </c>
      <c r="KFM148" s="34" t="s">
        <v>388</v>
      </c>
      <c r="KFN148" s="34" t="s">
        <v>388</v>
      </c>
      <c r="KFO148" s="34" t="s">
        <v>388</v>
      </c>
      <c r="KFP148" s="34" t="s">
        <v>388</v>
      </c>
      <c r="KFQ148" s="34" t="s">
        <v>388</v>
      </c>
      <c r="KFR148" s="34" t="s">
        <v>388</v>
      </c>
      <c r="KFS148" s="34" t="s">
        <v>388</v>
      </c>
      <c r="KFT148" s="34" t="s">
        <v>388</v>
      </c>
      <c r="KFU148" s="34" t="s">
        <v>388</v>
      </c>
      <c r="KFV148" s="34" t="s">
        <v>388</v>
      </c>
      <c r="KFW148" s="34" t="s">
        <v>388</v>
      </c>
      <c r="KFX148" s="34" t="s">
        <v>388</v>
      </c>
      <c r="KFY148" s="34" t="s">
        <v>388</v>
      </c>
      <c r="KFZ148" s="34" t="s">
        <v>388</v>
      </c>
      <c r="KGA148" s="34" t="s">
        <v>388</v>
      </c>
      <c r="KGB148" s="34" t="s">
        <v>388</v>
      </c>
      <c r="KGC148" s="34" t="s">
        <v>388</v>
      </c>
      <c r="KGD148" s="34" t="s">
        <v>388</v>
      </c>
      <c r="KGE148" s="34" t="s">
        <v>388</v>
      </c>
      <c r="KGF148" s="34" t="s">
        <v>388</v>
      </c>
      <c r="KGG148" s="34" t="s">
        <v>388</v>
      </c>
      <c r="KGH148" s="34" t="s">
        <v>388</v>
      </c>
      <c r="KGI148" s="34" t="s">
        <v>388</v>
      </c>
      <c r="KGJ148" s="34" t="s">
        <v>388</v>
      </c>
      <c r="KGK148" s="34" t="s">
        <v>388</v>
      </c>
      <c r="KGL148" s="34" t="s">
        <v>388</v>
      </c>
      <c r="KGM148" s="34" t="s">
        <v>388</v>
      </c>
      <c r="KGN148" s="34" t="s">
        <v>388</v>
      </c>
      <c r="KGO148" s="34" t="s">
        <v>388</v>
      </c>
      <c r="KGP148" s="34" t="s">
        <v>388</v>
      </c>
      <c r="KGQ148" s="34" t="s">
        <v>388</v>
      </c>
      <c r="KGR148" s="34" t="s">
        <v>388</v>
      </c>
      <c r="KGS148" s="34" t="s">
        <v>388</v>
      </c>
      <c r="KGT148" s="34" t="s">
        <v>388</v>
      </c>
      <c r="KGU148" s="34" t="s">
        <v>388</v>
      </c>
      <c r="KGV148" s="34" t="s">
        <v>388</v>
      </c>
      <c r="KGW148" s="34" t="s">
        <v>388</v>
      </c>
      <c r="KGX148" s="34" t="s">
        <v>388</v>
      </c>
      <c r="KGY148" s="34" t="s">
        <v>388</v>
      </c>
      <c r="KGZ148" s="34" t="s">
        <v>388</v>
      </c>
      <c r="KHA148" s="34" t="s">
        <v>388</v>
      </c>
      <c r="KHB148" s="34" t="s">
        <v>388</v>
      </c>
      <c r="KHC148" s="34" t="s">
        <v>388</v>
      </c>
      <c r="KHD148" s="34" t="s">
        <v>388</v>
      </c>
      <c r="KHE148" s="34" t="s">
        <v>388</v>
      </c>
      <c r="KHF148" s="34" t="s">
        <v>388</v>
      </c>
      <c r="KHG148" s="34" t="s">
        <v>388</v>
      </c>
      <c r="KHH148" s="34" t="s">
        <v>388</v>
      </c>
      <c r="KHI148" s="34" t="s">
        <v>388</v>
      </c>
      <c r="KHJ148" s="34" t="s">
        <v>388</v>
      </c>
      <c r="KHK148" s="34" t="s">
        <v>388</v>
      </c>
      <c r="KHL148" s="34" t="s">
        <v>388</v>
      </c>
      <c r="KHM148" s="34" t="s">
        <v>388</v>
      </c>
      <c r="KHN148" s="34" t="s">
        <v>388</v>
      </c>
      <c r="KHO148" s="34" t="s">
        <v>388</v>
      </c>
      <c r="KHP148" s="34" t="s">
        <v>388</v>
      </c>
      <c r="KHQ148" s="34" t="s">
        <v>388</v>
      </c>
      <c r="KHR148" s="34" t="s">
        <v>388</v>
      </c>
      <c r="KHS148" s="34" t="s">
        <v>388</v>
      </c>
      <c r="KHT148" s="34" t="s">
        <v>388</v>
      </c>
      <c r="KHU148" s="34" t="s">
        <v>388</v>
      </c>
      <c r="KHV148" s="34" t="s">
        <v>388</v>
      </c>
      <c r="KHW148" s="34" t="s">
        <v>388</v>
      </c>
      <c r="KHX148" s="34" t="s">
        <v>388</v>
      </c>
      <c r="KHY148" s="34" t="s">
        <v>388</v>
      </c>
      <c r="KHZ148" s="34" t="s">
        <v>388</v>
      </c>
      <c r="KIA148" s="34" t="s">
        <v>388</v>
      </c>
      <c r="KIB148" s="34" t="s">
        <v>388</v>
      </c>
      <c r="KIC148" s="34" t="s">
        <v>388</v>
      </c>
      <c r="KID148" s="34" t="s">
        <v>388</v>
      </c>
      <c r="KIE148" s="34" t="s">
        <v>388</v>
      </c>
      <c r="KIF148" s="34" t="s">
        <v>388</v>
      </c>
      <c r="KIG148" s="34" t="s">
        <v>388</v>
      </c>
      <c r="KIH148" s="34" t="s">
        <v>388</v>
      </c>
      <c r="KII148" s="34" t="s">
        <v>388</v>
      </c>
      <c r="KIJ148" s="34" t="s">
        <v>388</v>
      </c>
      <c r="KIK148" s="34" t="s">
        <v>388</v>
      </c>
      <c r="KIL148" s="34" t="s">
        <v>388</v>
      </c>
      <c r="KIM148" s="34" t="s">
        <v>388</v>
      </c>
      <c r="KIN148" s="34" t="s">
        <v>388</v>
      </c>
      <c r="KIO148" s="34" t="s">
        <v>388</v>
      </c>
      <c r="KIP148" s="34" t="s">
        <v>388</v>
      </c>
      <c r="KIQ148" s="34" t="s">
        <v>388</v>
      </c>
      <c r="KIR148" s="34" t="s">
        <v>388</v>
      </c>
      <c r="KIS148" s="34" t="s">
        <v>388</v>
      </c>
      <c r="KIT148" s="34" t="s">
        <v>388</v>
      </c>
      <c r="KIU148" s="34" t="s">
        <v>388</v>
      </c>
      <c r="KIV148" s="34" t="s">
        <v>388</v>
      </c>
      <c r="KIW148" s="34" t="s">
        <v>388</v>
      </c>
      <c r="KIX148" s="34" t="s">
        <v>388</v>
      </c>
      <c r="KIY148" s="34" t="s">
        <v>388</v>
      </c>
      <c r="KIZ148" s="34" t="s">
        <v>388</v>
      </c>
      <c r="KJA148" s="34" t="s">
        <v>388</v>
      </c>
      <c r="KJB148" s="34" t="s">
        <v>388</v>
      </c>
      <c r="KJC148" s="34" t="s">
        <v>388</v>
      </c>
      <c r="KJD148" s="34" t="s">
        <v>388</v>
      </c>
      <c r="KJE148" s="34" t="s">
        <v>388</v>
      </c>
      <c r="KJF148" s="34" t="s">
        <v>388</v>
      </c>
      <c r="KJG148" s="34" t="s">
        <v>388</v>
      </c>
      <c r="KJH148" s="34" t="s">
        <v>388</v>
      </c>
      <c r="KJI148" s="34" t="s">
        <v>388</v>
      </c>
      <c r="KJJ148" s="34" t="s">
        <v>388</v>
      </c>
      <c r="KJK148" s="34" t="s">
        <v>388</v>
      </c>
      <c r="KJL148" s="34" t="s">
        <v>388</v>
      </c>
      <c r="KJM148" s="34" t="s">
        <v>388</v>
      </c>
      <c r="KJN148" s="34" t="s">
        <v>388</v>
      </c>
      <c r="KJO148" s="34" t="s">
        <v>388</v>
      </c>
      <c r="KJP148" s="34" t="s">
        <v>388</v>
      </c>
      <c r="KJQ148" s="34" t="s">
        <v>388</v>
      </c>
      <c r="KJR148" s="34" t="s">
        <v>388</v>
      </c>
      <c r="KJS148" s="34" t="s">
        <v>388</v>
      </c>
      <c r="KJT148" s="34" t="s">
        <v>388</v>
      </c>
      <c r="KJU148" s="34" t="s">
        <v>388</v>
      </c>
      <c r="KJV148" s="34" t="s">
        <v>388</v>
      </c>
      <c r="KJW148" s="34" t="s">
        <v>388</v>
      </c>
      <c r="KJX148" s="34" t="s">
        <v>388</v>
      </c>
      <c r="KJY148" s="34" t="s">
        <v>388</v>
      </c>
      <c r="KJZ148" s="34" t="s">
        <v>388</v>
      </c>
      <c r="KKA148" s="34" t="s">
        <v>388</v>
      </c>
      <c r="KKB148" s="34" t="s">
        <v>388</v>
      </c>
      <c r="KKC148" s="34" t="s">
        <v>388</v>
      </c>
      <c r="KKD148" s="34" t="s">
        <v>388</v>
      </c>
      <c r="KKE148" s="34" t="s">
        <v>388</v>
      </c>
      <c r="KKF148" s="34" t="s">
        <v>388</v>
      </c>
      <c r="KKG148" s="34" t="s">
        <v>388</v>
      </c>
      <c r="KKH148" s="34" t="s">
        <v>388</v>
      </c>
      <c r="KKI148" s="34" t="s">
        <v>388</v>
      </c>
      <c r="KKJ148" s="34" t="s">
        <v>388</v>
      </c>
      <c r="KKK148" s="34" t="s">
        <v>388</v>
      </c>
      <c r="KKL148" s="34" t="s">
        <v>388</v>
      </c>
      <c r="KKM148" s="34" t="s">
        <v>388</v>
      </c>
      <c r="KKN148" s="34" t="s">
        <v>388</v>
      </c>
      <c r="KKO148" s="34" t="s">
        <v>388</v>
      </c>
      <c r="KKP148" s="34" t="s">
        <v>388</v>
      </c>
      <c r="KKQ148" s="34" t="s">
        <v>388</v>
      </c>
      <c r="KKR148" s="34" t="s">
        <v>388</v>
      </c>
      <c r="KKS148" s="34" t="s">
        <v>388</v>
      </c>
      <c r="KKT148" s="34" t="s">
        <v>388</v>
      </c>
      <c r="KKU148" s="34" t="s">
        <v>388</v>
      </c>
      <c r="KKV148" s="34" t="s">
        <v>388</v>
      </c>
      <c r="KKW148" s="34" t="s">
        <v>388</v>
      </c>
      <c r="KKX148" s="34" t="s">
        <v>388</v>
      </c>
      <c r="KKY148" s="34" t="s">
        <v>388</v>
      </c>
      <c r="KKZ148" s="34" t="s">
        <v>388</v>
      </c>
      <c r="KLA148" s="34" t="s">
        <v>388</v>
      </c>
      <c r="KLB148" s="34" t="s">
        <v>388</v>
      </c>
      <c r="KLC148" s="34" t="s">
        <v>388</v>
      </c>
      <c r="KLD148" s="34" t="s">
        <v>388</v>
      </c>
      <c r="KLE148" s="34" t="s">
        <v>388</v>
      </c>
      <c r="KLF148" s="34" t="s">
        <v>388</v>
      </c>
      <c r="KLG148" s="34" t="s">
        <v>388</v>
      </c>
      <c r="KLH148" s="34" t="s">
        <v>388</v>
      </c>
      <c r="KLI148" s="34" t="s">
        <v>388</v>
      </c>
      <c r="KLJ148" s="34" t="s">
        <v>388</v>
      </c>
      <c r="KLK148" s="34" t="s">
        <v>388</v>
      </c>
      <c r="KLL148" s="34" t="s">
        <v>388</v>
      </c>
      <c r="KLM148" s="34" t="s">
        <v>388</v>
      </c>
      <c r="KLN148" s="34" t="s">
        <v>388</v>
      </c>
      <c r="KLO148" s="34" t="s">
        <v>388</v>
      </c>
      <c r="KLP148" s="34" t="s">
        <v>388</v>
      </c>
      <c r="KLQ148" s="34" t="s">
        <v>388</v>
      </c>
      <c r="KLR148" s="34" t="s">
        <v>388</v>
      </c>
      <c r="KLS148" s="34" t="s">
        <v>388</v>
      </c>
      <c r="KLT148" s="34" t="s">
        <v>388</v>
      </c>
      <c r="KLU148" s="34" t="s">
        <v>388</v>
      </c>
      <c r="KLV148" s="34" t="s">
        <v>388</v>
      </c>
      <c r="KLW148" s="34" t="s">
        <v>388</v>
      </c>
      <c r="KLX148" s="34" t="s">
        <v>388</v>
      </c>
      <c r="KLY148" s="34" t="s">
        <v>388</v>
      </c>
      <c r="KLZ148" s="34" t="s">
        <v>388</v>
      </c>
      <c r="KMA148" s="34" t="s">
        <v>388</v>
      </c>
      <c r="KMB148" s="34" t="s">
        <v>388</v>
      </c>
      <c r="KMC148" s="34" t="s">
        <v>388</v>
      </c>
      <c r="KMD148" s="34" t="s">
        <v>388</v>
      </c>
      <c r="KME148" s="34" t="s">
        <v>388</v>
      </c>
      <c r="KMF148" s="34" t="s">
        <v>388</v>
      </c>
      <c r="KMG148" s="34" t="s">
        <v>388</v>
      </c>
      <c r="KMH148" s="34" t="s">
        <v>388</v>
      </c>
      <c r="KMI148" s="34" t="s">
        <v>388</v>
      </c>
      <c r="KMJ148" s="34" t="s">
        <v>388</v>
      </c>
      <c r="KMK148" s="34" t="s">
        <v>388</v>
      </c>
      <c r="KML148" s="34" t="s">
        <v>388</v>
      </c>
      <c r="KMM148" s="34" t="s">
        <v>388</v>
      </c>
      <c r="KMN148" s="34" t="s">
        <v>388</v>
      </c>
      <c r="KMO148" s="34" t="s">
        <v>388</v>
      </c>
      <c r="KMP148" s="34" t="s">
        <v>388</v>
      </c>
      <c r="KMQ148" s="34" t="s">
        <v>388</v>
      </c>
      <c r="KMR148" s="34" t="s">
        <v>388</v>
      </c>
      <c r="KMS148" s="34" t="s">
        <v>388</v>
      </c>
      <c r="KMT148" s="34" t="s">
        <v>388</v>
      </c>
      <c r="KMU148" s="34" t="s">
        <v>388</v>
      </c>
      <c r="KMV148" s="34" t="s">
        <v>388</v>
      </c>
      <c r="KMW148" s="34" t="s">
        <v>388</v>
      </c>
      <c r="KMX148" s="34" t="s">
        <v>388</v>
      </c>
      <c r="KMY148" s="34" t="s">
        <v>388</v>
      </c>
      <c r="KMZ148" s="34" t="s">
        <v>388</v>
      </c>
      <c r="KNA148" s="34" t="s">
        <v>388</v>
      </c>
      <c r="KNB148" s="34" t="s">
        <v>388</v>
      </c>
      <c r="KNC148" s="34" t="s">
        <v>388</v>
      </c>
      <c r="KND148" s="34" t="s">
        <v>388</v>
      </c>
      <c r="KNE148" s="34" t="s">
        <v>388</v>
      </c>
      <c r="KNF148" s="34" t="s">
        <v>388</v>
      </c>
      <c r="KNG148" s="34" t="s">
        <v>388</v>
      </c>
      <c r="KNH148" s="34" t="s">
        <v>388</v>
      </c>
      <c r="KNI148" s="34" t="s">
        <v>388</v>
      </c>
      <c r="KNJ148" s="34" t="s">
        <v>388</v>
      </c>
      <c r="KNK148" s="34" t="s">
        <v>388</v>
      </c>
      <c r="KNL148" s="34" t="s">
        <v>388</v>
      </c>
      <c r="KNM148" s="34" t="s">
        <v>388</v>
      </c>
      <c r="KNN148" s="34" t="s">
        <v>388</v>
      </c>
      <c r="KNO148" s="34" t="s">
        <v>388</v>
      </c>
      <c r="KNP148" s="34" t="s">
        <v>388</v>
      </c>
      <c r="KNQ148" s="34" t="s">
        <v>388</v>
      </c>
      <c r="KNR148" s="34" t="s">
        <v>388</v>
      </c>
      <c r="KNS148" s="34" t="s">
        <v>388</v>
      </c>
      <c r="KNT148" s="34" t="s">
        <v>388</v>
      </c>
      <c r="KNU148" s="34" t="s">
        <v>388</v>
      </c>
      <c r="KNV148" s="34" t="s">
        <v>388</v>
      </c>
      <c r="KNW148" s="34" t="s">
        <v>388</v>
      </c>
      <c r="KNX148" s="34" t="s">
        <v>388</v>
      </c>
      <c r="KNY148" s="34" t="s">
        <v>388</v>
      </c>
      <c r="KNZ148" s="34" t="s">
        <v>388</v>
      </c>
      <c r="KOA148" s="34" t="s">
        <v>388</v>
      </c>
      <c r="KOB148" s="34" t="s">
        <v>388</v>
      </c>
      <c r="KOC148" s="34" t="s">
        <v>388</v>
      </c>
      <c r="KOD148" s="34" t="s">
        <v>388</v>
      </c>
      <c r="KOE148" s="34" t="s">
        <v>388</v>
      </c>
      <c r="KOF148" s="34" t="s">
        <v>388</v>
      </c>
      <c r="KOG148" s="34" t="s">
        <v>388</v>
      </c>
      <c r="KOH148" s="34" t="s">
        <v>388</v>
      </c>
      <c r="KOI148" s="34" t="s">
        <v>388</v>
      </c>
      <c r="KOJ148" s="34" t="s">
        <v>388</v>
      </c>
      <c r="KOK148" s="34" t="s">
        <v>388</v>
      </c>
      <c r="KOL148" s="34" t="s">
        <v>388</v>
      </c>
      <c r="KOM148" s="34" t="s">
        <v>388</v>
      </c>
      <c r="KON148" s="34" t="s">
        <v>388</v>
      </c>
      <c r="KOO148" s="34" t="s">
        <v>388</v>
      </c>
      <c r="KOP148" s="34" t="s">
        <v>388</v>
      </c>
      <c r="KOQ148" s="34" t="s">
        <v>388</v>
      </c>
      <c r="KOR148" s="34" t="s">
        <v>388</v>
      </c>
      <c r="KOS148" s="34" t="s">
        <v>388</v>
      </c>
      <c r="KOT148" s="34" t="s">
        <v>388</v>
      </c>
      <c r="KOU148" s="34" t="s">
        <v>388</v>
      </c>
      <c r="KOV148" s="34" t="s">
        <v>388</v>
      </c>
      <c r="KOW148" s="34" t="s">
        <v>388</v>
      </c>
      <c r="KOX148" s="34" t="s">
        <v>388</v>
      </c>
      <c r="KOY148" s="34" t="s">
        <v>388</v>
      </c>
      <c r="KOZ148" s="34" t="s">
        <v>388</v>
      </c>
      <c r="KPA148" s="34" t="s">
        <v>388</v>
      </c>
      <c r="KPB148" s="34" t="s">
        <v>388</v>
      </c>
      <c r="KPC148" s="34" t="s">
        <v>388</v>
      </c>
      <c r="KPD148" s="34" t="s">
        <v>388</v>
      </c>
      <c r="KPE148" s="34" t="s">
        <v>388</v>
      </c>
      <c r="KPF148" s="34" t="s">
        <v>388</v>
      </c>
      <c r="KPG148" s="34" t="s">
        <v>388</v>
      </c>
      <c r="KPH148" s="34" t="s">
        <v>388</v>
      </c>
      <c r="KPI148" s="34" t="s">
        <v>388</v>
      </c>
      <c r="KPJ148" s="34" t="s">
        <v>388</v>
      </c>
      <c r="KPK148" s="34" t="s">
        <v>388</v>
      </c>
      <c r="KPL148" s="34" t="s">
        <v>388</v>
      </c>
      <c r="KPM148" s="34" t="s">
        <v>388</v>
      </c>
      <c r="KPN148" s="34" t="s">
        <v>388</v>
      </c>
      <c r="KPO148" s="34" t="s">
        <v>388</v>
      </c>
      <c r="KPP148" s="34" t="s">
        <v>388</v>
      </c>
      <c r="KPQ148" s="34" t="s">
        <v>388</v>
      </c>
      <c r="KPR148" s="34" t="s">
        <v>388</v>
      </c>
      <c r="KPS148" s="34" t="s">
        <v>388</v>
      </c>
      <c r="KPT148" s="34" t="s">
        <v>388</v>
      </c>
      <c r="KPU148" s="34" t="s">
        <v>388</v>
      </c>
      <c r="KPV148" s="34" t="s">
        <v>388</v>
      </c>
      <c r="KPW148" s="34" t="s">
        <v>388</v>
      </c>
      <c r="KPX148" s="34" t="s">
        <v>388</v>
      </c>
      <c r="KPY148" s="34" t="s">
        <v>388</v>
      </c>
      <c r="KPZ148" s="34" t="s">
        <v>388</v>
      </c>
      <c r="KQA148" s="34" t="s">
        <v>388</v>
      </c>
      <c r="KQB148" s="34" t="s">
        <v>388</v>
      </c>
      <c r="KQC148" s="34" t="s">
        <v>388</v>
      </c>
      <c r="KQD148" s="34" t="s">
        <v>388</v>
      </c>
      <c r="KQE148" s="34" t="s">
        <v>388</v>
      </c>
      <c r="KQF148" s="34" t="s">
        <v>388</v>
      </c>
      <c r="KQG148" s="34" t="s">
        <v>388</v>
      </c>
      <c r="KQH148" s="34" t="s">
        <v>388</v>
      </c>
      <c r="KQI148" s="34" t="s">
        <v>388</v>
      </c>
      <c r="KQJ148" s="34" t="s">
        <v>388</v>
      </c>
      <c r="KQK148" s="34" t="s">
        <v>388</v>
      </c>
      <c r="KQL148" s="34" t="s">
        <v>388</v>
      </c>
      <c r="KQM148" s="34" t="s">
        <v>388</v>
      </c>
      <c r="KQN148" s="34" t="s">
        <v>388</v>
      </c>
      <c r="KQO148" s="34" t="s">
        <v>388</v>
      </c>
      <c r="KQP148" s="34" t="s">
        <v>388</v>
      </c>
      <c r="KQQ148" s="34" t="s">
        <v>388</v>
      </c>
      <c r="KQR148" s="34" t="s">
        <v>388</v>
      </c>
      <c r="KQS148" s="34" t="s">
        <v>388</v>
      </c>
      <c r="KQT148" s="34" t="s">
        <v>388</v>
      </c>
      <c r="KQU148" s="34" t="s">
        <v>388</v>
      </c>
      <c r="KQV148" s="34" t="s">
        <v>388</v>
      </c>
      <c r="KQW148" s="34" t="s">
        <v>388</v>
      </c>
      <c r="KQX148" s="34" t="s">
        <v>388</v>
      </c>
      <c r="KQY148" s="34" t="s">
        <v>388</v>
      </c>
      <c r="KQZ148" s="34" t="s">
        <v>388</v>
      </c>
      <c r="KRA148" s="34" t="s">
        <v>388</v>
      </c>
      <c r="KRB148" s="34" t="s">
        <v>388</v>
      </c>
      <c r="KRC148" s="34" t="s">
        <v>388</v>
      </c>
      <c r="KRD148" s="34" t="s">
        <v>388</v>
      </c>
      <c r="KRE148" s="34" t="s">
        <v>388</v>
      </c>
      <c r="KRF148" s="34" t="s">
        <v>388</v>
      </c>
      <c r="KRG148" s="34" t="s">
        <v>388</v>
      </c>
      <c r="KRH148" s="34" t="s">
        <v>388</v>
      </c>
      <c r="KRI148" s="34" t="s">
        <v>388</v>
      </c>
      <c r="KRJ148" s="34" t="s">
        <v>388</v>
      </c>
      <c r="KRK148" s="34" t="s">
        <v>388</v>
      </c>
      <c r="KRL148" s="34" t="s">
        <v>388</v>
      </c>
      <c r="KRM148" s="34" t="s">
        <v>388</v>
      </c>
      <c r="KRN148" s="34" t="s">
        <v>388</v>
      </c>
      <c r="KRO148" s="34" t="s">
        <v>388</v>
      </c>
      <c r="KRP148" s="34" t="s">
        <v>388</v>
      </c>
      <c r="KRQ148" s="34" t="s">
        <v>388</v>
      </c>
      <c r="KRR148" s="34" t="s">
        <v>388</v>
      </c>
      <c r="KRS148" s="34" t="s">
        <v>388</v>
      </c>
      <c r="KRT148" s="34" t="s">
        <v>388</v>
      </c>
      <c r="KRU148" s="34" t="s">
        <v>388</v>
      </c>
      <c r="KRV148" s="34" t="s">
        <v>388</v>
      </c>
      <c r="KRW148" s="34" t="s">
        <v>388</v>
      </c>
      <c r="KRX148" s="34" t="s">
        <v>388</v>
      </c>
      <c r="KRY148" s="34" t="s">
        <v>388</v>
      </c>
      <c r="KRZ148" s="34" t="s">
        <v>388</v>
      </c>
      <c r="KSA148" s="34" t="s">
        <v>388</v>
      </c>
      <c r="KSB148" s="34" t="s">
        <v>388</v>
      </c>
      <c r="KSC148" s="34" t="s">
        <v>388</v>
      </c>
      <c r="KSD148" s="34" t="s">
        <v>388</v>
      </c>
      <c r="KSE148" s="34" t="s">
        <v>388</v>
      </c>
      <c r="KSF148" s="34" t="s">
        <v>388</v>
      </c>
      <c r="KSG148" s="34" t="s">
        <v>388</v>
      </c>
      <c r="KSH148" s="34" t="s">
        <v>388</v>
      </c>
      <c r="KSI148" s="34" t="s">
        <v>388</v>
      </c>
      <c r="KSJ148" s="34" t="s">
        <v>388</v>
      </c>
      <c r="KSK148" s="34" t="s">
        <v>388</v>
      </c>
      <c r="KSL148" s="34" t="s">
        <v>388</v>
      </c>
      <c r="KSM148" s="34" t="s">
        <v>388</v>
      </c>
      <c r="KSN148" s="34" t="s">
        <v>388</v>
      </c>
      <c r="KSO148" s="34" t="s">
        <v>388</v>
      </c>
      <c r="KSP148" s="34" t="s">
        <v>388</v>
      </c>
      <c r="KSQ148" s="34" t="s">
        <v>388</v>
      </c>
      <c r="KSR148" s="34" t="s">
        <v>388</v>
      </c>
      <c r="KSS148" s="34" t="s">
        <v>388</v>
      </c>
      <c r="KST148" s="34" t="s">
        <v>388</v>
      </c>
      <c r="KSU148" s="34" t="s">
        <v>388</v>
      </c>
      <c r="KSV148" s="34" t="s">
        <v>388</v>
      </c>
      <c r="KSW148" s="34" t="s">
        <v>388</v>
      </c>
      <c r="KSX148" s="34" t="s">
        <v>388</v>
      </c>
      <c r="KSY148" s="34" t="s">
        <v>388</v>
      </c>
      <c r="KSZ148" s="34" t="s">
        <v>388</v>
      </c>
      <c r="KTA148" s="34" t="s">
        <v>388</v>
      </c>
      <c r="KTB148" s="34" t="s">
        <v>388</v>
      </c>
      <c r="KTC148" s="34" t="s">
        <v>388</v>
      </c>
      <c r="KTD148" s="34" t="s">
        <v>388</v>
      </c>
      <c r="KTE148" s="34" t="s">
        <v>388</v>
      </c>
      <c r="KTF148" s="34" t="s">
        <v>388</v>
      </c>
      <c r="KTG148" s="34" t="s">
        <v>388</v>
      </c>
      <c r="KTH148" s="34" t="s">
        <v>388</v>
      </c>
      <c r="KTI148" s="34" t="s">
        <v>388</v>
      </c>
      <c r="KTJ148" s="34" t="s">
        <v>388</v>
      </c>
      <c r="KTK148" s="34" t="s">
        <v>388</v>
      </c>
      <c r="KTL148" s="34" t="s">
        <v>388</v>
      </c>
      <c r="KTM148" s="34" t="s">
        <v>388</v>
      </c>
      <c r="KTN148" s="34" t="s">
        <v>388</v>
      </c>
      <c r="KTO148" s="34" t="s">
        <v>388</v>
      </c>
      <c r="KTP148" s="34" t="s">
        <v>388</v>
      </c>
      <c r="KTQ148" s="34" t="s">
        <v>388</v>
      </c>
      <c r="KTR148" s="34" t="s">
        <v>388</v>
      </c>
      <c r="KTS148" s="34" t="s">
        <v>388</v>
      </c>
      <c r="KTT148" s="34" t="s">
        <v>388</v>
      </c>
      <c r="KTU148" s="34" t="s">
        <v>388</v>
      </c>
      <c r="KTV148" s="34" t="s">
        <v>388</v>
      </c>
      <c r="KTW148" s="34" t="s">
        <v>388</v>
      </c>
      <c r="KTX148" s="34" t="s">
        <v>388</v>
      </c>
      <c r="KTY148" s="34" t="s">
        <v>388</v>
      </c>
      <c r="KTZ148" s="34" t="s">
        <v>388</v>
      </c>
      <c r="KUA148" s="34" t="s">
        <v>388</v>
      </c>
      <c r="KUB148" s="34" t="s">
        <v>388</v>
      </c>
      <c r="KUC148" s="34" t="s">
        <v>388</v>
      </c>
      <c r="KUD148" s="34" t="s">
        <v>388</v>
      </c>
      <c r="KUE148" s="34" t="s">
        <v>388</v>
      </c>
      <c r="KUF148" s="34" t="s">
        <v>388</v>
      </c>
      <c r="KUG148" s="34" t="s">
        <v>388</v>
      </c>
      <c r="KUH148" s="34" t="s">
        <v>388</v>
      </c>
      <c r="KUI148" s="34" t="s">
        <v>388</v>
      </c>
      <c r="KUJ148" s="34" t="s">
        <v>388</v>
      </c>
      <c r="KUK148" s="34" t="s">
        <v>388</v>
      </c>
      <c r="KUL148" s="34" t="s">
        <v>388</v>
      </c>
      <c r="KUM148" s="34" t="s">
        <v>388</v>
      </c>
      <c r="KUN148" s="34" t="s">
        <v>388</v>
      </c>
      <c r="KUO148" s="34" t="s">
        <v>388</v>
      </c>
      <c r="KUP148" s="34" t="s">
        <v>388</v>
      </c>
      <c r="KUQ148" s="34" t="s">
        <v>388</v>
      </c>
      <c r="KUR148" s="34" t="s">
        <v>388</v>
      </c>
      <c r="KUS148" s="34" t="s">
        <v>388</v>
      </c>
      <c r="KUT148" s="34" t="s">
        <v>388</v>
      </c>
      <c r="KUU148" s="34" t="s">
        <v>388</v>
      </c>
      <c r="KUV148" s="34" t="s">
        <v>388</v>
      </c>
      <c r="KUW148" s="34" t="s">
        <v>388</v>
      </c>
      <c r="KUX148" s="34" t="s">
        <v>388</v>
      </c>
      <c r="KUY148" s="34" t="s">
        <v>388</v>
      </c>
      <c r="KUZ148" s="34" t="s">
        <v>388</v>
      </c>
      <c r="KVA148" s="34" t="s">
        <v>388</v>
      </c>
      <c r="KVB148" s="34" t="s">
        <v>388</v>
      </c>
      <c r="KVC148" s="34" t="s">
        <v>388</v>
      </c>
      <c r="KVD148" s="34" t="s">
        <v>388</v>
      </c>
      <c r="KVE148" s="34" t="s">
        <v>388</v>
      </c>
      <c r="KVF148" s="34" t="s">
        <v>388</v>
      </c>
      <c r="KVG148" s="34" t="s">
        <v>388</v>
      </c>
      <c r="KVH148" s="34" t="s">
        <v>388</v>
      </c>
      <c r="KVI148" s="34" t="s">
        <v>388</v>
      </c>
      <c r="KVJ148" s="34" t="s">
        <v>388</v>
      </c>
      <c r="KVK148" s="34" t="s">
        <v>388</v>
      </c>
      <c r="KVL148" s="34" t="s">
        <v>388</v>
      </c>
      <c r="KVM148" s="34" t="s">
        <v>388</v>
      </c>
      <c r="KVN148" s="34" t="s">
        <v>388</v>
      </c>
      <c r="KVO148" s="34" t="s">
        <v>388</v>
      </c>
      <c r="KVP148" s="34" t="s">
        <v>388</v>
      </c>
      <c r="KVQ148" s="34" t="s">
        <v>388</v>
      </c>
      <c r="KVR148" s="34" t="s">
        <v>388</v>
      </c>
      <c r="KVS148" s="34" t="s">
        <v>388</v>
      </c>
      <c r="KVT148" s="34" t="s">
        <v>388</v>
      </c>
      <c r="KVU148" s="34" t="s">
        <v>388</v>
      </c>
      <c r="KVV148" s="34" t="s">
        <v>388</v>
      </c>
      <c r="KVW148" s="34" t="s">
        <v>388</v>
      </c>
      <c r="KVX148" s="34" t="s">
        <v>388</v>
      </c>
      <c r="KVY148" s="34" t="s">
        <v>388</v>
      </c>
      <c r="KVZ148" s="34" t="s">
        <v>388</v>
      </c>
      <c r="KWA148" s="34" t="s">
        <v>388</v>
      </c>
      <c r="KWB148" s="34" t="s">
        <v>388</v>
      </c>
      <c r="KWC148" s="34" t="s">
        <v>388</v>
      </c>
      <c r="KWD148" s="34" t="s">
        <v>388</v>
      </c>
      <c r="KWE148" s="34" t="s">
        <v>388</v>
      </c>
      <c r="KWF148" s="34" t="s">
        <v>388</v>
      </c>
      <c r="KWG148" s="34" t="s">
        <v>388</v>
      </c>
      <c r="KWH148" s="34" t="s">
        <v>388</v>
      </c>
      <c r="KWI148" s="34" t="s">
        <v>388</v>
      </c>
      <c r="KWJ148" s="34" t="s">
        <v>388</v>
      </c>
      <c r="KWK148" s="34" t="s">
        <v>388</v>
      </c>
      <c r="KWL148" s="34" t="s">
        <v>388</v>
      </c>
      <c r="KWM148" s="34" t="s">
        <v>388</v>
      </c>
      <c r="KWN148" s="34" t="s">
        <v>388</v>
      </c>
      <c r="KWO148" s="34" t="s">
        <v>388</v>
      </c>
      <c r="KWP148" s="34" t="s">
        <v>388</v>
      </c>
      <c r="KWQ148" s="34" t="s">
        <v>388</v>
      </c>
      <c r="KWR148" s="34" t="s">
        <v>388</v>
      </c>
      <c r="KWS148" s="34" t="s">
        <v>388</v>
      </c>
      <c r="KWT148" s="34" t="s">
        <v>388</v>
      </c>
      <c r="KWU148" s="34" t="s">
        <v>388</v>
      </c>
      <c r="KWV148" s="34" t="s">
        <v>388</v>
      </c>
      <c r="KWW148" s="34" t="s">
        <v>388</v>
      </c>
      <c r="KWX148" s="34" t="s">
        <v>388</v>
      </c>
      <c r="KWY148" s="34" t="s">
        <v>388</v>
      </c>
      <c r="KWZ148" s="34" t="s">
        <v>388</v>
      </c>
      <c r="KXA148" s="34" t="s">
        <v>388</v>
      </c>
      <c r="KXB148" s="34" t="s">
        <v>388</v>
      </c>
      <c r="KXC148" s="34" t="s">
        <v>388</v>
      </c>
      <c r="KXD148" s="34" t="s">
        <v>388</v>
      </c>
      <c r="KXE148" s="34" t="s">
        <v>388</v>
      </c>
      <c r="KXF148" s="34" t="s">
        <v>388</v>
      </c>
      <c r="KXG148" s="34" t="s">
        <v>388</v>
      </c>
      <c r="KXH148" s="34" t="s">
        <v>388</v>
      </c>
      <c r="KXI148" s="34" t="s">
        <v>388</v>
      </c>
      <c r="KXJ148" s="34" t="s">
        <v>388</v>
      </c>
      <c r="KXK148" s="34" t="s">
        <v>388</v>
      </c>
      <c r="KXL148" s="34" t="s">
        <v>388</v>
      </c>
      <c r="KXM148" s="34" t="s">
        <v>388</v>
      </c>
      <c r="KXN148" s="34" t="s">
        <v>388</v>
      </c>
      <c r="KXO148" s="34" t="s">
        <v>388</v>
      </c>
      <c r="KXP148" s="34" t="s">
        <v>388</v>
      </c>
      <c r="KXQ148" s="34" t="s">
        <v>388</v>
      </c>
      <c r="KXR148" s="34" t="s">
        <v>388</v>
      </c>
      <c r="KXS148" s="34" t="s">
        <v>388</v>
      </c>
      <c r="KXT148" s="34" t="s">
        <v>388</v>
      </c>
      <c r="KXU148" s="34" t="s">
        <v>388</v>
      </c>
      <c r="KXV148" s="34" t="s">
        <v>388</v>
      </c>
      <c r="KXW148" s="34" t="s">
        <v>388</v>
      </c>
      <c r="KXX148" s="34" t="s">
        <v>388</v>
      </c>
      <c r="KXY148" s="34" t="s">
        <v>388</v>
      </c>
      <c r="KXZ148" s="34" t="s">
        <v>388</v>
      </c>
      <c r="KYA148" s="34" t="s">
        <v>388</v>
      </c>
      <c r="KYB148" s="34" t="s">
        <v>388</v>
      </c>
      <c r="KYC148" s="34" t="s">
        <v>388</v>
      </c>
      <c r="KYD148" s="34" t="s">
        <v>388</v>
      </c>
      <c r="KYE148" s="34" t="s">
        <v>388</v>
      </c>
      <c r="KYF148" s="34" t="s">
        <v>388</v>
      </c>
      <c r="KYG148" s="34" t="s">
        <v>388</v>
      </c>
      <c r="KYH148" s="34" t="s">
        <v>388</v>
      </c>
      <c r="KYI148" s="34" t="s">
        <v>388</v>
      </c>
      <c r="KYJ148" s="34" t="s">
        <v>388</v>
      </c>
      <c r="KYK148" s="34" t="s">
        <v>388</v>
      </c>
      <c r="KYL148" s="34" t="s">
        <v>388</v>
      </c>
      <c r="KYM148" s="34" t="s">
        <v>388</v>
      </c>
      <c r="KYN148" s="34" t="s">
        <v>388</v>
      </c>
      <c r="KYO148" s="34" t="s">
        <v>388</v>
      </c>
      <c r="KYP148" s="34" t="s">
        <v>388</v>
      </c>
      <c r="KYQ148" s="34" t="s">
        <v>388</v>
      </c>
      <c r="KYR148" s="34" t="s">
        <v>388</v>
      </c>
      <c r="KYS148" s="34" t="s">
        <v>388</v>
      </c>
      <c r="KYT148" s="34" t="s">
        <v>388</v>
      </c>
      <c r="KYU148" s="34" t="s">
        <v>388</v>
      </c>
      <c r="KYV148" s="34" t="s">
        <v>388</v>
      </c>
      <c r="KYW148" s="34" t="s">
        <v>388</v>
      </c>
      <c r="KYX148" s="34" t="s">
        <v>388</v>
      </c>
      <c r="KYY148" s="34" t="s">
        <v>388</v>
      </c>
      <c r="KYZ148" s="34" t="s">
        <v>388</v>
      </c>
      <c r="KZA148" s="34" t="s">
        <v>388</v>
      </c>
      <c r="KZB148" s="34" t="s">
        <v>388</v>
      </c>
      <c r="KZC148" s="34" t="s">
        <v>388</v>
      </c>
      <c r="KZD148" s="34" t="s">
        <v>388</v>
      </c>
      <c r="KZE148" s="34" t="s">
        <v>388</v>
      </c>
      <c r="KZF148" s="34" t="s">
        <v>388</v>
      </c>
      <c r="KZG148" s="34" t="s">
        <v>388</v>
      </c>
      <c r="KZH148" s="34" t="s">
        <v>388</v>
      </c>
      <c r="KZI148" s="34" t="s">
        <v>388</v>
      </c>
      <c r="KZJ148" s="34" t="s">
        <v>388</v>
      </c>
      <c r="KZK148" s="34" t="s">
        <v>388</v>
      </c>
      <c r="KZL148" s="34" t="s">
        <v>388</v>
      </c>
      <c r="KZM148" s="34" t="s">
        <v>388</v>
      </c>
      <c r="KZN148" s="34" t="s">
        <v>388</v>
      </c>
      <c r="KZO148" s="34" t="s">
        <v>388</v>
      </c>
      <c r="KZP148" s="34" t="s">
        <v>388</v>
      </c>
      <c r="KZQ148" s="34" t="s">
        <v>388</v>
      </c>
      <c r="KZR148" s="34" t="s">
        <v>388</v>
      </c>
      <c r="KZS148" s="34" t="s">
        <v>388</v>
      </c>
      <c r="KZT148" s="34" t="s">
        <v>388</v>
      </c>
      <c r="KZU148" s="34" t="s">
        <v>388</v>
      </c>
      <c r="KZV148" s="34" t="s">
        <v>388</v>
      </c>
      <c r="KZW148" s="34" t="s">
        <v>388</v>
      </c>
      <c r="KZX148" s="34" t="s">
        <v>388</v>
      </c>
      <c r="KZY148" s="34" t="s">
        <v>388</v>
      </c>
      <c r="KZZ148" s="34" t="s">
        <v>388</v>
      </c>
      <c r="LAA148" s="34" t="s">
        <v>388</v>
      </c>
      <c r="LAB148" s="34" t="s">
        <v>388</v>
      </c>
      <c r="LAC148" s="34" t="s">
        <v>388</v>
      </c>
      <c r="LAD148" s="34" t="s">
        <v>388</v>
      </c>
      <c r="LAE148" s="34" t="s">
        <v>388</v>
      </c>
      <c r="LAF148" s="34" t="s">
        <v>388</v>
      </c>
      <c r="LAG148" s="34" t="s">
        <v>388</v>
      </c>
      <c r="LAH148" s="34" t="s">
        <v>388</v>
      </c>
      <c r="LAI148" s="34" t="s">
        <v>388</v>
      </c>
      <c r="LAJ148" s="34" t="s">
        <v>388</v>
      </c>
      <c r="LAK148" s="34" t="s">
        <v>388</v>
      </c>
      <c r="LAL148" s="34" t="s">
        <v>388</v>
      </c>
      <c r="LAM148" s="34" t="s">
        <v>388</v>
      </c>
      <c r="LAN148" s="34" t="s">
        <v>388</v>
      </c>
      <c r="LAO148" s="34" t="s">
        <v>388</v>
      </c>
      <c r="LAP148" s="34" t="s">
        <v>388</v>
      </c>
      <c r="LAQ148" s="34" t="s">
        <v>388</v>
      </c>
      <c r="LAR148" s="34" t="s">
        <v>388</v>
      </c>
      <c r="LAS148" s="34" t="s">
        <v>388</v>
      </c>
      <c r="LAT148" s="34" t="s">
        <v>388</v>
      </c>
      <c r="LAU148" s="34" t="s">
        <v>388</v>
      </c>
      <c r="LAV148" s="34" t="s">
        <v>388</v>
      </c>
      <c r="LAW148" s="34" t="s">
        <v>388</v>
      </c>
      <c r="LAX148" s="34" t="s">
        <v>388</v>
      </c>
      <c r="LAY148" s="34" t="s">
        <v>388</v>
      </c>
      <c r="LAZ148" s="34" t="s">
        <v>388</v>
      </c>
      <c r="LBA148" s="34" t="s">
        <v>388</v>
      </c>
      <c r="LBB148" s="34" t="s">
        <v>388</v>
      </c>
      <c r="LBC148" s="34" t="s">
        <v>388</v>
      </c>
      <c r="LBD148" s="34" t="s">
        <v>388</v>
      </c>
      <c r="LBE148" s="34" t="s">
        <v>388</v>
      </c>
      <c r="LBF148" s="34" t="s">
        <v>388</v>
      </c>
      <c r="LBG148" s="34" t="s">
        <v>388</v>
      </c>
      <c r="LBH148" s="34" t="s">
        <v>388</v>
      </c>
      <c r="LBI148" s="34" t="s">
        <v>388</v>
      </c>
      <c r="LBJ148" s="34" t="s">
        <v>388</v>
      </c>
      <c r="LBK148" s="34" t="s">
        <v>388</v>
      </c>
      <c r="LBL148" s="34" t="s">
        <v>388</v>
      </c>
      <c r="LBM148" s="34" t="s">
        <v>388</v>
      </c>
      <c r="LBN148" s="34" t="s">
        <v>388</v>
      </c>
      <c r="LBO148" s="34" t="s">
        <v>388</v>
      </c>
      <c r="LBP148" s="34" t="s">
        <v>388</v>
      </c>
      <c r="LBQ148" s="34" t="s">
        <v>388</v>
      </c>
      <c r="LBR148" s="34" t="s">
        <v>388</v>
      </c>
      <c r="LBS148" s="34" t="s">
        <v>388</v>
      </c>
      <c r="LBT148" s="34" t="s">
        <v>388</v>
      </c>
      <c r="LBU148" s="34" t="s">
        <v>388</v>
      </c>
      <c r="LBV148" s="34" t="s">
        <v>388</v>
      </c>
      <c r="LBW148" s="34" t="s">
        <v>388</v>
      </c>
      <c r="LBX148" s="34" t="s">
        <v>388</v>
      </c>
      <c r="LBY148" s="34" t="s">
        <v>388</v>
      </c>
      <c r="LBZ148" s="34" t="s">
        <v>388</v>
      </c>
      <c r="LCA148" s="34" t="s">
        <v>388</v>
      </c>
      <c r="LCB148" s="34" t="s">
        <v>388</v>
      </c>
      <c r="LCC148" s="34" t="s">
        <v>388</v>
      </c>
      <c r="LCD148" s="34" t="s">
        <v>388</v>
      </c>
      <c r="LCE148" s="34" t="s">
        <v>388</v>
      </c>
      <c r="LCF148" s="34" t="s">
        <v>388</v>
      </c>
      <c r="LCG148" s="34" t="s">
        <v>388</v>
      </c>
      <c r="LCH148" s="34" t="s">
        <v>388</v>
      </c>
      <c r="LCI148" s="34" t="s">
        <v>388</v>
      </c>
      <c r="LCJ148" s="34" t="s">
        <v>388</v>
      </c>
      <c r="LCK148" s="34" t="s">
        <v>388</v>
      </c>
      <c r="LCL148" s="34" t="s">
        <v>388</v>
      </c>
      <c r="LCM148" s="34" t="s">
        <v>388</v>
      </c>
      <c r="LCN148" s="34" t="s">
        <v>388</v>
      </c>
      <c r="LCO148" s="34" t="s">
        <v>388</v>
      </c>
      <c r="LCP148" s="34" t="s">
        <v>388</v>
      </c>
      <c r="LCQ148" s="34" t="s">
        <v>388</v>
      </c>
      <c r="LCR148" s="34" t="s">
        <v>388</v>
      </c>
      <c r="LCS148" s="34" t="s">
        <v>388</v>
      </c>
      <c r="LCT148" s="34" t="s">
        <v>388</v>
      </c>
      <c r="LCU148" s="34" t="s">
        <v>388</v>
      </c>
      <c r="LCV148" s="34" t="s">
        <v>388</v>
      </c>
      <c r="LCW148" s="34" t="s">
        <v>388</v>
      </c>
      <c r="LCX148" s="34" t="s">
        <v>388</v>
      </c>
      <c r="LCY148" s="34" t="s">
        <v>388</v>
      </c>
      <c r="LCZ148" s="34" t="s">
        <v>388</v>
      </c>
      <c r="LDA148" s="34" t="s">
        <v>388</v>
      </c>
      <c r="LDB148" s="34" t="s">
        <v>388</v>
      </c>
      <c r="LDC148" s="34" t="s">
        <v>388</v>
      </c>
      <c r="LDD148" s="34" t="s">
        <v>388</v>
      </c>
      <c r="LDE148" s="34" t="s">
        <v>388</v>
      </c>
      <c r="LDF148" s="34" t="s">
        <v>388</v>
      </c>
      <c r="LDG148" s="34" t="s">
        <v>388</v>
      </c>
      <c r="LDH148" s="34" t="s">
        <v>388</v>
      </c>
      <c r="LDI148" s="34" t="s">
        <v>388</v>
      </c>
      <c r="LDJ148" s="34" t="s">
        <v>388</v>
      </c>
      <c r="LDK148" s="34" t="s">
        <v>388</v>
      </c>
      <c r="LDL148" s="34" t="s">
        <v>388</v>
      </c>
      <c r="LDM148" s="34" t="s">
        <v>388</v>
      </c>
      <c r="LDN148" s="34" t="s">
        <v>388</v>
      </c>
      <c r="LDO148" s="34" t="s">
        <v>388</v>
      </c>
      <c r="LDP148" s="34" t="s">
        <v>388</v>
      </c>
      <c r="LDQ148" s="34" t="s">
        <v>388</v>
      </c>
      <c r="LDR148" s="34" t="s">
        <v>388</v>
      </c>
      <c r="LDS148" s="34" t="s">
        <v>388</v>
      </c>
      <c r="LDT148" s="34" t="s">
        <v>388</v>
      </c>
      <c r="LDU148" s="34" t="s">
        <v>388</v>
      </c>
      <c r="LDV148" s="34" t="s">
        <v>388</v>
      </c>
      <c r="LDW148" s="34" t="s">
        <v>388</v>
      </c>
      <c r="LDX148" s="34" t="s">
        <v>388</v>
      </c>
      <c r="LDY148" s="34" t="s">
        <v>388</v>
      </c>
      <c r="LDZ148" s="34" t="s">
        <v>388</v>
      </c>
      <c r="LEA148" s="34" t="s">
        <v>388</v>
      </c>
      <c r="LEB148" s="34" t="s">
        <v>388</v>
      </c>
      <c r="LEC148" s="34" t="s">
        <v>388</v>
      </c>
      <c r="LED148" s="34" t="s">
        <v>388</v>
      </c>
      <c r="LEE148" s="34" t="s">
        <v>388</v>
      </c>
      <c r="LEF148" s="34" t="s">
        <v>388</v>
      </c>
      <c r="LEG148" s="34" t="s">
        <v>388</v>
      </c>
      <c r="LEH148" s="34" t="s">
        <v>388</v>
      </c>
      <c r="LEI148" s="34" t="s">
        <v>388</v>
      </c>
      <c r="LEJ148" s="34" t="s">
        <v>388</v>
      </c>
      <c r="LEK148" s="34" t="s">
        <v>388</v>
      </c>
      <c r="LEL148" s="34" t="s">
        <v>388</v>
      </c>
      <c r="LEM148" s="34" t="s">
        <v>388</v>
      </c>
      <c r="LEN148" s="34" t="s">
        <v>388</v>
      </c>
      <c r="LEO148" s="34" t="s">
        <v>388</v>
      </c>
      <c r="LEP148" s="34" t="s">
        <v>388</v>
      </c>
      <c r="LEQ148" s="34" t="s">
        <v>388</v>
      </c>
      <c r="LER148" s="34" t="s">
        <v>388</v>
      </c>
      <c r="LES148" s="34" t="s">
        <v>388</v>
      </c>
      <c r="LET148" s="34" t="s">
        <v>388</v>
      </c>
      <c r="LEU148" s="34" t="s">
        <v>388</v>
      </c>
      <c r="LEV148" s="34" t="s">
        <v>388</v>
      </c>
      <c r="LEW148" s="34" t="s">
        <v>388</v>
      </c>
      <c r="LEX148" s="34" t="s">
        <v>388</v>
      </c>
      <c r="LEY148" s="34" t="s">
        <v>388</v>
      </c>
      <c r="LEZ148" s="34" t="s">
        <v>388</v>
      </c>
      <c r="LFA148" s="34" t="s">
        <v>388</v>
      </c>
      <c r="LFB148" s="34" t="s">
        <v>388</v>
      </c>
      <c r="LFC148" s="34" t="s">
        <v>388</v>
      </c>
      <c r="LFD148" s="34" t="s">
        <v>388</v>
      </c>
      <c r="LFE148" s="34" t="s">
        <v>388</v>
      </c>
      <c r="LFF148" s="34" t="s">
        <v>388</v>
      </c>
      <c r="LFG148" s="34" t="s">
        <v>388</v>
      </c>
      <c r="LFH148" s="34" t="s">
        <v>388</v>
      </c>
      <c r="LFI148" s="34" t="s">
        <v>388</v>
      </c>
      <c r="LFJ148" s="34" t="s">
        <v>388</v>
      </c>
      <c r="LFK148" s="34" t="s">
        <v>388</v>
      </c>
      <c r="LFL148" s="34" t="s">
        <v>388</v>
      </c>
      <c r="LFM148" s="34" t="s">
        <v>388</v>
      </c>
      <c r="LFN148" s="34" t="s">
        <v>388</v>
      </c>
      <c r="LFO148" s="34" t="s">
        <v>388</v>
      </c>
      <c r="LFP148" s="34" t="s">
        <v>388</v>
      </c>
      <c r="LFQ148" s="34" t="s">
        <v>388</v>
      </c>
      <c r="LFR148" s="34" t="s">
        <v>388</v>
      </c>
      <c r="LFS148" s="34" t="s">
        <v>388</v>
      </c>
      <c r="LFT148" s="34" t="s">
        <v>388</v>
      </c>
      <c r="LFU148" s="34" t="s">
        <v>388</v>
      </c>
      <c r="LFV148" s="34" t="s">
        <v>388</v>
      </c>
      <c r="LFW148" s="34" t="s">
        <v>388</v>
      </c>
      <c r="LFX148" s="34" t="s">
        <v>388</v>
      </c>
      <c r="LFY148" s="34" t="s">
        <v>388</v>
      </c>
      <c r="LFZ148" s="34" t="s">
        <v>388</v>
      </c>
      <c r="LGA148" s="34" t="s">
        <v>388</v>
      </c>
      <c r="LGB148" s="34" t="s">
        <v>388</v>
      </c>
      <c r="LGC148" s="34" t="s">
        <v>388</v>
      </c>
      <c r="LGD148" s="34" t="s">
        <v>388</v>
      </c>
      <c r="LGE148" s="34" t="s">
        <v>388</v>
      </c>
      <c r="LGF148" s="34" t="s">
        <v>388</v>
      </c>
      <c r="LGG148" s="34" t="s">
        <v>388</v>
      </c>
      <c r="LGH148" s="34" t="s">
        <v>388</v>
      </c>
      <c r="LGI148" s="34" t="s">
        <v>388</v>
      </c>
      <c r="LGJ148" s="34" t="s">
        <v>388</v>
      </c>
      <c r="LGK148" s="34" t="s">
        <v>388</v>
      </c>
      <c r="LGL148" s="34" t="s">
        <v>388</v>
      </c>
      <c r="LGM148" s="34" t="s">
        <v>388</v>
      </c>
      <c r="LGN148" s="34" t="s">
        <v>388</v>
      </c>
      <c r="LGO148" s="34" t="s">
        <v>388</v>
      </c>
      <c r="LGP148" s="34" t="s">
        <v>388</v>
      </c>
      <c r="LGQ148" s="34" t="s">
        <v>388</v>
      </c>
      <c r="LGR148" s="34" t="s">
        <v>388</v>
      </c>
      <c r="LGS148" s="34" t="s">
        <v>388</v>
      </c>
      <c r="LGT148" s="34" t="s">
        <v>388</v>
      </c>
      <c r="LGU148" s="34" t="s">
        <v>388</v>
      </c>
      <c r="LGV148" s="34" t="s">
        <v>388</v>
      </c>
      <c r="LGW148" s="34" t="s">
        <v>388</v>
      </c>
      <c r="LGX148" s="34" t="s">
        <v>388</v>
      </c>
      <c r="LGY148" s="34" t="s">
        <v>388</v>
      </c>
      <c r="LGZ148" s="34" t="s">
        <v>388</v>
      </c>
      <c r="LHA148" s="34" t="s">
        <v>388</v>
      </c>
      <c r="LHB148" s="34" t="s">
        <v>388</v>
      </c>
      <c r="LHC148" s="34" t="s">
        <v>388</v>
      </c>
      <c r="LHD148" s="34" t="s">
        <v>388</v>
      </c>
      <c r="LHE148" s="34" t="s">
        <v>388</v>
      </c>
      <c r="LHF148" s="34" t="s">
        <v>388</v>
      </c>
      <c r="LHG148" s="34" t="s">
        <v>388</v>
      </c>
      <c r="LHH148" s="34" t="s">
        <v>388</v>
      </c>
      <c r="LHI148" s="34" t="s">
        <v>388</v>
      </c>
      <c r="LHJ148" s="34" t="s">
        <v>388</v>
      </c>
      <c r="LHK148" s="34" t="s">
        <v>388</v>
      </c>
      <c r="LHL148" s="34" t="s">
        <v>388</v>
      </c>
      <c r="LHM148" s="34" t="s">
        <v>388</v>
      </c>
      <c r="LHN148" s="34" t="s">
        <v>388</v>
      </c>
      <c r="LHO148" s="34" t="s">
        <v>388</v>
      </c>
      <c r="LHP148" s="34" t="s">
        <v>388</v>
      </c>
      <c r="LHQ148" s="34" t="s">
        <v>388</v>
      </c>
      <c r="LHR148" s="34" t="s">
        <v>388</v>
      </c>
      <c r="LHS148" s="34" t="s">
        <v>388</v>
      </c>
      <c r="LHT148" s="34" t="s">
        <v>388</v>
      </c>
      <c r="LHU148" s="34" t="s">
        <v>388</v>
      </c>
      <c r="LHV148" s="34" t="s">
        <v>388</v>
      </c>
      <c r="LHW148" s="34" t="s">
        <v>388</v>
      </c>
      <c r="LHX148" s="34" t="s">
        <v>388</v>
      </c>
      <c r="LHY148" s="34" t="s">
        <v>388</v>
      </c>
      <c r="LHZ148" s="34" t="s">
        <v>388</v>
      </c>
      <c r="LIA148" s="34" t="s">
        <v>388</v>
      </c>
      <c r="LIB148" s="34" t="s">
        <v>388</v>
      </c>
      <c r="LIC148" s="34" t="s">
        <v>388</v>
      </c>
      <c r="LID148" s="34" t="s">
        <v>388</v>
      </c>
      <c r="LIE148" s="34" t="s">
        <v>388</v>
      </c>
      <c r="LIF148" s="34" t="s">
        <v>388</v>
      </c>
      <c r="LIG148" s="34" t="s">
        <v>388</v>
      </c>
      <c r="LIH148" s="34" t="s">
        <v>388</v>
      </c>
      <c r="LII148" s="34" t="s">
        <v>388</v>
      </c>
      <c r="LIJ148" s="34" t="s">
        <v>388</v>
      </c>
      <c r="LIK148" s="34" t="s">
        <v>388</v>
      </c>
      <c r="LIL148" s="34" t="s">
        <v>388</v>
      </c>
      <c r="LIM148" s="34" t="s">
        <v>388</v>
      </c>
      <c r="LIN148" s="34" t="s">
        <v>388</v>
      </c>
      <c r="LIO148" s="34" t="s">
        <v>388</v>
      </c>
      <c r="LIP148" s="34" t="s">
        <v>388</v>
      </c>
      <c r="LIQ148" s="34" t="s">
        <v>388</v>
      </c>
      <c r="LIR148" s="34" t="s">
        <v>388</v>
      </c>
      <c r="LIS148" s="34" t="s">
        <v>388</v>
      </c>
      <c r="LIT148" s="34" t="s">
        <v>388</v>
      </c>
      <c r="LIU148" s="34" t="s">
        <v>388</v>
      </c>
      <c r="LIV148" s="34" t="s">
        <v>388</v>
      </c>
      <c r="LIW148" s="34" t="s">
        <v>388</v>
      </c>
      <c r="LIX148" s="34" t="s">
        <v>388</v>
      </c>
      <c r="LIY148" s="34" t="s">
        <v>388</v>
      </c>
      <c r="LIZ148" s="34" t="s">
        <v>388</v>
      </c>
      <c r="LJA148" s="34" t="s">
        <v>388</v>
      </c>
      <c r="LJB148" s="34" t="s">
        <v>388</v>
      </c>
      <c r="LJC148" s="34" t="s">
        <v>388</v>
      </c>
      <c r="LJD148" s="34" t="s">
        <v>388</v>
      </c>
      <c r="LJE148" s="34" t="s">
        <v>388</v>
      </c>
      <c r="LJF148" s="34" t="s">
        <v>388</v>
      </c>
      <c r="LJG148" s="34" t="s">
        <v>388</v>
      </c>
      <c r="LJH148" s="34" t="s">
        <v>388</v>
      </c>
      <c r="LJI148" s="34" t="s">
        <v>388</v>
      </c>
      <c r="LJJ148" s="34" t="s">
        <v>388</v>
      </c>
      <c r="LJK148" s="34" t="s">
        <v>388</v>
      </c>
      <c r="LJL148" s="34" t="s">
        <v>388</v>
      </c>
      <c r="LJM148" s="34" t="s">
        <v>388</v>
      </c>
      <c r="LJN148" s="34" t="s">
        <v>388</v>
      </c>
      <c r="LJO148" s="34" t="s">
        <v>388</v>
      </c>
      <c r="LJP148" s="34" t="s">
        <v>388</v>
      </c>
      <c r="LJQ148" s="34" t="s">
        <v>388</v>
      </c>
      <c r="LJR148" s="34" t="s">
        <v>388</v>
      </c>
      <c r="LJS148" s="34" t="s">
        <v>388</v>
      </c>
      <c r="LJT148" s="34" t="s">
        <v>388</v>
      </c>
      <c r="LJU148" s="34" t="s">
        <v>388</v>
      </c>
      <c r="LJV148" s="34" t="s">
        <v>388</v>
      </c>
      <c r="LJW148" s="34" t="s">
        <v>388</v>
      </c>
      <c r="LJX148" s="34" t="s">
        <v>388</v>
      </c>
      <c r="LJY148" s="34" t="s">
        <v>388</v>
      </c>
      <c r="LJZ148" s="34" t="s">
        <v>388</v>
      </c>
      <c r="LKA148" s="34" t="s">
        <v>388</v>
      </c>
      <c r="LKB148" s="34" t="s">
        <v>388</v>
      </c>
      <c r="LKC148" s="34" t="s">
        <v>388</v>
      </c>
      <c r="LKD148" s="34" t="s">
        <v>388</v>
      </c>
      <c r="LKE148" s="34" t="s">
        <v>388</v>
      </c>
      <c r="LKF148" s="34" t="s">
        <v>388</v>
      </c>
      <c r="LKG148" s="34" t="s">
        <v>388</v>
      </c>
      <c r="LKH148" s="34" t="s">
        <v>388</v>
      </c>
      <c r="LKI148" s="34" t="s">
        <v>388</v>
      </c>
      <c r="LKJ148" s="34" t="s">
        <v>388</v>
      </c>
      <c r="LKK148" s="34" t="s">
        <v>388</v>
      </c>
      <c r="LKL148" s="34" t="s">
        <v>388</v>
      </c>
      <c r="LKM148" s="34" t="s">
        <v>388</v>
      </c>
      <c r="LKN148" s="34" t="s">
        <v>388</v>
      </c>
      <c r="LKO148" s="34" t="s">
        <v>388</v>
      </c>
      <c r="LKP148" s="34" t="s">
        <v>388</v>
      </c>
      <c r="LKQ148" s="34" t="s">
        <v>388</v>
      </c>
      <c r="LKR148" s="34" t="s">
        <v>388</v>
      </c>
      <c r="LKS148" s="34" t="s">
        <v>388</v>
      </c>
      <c r="LKT148" s="34" t="s">
        <v>388</v>
      </c>
      <c r="LKU148" s="34" t="s">
        <v>388</v>
      </c>
      <c r="LKV148" s="34" t="s">
        <v>388</v>
      </c>
      <c r="LKW148" s="34" t="s">
        <v>388</v>
      </c>
      <c r="LKX148" s="34" t="s">
        <v>388</v>
      </c>
      <c r="LKY148" s="34" t="s">
        <v>388</v>
      </c>
      <c r="LKZ148" s="34" t="s">
        <v>388</v>
      </c>
      <c r="LLA148" s="34" t="s">
        <v>388</v>
      </c>
      <c r="LLB148" s="34" t="s">
        <v>388</v>
      </c>
      <c r="LLC148" s="34" t="s">
        <v>388</v>
      </c>
      <c r="LLD148" s="34" t="s">
        <v>388</v>
      </c>
      <c r="LLE148" s="34" t="s">
        <v>388</v>
      </c>
      <c r="LLF148" s="34" t="s">
        <v>388</v>
      </c>
      <c r="LLG148" s="34" t="s">
        <v>388</v>
      </c>
      <c r="LLH148" s="34" t="s">
        <v>388</v>
      </c>
      <c r="LLI148" s="34" t="s">
        <v>388</v>
      </c>
      <c r="LLJ148" s="34" t="s">
        <v>388</v>
      </c>
      <c r="LLK148" s="34" t="s">
        <v>388</v>
      </c>
      <c r="LLL148" s="34" t="s">
        <v>388</v>
      </c>
      <c r="LLM148" s="34" t="s">
        <v>388</v>
      </c>
      <c r="LLN148" s="34" t="s">
        <v>388</v>
      </c>
      <c r="LLO148" s="34" t="s">
        <v>388</v>
      </c>
      <c r="LLP148" s="34" t="s">
        <v>388</v>
      </c>
      <c r="LLQ148" s="34" t="s">
        <v>388</v>
      </c>
      <c r="LLR148" s="34" t="s">
        <v>388</v>
      </c>
      <c r="LLS148" s="34" t="s">
        <v>388</v>
      </c>
      <c r="LLT148" s="34" t="s">
        <v>388</v>
      </c>
      <c r="LLU148" s="34" t="s">
        <v>388</v>
      </c>
      <c r="LLV148" s="34" t="s">
        <v>388</v>
      </c>
      <c r="LLW148" s="34" t="s">
        <v>388</v>
      </c>
      <c r="LLX148" s="34" t="s">
        <v>388</v>
      </c>
      <c r="LLY148" s="34" t="s">
        <v>388</v>
      </c>
      <c r="LLZ148" s="34" t="s">
        <v>388</v>
      </c>
      <c r="LMA148" s="34" t="s">
        <v>388</v>
      </c>
      <c r="LMB148" s="34" t="s">
        <v>388</v>
      </c>
      <c r="LMC148" s="34" t="s">
        <v>388</v>
      </c>
      <c r="LMD148" s="34" t="s">
        <v>388</v>
      </c>
      <c r="LME148" s="34" t="s">
        <v>388</v>
      </c>
      <c r="LMF148" s="34" t="s">
        <v>388</v>
      </c>
      <c r="LMG148" s="34" t="s">
        <v>388</v>
      </c>
      <c r="LMH148" s="34" t="s">
        <v>388</v>
      </c>
      <c r="LMI148" s="34" t="s">
        <v>388</v>
      </c>
      <c r="LMJ148" s="34" t="s">
        <v>388</v>
      </c>
      <c r="LMK148" s="34" t="s">
        <v>388</v>
      </c>
      <c r="LML148" s="34" t="s">
        <v>388</v>
      </c>
      <c r="LMM148" s="34" t="s">
        <v>388</v>
      </c>
      <c r="LMN148" s="34" t="s">
        <v>388</v>
      </c>
      <c r="LMO148" s="34" t="s">
        <v>388</v>
      </c>
      <c r="LMP148" s="34" t="s">
        <v>388</v>
      </c>
      <c r="LMQ148" s="34" t="s">
        <v>388</v>
      </c>
      <c r="LMR148" s="34" t="s">
        <v>388</v>
      </c>
      <c r="LMS148" s="34" t="s">
        <v>388</v>
      </c>
      <c r="LMT148" s="34" t="s">
        <v>388</v>
      </c>
      <c r="LMU148" s="34" t="s">
        <v>388</v>
      </c>
      <c r="LMV148" s="34" t="s">
        <v>388</v>
      </c>
      <c r="LMW148" s="34" t="s">
        <v>388</v>
      </c>
      <c r="LMX148" s="34" t="s">
        <v>388</v>
      </c>
      <c r="LMY148" s="34" t="s">
        <v>388</v>
      </c>
      <c r="LMZ148" s="34" t="s">
        <v>388</v>
      </c>
      <c r="LNA148" s="34" t="s">
        <v>388</v>
      </c>
      <c r="LNB148" s="34" t="s">
        <v>388</v>
      </c>
      <c r="LNC148" s="34" t="s">
        <v>388</v>
      </c>
      <c r="LND148" s="34" t="s">
        <v>388</v>
      </c>
      <c r="LNE148" s="34" t="s">
        <v>388</v>
      </c>
      <c r="LNF148" s="34" t="s">
        <v>388</v>
      </c>
      <c r="LNG148" s="34" t="s">
        <v>388</v>
      </c>
      <c r="LNH148" s="34" t="s">
        <v>388</v>
      </c>
      <c r="LNI148" s="34" t="s">
        <v>388</v>
      </c>
      <c r="LNJ148" s="34" t="s">
        <v>388</v>
      </c>
      <c r="LNK148" s="34" t="s">
        <v>388</v>
      </c>
      <c r="LNL148" s="34" t="s">
        <v>388</v>
      </c>
      <c r="LNM148" s="34" t="s">
        <v>388</v>
      </c>
      <c r="LNN148" s="34" t="s">
        <v>388</v>
      </c>
      <c r="LNO148" s="34" t="s">
        <v>388</v>
      </c>
      <c r="LNP148" s="34" t="s">
        <v>388</v>
      </c>
      <c r="LNQ148" s="34" t="s">
        <v>388</v>
      </c>
      <c r="LNR148" s="34" t="s">
        <v>388</v>
      </c>
      <c r="LNS148" s="34" t="s">
        <v>388</v>
      </c>
      <c r="LNT148" s="34" t="s">
        <v>388</v>
      </c>
      <c r="LNU148" s="34" t="s">
        <v>388</v>
      </c>
      <c r="LNV148" s="34" t="s">
        <v>388</v>
      </c>
      <c r="LNW148" s="34" t="s">
        <v>388</v>
      </c>
      <c r="LNX148" s="34" t="s">
        <v>388</v>
      </c>
      <c r="LNY148" s="34" t="s">
        <v>388</v>
      </c>
      <c r="LNZ148" s="34" t="s">
        <v>388</v>
      </c>
      <c r="LOA148" s="34" t="s">
        <v>388</v>
      </c>
      <c r="LOB148" s="34" t="s">
        <v>388</v>
      </c>
      <c r="LOC148" s="34" t="s">
        <v>388</v>
      </c>
      <c r="LOD148" s="34" t="s">
        <v>388</v>
      </c>
      <c r="LOE148" s="34" t="s">
        <v>388</v>
      </c>
      <c r="LOF148" s="34" t="s">
        <v>388</v>
      </c>
      <c r="LOG148" s="34" t="s">
        <v>388</v>
      </c>
      <c r="LOH148" s="34" t="s">
        <v>388</v>
      </c>
      <c r="LOI148" s="34" t="s">
        <v>388</v>
      </c>
      <c r="LOJ148" s="34" t="s">
        <v>388</v>
      </c>
      <c r="LOK148" s="34" t="s">
        <v>388</v>
      </c>
      <c r="LOL148" s="34" t="s">
        <v>388</v>
      </c>
      <c r="LOM148" s="34" t="s">
        <v>388</v>
      </c>
      <c r="LON148" s="34" t="s">
        <v>388</v>
      </c>
      <c r="LOO148" s="34" t="s">
        <v>388</v>
      </c>
      <c r="LOP148" s="34" t="s">
        <v>388</v>
      </c>
      <c r="LOQ148" s="34" t="s">
        <v>388</v>
      </c>
      <c r="LOR148" s="34" t="s">
        <v>388</v>
      </c>
      <c r="LOS148" s="34" t="s">
        <v>388</v>
      </c>
      <c r="LOT148" s="34" t="s">
        <v>388</v>
      </c>
      <c r="LOU148" s="34" t="s">
        <v>388</v>
      </c>
      <c r="LOV148" s="34" t="s">
        <v>388</v>
      </c>
      <c r="LOW148" s="34" t="s">
        <v>388</v>
      </c>
      <c r="LOX148" s="34" t="s">
        <v>388</v>
      </c>
      <c r="LOY148" s="34" t="s">
        <v>388</v>
      </c>
      <c r="LOZ148" s="34" t="s">
        <v>388</v>
      </c>
      <c r="LPA148" s="34" t="s">
        <v>388</v>
      </c>
      <c r="LPB148" s="34" t="s">
        <v>388</v>
      </c>
      <c r="LPC148" s="34" t="s">
        <v>388</v>
      </c>
      <c r="LPD148" s="34" t="s">
        <v>388</v>
      </c>
      <c r="LPE148" s="34" t="s">
        <v>388</v>
      </c>
      <c r="LPF148" s="34" t="s">
        <v>388</v>
      </c>
      <c r="LPG148" s="34" t="s">
        <v>388</v>
      </c>
      <c r="LPH148" s="34" t="s">
        <v>388</v>
      </c>
      <c r="LPI148" s="34" t="s">
        <v>388</v>
      </c>
      <c r="LPJ148" s="34" t="s">
        <v>388</v>
      </c>
      <c r="LPK148" s="34" t="s">
        <v>388</v>
      </c>
      <c r="LPL148" s="34" t="s">
        <v>388</v>
      </c>
      <c r="LPM148" s="34" t="s">
        <v>388</v>
      </c>
      <c r="LPN148" s="34" t="s">
        <v>388</v>
      </c>
      <c r="LPO148" s="34" t="s">
        <v>388</v>
      </c>
      <c r="LPP148" s="34" t="s">
        <v>388</v>
      </c>
      <c r="LPQ148" s="34" t="s">
        <v>388</v>
      </c>
      <c r="LPR148" s="34" t="s">
        <v>388</v>
      </c>
      <c r="LPS148" s="34" t="s">
        <v>388</v>
      </c>
      <c r="LPT148" s="34" t="s">
        <v>388</v>
      </c>
      <c r="LPU148" s="34" t="s">
        <v>388</v>
      </c>
      <c r="LPV148" s="34" t="s">
        <v>388</v>
      </c>
      <c r="LPW148" s="34" t="s">
        <v>388</v>
      </c>
      <c r="LPX148" s="34" t="s">
        <v>388</v>
      </c>
      <c r="LPY148" s="34" t="s">
        <v>388</v>
      </c>
      <c r="LPZ148" s="34" t="s">
        <v>388</v>
      </c>
      <c r="LQA148" s="34" t="s">
        <v>388</v>
      </c>
      <c r="LQB148" s="34" t="s">
        <v>388</v>
      </c>
      <c r="LQC148" s="34" t="s">
        <v>388</v>
      </c>
      <c r="LQD148" s="34" t="s">
        <v>388</v>
      </c>
      <c r="LQE148" s="34" t="s">
        <v>388</v>
      </c>
      <c r="LQF148" s="34" t="s">
        <v>388</v>
      </c>
      <c r="LQG148" s="34" t="s">
        <v>388</v>
      </c>
      <c r="LQH148" s="34" t="s">
        <v>388</v>
      </c>
      <c r="LQI148" s="34" t="s">
        <v>388</v>
      </c>
      <c r="LQJ148" s="34" t="s">
        <v>388</v>
      </c>
      <c r="LQK148" s="34" t="s">
        <v>388</v>
      </c>
      <c r="LQL148" s="34" t="s">
        <v>388</v>
      </c>
      <c r="LQM148" s="34" t="s">
        <v>388</v>
      </c>
      <c r="LQN148" s="34" t="s">
        <v>388</v>
      </c>
      <c r="LQO148" s="34" t="s">
        <v>388</v>
      </c>
      <c r="LQP148" s="34" t="s">
        <v>388</v>
      </c>
      <c r="LQQ148" s="34" t="s">
        <v>388</v>
      </c>
      <c r="LQR148" s="34" t="s">
        <v>388</v>
      </c>
      <c r="LQS148" s="34" t="s">
        <v>388</v>
      </c>
      <c r="LQT148" s="34" t="s">
        <v>388</v>
      </c>
      <c r="LQU148" s="34" t="s">
        <v>388</v>
      </c>
      <c r="LQV148" s="34" t="s">
        <v>388</v>
      </c>
      <c r="LQW148" s="34" t="s">
        <v>388</v>
      </c>
      <c r="LQX148" s="34" t="s">
        <v>388</v>
      </c>
      <c r="LQY148" s="34" t="s">
        <v>388</v>
      </c>
      <c r="LQZ148" s="34" t="s">
        <v>388</v>
      </c>
      <c r="LRA148" s="34" t="s">
        <v>388</v>
      </c>
      <c r="LRB148" s="34" t="s">
        <v>388</v>
      </c>
      <c r="LRC148" s="34" t="s">
        <v>388</v>
      </c>
      <c r="LRD148" s="34" t="s">
        <v>388</v>
      </c>
      <c r="LRE148" s="34" t="s">
        <v>388</v>
      </c>
      <c r="LRF148" s="34" t="s">
        <v>388</v>
      </c>
      <c r="LRG148" s="34" t="s">
        <v>388</v>
      </c>
      <c r="LRH148" s="34" t="s">
        <v>388</v>
      </c>
      <c r="LRI148" s="34" t="s">
        <v>388</v>
      </c>
      <c r="LRJ148" s="34" t="s">
        <v>388</v>
      </c>
      <c r="LRK148" s="34" t="s">
        <v>388</v>
      </c>
      <c r="LRL148" s="34" t="s">
        <v>388</v>
      </c>
      <c r="LRM148" s="34" t="s">
        <v>388</v>
      </c>
      <c r="LRN148" s="34" t="s">
        <v>388</v>
      </c>
      <c r="LRO148" s="34" t="s">
        <v>388</v>
      </c>
      <c r="LRP148" s="34" t="s">
        <v>388</v>
      </c>
      <c r="LRQ148" s="34" t="s">
        <v>388</v>
      </c>
      <c r="LRR148" s="34" t="s">
        <v>388</v>
      </c>
      <c r="LRS148" s="34" t="s">
        <v>388</v>
      </c>
      <c r="LRT148" s="34" t="s">
        <v>388</v>
      </c>
      <c r="LRU148" s="34" t="s">
        <v>388</v>
      </c>
      <c r="LRV148" s="34" t="s">
        <v>388</v>
      </c>
      <c r="LRW148" s="34" t="s">
        <v>388</v>
      </c>
      <c r="LRX148" s="34" t="s">
        <v>388</v>
      </c>
      <c r="LRY148" s="34" t="s">
        <v>388</v>
      </c>
      <c r="LRZ148" s="34" t="s">
        <v>388</v>
      </c>
      <c r="LSA148" s="34" t="s">
        <v>388</v>
      </c>
      <c r="LSB148" s="34" t="s">
        <v>388</v>
      </c>
      <c r="LSC148" s="34" t="s">
        <v>388</v>
      </c>
      <c r="LSD148" s="34" t="s">
        <v>388</v>
      </c>
      <c r="LSE148" s="34" t="s">
        <v>388</v>
      </c>
      <c r="LSF148" s="34" t="s">
        <v>388</v>
      </c>
      <c r="LSG148" s="34" t="s">
        <v>388</v>
      </c>
      <c r="LSH148" s="34" t="s">
        <v>388</v>
      </c>
      <c r="LSI148" s="34" t="s">
        <v>388</v>
      </c>
      <c r="LSJ148" s="34" t="s">
        <v>388</v>
      </c>
      <c r="LSK148" s="34" t="s">
        <v>388</v>
      </c>
      <c r="LSL148" s="34" t="s">
        <v>388</v>
      </c>
      <c r="LSM148" s="34" t="s">
        <v>388</v>
      </c>
      <c r="LSN148" s="34" t="s">
        <v>388</v>
      </c>
      <c r="LSO148" s="34" t="s">
        <v>388</v>
      </c>
      <c r="LSP148" s="34" t="s">
        <v>388</v>
      </c>
      <c r="LSQ148" s="34" t="s">
        <v>388</v>
      </c>
      <c r="LSR148" s="34" t="s">
        <v>388</v>
      </c>
      <c r="LSS148" s="34" t="s">
        <v>388</v>
      </c>
      <c r="LST148" s="34" t="s">
        <v>388</v>
      </c>
      <c r="LSU148" s="34" t="s">
        <v>388</v>
      </c>
      <c r="LSV148" s="34" t="s">
        <v>388</v>
      </c>
      <c r="LSW148" s="34" t="s">
        <v>388</v>
      </c>
      <c r="LSX148" s="34" t="s">
        <v>388</v>
      </c>
      <c r="LSY148" s="34" t="s">
        <v>388</v>
      </c>
      <c r="LSZ148" s="34" t="s">
        <v>388</v>
      </c>
      <c r="LTA148" s="34" t="s">
        <v>388</v>
      </c>
      <c r="LTB148" s="34" t="s">
        <v>388</v>
      </c>
      <c r="LTC148" s="34" t="s">
        <v>388</v>
      </c>
      <c r="LTD148" s="34" t="s">
        <v>388</v>
      </c>
      <c r="LTE148" s="34" t="s">
        <v>388</v>
      </c>
      <c r="LTF148" s="34" t="s">
        <v>388</v>
      </c>
      <c r="LTG148" s="34" t="s">
        <v>388</v>
      </c>
      <c r="LTH148" s="34" t="s">
        <v>388</v>
      </c>
      <c r="LTI148" s="34" t="s">
        <v>388</v>
      </c>
      <c r="LTJ148" s="34" t="s">
        <v>388</v>
      </c>
      <c r="LTK148" s="34" t="s">
        <v>388</v>
      </c>
      <c r="LTL148" s="34" t="s">
        <v>388</v>
      </c>
      <c r="LTM148" s="34" t="s">
        <v>388</v>
      </c>
      <c r="LTN148" s="34" t="s">
        <v>388</v>
      </c>
      <c r="LTO148" s="34" t="s">
        <v>388</v>
      </c>
      <c r="LTP148" s="34" t="s">
        <v>388</v>
      </c>
      <c r="LTQ148" s="34" t="s">
        <v>388</v>
      </c>
      <c r="LTR148" s="34" t="s">
        <v>388</v>
      </c>
      <c r="LTS148" s="34" t="s">
        <v>388</v>
      </c>
      <c r="LTT148" s="34" t="s">
        <v>388</v>
      </c>
      <c r="LTU148" s="34" t="s">
        <v>388</v>
      </c>
      <c r="LTV148" s="34" t="s">
        <v>388</v>
      </c>
      <c r="LTW148" s="34" t="s">
        <v>388</v>
      </c>
      <c r="LTX148" s="34" t="s">
        <v>388</v>
      </c>
      <c r="LTY148" s="34" t="s">
        <v>388</v>
      </c>
      <c r="LTZ148" s="34" t="s">
        <v>388</v>
      </c>
      <c r="LUA148" s="34" t="s">
        <v>388</v>
      </c>
      <c r="LUB148" s="34" t="s">
        <v>388</v>
      </c>
      <c r="LUC148" s="34" t="s">
        <v>388</v>
      </c>
      <c r="LUD148" s="34" t="s">
        <v>388</v>
      </c>
      <c r="LUE148" s="34" t="s">
        <v>388</v>
      </c>
      <c r="LUF148" s="34" t="s">
        <v>388</v>
      </c>
      <c r="LUG148" s="34" t="s">
        <v>388</v>
      </c>
      <c r="LUH148" s="34" t="s">
        <v>388</v>
      </c>
      <c r="LUI148" s="34" t="s">
        <v>388</v>
      </c>
      <c r="LUJ148" s="34" t="s">
        <v>388</v>
      </c>
      <c r="LUK148" s="34" t="s">
        <v>388</v>
      </c>
      <c r="LUL148" s="34" t="s">
        <v>388</v>
      </c>
      <c r="LUM148" s="34" t="s">
        <v>388</v>
      </c>
      <c r="LUN148" s="34" t="s">
        <v>388</v>
      </c>
      <c r="LUO148" s="34" t="s">
        <v>388</v>
      </c>
      <c r="LUP148" s="34" t="s">
        <v>388</v>
      </c>
      <c r="LUQ148" s="34" t="s">
        <v>388</v>
      </c>
      <c r="LUR148" s="34" t="s">
        <v>388</v>
      </c>
      <c r="LUS148" s="34" t="s">
        <v>388</v>
      </c>
      <c r="LUT148" s="34" t="s">
        <v>388</v>
      </c>
      <c r="LUU148" s="34" t="s">
        <v>388</v>
      </c>
      <c r="LUV148" s="34" t="s">
        <v>388</v>
      </c>
      <c r="LUW148" s="34" t="s">
        <v>388</v>
      </c>
      <c r="LUX148" s="34" t="s">
        <v>388</v>
      </c>
      <c r="LUY148" s="34" t="s">
        <v>388</v>
      </c>
      <c r="LUZ148" s="34" t="s">
        <v>388</v>
      </c>
      <c r="LVA148" s="34" t="s">
        <v>388</v>
      </c>
      <c r="LVB148" s="34" t="s">
        <v>388</v>
      </c>
      <c r="LVC148" s="34" t="s">
        <v>388</v>
      </c>
      <c r="LVD148" s="34" t="s">
        <v>388</v>
      </c>
      <c r="LVE148" s="34" t="s">
        <v>388</v>
      </c>
      <c r="LVF148" s="34" t="s">
        <v>388</v>
      </c>
      <c r="LVG148" s="34" t="s">
        <v>388</v>
      </c>
      <c r="LVH148" s="34" t="s">
        <v>388</v>
      </c>
      <c r="LVI148" s="34" t="s">
        <v>388</v>
      </c>
      <c r="LVJ148" s="34" t="s">
        <v>388</v>
      </c>
      <c r="LVK148" s="34" t="s">
        <v>388</v>
      </c>
      <c r="LVL148" s="34" t="s">
        <v>388</v>
      </c>
      <c r="LVM148" s="34" t="s">
        <v>388</v>
      </c>
      <c r="LVN148" s="34" t="s">
        <v>388</v>
      </c>
      <c r="LVO148" s="34" t="s">
        <v>388</v>
      </c>
      <c r="LVP148" s="34" t="s">
        <v>388</v>
      </c>
      <c r="LVQ148" s="34" t="s">
        <v>388</v>
      </c>
      <c r="LVR148" s="34" t="s">
        <v>388</v>
      </c>
      <c r="LVS148" s="34" t="s">
        <v>388</v>
      </c>
      <c r="LVT148" s="34" t="s">
        <v>388</v>
      </c>
      <c r="LVU148" s="34" t="s">
        <v>388</v>
      </c>
      <c r="LVV148" s="34" t="s">
        <v>388</v>
      </c>
      <c r="LVW148" s="34" t="s">
        <v>388</v>
      </c>
      <c r="LVX148" s="34" t="s">
        <v>388</v>
      </c>
      <c r="LVY148" s="34" t="s">
        <v>388</v>
      </c>
      <c r="LVZ148" s="34" t="s">
        <v>388</v>
      </c>
      <c r="LWA148" s="34" t="s">
        <v>388</v>
      </c>
      <c r="LWB148" s="34" t="s">
        <v>388</v>
      </c>
      <c r="LWC148" s="34" t="s">
        <v>388</v>
      </c>
      <c r="LWD148" s="34" t="s">
        <v>388</v>
      </c>
      <c r="LWE148" s="34" t="s">
        <v>388</v>
      </c>
      <c r="LWF148" s="34" t="s">
        <v>388</v>
      </c>
      <c r="LWG148" s="34" t="s">
        <v>388</v>
      </c>
      <c r="LWH148" s="34" t="s">
        <v>388</v>
      </c>
      <c r="LWI148" s="34" t="s">
        <v>388</v>
      </c>
      <c r="LWJ148" s="34" t="s">
        <v>388</v>
      </c>
      <c r="LWK148" s="34" t="s">
        <v>388</v>
      </c>
      <c r="LWL148" s="34" t="s">
        <v>388</v>
      </c>
      <c r="LWM148" s="34" t="s">
        <v>388</v>
      </c>
      <c r="LWN148" s="34" t="s">
        <v>388</v>
      </c>
      <c r="LWO148" s="34" t="s">
        <v>388</v>
      </c>
      <c r="LWP148" s="34" t="s">
        <v>388</v>
      </c>
      <c r="LWQ148" s="34" t="s">
        <v>388</v>
      </c>
      <c r="LWR148" s="34" t="s">
        <v>388</v>
      </c>
      <c r="LWS148" s="34" t="s">
        <v>388</v>
      </c>
      <c r="LWT148" s="34" t="s">
        <v>388</v>
      </c>
      <c r="LWU148" s="34" t="s">
        <v>388</v>
      </c>
      <c r="LWV148" s="34" t="s">
        <v>388</v>
      </c>
      <c r="LWW148" s="34" t="s">
        <v>388</v>
      </c>
      <c r="LWX148" s="34" t="s">
        <v>388</v>
      </c>
      <c r="LWY148" s="34" t="s">
        <v>388</v>
      </c>
      <c r="LWZ148" s="34" t="s">
        <v>388</v>
      </c>
      <c r="LXA148" s="34" t="s">
        <v>388</v>
      </c>
      <c r="LXB148" s="34" t="s">
        <v>388</v>
      </c>
      <c r="LXC148" s="34" t="s">
        <v>388</v>
      </c>
      <c r="LXD148" s="34" t="s">
        <v>388</v>
      </c>
      <c r="LXE148" s="34" t="s">
        <v>388</v>
      </c>
      <c r="LXF148" s="34" t="s">
        <v>388</v>
      </c>
      <c r="LXG148" s="34" t="s">
        <v>388</v>
      </c>
      <c r="LXH148" s="34" t="s">
        <v>388</v>
      </c>
      <c r="LXI148" s="34" t="s">
        <v>388</v>
      </c>
      <c r="LXJ148" s="34" t="s">
        <v>388</v>
      </c>
      <c r="LXK148" s="34" t="s">
        <v>388</v>
      </c>
      <c r="LXL148" s="34" t="s">
        <v>388</v>
      </c>
      <c r="LXM148" s="34" t="s">
        <v>388</v>
      </c>
      <c r="LXN148" s="34" t="s">
        <v>388</v>
      </c>
      <c r="LXO148" s="34" t="s">
        <v>388</v>
      </c>
      <c r="LXP148" s="34" t="s">
        <v>388</v>
      </c>
      <c r="LXQ148" s="34" t="s">
        <v>388</v>
      </c>
      <c r="LXR148" s="34" t="s">
        <v>388</v>
      </c>
      <c r="LXS148" s="34" t="s">
        <v>388</v>
      </c>
      <c r="LXT148" s="34" t="s">
        <v>388</v>
      </c>
      <c r="LXU148" s="34" t="s">
        <v>388</v>
      </c>
      <c r="LXV148" s="34" t="s">
        <v>388</v>
      </c>
      <c r="LXW148" s="34" t="s">
        <v>388</v>
      </c>
      <c r="LXX148" s="34" t="s">
        <v>388</v>
      </c>
      <c r="LXY148" s="34" t="s">
        <v>388</v>
      </c>
      <c r="LXZ148" s="34" t="s">
        <v>388</v>
      </c>
      <c r="LYA148" s="34" t="s">
        <v>388</v>
      </c>
      <c r="LYB148" s="34" t="s">
        <v>388</v>
      </c>
      <c r="LYC148" s="34" t="s">
        <v>388</v>
      </c>
      <c r="LYD148" s="34" t="s">
        <v>388</v>
      </c>
      <c r="LYE148" s="34" t="s">
        <v>388</v>
      </c>
      <c r="LYF148" s="34" t="s">
        <v>388</v>
      </c>
      <c r="LYG148" s="34" t="s">
        <v>388</v>
      </c>
      <c r="LYH148" s="34" t="s">
        <v>388</v>
      </c>
      <c r="LYI148" s="34" t="s">
        <v>388</v>
      </c>
      <c r="LYJ148" s="34" t="s">
        <v>388</v>
      </c>
      <c r="LYK148" s="34" t="s">
        <v>388</v>
      </c>
      <c r="LYL148" s="34" t="s">
        <v>388</v>
      </c>
      <c r="LYM148" s="34" t="s">
        <v>388</v>
      </c>
      <c r="LYN148" s="34" t="s">
        <v>388</v>
      </c>
      <c r="LYO148" s="34" t="s">
        <v>388</v>
      </c>
      <c r="LYP148" s="34" t="s">
        <v>388</v>
      </c>
      <c r="LYQ148" s="34" t="s">
        <v>388</v>
      </c>
      <c r="LYR148" s="34" t="s">
        <v>388</v>
      </c>
      <c r="LYS148" s="34" t="s">
        <v>388</v>
      </c>
      <c r="LYT148" s="34" t="s">
        <v>388</v>
      </c>
      <c r="LYU148" s="34" t="s">
        <v>388</v>
      </c>
      <c r="LYV148" s="34" t="s">
        <v>388</v>
      </c>
      <c r="LYW148" s="34" t="s">
        <v>388</v>
      </c>
      <c r="LYX148" s="34" t="s">
        <v>388</v>
      </c>
      <c r="LYY148" s="34" t="s">
        <v>388</v>
      </c>
      <c r="LYZ148" s="34" t="s">
        <v>388</v>
      </c>
      <c r="LZA148" s="34" t="s">
        <v>388</v>
      </c>
      <c r="LZB148" s="34" t="s">
        <v>388</v>
      </c>
      <c r="LZC148" s="34" t="s">
        <v>388</v>
      </c>
      <c r="LZD148" s="34" t="s">
        <v>388</v>
      </c>
      <c r="LZE148" s="34" t="s">
        <v>388</v>
      </c>
      <c r="LZF148" s="34" t="s">
        <v>388</v>
      </c>
      <c r="LZG148" s="34" t="s">
        <v>388</v>
      </c>
      <c r="LZH148" s="34" t="s">
        <v>388</v>
      </c>
      <c r="LZI148" s="34" t="s">
        <v>388</v>
      </c>
      <c r="LZJ148" s="34" t="s">
        <v>388</v>
      </c>
      <c r="LZK148" s="34" t="s">
        <v>388</v>
      </c>
      <c r="LZL148" s="34" t="s">
        <v>388</v>
      </c>
      <c r="LZM148" s="34" t="s">
        <v>388</v>
      </c>
      <c r="LZN148" s="34" t="s">
        <v>388</v>
      </c>
      <c r="LZO148" s="34" t="s">
        <v>388</v>
      </c>
      <c r="LZP148" s="34" t="s">
        <v>388</v>
      </c>
      <c r="LZQ148" s="34" t="s">
        <v>388</v>
      </c>
      <c r="LZR148" s="34" t="s">
        <v>388</v>
      </c>
      <c r="LZS148" s="34" t="s">
        <v>388</v>
      </c>
      <c r="LZT148" s="34" t="s">
        <v>388</v>
      </c>
      <c r="LZU148" s="34" t="s">
        <v>388</v>
      </c>
      <c r="LZV148" s="34" t="s">
        <v>388</v>
      </c>
      <c r="LZW148" s="34" t="s">
        <v>388</v>
      </c>
      <c r="LZX148" s="34" t="s">
        <v>388</v>
      </c>
      <c r="LZY148" s="34" t="s">
        <v>388</v>
      </c>
      <c r="LZZ148" s="34" t="s">
        <v>388</v>
      </c>
      <c r="MAA148" s="34" t="s">
        <v>388</v>
      </c>
      <c r="MAB148" s="34" t="s">
        <v>388</v>
      </c>
      <c r="MAC148" s="34" t="s">
        <v>388</v>
      </c>
      <c r="MAD148" s="34" t="s">
        <v>388</v>
      </c>
      <c r="MAE148" s="34" t="s">
        <v>388</v>
      </c>
      <c r="MAF148" s="34" t="s">
        <v>388</v>
      </c>
      <c r="MAG148" s="34" t="s">
        <v>388</v>
      </c>
      <c r="MAH148" s="34" t="s">
        <v>388</v>
      </c>
      <c r="MAI148" s="34" t="s">
        <v>388</v>
      </c>
      <c r="MAJ148" s="34" t="s">
        <v>388</v>
      </c>
      <c r="MAK148" s="34" t="s">
        <v>388</v>
      </c>
      <c r="MAL148" s="34" t="s">
        <v>388</v>
      </c>
      <c r="MAM148" s="34" t="s">
        <v>388</v>
      </c>
      <c r="MAN148" s="34" t="s">
        <v>388</v>
      </c>
      <c r="MAO148" s="34" t="s">
        <v>388</v>
      </c>
      <c r="MAP148" s="34" t="s">
        <v>388</v>
      </c>
      <c r="MAQ148" s="34" t="s">
        <v>388</v>
      </c>
      <c r="MAR148" s="34" t="s">
        <v>388</v>
      </c>
      <c r="MAS148" s="34" t="s">
        <v>388</v>
      </c>
      <c r="MAT148" s="34" t="s">
        <v>388</v>
      </c>
      <c r="MAU148" s="34" t="s">
        <v>388</v>
      </c>
      <c r="MAV148" s="34" t="s">
        <v>388</v>
      </c>
      <c r="MAW148" s="34" t="s">
        <v>388</v>
      </c>
      <c r="MAX148" s="34" t="s">
        <v>388</v>
      </c>
      <c r="MAY148" s="34" t="s">
        <v>388</v>
      </c>
      <c r="MAZ148" s="34" t="s">
        <v>388</v>
      </c>
      <c r="MBA148" s="34" t="s">
        <v>388</v>
      </c>
      <c r="MBB148" s="34" t="s">
        <v>388</v>
      </c>
      <c r="MBC148" s="34" t="s">
        <v>388</v>
      </c>
      <c r="MBD148" s="34" t="s">
        <v>388</v>
      </c>
      <c r="MBE148" s="34" t="s">
        <v>388</v>
      </c>
      <c r="MBF148" s="34" t="s">
        <v>388</v>
      </c>
      <c r="MBG148" s="34" t="s">
        <v>388</v>
      </c>
      <c r="MBH148" s="34" t="s">
        <v>388</v>
      </c>
      <c r="MBI148" s="34" t="s">
        <v>388</v>
      </c>
      <c r="MBJ148" s="34" t="s">
        <v>388</v>
      </c>
      <c r="MBK148" s="34" t="s">
        <v>388</v>
      </c>
      <c r="MBL148" s="34" t="s">
        <v>388</v>
      </c>
      <c r="MBM148" s="34" t="s">
        <v>388</v>
      </c>
      <c r="MBN148" s="34" t="s">
        <v>388</v>
      </c>
      <c r="MBO148" s="34" t="s">
        <v>388</v>
      </c>
      <c r="MBP148" s="34" t="s">
        <v>388</v>
      </c>
      <c r="MBQ148" s="34" t="s">
        <v>388</v>
      </c>
      <c r="MBR148" s="34" t="s">
        <v>388</v>
      </c>
      <c r="MBS148" s="34" t="s">
        <v>388</v>
      </c>
      <c r="MBT148" s="34" t="s">
        <v>388</v>
      </c>
      <c r="MBU148" s="34" t="s">
        <v>388</v>
      </c>
      <c r="MBV148" s="34" t="s">
        <v>388</v>
      </c>
      <c r="MBW148" s="34" t="s">
        <v>388</v>
      </c>
      <c r="MBX148" s="34" t="s">
        <v>388</v>
      </c>
      <c r="MBY148" s="34" t="s">
        <v>388</v>
      </c>
      <c r="MBZ148" s="34" t="s">
        <v>388</v>
      </c>
      <c r="MCA148" s="34" t="s">
        <v>388</v>
      </c>
      <c r="MCB148" s="34" t="s">
        <v>388</v>
      </c>
      <c r="MCC148" s="34" t="s">
        <v>388</v>
      </c>
      <c r="MCD148" s="34" t="s">
        <v>388</v>
      </c>
      <c r="MCE148" s="34" t="s">
        <v>388</v>
      </c>
      <c r="MCF148" s="34" t="s">
        <v>388</v>
      </c>
      <c r="MCG148" s="34" t="s">
        <v>388</v>
      </c>
      <c r="MCH148" s="34" t="s">
        <v>388</v>
      </c>
      <c r="MCI148" s="34" t="s">
        <v>388</v>
      </c>
      <c r="MCJ148" s="34" t="s">
        <v>388</v>
      </c>
      <c r="MCK148" s="34" t="s">
        <v>388</v>
      </c>
      <c r="MCL148" s="34" t="s">
        <v>388</v>
      </c>
      <c r="MCM148" s="34" t="s">
        <v>388</v>
      </c>
      <c r="MCN148" s="34" t="s">
        <v>388</v>
      </c>
      <c r="MCO148" s="34" t="s">
        <v>388</v>
      </c>
      <c r="MCP148" s="34" t="s">
        <v>388</v>
      </c>
      <c r="MCQ148" s="34" t="s">
        <v>388</v>
      </c>
      <c r="MCR148" s="34" t="s">
        <v>388</v>
      </c>
      <c r="MCS148" s="34" t="s">
        <v>388</v>
      </c>
      <c r="MCT148" s="34" t="s">
        <v>388</v>
      </c>
      <c r="MCU148" s="34" t="s">
        <v>388</v>
      </c>
      <c r="MCV148" s="34" t="s">
        <v>388</v>
      </c>
      <c r="MCW148" s="34" t="s">
        <v>388</v>
      </c>
      <c r="MCX148" s="34" t="s">
        <v>388</v>
      </c>
      <c r="MCY148" s="34" t="s">
        <v>388</v>
      </c>
      <c r="MCZ148" s="34" t="s">
        <v>388</v>
      </c>
      <c r="MDA148" s="34" t="s">
        <v>388</v>
      </c>
      <c r="MDB148" s="34" t="s">
        <v>388</v>
      </c>
      <c r="MDC148" s="34" t="s">
        <v>388</v>
      </c>
      <c r="MDD148" s="34" t="s">
        <v>388</v>
      </c>
      <c r="MDE148" s="34" t="s">
        <v>388</v>
      </c>
      <c r="MDF148" s="34" t="s">
        <v>388</v>
      </c>
      <c r="MDG148" s="34" t="s">
        <v>388</v>
      </c>
      <c r="MDH148" s="34" t="s">
        <v>388</v>
      </c>
      <c r="MDI148" s="34" t="s">
        <v>388</v>
      </c>
      <c r="MDJ148" s="34" t="s">
        <v>388</v>
      </c>
      <c r="MDK148" s="34" t="s">
        <v>388</v>
      </c>
      <c r="MDL148" s="34" t="s">
        <v>388</v>
      </c>
      <c r="MDM148" s="34" t="s">
        <v>388</v>
      </c>
      <c r="MDN148" s="34" t="s">
        <v>388</v>
      </c>
      <c r="MDO148" s="34" t="s">
        <v>388</v>
      </c>
      <c r="MDP148" s="34" t="s">
        <v>388</v>
      </c>
      <c r="MDQ148" s="34" t="s">
        <v>388</v>
      </c>
      <c r="MDR148" s="34" t="s">
        <v>388</v>
      </c>
      <c r="MDS148" s="34" t="s">
        <v>388</v>
      </c>
      <c r="MDT148" s="34" t="s">
        <v>388</v>
      </c>
      <c r="MDU148" s="34" t="s">
        <v>388</v>
      </c>
      <c r="MDV148" s="34" t="s">
        <v>388</v>
      </c>
      <c r="MDW148" s="34" t="s">
        <v>388</v>
      </c>
      <c r="MDX148" s="34" t="s">
        <v>388</v>
      </c>
      <c r="MDY148" s="34" t="s">
        <v>388</v>
      </c>
      <c r="MDZ148" s="34" t="s">
        <v>388</v>
      </c>
      <c r="MEA148" s="34" t="s">
        <v>388</v>
      </c>
      <c r="MEB148" s="34" t="s">
        <v>388</v>
      </c>
      <c r="MEC148" s="34" t="s">
        <v>388</v>
      </c>
      <c r="MED148" s="34" t="s">
        <v>388</v>
      </c>
      <c r="MEE148" s="34" t="s">
        <v>388</v>
      </c>
      <c r="MEF148" s="34" t="s">
        <v>388</v>
      </c>
      <c r="MEG148" s="34" t="s">
        <v>388</v>
      </c>
      <c r="MEH148" s="34" t="s">
        <v>388</v>
      </c>
      <c r="MEI148" s="34" t="s">
        <v>388</v>
      </c>
      <c r="MEJ148" s="34" t="s">
        <v>388</v>
      </c>
      <c r="MEK148" s="34" t="s">
        <v>388</v>
      </c>
      <c r="MEL148" s="34" t="s">
        <v>388</v>
      </c>
      <c r="MEM148" s="34" t="s">
        <v>388</v>
      </c>
      <c r="MEN148" s="34" t="s">
        <v>388</v>
      </c>
      <c r="MEO148" s="34" t="s">
        <v>388</v>
      </c>
      <c r="MEP148" s="34" t="s">
        <v>388</v>
      </c>
      <c r="MEQ148" s="34" t="s">
        <v>388</v>
      </c>
      <c r="MER148" s="34" t="s">
        <v>388</v>
      </c>
      <c r="MES148" s="34" t="s">
        <v>388</v>
      </c>
      <c r="MET148" s="34" t="s">
        <v>388</v>
      </c>
      <c r="MEU148" s="34" t="s">
        <v>388</v>
      </c>
      <c r="MEV148" s="34" t="s">
        <v>388</v>
      </c>
      <c r="MEW148" s="34" t="s">
        <v>388</v>
      </c>
      <c r="MEX148" s="34" t="s">
        <v>388</v>
      </c>
      <c r="MEY148" s="34" t="s">
        <v>388</v>
      </c>
      <c r="MEZ148" s="34" t="s">
        <v>388</v>
      </c>
      <c r="MFA148" s="34" t="s">
        <v>388</v>
      </c>
      <c r="MFB148" s="34" t="s">
        <v>388</v>
      </c>
      <c r="MFC148" s="34" t="s">
        <v>388</v>
      </c>
      <c r="MFD148" s="34" t="s">
        <v>388</v>
      </c>
      <c r="MFE148" s="34" t="s">
        <v>388</v>
      </c>
      <c r="MFF148" s="34" t="s">
        <v>388</v>
      </c>
      <c r="MFG148" s="34" t="s">
        <v>388</v>
      </c>
      <c r="MFH148" s="34" t="s">
        <v>388</v>
      </c>
      <c r="MFI148" s="34" t="s">
        <v>388</v>
      </c>
      <c r="MFJ148" s="34" t="s">
        <v>388</v>
      </c>
      <c r="MFK148" s="34" t="s">
        <v>388</v>
      </c>
      <c r="MFL148" s="34" t="s">
        <v>388</v>
      </c>
      <c r="MFM148" s="34" t="s">
        <v>388</v>
      </c>
      <c r="MFN148" s="34" t="s">
        <v>388</v>
      </c>
      <c r="MFO148" s="34" t="s">
        <v>388</v>
      </c>
      <c r="MFP148" s="34" t="s">
        <v>388</v>
      </c>
      <c r="MFQ148" s="34" t="s">
        <v>388</v>
      </c>
      <c r="MFR148" s="34" t="s">
        <v>388</v>
      </c>
      <c r="MFS148" s="34" t="s">
        <v>388</v>
      </c>
      <c r="MFT148" s="34" t="s">
        <v>388</v>
      </c>
      <c r="MFU148" s="34" t="s">
        <v>388</v>
      </c>
      <c r="MFV148" s="34" t="s">
        <v>388</v>
      </c>
      <c r="MFW148" s="34" t="s">
        <v>388</v>
      </c>
      <c r="MFX148" s="34" t="s">
        <v>388</v>
      </c>
      <c r="MFY148" s="34" t="s">
        <v>388</v>
      </c>
      <c r="MFZ148" s="34" t="s">
        <v>388</v>
      </c>
      <c r="MGA148" s="34" t="s">
        <v>388</v>
      </c>
      <c r="MGB148" s="34" t="s">
        <v>388</v>
      </c>
      <c r="MGC148" s="34" t="s">
        <v>388</v>
      </c>
      <c r="MGD148" s="34" t="s">
        <v>388</v>
      </c>
      <c r="MGE148" s="34" t="s">
        <v>388</v>
      </c>
      <c r="MGF148" s="34" t="s">
        <v>388</v>
      </c>
      <c r="MGG148" s="34" t="s">
        <v>388</v>
      </c>
      <c r="MGH148" s="34" t="s">
        <v>388</v>
      </c>
      <c r="MGI148" s="34" t="s">
        <v>388</v>
      </c>
      <c r="MGJ148" s="34" t="s">
        <v>388</v>
      </c>
      <c r="MGK148" s="34" t="s">
        <v>388</v>
      </c>
      <c r="MGL148" s="34" t="s">
        <v>388</v>
      </c>
      <c r="MGM148" s="34" t="s">
        <v>388</v>
      </c>
      <c r="MGN148" s="34" t="s">
        <v>388</v>
      </c>
      <c r="MGO148" s="34" t="s">
        <v>388</v>
      </c>
      <c r="MGP148" s="34" t="s">
        <v>388</v>
      </c>
      <c r="MGQ148" s="34" t="s">
        <v>388</v>
      </c>
      <c r="MGR148" s="34" t="s">
        <v>388</v>
      </c>
      <c r="MGS148" s="34" t="s">
        <v>388</v>
      </c>
      <c r="MGT148" s="34" t="s">
        <v>388</v>
      </c>
      <c r="MGU148" s="34" t="s">
        <v>388</v>
      </c>
      <c r="MGV148" s="34" t="s">
        <v>388</v>
      </c>
      <c r="MGW148" s="34" t="s">
        <v>388</v>
      </c>
      <c r="MGX148" s="34" t="s">
        <v>388</v>
      </c>
      <c r="MGY148" s="34" t="s">
        <v>388</v>
      </c>
      <c r="MGZ148" s="34" t="s">
        <v>388</v>
      </c>
      <c r="MHA148" s="34" t="s">
        <v>388</v>
      </c>
      <c r="MHB148" s="34" t="s">
        <v>388</v>
      </c>
      <c r="MHC148" s="34" t="s">
        <v>388</v>
      </c>
      <c r="MHD148" s="34" t="s">
        <v>388</v>
      </c>
      <c r="MHE148" s="34" t="s">
        <v>388</v>
      </c>
      <c r="MHF148" s="34" t="s">
        <v>388</v>
      </c>
      <c r="MHG148" s="34" t="s">
        <v>388</v>
      </c>
      <c r="MHH148" s="34" t="s">
        <v>388</v>
      </c>
      <c r="MHI148" s="34" t="s">
        <v>388</v>
      </c>
      <c r="MHJ148" s="34" t="s">
        <v>388</v>
      </c>
      <c r="MHK148" s="34" t="s">
        <v>388</v>
      </c>
      <c r="MHL148" s="34" t="s">
        <v>388</v>
      </c>
      <c r="MHM148" s="34" t="s">
        <v>388</v>
      </c>
      <c r="MHN148" s="34" t="s">
        <v>388</v>
      </c>
      <c r="MHO148" s="34" t="s">
        <v>388</v>
      </c>
      <c r="MHP148" s="34" t="s">
        <v>388</v>
      </c>
      <c r="MHQ148" s="34" t="s">
        <v>388</v>
      </c>
      <c r="MHR148" s="34" t="s">
        <v>388</v>
      </c>
      <c r="MHS148" s="34" t="s">
        <v>388</v>
      </c>
      <c r="MHT148" s="34" t="s">
        <v>388</v>
      </c>
      <c r="MHU148" s="34" t="s">
        <v>388</v>
      </c>
      <c r="MHV148" s="34" t="s">
        <v>388</v>
      </c>
      <c r="MHW148" s="34" t="s">
        <v>388</v>
      </c>
      <c r="MHX148" s="34" t="s">
        <v>388</v>
      </c>
      <c r="MHY148" s="34" t="s">
        <v>388</v>
      </c>
      <c r="MHZ148" s="34" t="s">
        <v>388</v>
      </c>
      <c r="MIA148" s="34" t="s">
        <v>388</v>
      </c>
      <c r="MIB148" s="34" t="s">
        <v>388</v>
      </c>
      <c r="MIC148" s="34" t="s">
        <v>388</v>
      </c>
      <c r="MID148" s="34" t="s">
        <v>388</v>
      </c>
      <c r="MIE148" s="34" t="s">
        <v>388</v>
      </c>
      <c r="MIF148" s="34" t="s">
        <v>388</v>
      </c>
      <c r="MIG148" s="34" t="s">
        <v>388</v>
      </c>
      <c r="MIH148" s="34" t="s">
        <v>388</v>
      </c>
      <c r="MII148" s="34" t="s">
        <v>388</v>
      </c>
      <c r="MIJ148" s="34" t="s">
        <v>388</v>
      </c>
      <c r="MIK148" s="34" t="s">
        <v>388</v>
      </c>
      <c r="MIL148" s="34" t="s">
        <v>388</v>
      </c>
      <c r="MIM148" s="34" t="s">
        <v>388</v>
      </c>
      <c r="MIN148" s="34" t="s">
        <v>388</v>
      </c>
      <c r="MIO148" s="34" t="s">
        <v>388</v>
      </c>
      <c r="MIP148" s="34" t="s">
        <v>388</v>
      </c>
      <c r="MIQ148" s="34" t="s">
        <v>388</v>
      </c>
      <c r="MIR148" s="34" t="s">
        <v>388</v>
      </c>
      <c r="MIS148" s="34" t="s">
        <v>388</v>
      </c>
      <c r="MIT148" s="34" t="s">
        <v>388</v>
      </c>
      <c r="MIU148" s="34" t="s">
        <v>388</v>
      </c>
      <c r="MIV148" s="34" t="s">
        <v>388</v>
      </c>
      <c r="MIW148" s="34" t="s">
        <v>388</v>
      </c>
      <c r="MIX148" s="34" t="s">
        <v>388</v>
      </c>
      <c r="MIY148" s="34" t="s">
        <v>388</v>
      </c>
      <c r="MIZ148" s="34" t="s">
        <v>388</v>
      </c>
      <c r="MJA148" s="34" t="s">
        <v>388</v>
      </c>
      <c r="MJB148" s="34" t="s">
        <v>388</v>
      </c>
      <c r="MJC148" s="34" t="s">
        <v>388</v>
      </c>
      <c r="MJD148" s="34" t="s">
        <v>388</v>
      </c>
      <c r="MJE148" s="34" t="s">
        <v>388</v>
      </c>
      <c r="MJF148" s="34" t="s">
        <v>388</v>
      </c>
      <c r="MJG148" s="34" t="s">
        <v>388</v>
      </c>
      <c r="MJH148" s="34" t="s">
        <v>388</v>
      </c>
      <c r="MJI148" s="34" t="s">
        <v>388</v>
      </c>
      <c r="MJJ148" s="34" t="s">
        <v>388</v>
      </c>
      <c r="MJK148" s="34" t="s">
        <v>388</v>
      </c>
      <c r="MJL148" s="34" t="s">
        <v>388</v>
      </c>
      <c r="MJM148" s="34" t="s">
        <v>388</v>
      </c>
      <c r="MJN148" s="34" t="s">
        <v>388</v>
      </c>
      <c r="MJO148" s="34" t="s">
        <v>388</v>
      </c>
      <c r="MJP148" s="34" t="s">
        <v>388</v>
      </c>
      <c r="MJQ148" s="34" t="s">
        <v>388</v>
      </c>
      <c r="MJR148" s="34" t="s">
        <v>388</v>
      </c>
      <c r="MJS148" s="34" t="s">
        <v>388</v>
      </c>
      <c r="MJT148" s="34" t="s">
        <v>388</v>
      </c>
      <c r="MJU148" s="34" t="s">
        <v>388</v>
      </c>
      <c r="MJV148" s="34" t="s">
        <v>388</v>
      </c>
      <c r="MJW148" s="34" t="s">
        <v>388</v>
      </c>
      <c r="MJX148" s="34" t="s">
        <v>388</v>
      </c>
      <c r="MJY148" s="34" t="s">
        <v>388</v>
      </c>
      <c r="MJZ148" s="34" t="s">
        <v>388</v>
      </c>
      <c r="MKA148" s="34" t="s">
        <v>388</v>
      </c>
      <c r="MKB148" s="34" t="s">
        <v>388</v>
      </c>
      <c r="MKC148" s="34" t="s">
        <v>388</v>
      </c>
      <c r="MKD148" s="34" t="s">
        <v>388</v>
      </c>
      <c r="MKE148" s="34" t="s">
        <v>388</v>
      </c>
      <c r="MKF148" s="34" t="s">
        <v>388</v>
      </c>
      <c r="MKG148" s="34" t="s">
        <v>388</v>
      </c>
      <c r="MKH148" s="34" t="s">
        <v>388</v>
      </c>
      <c r="MKI148" s="34" t="s">
        <v>388</v>
      </c>
      <c r="MKJ148" s="34" t="s">
        <v>388</v>
      </c>
      <c r="MKK148" s="34" t="s">
        <v>388</v>
      </c>
      <c r="MKL148" s="34" t="s">
        <v>388</v>
      </c>
      <c r="MKM148" s="34" t="s">
        <v>388</v>
      </c>
      <c r="MKN148" s="34" t="s">
        <v>388</v>
      </c>
      <c r="MKO148" s="34" t="s">
        <v>388</v>
      </c>
      <c r="MKP148" s="34" t="s">
        <v>388</v>
      </c>
      <c r="MKQ148" s="34" t="s">
        <v>388</v>
      </c>
      <c r="MKR148" s="34" t="s">
        <v>388</v>
      </c>
      <c r="MKS148" s="34" t="s">
        <v>388</v>
      </c>
      <c r="MKT148" s="34" t="s">
        <v>388</v>
      </c>
      <c r="MKU148" s="34" t="s">
        <v>388</v>
      </c>
      <c r="MKV148" s="34" t="s">
        <v>388</v>
      </c>
      <c r="MKW148" s="34" t="s">
        <v>388</v>
      </c>
      <c r="MKX148" s="34" t="s">
        <v>388</v>
      </c>
      <c r="MKY148" s="34" t="s">
        <v>388</v>
      </c>
      <c r="MKZ148" s="34" t="s">
        <v>388</v>
      </c>
      <c r="MLA148" s="34" t="s">
        <v>388</v>
      </c>
      <c r="MLB148" s="34" t="s">
        <v>388</v>
      </c>
      <c r="MLC148" s="34" t="s">
        <v>388</v>
      </c>
      <c r="MLD148" s="34" t="s">
        <v>388</v>
      </c>
      <c r="MLE148" s="34" t="s">
        <v>388</v>
      </c>
      <c r="MLF148" s="34" t="s">
        <v>388</v>
      </c>
      <c r="MLG148" s="34" t="s">
        <v>388</v>
      </c>
      <c r="MLH148" s="34" t="s">
        <v>388</v>
      </c>
      <c r="MLI148" s="34" t="s">
        <v>388</v>
      </c>
      <c r="MLJ148" s="34" t="s">
        <v>388</v>
      </c>
      <c r="MLK148" s="34" t="s">
        <v>388</v>
      </c>
      <c r="MLL148" s="34" t="s">
        <v>388</v>
      </c>
      <c r="MLM148" s="34" t="s">
        <v>388</v>
      </c>
      <c r="MLN148" s="34" t="s">
        <v>388</v>
      </c>
      <c r="MLO148" s="34" t="s">
        <v>388</v>
      </c>
      <c r="MLP148" s="34" t="s">
        <v>388</v>
      </c>
      <c r="MLQ148" s="34" t="s">
        <v>388</v>
      </c>
      <c r="MLR148" s="34" t="s">
        <v>388</v>
      </c>
      <c r="MLS148" s="34" t="s">
        <v>388</v>
      </c>
      <c r="MLT148" s="34" t="s">
        <v>388</v>
      </c>
      <c r="MLU148" s="34" t="s">
        <v>388</v>
      </c>
      <c r="MLV148" s="34" t="s">
        <v>388</v>
      </c>
      <c r="MLW148" s="34" t="s">
        <v>388</v>
      </c>
      <c r="MLX148" s="34" t="s">
        <v>388</v>
      </c>
      <c r="MLY148" s="34" t="s">
        <v>388</v>
      </c>
      <c r="MLZ148" s="34" t="s">
        <v>388</v>
      </c>
      <c r="MMA148" s="34" t="s">
        <v>388</v>
      </c>
      <c r="MMB148" s="34" t="s">
        <v>388</v>
      </c>
      <c r="MMC148" s="34" t="s">
        <v>388</v>
      </c>
      <c r="MMD148" s="34" t="s">
        <v>388</v>
      </c>
      <c r="MME148" s="34" t="s">
        <v>388</v>
      </c>
      <c r="MMF148" s="34" t="s">
        <v>388</v>
      </c>
      <c r="MMG148" s="34" t="s">
        <v>388</v>
      </c>
      <c r="MMH148" s="34" t="s">
        <v>388</v>
      </c>
      <c r="MMI148" s="34" t="s">
        <v>388</v>
      </c>
      <c r="MMJ148" s="34" t="s">
        <v>388</v>
      </c>
      <c r="MMK148" s="34" t="s">
        <v>388</v>
      </c>
      <c r="MML148" s="34" t="s">
        <v>388</v>
      </c>
      <c r="MMM148" s="34" t="s">
        <v>388</v>
      </c>
      <c r="MMN148" s="34" t="s">
        <v>388</v>
      </c>
      <c r="MMO148" s="34" t="s">
        <v>388</v>
      </c>
      <c r="MMP148" s="34" t="s">
        <v>388</v>
      </c>
      <c r="MMQ148" s="34" t="s">
        <v>388</v>
      </c>
      <c r="MMR148" s="34" t="s">
        <v>388</v>
      </c>
      <c r="MMS148" s="34" t="s">
        <v>388</v>
      </c>
      <c r="MMT148" s="34" t="s">
        <v>388</v>
      </c>
      <c r="MMU148" s="34" t="s">
        <v>388</v>
      </c>
      <c r="MMV148" s="34" t="s">
        <v>388</v>
      </c>
      <c r="MMW148" s="34" t="s">
        <v>388</v>
      </c>
      <c r="MMX148" s="34" t="s">
        <v>388</v>
      </c>
      <c r="MMY148" s="34" t="s">
        <v>388</v>
      </c>
      <c r="MMZ148" s="34" t="s">
        <v>388</v>
      </c>
      <c r="MNA148" s="34" t="s">
        <v>388</v>
      </c>
      <c r="MNB148" s="34" t="s">
        <v>388</v>
      </c>
      <c r="MNC148" s="34" t="s">
        <v>388</v>
      </c>
      <c r="MND148" s="34" t="s">
        <v>388</v>
      </c>
      <c r="MNE148" s="34" t="s">
        <v>388</v>
      </c>
      <c r="MNF148" s="34" t="s">
        <v>388</v>
      </c>
      <c r="MNG148" s="34" t="s">
        <v>388</v>
      </c>
      <c r="MNH148" s="34" t="s">
        <v>388</v>
      </c>
      <c r="MNI148" s="34" t="s">
        <v>388</v>
      </c>
      <c r="MNJ148" s="34" t="s">
        <v>388</v>
      </c>
      <c r="MNK148" s="34" t="s">
        <v>388</v>
      </c>
      <c r="MNL148" s="34" t="s">
        <v>388</v>
      </c>
      <c r="MNM148" s="34" t="s">
        <v>388</v>
      </c>
      <c r="MNN148" s="34" t="s">
        <v>388</v>
      </c>
      <c r="MNO148" s="34" t="s">
        <v>388</v>
      </c>
      <c r="MNP148" s="34" t="s">
        <v>388</v>
      </c>
      <c r="MNQ148" s="34" t="s">
        <v>388</v>
      </c>
      <c r="MNR148" s="34" t="s">
        <v>388</v>
      </c>
      <c r="MNS148" s="34" t="s">
        <v>388</v>
      </c>
      <c r="MNT148" s="34" t="s">
        <v>388</v>
      </c>
      <c r="MNU148" s="34" t="s">
        <v>388</v>
      </c>
      <c r="MNV148" s="34" t="s">
        <v>388</v>
      </c>
      <c r="MNW148" s="34" t="s">
        <v>388</v>
      </c>
      <c r="MNX148" s="34" t="s">
        <v>388</v>
      </c>
      <c r="MNY148" s="34" t="s">
        <v>388</v>
      </c>
      <c r="MNZ148" s="34" t="s">
        <v>388</v>
      </c>
      <c r="MOA148" s="34" t="s">
        <v>388</v>
      </c>
      <c r="MOB148" s="34" t="s">
        <v>388</v>
      </c>
      <c r="MOC148" s="34" t="s">
        <v>388</v>
      </c>
      <c r="MOD148" s="34" t="s">
        <v>388</v>
      </c>
      <c r="MOE148" s="34" t="s">
        <v>388</v>
      </c>
      <c r="MOF148" s="34" t="s">
        <v>388</v>
      </c>
      <c r="MOG148" s="34" t="s">
        <v>388</v>
      </c>
      <c r="MOH148" s="34" t="s">
        <v>388</v>
      </c>
      <c r="MOI148" s="34" t="s">
        <v>388</v>
      </c>
      <c r="MOJ148" s="34" t="s">
        <v>388</v>
      </c>
      <c r="MOK148" s="34" t="s">
        <v>388</v>
      </c>
      <c r="MOL148" s="34" t="s">
        <v>388</v>
      </c>
      <c r="MOM148" s="34" t="s">
        <v>388</v>
      </c>
      <c r="MON148" s="34" t="s">
        <v>388</v>
      </c>
      <c r="MOO148" s="34" t="s">
        <v>388</v>
      </c>
      <c r="MOP148" s="34" t="s">
        <v>388</v>
      </c>
      <c r="MOQ148" s="34" t="s">
        <v>388</v>
      </c>
      <c r="MOR148" s="34" t="s">
        <v>388</v>
      </c>
      <c r="MOS148" s="34" t="s">
        <v>388</v>
      </c>
      <c r="MOT148" s="34" t="s">
        <v>388</v>
      </c>
      <c r="MOU148" s="34" t="s">
        <v>388</v>
      </c>
      <c r="MOV148" s="34" t="s">
        <v>388</v>
      </c>
      <c r="MOW148" s="34" t="s">
        <v>388</v>
      </c>
      <c r="MOX148" s="34" t="s">
        <v>388</v>
      </c>
      <c r="MOY148" s="34" t="s">
        <v>388</v>
      </c>
      <c r="MOZ148" s="34" t="s">
        <v>388</v>
      </c>
      <c r="MPA148" s="34" t="s">
        <v>388</v>
      </c>
      <c r="MPB148" s="34" t="s">
        <v>388</v>
      </c>
      <c r="MPC148" s="34" t="s">
        <v>388</v>
      </c>
      <c r="MPD148" s="34" t="s">
        <v>388</v>
      </c>
      <c r="MPE148" s="34" t="s">
        <v>388</v>
      </c>
      <c r="MPF148" s="34" t="s">
        <v>388</v>
      </c>
      <c r="MPG148" s="34" t="s">
        <v>388</v>
      </c>
      <c r="MPH148" s="34" t="s">
        <v>388</v>
      </c>
      <c r="MPI148" s="34" t="s">
        <v>388</v>
      </c>
      <c r="MPJ148" s="34" t="s">
        <v>388</v>
      </c>
      <c r="MPK148" s="34" t="s">
        <v>388</v>
      </c>
      <c r="MPL148" s="34" t="s">
        <v>388</v>
      </c>
      <c r="MPM148" s="34" t="s">
        <v>388</v>
      </c>
      <c r="MPN148" s="34" t="s">
        <v>388</v>
      </c>
      <c r="MPO148" s="34" t="s">
        <v>388</v>
      </c>
      <c r="MPP148" s="34" t="s">
        <v>388</v>
      </c>
      <c r="MPQ148" s="34" t="s">
        <v>388</v>
      </c>
      <c r="MPR148" s="34" t="s">
        <v>388</v>
      </c>
      <c r="MPS148" s="34" t="s">
        <v>388</v>
      </c>
      <c r="MPT148" s="34" t="s">
        <v>388</v>
      </c>
      <c r="MPU148" s="34" t="s">
        <v>388</v>
      </c>
      <c r="MPV148" s="34" t="s">
        <v>388</v>
      </c>
      <c r="MPW148" s="34" t="s">
        <v>388</v>
      </c>
      <c r="MPX148" s="34" t="s">
        <v>388</v>
      </c>
      <c r="MPY148" s="34" t="s">
        <v>388</v>
      </c>
      <c r="MPZ148" s="34" t="s">
        <v>388</v>
      </c>
      <c r="MQA148" s="34" t="s">
        <v>388</v>
      </c>
      <c r="MQB148" s="34" t="s">
        <v>388</v>
      </c>
      <c r="MQC148" s="34" t="s">
        <v>388</v>
      </c>
      <c r="MQD148" s="34" t="s">
        <v>388</v>
      </c>
      <c r="MQE148" s="34" t="s">
        <v>388</v>
      </c>
      <c r="MQF148" s="34" t="s">
        <v>388</v>
      </c>
      <c r="MQG148" s="34" t="s">
        <v>388</v>
      </c>
      <c r="MQH148" s="34" t="s">
        <v>388</v>
      </c>
      <c r="MQI148" s="34" t="s">
        <v>388</v>
      </c>
      <c r="MQJ148" s="34" t="s">
        <v>388</v>
      </c>
      <c r="MQK148" s="34" t="s">
        <v>388</v>
      </c>
      <c r="MQL148" s="34" t="s">
        <v>388</v>
      </c>
      <c r="MQM148" s="34" t="s">
        <v>388</v>
      </c>
      <c r="MQN148" s="34" t="s">
        <v>388</v>
      </c>
      <c r="MQO148" s="34" t="s">
        <v>388</v>
      </c>
      <c r="MQP148" s="34" t="s">
        <v>388</v>
      </c>
      <c r="MQQ148" s="34" t="s">
        <v>388</v>
      </c>
      <c r="MQR148" s="34" t="s">
        <v>388</v>
      </c>
      <c r="MQS148" s="34" t="s">
        <v>388</v>
      </c>
      <c r="MQT148" s="34" t="s">
        <v>388</v>
      </c>
      <c r="MQU148" s="34" t="s">
        <v>388</v>
      </c>
      <c r="MQV148" s="34" t="s">
        <v>388</v>
      </c>
      <c r="MQW148" s="34" t="s">
        <v>388</v>
      </c>
      <c r="MQX148" s="34" t="s">
        <v>388</v>
      </c>
      <c r="MQY148" s="34" t="s">
        <v>388</v>
      </c>
      <c r="MQZ148" s="34" t="s">
        <v>388</v>
      </c>
      <c r="MRA148" s="34" t="s">
        <v>388</v>
      </c>
      <c r="MRB148" s="34" t="s">
        <v>388</v>
      </c>
      <c r="MRC148" s="34" t="s">
        <v>388</v>
      </c>
      <c r="MRD148" s="34" t="s">
        <v>388</v>
      </c>
      <c r="MRE148" s="34" t="s">
        <v>388</v>
      </c>
      <c r="MRF148" s="34" t="s">
        <v>388</v>
      </c>
      <c r="MRG148" s="34" t="s">
        <v>388</v>
      </c>
      <c r="MRH148" s="34" t="s">
        <v>388</v>
      </c>
      <c r="MRI148" s="34" t="s">
        <v>388</v>
      </c>
      <c r="MRJ148" s="34" t="s">
        <v>388</v>
      </c>
      <c r="MRK148" s="34" t="s">
        <v>388</v>
      </c>
      <c r="MRL148" s="34" t="s">
        <v>388</v>
      </c>
      <c r="MRM148" s="34" t="s">
        <v>388</v>
      </c>
      <c r="MRN148" s="34" t="s">
        <v>388</v>
      </c>
      <c r="MRO148" s="34" t="s">
        <v>388</v>
      </c>
      <c r="MRP148" s="34" t="s">
        <v>388</v>
      </c>
      <c r="MRQ148" s="34" t="s">
        <v>388</v>
      </c>
      <c r="MRR148" s="34" t="s">
        <v>388</v>
      </c>
      <c r="MRS148" s="34" t="s">
        <v>388</v>
      </c>
      <c r="MRT148" s="34" t="s">
        <v>388</v>
      </c>
      <c r="MRU148" s="34" t="s">
        <v>388</v>
      </c>
      <c r="MRV148" s="34" t="s">
        <v>388</v>
      </c>
      <c r="MRW148" s="34" t="s">
        <v>388</v>
      </c>
      <c r="MRX148" s="34" t="s">
        <v>388</v>
      </c>
      <c r="MRY148" s="34" t="s">
        <v>388</v>
      </c>
      <c r="MRZ148" s="34" t="s">
        <v>388</v>
      </c>
      <c r="MSA148" s="34" t="s">
        <v>388</v>
      </c>
      <c r="MSB148" s="34" t="s">
        <v>388</v>
      </c>
      <c r="MSC148" s="34" t="s">
        <v>388</v>
      </c>
      <c r="MSD148" s="34" t="s">
        <v>388</v>
      </c>
      <c r="MSE148" s="34" t="s">
        <v>388</v>
      </c>
      <c r="MSF148" s="34" t="s">
        <v>388</v>
      </c>
      <c r="MSG148" s="34" t="s">
        <v>388</v>
      </c>
      <c r="MSH148" s="34" t="s">
        <v>388</v>
      </c>
      <c r="MSI148" s="34" t="s">
        <v>388</v>
      </c>
      <c r="MSJ148" s="34" t="s">
        <v>388</v>
      </c>
      <c r="MSK148" s="34" t="s">
        <v>388</v>
      </c>
      <c r="MSL148" s="34" t="s">
        <v>388</v>
      </c>
      <c r="MSM148" s="34" t="s">
        <v>388</v>
      </c>
      <c r="MSN148" s="34" t="s">
        <v>388</v>
      </c>
      <c r="MSO148" s="34" t="s">
        <v>388</v>
      </c>
      <c r="MSP148" s="34" t="s">
        <v>388</v>
      </c>
      <c r="MSQ148" s="34" t="s">
        <v>388</v>
      </c>
      <c r="MSR148" s="34" t="s">
        <v>388</v>
      </c>
      <c r="MSS148" s="34" t="s">
        <v>388</v>
      </c>
      <c r="MST148" s="34" t="s">
        <v>388</v>
      </c>
      <c r="MSU148" s="34" t="s">
        <v>388</v>
      </c>
      <c r="MSV148" s="34" t="s">
        <v>388</v>
      </c>
      <c r="MSW148" s="34" t="s">
        <v>388</v>
      </c>
      <c r="MSX148" s="34" t="s">
        <v>388</v>
      </c>
      <c r="MSY148" s="34" t="s">
        <v>388</v>
      </c>
      <c r="MSZ148" s="34" t="s">
        <v>388</v>
      </c>
      <c r="MTA148" s="34" t="s">
        <v>388</v>
      </c>
      <c r="MTB148" s="34" t="s">
        <v>388</v>
      </c>
      <c r="MTC148" s="34" t="s">
        <v>388</v>
      </c>
      <c r="MTD148" s="34" t="s">
        <v>388</v>
      </c>
      <c r="MTE148" s="34" t="s">
        <v>388</v>
      </c>
      <c r="MTF148" s="34" t="s">
        <v>388</v>
      </c>
      <c r="MTG148" s="34" t="s">
        <v>388</v>
      </c>
      <c r="MTH148" s="34" t="s">
        <v>388</v>
      </c>
      <c r="MTI148" s="34" t="s">
        <v>388</v>
      </c>
      <c r="MTJ148" s="34" t="s">
        <v>388</v>
      </c>
      <c r="MTK148" s="34" t="s">
        <v>388</v>
      </c>
      <c r="MTL148" s="34" t="s">
        <v>388</v>
      </c>
      <c r="MTM148" s="34" t="s">
        <v>388</v>
      </c>
      <c r="MTN148" s="34" t="s">
        <v>388</v>
      </c>
      <c r="MTO148" s="34" t="s">
        <v>388</v>
      </c>
      <c r="MTP148" s="34" t="s">
        <v>388</v>
      </c>
      <c r="MTQ148" s="34" t="s">
        <v>388</v>
      </c>
      <c r="MTR148" s="34" t="s">
        <v>388</v>
      </c>
      <c r="MTS148" s="34" t="s">
        <v>388</v>
      </c>
      <c r="MTT148" s="34" t="s">
        <v>388</v>
      </c>
      <c r="MTU148" s="34" t="s">
        <v>388</v>
      </c>
      <c r="MTV148" s="34" t="s">
        <v>388</v>
      </c>
      <c r="MTW148" s="34" t="s">
        <v>388</v>
      </c>
      <c r="MTX148" s="34" t="s">
        <v>388</v>
      </c>
      <c r="MTY148" s="34" t="s">
        <v>388</v>
      </c>
      <c r="MTZ148" s="34" t="s">
        <v>388</v>
      </c>
      <c r="MUA148" s="34" t="s">
        <v>388</v>
      </c>
      <c r="MUB148" s="34" t="s">
        <v>388</v>
      </c>
      <c r="MUC148" s="34" t="s">
        <v>388</v>
      </c>
      <c r="MUD148" s="34" t="s">
        <v>388</v>
      </c>
      <c r="MUE148" s="34" t="s">
        <v>388</v>
      </c>
      <c r="MUF148" s="34" t="s">
        <v>388</v>
      </c>
      <c r="MUG148" s="34" t="s">
        <v>388</v>
      </c>
      <c r="MUH148" s="34" t="s">
        <v>388</v>
      </c>
      <c r="MUI148" s="34" t="s">
        <v>388</v>
      </c>
      <c r="MUJ148" s="34" t="s">
        <v>388</v>
      </c>
      <c r="MUK148" s="34" t="s">
        <v>388</v>
      </c>
      <c r="MUL148" s="34" t="s">
        <v>388</v>
      </c>
      <c r="MUM148" s="34" t="s">
        <v>388</v>
      </c>
      <c r="MUN148" s="34" t="s">
        <v>388</v>
      </c>
      <c r="MUO148" s="34" t="s">
        <v>388</v>
      </c>
      <c r="MUP148" s="34" t="s">
        <v>388</v>
      </c>
      <c r="MUQ148" s="34" t="s">
        <v>388</v>
      </c>
      <c r="MUR148" s="34" t="s">
        <v>388</v>
      </c>
      <c r="MUS148" s="34" t="s">
        <v>388</v>
      </c>
      <c r="MUT148" s="34" t="s">
        <v>388</v>
      </c>
      <c r="MUU148" s="34" t="s">
        <v>388</v>
      </c>
      <c r="MUV148" s="34" t="s">
        <v>388</v>
      </c>
      <c r="MUW148" s="34" t="s">
        <v>388</v>
      </c>
      <c r="MUX148" s="34" t="s">
        <v>388</v>
      </c>
      <c r="MUY148" s="34" t="s">
        <v>388</v>
      </c>
      <c r="MUZ148" s="34" t="s">
        <v>388</v>
      </c>
      <c r="MVA148" s="34" t="s">
        <v>388</v>
      </c>
      <c r="MVB148" s="34" t="s">
        <v>388</v>
      </c>
      <c r="MVC148" s="34" t="s">
        <v>388</v>
      </c>
      <c r="MVD148" s="34" t="s">
        <v>388</v>
      </c>
      <c r="MVE148" s="34" t="s">
        <v>388</v>
      </c>
      <c r="MVF148" s="34" t="s">
        <v>388</v>
      </c>
      <c r="MVG148" s="34" t="s">
        <v>388</v>
      </c>
      <c r="MVH148" s="34" t="s">
        <v>388</v>
      </c>
      <c r="MVI148" s="34" t="s">
        <v>388</v>
      </c>
      <c r="MVJ148" s="34" t="s">
        <v>388</v>
      </c>
      <c r="MVK148" s="34" t="s">
        <v>388</v>
      </c>
      <c r="MVL148" s="34" t="s">
        <v>388</v>
      </c>
      <c r="MVM148" s="34" t="s">
        <v>388</v>
      </c>
      <c r="MVN148" s="34" t="s">
        <v>388</v>
      </c>
      <c r="MVO148" s="34" t="s">
        <v>388</v>
      </c>
      <c r="MVP148" s="34" t="s">
        <v>388</v>
      </c>
      <c r="MVQ148" s="34" t="s">
        <v>388</v>
      </c>
      <c r="MVR148" s="34" t="s">
        <v>388</v>
      </c>
      <c r="MVS148" s="34" t="s">
        <v>388</v>
      </c>
      <c r="MVT148" s="34" t="s">
        <v>388</v>
      </c>
      <c r="MVU148" s="34" t="s">
        <v>388</v>
      </c>
      <c r="MVV148" s="34" t="s">
        <v>388</v>
      </c>
      <c r="MVW148" s="34" t="s">
        <v>388</v>
      </c>
      <c r="MVX148" s="34" t="s">
        <v>388</v>
      </c>
      <c r="MVY148" s="34" t="s">
        <v>388</v>
      </c>
      <c r="MVZ148" s="34" t="s">
        <v>388</v>
      </c>
      <c r="MWA148" s="34" t="s">
        <v>388</v>
      </c>
      <c r="MWB148" s="34" t="s">
        <v>388</v>
      </c>
      <c r="MWC148" s="34" t="s">
        <v>388</v>
      </c>
      <c r="MWD148" s="34" t="s">
        <v>388</v>
      </c>
      <c r="MWE148" s="34" t="s">
        <v>388</v>
      </c>
      <c r="MWF148" s="34" t="s">
        <v>388</v>
      </c>
      <c r="MWG148" s="34" t="s">
        <v>388</v>
      </c>
      <c r="MWH148" s="34" t="s">
        <v>388</v>
      </c>
      <c r="MWI148" s="34" t="s">
        <v>388</v>
      </c>
      <c r="MWJ148" s="34" t="s">
        <v>388</v>
      </c>
      <c r="MWK148" s="34" t="s">
        <v>388</v>
      </c>
      <c r="MWL148" s="34" t="s">
        <v>388</v>
      </c>
      <c r="MWM148" s="34" t="s">
        <v>388</v>
      </c>
      <c r="MWN148" s="34" t="s">
        <v>388</v>
      </c>
      <c r="MWO148" s="34" t="s">
        <v>388</v>
      </c>
      <c r="MWP148" s="34" t="s">
        <v>388</v>
      </c>
      <c r="MWQ148" s="34" t="s">
        <v>388</v>
      </c>
      <c r="MWR148" s="34" t="s">
        <v>388</v>
      </c>
      <c r="MWS148" s="34" t="s">
        <v>388</v>
      </c>
      <c r="MWT148" s="34" t="s">
        <v>388</v>
      </c>
      <c r="MWU148" s="34" t="s">
        <v>388</v>
      </c>
      <c r="MWV148" s="34" t="s">
        <v>388</v>
      </c>
      <c r="MWW148" s="34" t="s">
        <v>388</v>
      </c>
      <c r="MWX148" s="34" t="s">
        <v>388</v>
      </c>
      <c r="MWY148" s="34" t="s">
        <v>388</v>
      </c>
      <c r="MWZ148" s="34" t="s">
        <v>388</v>
      </c>
      <c r="MXA148" s="34" t="s">
        <v>388</v>
      </c>
      <c r="MXB148" s="34" t="s">
        <v>388</v>
      </c>
      <c r="MXC148" s="34" t="s">
        <v>388</v>
      </c>
      <c r="MXD148" s="34" t="s">
        <v>388</v>
      </c>
      <c r="MXE148" s="34" t="s">
        <v>388</v>
      </c>
      <c r="MXF148" s="34" t="s">
        <v>388</v>
      </c>
      <c r="MXG148" s="34" t="s">
        <v>388</v>
      </c>
      <c r="MXH148" s="34" t="s">
        <v>388</v>
      </c>
      <c r="MXI148" s="34" t="s">
        <v>388</v>
      </c>
      <c r="MXJ148" s="34" t="s">
        <v>388</v>
      </c>
      <c r="MXK148" s="34" t="s">
        <v>388</v>
      </c>
      <c r="MXL148" s="34" t="s">
        <v>388</v>
      </c>
      <c r="MXM148" s="34" t="s">
        <v>388</v>
      </c>
      <c r="MXN148" s="34" t="s">
        <v>388</v>
      </c>
      <c r="MXO148" s="34" t="s">
        <v>388</v>
      </c>
      <c r="MXP148" s="34" t="s">
        <v>388</v>
      </c>
      <c r="MXQ148" s="34" t="s">
        <v>388</v>
      </c>
      <c r="MXR148" s="34" t="s">
        <v>388</v>
      </c>
      <c r="MXS148" s="34" t="s">
        <v>388</v>
      </c>
      <c r="MXT148" s="34" t="s">
        <v>388</v>
      </c>
      <c r="MXU148" s="34" t="s">
        <v>388</v>
      </c>
      <c r="MXV148" s="34" t="s">
        <v>388</v>
      </c>
      <c r="MXW148" s="34" t="s">
        <v>388</v>
      </c>
      <c r="MXX148" s="34" t="s">
        <v>388</v>
      </c>
      <c r="MXY148" s="34" t="s">
        <v>388</v>
      </c>
      <c r="MXZ148" s="34" t="s">
        <v>388</v>
      </c>
      <c r="MYA148" s="34" t="s">
        <v>388</v>
      </c>
      <c r="MYB148" s="34" t="s">
        <v>388</v>
      </c>
      <c r="MYC148" s="34" t="s">
        <v>388</v>
      </c>
      <c r="MYD148" s="34" t="s">
        <v>388</v>
      </c>
      <c r="MYE148" s="34" t="s">
        <v>388</v>
      </c>
      <c r="MYF148" s="34" t="s">
        <v>388</v>
      </c>
      <c r="MYG148" s="34" t="s">
        <v>388</v>
      </c>
      <c r="MYH148" s="34" t="s">
        <v>388</v>
      </c>
      <c r="MYI148" s="34" t="s">
        <v>388</v>
      </c>
      <c r="MYJ148" s="34" t="s">
        <v>388</v>
      </c>
      <c r="MYK148" s="34" t="s">
        <v>388</v>
      </c>
      <c r="MYL148" s="34" t="s">
        <v>388</v>
      </c>
      <c r="MYM148" s="34" t="s">
        <v>388</v>
      </c>
      <c r="MYN148" s="34" t="s">
        <v>388</v>
      </c>
      <c r="MYO148" s="34" t="s">
        <v>388</v>
      </c>
      <c r="MYP148" s="34" t="s">
        <v>388</v>
      </c>
      <c r="MYQ148" s="34" t="s">
        <v>388</v>
      </c>
      <c r="MYR148" s="34" t="s">
        <v>388</v>
      </c>
      <c r="MYS148" s="34" t="s">
        <v>388</v>
      </c>
      <c r="MYT148" s="34" t="s">
        <v>388</v>
      </c>
      <c r="MYU148" s="34" t="s">
        <v>388</v>
      </c>
      <c r="MYV148" s="34" t="s">
        <v>388</v>
      </c>
      <c r="MYW148" s="34" t="s">
        <v>388</v>
      </c>
      <c r="MYX148" s="34" t="s">
        <v>388</v>
      </c>
      <c r="MYY148" s="34" t="s">
        <v>388</v>
      </c>
      <c r="MYZ148" s="34" t="s">
        <v>388</v>
      </c>
      <c r="MZA148" s="34" t="s">
        <v>388</v>
      </c>
      <c r="MZB148" s="34" t="s">
        <v>388</v>
      </c>
      <c r="MZC148" s="34" t="s">
        <v>388</v>
      </c>
      <c r="MZD148" s="34" t="s">
        <v>388</v>
      </c>
      <c r="MZE148" s="34" t="s">
        <v>388</v>
      </c>
      <c r="MZF148" s="34" t="s">
        <v>388</v>
      </c>
      <c r="MZG148" s="34" t="s">
        <v>388</v>
      </c>
      <c r="MZH148" s="34" t="s">
        <v>388</v>
      </c>
      <c r="MZI148" s="34" t="s">
        <v>388</v>
      </c>
      <c r="MZJ148" s="34" t="s">
        <v>388</v>
      </c>
      <c r="MZK148" s="34" t="s">
        <v>388</v>
      </c>
      <c r="MZL148" s="34" t="s">
        <v>388</v>
      </c>
      <c r="MZM148" s="34" t="s">
        <v>388</v>
      </c>
      <c r="MZN148" s="34" t="s">
        <v>388</v>
      </c>
      <c r="MZO148" s="34" t="s">
        <v>388</v>
      </c>
      <c r="MZP148" s="34" t="s">
        <v>388</v>
      </c>
      <c r="MZQ148" s="34" t="s">
        <v>388</v>
      </c>
      <c r="MZR148" s="34" t="s">
        <v>388</v>
      </c>
      <c r="MZS148" s="34" t="s">
        <v>388</v>
      </c>
      <c r="MZT148" s="34" t="s">
        <v>388</v>
      </c>
      <c r="MZU148" s="34" t="s">
        <v>388</v>
      </c>
      <c r="MZV148" s="34" t="s">
        <v>388</v>
      </c>
      <c r="MZW148" s="34" t="s">
        <v>388</v>
      </c>
      <c r="MZX148" s="34" t="s">
        <v>388</v>
      </c>
      <c r="MZY148" s="34" t="s">
        <v>388</v>
      </c>
      <c r="MZZ148" s="34" t="s">
        <v>388</v>
      </c>
      <c r="NAA148" s="34" t="s">
        <v>388</v>
      </c>
      <c r="NAB148" s="34" t="s">
        <v>388</v>
      </c>
      <c r="NAC148" s="34" t="s">
        <v>388</v>
      </c>
      <c r="NAD148" s="34" t="s">
        <v>388</v>
      </c>
      <c r="NAE148" s="34" t="s">
        <v>388</v>
      </c>
      <c r="NAF148" s="34" t="s">
        <v>388</v>
      </c>
      <c r="NAG148" s="34" t="s">
        <v>388</v>
      </c>
      <c r="NAH148" s="34" t="s">
        <v>388</v>
      </c>
      <c r="NAI148" s="34" t="s">
        <v>388</v>
      </c>
      <c r="NAJ148" s="34" t="s">
        <v>388</v>
      </c>
      <c r="NAK148" s="34" t="s">
        <v>388</v>
      </c>
      <c r="NAL148" s="34" t="s">
        <v>388</v>
      </c>
      <c r="NAM148" s="34" t="s">
        <v>388</v>
      </c>
      <c r="NAN148" s="34" t="s">
        <v>388</v>
      </c>
      <c r="NAO148" s="34" t="s">
        <v>388</v>
      </c>
      <c r="NAP148" s="34" t="s">
        <v>388</v>
      </c>
      <c r="NAQ148" s="34" t="s">
        <v>388</v>
      </c>
      <c r="NAR148" s="34" t="s">
        <v>388</v>
      </c>
      <c r="NAS148" s="34" t="s">
        <v>388</v>
      </c>
      <c r="NAT148" s="34" t="s">
        <v>388</v>
      </c>
      <c r="NAU148" s="34" t="s">
        <v>388</v>
      </c>
      <c r="NAV148" s="34" t="s">
        <v>388</v>
      </c>
      <c r="NAW148" s="34" t="s">
        <v>388</v>
      </c>
      <c r="NAX148" s="34" t="s">
        <v>388</v>
      </c>
      <c r="NAY148" s="34" t="s">
        <v>388</v>
      </c>
      <c r="NAZ148" s="34" t="s">
        <v>388</v>
      </c>
      <c r="NBA148" s="34" t="s">
        <v>388</v>
      </c>
      <c r="NBB148" s="34" t="s">
        <v>388</v>
      </c>
      <c r="NBC148" s="34" t="s">
        <v>388</v>
      </c>
      <c r="NBD148" s="34" t="s">
        <v>388</v>
      </c>
      <c r="NBE148" s="34" t="s">
        <v>388</v>
      </c>
      <c r="NBF148" s="34" t="s">
        <v>388</v>
      </c>
      <c r="NBG148" s="34" t="s">
        <v>388</v>
      </c>
      <c r="NBH148" s="34" t="s">
        <v>388</v>
      </c>
      <c r="NBI148" s="34" t="s">
        <v>388</v>
      </c>
      <c r="NBJ148" s="34" t="s">
        <v>388</v>
      </c>
      <c r="NBK148" s="34" t="s">
        <v>388</v>
      </c>
      <c r="NBL148" s="34" t="s">
        <v>388</v>
      </c>
      <c r="NBM148" s="34" t="s">
        <v>388</v>
      </c>
      <c r="NBN148" s="34" t="s">
        <v>388</v>
      </c>
      <c r="NBO148" s="34" t="s">
        <v>388</v>
      </c>
      <c r="NBP148" s="34" t="s">
        <v>388</v>
      </c>
      <c r="NBQ148" s="34" t="s">
        <v>388</v>
      </c>
      <c r="NBR148" s="34" t="s">
        <v>388</v>
      </c>
      <c r="NBS148" s="34" t="s">
        <v>388</v>
      </c>
      <c r="NBT148" s="34" t="s">
        <v>388</v>
      </c>
      <c r="NBU148" s="34" t="s">
        <v>388</v>
      </c>
      <c r="NBV148" s="34" t="s">
        <v>388</v>
      </c>
      <c r="NBW148" s="34" t="s">
        <v>388</v>
      </c>
      <c r="NBX148" s="34" t="s">
        <v>388</v>
      </c>
      <c r="NBY148" s="34" t="s">
        <v>388</v>
      </c>
      <c r="NBZ148" s="34" t="s">
        <v>388</v>
      </c>
      <c r="NCA148" s="34" t="s">
        <v>388</v>
      </c>
      <c r="NCB148" s="34" t="s">
        <v>388</v>
      </c>
      <c r="NCC148" s="34" t="s">
        <v>388</v>
      </c>
      <c r="NCD148" s="34" t="s">
        <v>388</v>
      </c>
      <c r="NCE148" s="34" t="s">
        <v>388</v>
      </c>
      <c r="NCF148" s="34" t="s">
        <v>388</v>
      </c>
      <c r="NCG148" s="34" t="s">
        <v>388</v>
      </c>
      <c r="NCH148" s="34" t="s">
        <v>388</v>
      </c>
      <c r="NCI148" s="34" t="s">
        <v>388</v>
      </c>
      <c r="NCJ148" s="34" t="s">
        <v>388</v>
      </c>
      <c r="NCK148" s="34" t="s">
        <v>388</v>
      </c>
      <c r="NCL148" s="34" t="s">
        <v>388</v>
      </c>
      <c r="NCM148" s="34" t="s">
        <v>388</v>
      </c>
      <c r="NCN148" s="34" t="s">
        <v>388</v>
      </c>
      <c r="NCO148" s="34" t="s">
        <v>388</v>
      </c>
      <c r="NCP148" s="34" t="s">
        <v>388</v>
      </c>
      <c r="NCQ148" s="34" t="s">
        <v>388</v>
      </c>
      <c r="NCR148" s="34" t="s">
        <v>388</v>
      </c>
      <c r="NCS148" s="34" t="s">
        <v>388</v>
      </c>
      <c r="NCT148" s="34" t="s">
        <v>388</v>
      </c>
      <c r="NCU148" s="34" t="s">
        <v>388</v>
      </c>
      <c r="NCV148" s="34" t="s">
        <v>388</v>
      </c>
      <c r="NCW148" s="34" t="s">
        <v>388</v>
      </c>
      <c r="NCX148" s="34" t="s">
        <v>388</v>
      </c>
      <c r="NCY148" s="34" t="s">
        <v>388</v>
      </c>
      <c r="NCZ148" s="34" t="s">
        <v>388</v>
      </c>
      <c r="NDA148" s="34" t="s">
        <v>388</v>
      </c>
      <c r="NDB148" s="34" t="s">
        <v>388</v>
      </c>
      <c r="NDC148" s="34" t="s">
        <v>388</v>
      </c>
      <c r="NDD148" s="34" t="s">
        <v>388</v>
      </c>
      <c r="NDE148" s="34" t="s">
        <v>388</v>
      </c>
      <c r="NDF148" s="34" t="s">
        <v>388</v>
      </c>
      <c r="NDG148" s="34" t="s">
        <v>388</v>
      </c>
      <c r="NDH148" s="34" t="s">
        <v>388</v>
      </c>
      <c r="NDI148" s="34" t="s">
        <v>388</v>
      </c>
      <c r="NDJ148" s="34" t="s">
        <v>388</v>
      </c>
      <c r="NDK148" s="34" t="s">
        <v>388</v>
      </c>
      <c r="NDL148" s="34" t="s">
        <v>388</v>
      </c>
      <c r="NDM148" s="34" t="s">
        <v>388</v>
      </c>
      <c r="NDN148" s="34" t="s">
        <v>388</v>
      </c>
      <c r="NDO148" s="34" t="s">
        <v>388</v>
      </c>
      <c r="NDP148" s="34" t="s">
        <v>388</v>
      </c>
      <c r="NDQ148" s="34" t="s">
        <v>388</v>
      </c>
      <c r="NDR148" s="34" t="s">
        <v>388</v>
      </c>
      <c r="NDS148" s="34" t="s">
        <v>388</v>
      </c>
      <c r="NDT148" s="34" t="s">
        <v>388</v>
      </c>
      <c r="NDU148" s="34" t="s">
        <v>388</v>
      </c>
      <c r="NDV148" s="34" t="s">
        <v>388</v>
      </c>
      <c r="NDW148" s="34" t="s">
        <v>388</v>
      </c>
      <c r="NDX148" s="34" t="s">
        <v>388</v>
      </c>
      <c r="NDY148" s="34" t="s">
        <v>388</v>
      </c>
      <c r="NDZ148" s="34" t="s">
        <v>388</v>
      </c>
      <c r="NEA148" s="34" t="s">
        <v>388</v>
      </c>
      <c r="NEB148" s="34" t="s">
        <v>388</v>
      </c>
      <c r="NEC148" s="34" t="s">
        <v>388</v>
      </c>
      <c r="NED148" s="34" t="s">
        <v>388</v>
      </c>
      <c r="NEE148" s="34" t="s">
        <v>388</v>
      </c>
      <c r="NEF148" s="34" t="s">
        <v>388</v>
      </c>
      <c r="NEG148" s="34" t="s">
        <v>388</v>
      </c>
      <c r="NEH148" s="34" t="s">
        <v>388</v>
      </c>
      <c r="NEI148" s="34" t="s">
        <v>388</v>
      </c>
      <c r="NEJ148" s="34" t="s">
        <v>388</v>
      </c>
      <c r="NEK148" s="34" t="s">
        <v>388</v>
      </c>
      <c r="NEL148" s="34" t="s">
        <v>388</v>
      </c>
      <c r="NEM148" s="34" t="s">
        <v>388</v>
      </c>
      <c r="NEN148" s="34" t="s">
        <v>388</v>
      </c>
      <c r="NEO148" s="34" t="s">
        <v>388</v>
      </c>
      <c r="NEP148" s="34" t="s">
        <v>388</v>
      </c>
      <c r="NEQ148" s="34" t="s">
        <v>388</v>
      </c>
      <c r="NER148" s="34" t="s">
        <v>388</v>
      </c>
      <c r="NES148" s="34" t="s">
        <v>388</v>
      </c>
      <c r="NET148" s="34" t="s">
        <v>388</v>
      </c>
      <c r="NEU148" s="34" t="s">
        <v>388</v>
      </c>
      <c r="NEV148" s="34" t="s">
        <v>388</v>
      </c>
      <c r="NEW148" s="34" t="s">
        <v>388</v>
      </c>
      <c r="NEX148" s="34" t="s">
        <v>388</v>
      </c>
      <c r="NEY148" s="34" t="s">
        <v>388</v>
      </c>
      <c r="NEZ148" s="34" t="s">
        <v>388</v>
      </c>
      <c r="NFA148" s="34" t="s">
        <v>388</v>
      </c>
      <c r="NFB148" s="34" t="s">
        <v>388</v>
      </c>
      <c r="NFC148" s="34" t="s">
        <v>388</v>
      </c>
      <c r="NFD148" s="34" t="s">
        <v>388</v>
      </c>
      <c r="NFE148" s="34" t="s">
        <v>388</v>
      </c>
      <c r="NFF148" s="34" t="s">
        <v>388</v>
      </c>
      <c r="NFG148" s="34" t="s">
        <v>388</v>
      </c>
      <c r="NFH148" s="34" t="s">
        <v>388</v>
      </c>
      <c r="NFI148" s="34" t="s">
        <v>388</v>
      </c>
      <c r="NFJ148" s="34" t="s">
        <v>388</v>
      </c>
      <c r="NFK148" s="34" t="s">
        <v>388</v>
      </c>
      <c r="NFL148" s="34" t="s">
        <v>388</v>
      </c>
      <c r="NFM148" s="34" t="s">
        <v>388</v>
      </c>
      <c r="NFN148" s="34" t="s">
        <v>388</v>
      </c>
      <c r="NFO148" s="34" t="s">
        <v>388</v>
      </c>
      <c r="NFP148" s="34" t="s">
        <v>388</v>
      </c>
      <c r="NFQ148" s="34" t="s">
        <v>388</v>
      </c>
      <c r="NFR148" s="34" t="s">
        <v>388</v>
      </c>
      <c r="NFS148" s="34" t="s">
        <v>388</v>
      </c>
      <c r="NFT148" s="34" t="s">
        <v>388</v>
      </c>
      <c r="NFU148" s="34" t="s">
        <v>388</v>
      </c>
      <c r="NFV148" s="34" t="s">
        <v>388</v>
      </c>
      <c r="NFW148" s="34" t="s">
        <v>388</v>
      </c>
      <c r="NFX148" s="34" t="s">
        <v>388</v>
      </c>
      <c r="NFY148" s="34" t="s">
        <v>388</v>
      </c>
      <c r="NFZ148" s="34" t="s">
        <v>388</v>
      </c>
      <c r="NGA148" s="34" t="s">
        <v>388</v>
      </c>
      <c r="NGB148" s="34" t="s">
        <v>388</v>
      </c>
      <c r="NGC148" s="34" t="s">
        <v>388</v>
      </c>
      <c r="NGD148" s="34" t="s">
        <v>388</v>
      </c>
      <c r="NGE148" s="34" t="s">
        <v>388</v>
      </c>
      <c r="NGF148" s="34" t="s">
        <v>388</v>
      </c>
      <c r="NGG148" s="34" t="s">
        <v>388</v>
      </c>
      <c r="NGH148" s="34" t="s">
        <v>388</v>
      </c>
      <c r="NGI148" s="34" t="s">
        <v>388</v>
      </c>
      <c r="NGJ148" s="34" t="s">
        <v>388</v>
      </c>
      <c r="NGK148" s="34" t="s">
        <v>388</v>
      </c>
      <c r="NGL148" s="34" t="s">
        <v>388</v>
      </c>
      <c r="NGM148" s="34" t="s">
        <v>388</v>
      </c>
      <c r="NGN148" s="34" t="s">
        <v>388</v>
      </c>
      <c r="NGO148" s="34" t="s">
        <v>388</v>
      </c>
      <c r="NGP148" s="34" t="s">
        <v>388</v>
      </c>
      <c r="NGQ148" s="34" t="s">
        <v>388</v>
      </c>
      <c r="NGR148" s="34" t="s">
        <v>388</v>
      </c>
      <c r="NGS148" s="34" t="s">
        <v>388</v>
      </c>
      <c r="NGT148" s="34" t="s">
        <v>388</v>
      </c>
      <c r="NGU148" s="34" t="s">
        <v>388</v>
      </c>
      <c r="NGV148" s="34" t="s">
        <v>388</v>
      </c>
      <c r="NGW148" s="34" t="s">
        <v>388</v>
      </c>
      <c r="NGX148" s="34" t="s">
        <v>388</v>
      </c>
      <c r="NGY148" s="34" t="s">
        <v>388</v>
      </c>
      <c r="NGZ148" s="34" t="s">
        <v>388</v>
      </c>
      <c r="NHA148" s="34" t="s">
        <v>388</v>
      </c>
      <c r="NHB148" s="34" t="s">
        <v>388</v>
      </c>
      <c r="NHC148" s="34" t="s">
        <v>388</v>
      </c>
      <c r="NHD148" s="34" t="s">
        <v>388</v>
      </c>
      <c r="NHE148" s="34" t="s">
        <v>388</v>
      </c>
      <c r="NHF148" s="34" t="s">
        <v>388</v>
      </c>
      <c r="NHG148" s="34" t="s">
        <v>388</v>
      </c>
      <c r="NHH148" s="34" t="s">
        <v>388</v>
      </c>
      <c r="NHI148" s="34" t="s">
        <v>388</v>
      </c>
      <c r="NHJ148" s="34" t="s">
        <v>388</v>
      </c>
      <c r="NHK148" s="34" t="s">
        <v>388</v>
      </c>
      <c r="NHL148" s="34" t="s">
        <v>388</v>
      </c>
      <c r="NHM148" s="34" t="s">
        <v>388</v>
      </c>
      <c r="NHN148" s="34" t="s">
        <v>388</v>
      </c>
      <c r="NHO148" s="34" t="s">
        <v>388</v>
      </c>
      <c r="NHP148" s="34" t="s">
        <v>388</v>
      </c>
      <c r="NHQ148" s="34" t="s">
        <v>388</v>
      </c>
      <c r="NHR148" s="34" t="s">
        <v>388</v>
      </c>
      <c r="NHS148" s="34" t="s">
        <v>388</v>
      </c>
      <c r="NHT148" s="34" t="s">
        <v>388</v>
      </c>
      <c r="NHU148" s="34" t="s">
        <v>388</v>
      </c>
      <c r="NHV148" s="34" t="s">
        <v>388</v>
      </c>
      <c r="NHW148" s="34" t="s">
        <v>388</v>
      </c>
      <c r="NHX148" s="34" t="s">
        <v>388</v>
      </c>
      <c r="NHY148" s="34" t="s">
        <v>388</v>
      </c>
      <c r="NHZ148" s="34" t="s">
        <v>388</v>
      </c>
      <c r="NIA148" s="34" t="s">
        <v>388</v>
      </c>
      <c r="NIB148" s="34" t="s">
        <v>388</v>
      </c>
      <c r="NIC148" s="34" t="s">
        <v>388</v>
      </c>
      <c r="NID148" s="34" t="s">
        <v>388</v>
      </c>
      <c r="NIE148" s="34" t="s">
        <v>388</v>
      </c>
      <c r="NIF148" s="34" t="s">
        <v>388</v>
      </c>
      <c r="NIG148" s="34" t="s">
        <v>388</v>
      </c>
      <c r="NIH148" s="34" t="s">
        <v>388</v>
      </c>
      <c r="NII148" s="34" t="s">
        <v>388</v>
      </c>
      <c r="NIJ148" s="34" t="s">
        <v>388</v>
      </c>
      <c r="NIK148" s="34" t="s">
        <v>388</v>
      </c>
      <c r="NIL148" s="34" t="s">
        <v>388</v>
      </c>
      <c r="NIM148" s="34" t="s">
        <v>388</v>
      </c>
      <c r="NIN148" s="34" t="s">
        <v>388</v>
      </c>
      <c r="NIO148" s="34" t="s">
        <v>388</v>
      </c>
      <c r="NIP148" s="34" t="s">
        <v>388</v>
      </c>
      <c r="NIQ148" s="34" t="s">
        <v>388</v>
      </c>
      <c r="NIR148" s="34" t="s">
        <v>388</v>
      </c>
      <c r="NIS148" s="34" t="s">
        <v>388</v>
      </c>
      <c r="NIT148" s="34" t="s">
        <v>388</v>
      </c>
      <c r="NIU148" s="34" t="s">
        <v>388</v>
      </c>
      <c r="NIV148" s="34" t="s">
        <v>388</v>
      </c>
      <c r="NIW148" s="34" t="s">
        <v>388</v>
      </c>
      <c r="NIX148" s="34" t="s">
        <v>388</v>
      </c>
      <c r="NIY148" s="34" t="s">
        <v>388</v>
      </c>
      <c r="NIZ148" s="34" t="s">
        <v>388</v>
      </c>
      <c r="NJA148" s="34" t="s">
        <v>388</v>
      </c>
      <c r="NJB148" s="34" t="s">
        <v>388</v>
      </c>
      <c r="NJC148" s="34" t="s">
        <v>388</v>
      </c>
      <c r="NJD148" s="34" t="s">
        <v>388</v>
      </c>
      <c r="NJE148" s="34" t="s">
        <v>388</v>
      </c>
      <c r="NJF148" s="34" t="s">
        <v>388</v>
      </c>
      <c r="NJG148" s="34" t="s">
        <v>388</v>
      </c>
      <c r="NJH148" s="34" t="s">
        <v>388</v>
      </c>
      <c r="NJI148" s="34" t="s">
        <v>388</v>
      </c>
      <c r="NJJ148" s="34" t="s">
        <v>388</v>
      </c>
      <c r="NJK148" s="34" t="s">
        <v>388</v>
      </c>
      <c r="NJL148" s="34" t="s">
        <v>388</v>
      </c>
      <c r="NJM148" s="34" t="s">
        <v>388</v>
      </c>
      <c r="NJN148" s="34" t="s">
        <v>388</v>
      </c>
      <c r="NJO148" s="34" t="s">
        <v>388</v>
      </c>
      <c r="NJP148" s="34" t="s">
        <v>388</v>
      </c>
      <c r="NJQ148" s="34" t="s">
        <v>388</v>
      </c>
      <c r="NJR148" s="34" t="s">
        <v>388</v>
      </c>
      <c r="NJS148" s="34" t="s">
        <v>388</v>
      </c>
      <c r="NJT148" s="34" t="s">
        <v>388</v>
      </c>
      <c r="NJU148" s="34" t="s">
        <v>388</v>
      </c>
      <c r="NJV148" s="34" t="s">
        <v>388</v>
      </c>
      <c r="NJW148" s="34" t="s">
        <v>388</v>
      </c>
      <c r="NJX148" s="34" t="s">
        <v>388</v>
      </c>
      <c r="NJY148" s="34" t="s">
        <v>388</v>
      </c>
      <c r="NJZ148" s="34" t="s">
        <v>388</v>
      </c>
      <c r="NKA148" s="34" t="s">
        <v>388</v>
      </c>
      <c r="NKB148" s="34" t="s">
        <v>388</v>
      </c>
      <c r="NKC148" s="34" t="s">
        <v>388</v>
      </c>
      <c r="NKD148" s="34" t="s">
        <v>388</v>
      </c>
      <c r="NKE148" s="34" t="s">
        <v>388</v>
      </c>
      <c r="NKF148" s="34" t="s">
        <v>388</v>
      </c>
      <c r="NKG148" s="34" t="s">
        <v>388</v>
      </c>
      <c r="NKH148" s="34" t="s">
        <v>388</v>
      </c>
      <c r="NKI148" s="34" t="s">
        <v>388</v>
      </c>
      <c r="NKJ148" s="34" t="s">
        <v>388</v>
      </c>
      <c r="NKK148" s="34" t="s">
        <v>388</v>
      </c>
      <c r="NKL148" s="34" t="s">
        <v>388</v>
      </c>
      <c r="NKM148" s="34" t="s">
        <v>388</v>
      </c>
      <c r="NKN148" s="34" t="s">
        <v>388</v>
      </c>
      <c r="NKO148" s="34" t="s">
        <v>388</v>
      </c>
      <c r="NKP148" s="34" t="s">
        <v>388</v>
      </c>
      <c r="NKQ148" s="34" t="s">
        <v>388</v>
      </c>
      <c r="NKR148" s="34" t="s">
        <v>388</v>
      </c>
      <c r="NKS148" s="34" t="s">
        <v>388</v>
      </c>
      <c r="NKT148" s="34" t="s">
        <v>388</v>
      </c>
      <c r="NKU148" s="34" t="s">
        <v>388</v>
      </c>
      <c r="NKV148" s="34" t="s">
        <v>388</v>
      </c>
      <c r="NKW148" s="34" t="s">
        <v>388</v>
      </c>
      <c r="NKX148" s="34" t="s">
        <v>388</v>
      </c>
      <c r="NKY148" s="34" t="s">
        <v>388</v>
      </c>
      <c r="NKZ148" s="34" t="s">
        <v>388</v>
      </c>
      <c r="NLA148" s="34" t="s">
        <v>388</v>
      </c>
      <c r="NLB148" s="34" t="s">
        <v>388</v>
      </c>
      <c r="NLC148" s="34" t="s">
        <v>388</v>
      </c>
      <c r="NLD148" s="34" t="s">
        <v>388</v>
      </c>
      <c r="NLE148" s="34" t="s">
        <v>388</v>
      </c>
      <c r="NLF148" s="34" t="s">
        <v>388</v>
      </c>
      <c r="NLG148" s="34" t="s">
        <v>388</v>
      </c>
      <c r="NLH148" s="34" t="s">
        <v>388</v>
      </c>
      <c r="NLI148" s="34" t="s">
        <v>388</v>
      </c>
      <c r="NLJ148" s="34" t="s">
        <v>388</v>
      </c>
      <c r="NLK148" s="34" t="s">
        <v>388</v>
      </c>
      <c r="NLL148" s="34" t="s">
        <v>388</v>
      </c>
      <c r="NLM148" s="34" t="s">
        <v>388</v>
      </c>
      <c r="NLN148" s="34" t="s">
        <v>388</v>
      </c>
      <c r="NLO148" s="34" t="s">
        <v>388</v>
      </c>
      <c r="NLP148" s="34" t="s">
        <v>388</v>
      </c>
      <c r="NLQ148" s="34" t="s">
        <v>388</v>
      </c>
      <c r="NLR148" s="34" t="s">
        <v>388</v>
      </c>
      <c r="NLS148" s="34" t="s">
        <v>388</v>
      </c>
      <c r="NLT148" s="34" t="s">
        <v>388</v>
      </c>
      <c r="NLU148" s="34" t="s">
        <v>388</v>
      </c>
      <c r="NLV148" s="34" t="s">
        <v>388</v>
      </c>
      <c r="NLW148" s="34" t="s">
        <v>388</v>
      </c>
      <c r="NLX148" s="34" t="s">
        <v>388</v>
      </c>
      <c r="NLY148" s="34" t="s">
        <v>388</v>
      </c>
      <c r="NLZ148" s="34" t="s">
        <v>388</v>
      </c>
      <c r="NMA148" s="34" t="s">
        <v>388</v>
      </c>
      <c r="NMB148" s="34" t="s">
        <v>388</v>
      </c>
      <c r="NMC148" s="34" t="s">
        <v>388</v>
      </c>
      <c r="NMD148" s="34" t="s">
        <v>388</v>
      </c>
      <c r="NME148" s="34" t="s">
        <v>388</v>
      </c>
      <c r="NMF148" s="34" t="s">
        <v>388</v>
      </c>
      <c r="NMG148" s="34" t="s">
        <v>388</v>
      </c>
      <c r="NMH148" s="34" t="s">
        <v>388</v>
      </c>
      <c r="NMI148" s="34" t="s">
        <v>388</v>
      </c>
      <c r="NMJ148" s="34" t="s">
        <v>388</v>
      </c>
      <c r="NMK148" s="34" t="s">
        <v>388</v>
      </c>
      <c r="NML148" s="34" t="s">
        <v>388</v>
      </c>
      <c r="NMM148" s="34" t="s">
        <v>388</v>
      </c>
      <c r="NMN148" s="34" t="s">
        <v>388</v>
      </c>
      <c r="NMO148" s="34" t="s">
        <v>388</v>
      </c>
      <c r="NMP148" s="34" t="s">
        <v>388</v>
      </c>
      <c r="NMQ148" s="34" t="s">
        <v>388</v>
      </c>
      <c r="NMR148" s="34" t="s">
        <v>388</v>
      </c>
      <c r="NMS148" s="34" t="s">
        <v>388</v>
      </c>
      <c r="NMT148" s="34" t="s">
        <v>388</v>
      </c>
      <c r="NMU148" s="34" t="s">
        <v>388</v>
      </c>
      <c r="NMV148" s="34" t="s">
        <v>388</v>
      </c>
      <c r="NMW148" s="34" t="s">
        <v>388</v>
      </c>
      <c r="NMX148" s="34" t="s">
        <v>388</v>
      </c>
      <c r="NMY148" s="34" t="s">
        <v>388</v>
      </c>
      <c r="NMZ148" s="34" t="s">
        <v>388</v>
      </c>
      <c r="NNA148" s="34" t="s">
        <v>388</v>
      </c>
      <c r="NNB148" s="34" t="s">
        <v>388</v>
      </c>
      <c r="NNC148" s="34" t="s">
        <v>388</v>
      </c>
      <c r="NND148" s="34" t="s">
        <v>388</v>
      </c>
      <c r="NNE148" s="34" t="s">
        <v>388</v>
      </c>
      <c r="NNF148" s="34" t="s">
        <v>388</v>
      </c>
      <c r="NNG148" s="34" t="s">
        <v>388</v>
      </c>
      <c r="NNH148" s="34" t="s">
        <v>388</v>
      </c>
      <c r="NNI148" s="34" t="s">
        <v>388</v>
      </c>
      <c r="NNJ148" s="34" t="s">
        <v>388</v>
      </c>
      <c r="NNK148" s="34" t="s">
        <v>388</v>
      </c>
      <c r="NNL148" s="34" t="s">
        <v>388</v>
      </c>
      <c r="NNM148" s="34" t="s">
        <v>388</v>
      </c>
      <c r="NNN148" s="34" t="s">
        <v>388</v>
      </c>
      <c r="NNO148" s="34" t="s">
        <v>388</v>
      </c>
      <c r="NNP148" s="34" t="s">
        <v>388</v>
      </c>
      <c r="NNQ148" s="34" t="s">
        <v>388</v>
      </c>
      <c r="NNR148" s="34" t="s">
        <v>388</v>
      </c>
      <c r="NNS148" s="34" t="s">
        <v>388</v>
      </c>
      <c r="NNT148" s="34" t="s">
        <v>388</v>
      </c>
      <c r="NNU148" s="34" t="s">
        <v>388</v>
      </c>
      <c r="NNV148" s="34" t="s">
        <v>388</v>
      </c>
      <c r="NNW148" s="34" t="s">
        <v>388</v>
      </c>
      <c r="NNX148" s="34" t="s">
        <v>388</v>
      </c>
      <c r="NNY148" s="34" t="s">
        <v>388</v>
      </c>
      <c r="NNZ148" s="34" t="s">
        <v>388</v>
      </c>
      <c r="NOA148" s="34" t="s">
        <v>388</v>
      </c>
      <c r="NOB148" s="34" t="s">
        <v>388</v>
      </c>
      <c r="NOC148" s="34" t="s">
        <v>388</v>
      </c>
      <c r="NOD148" s="34" t="s">
        <v>388</v>
      </c>
      <c r="NOE148" s="34" t="s">
        <v>388</v>
      </c>
      <c r="NOF148" s="34" t="s">
        <v>388</v>
      </c>
      <c r="NOG148" s="34" t="s">
        <v>388</v>
      </c>
      <c r="NOH148" s="34" t="s">
        <v>388</v>
      </c>
      <c r="NOI148" s="34" t="s">
        <v>388</v>
      </c>
      <c r="NOJ148" s="34" t="s">
        <v>388</v>
      </c>
      <c r="NOK148" s="34" t="s">
        <v>388</v>
      </c>
      <c r="NOL148" s="34" t="s">
        <v>388</v>
      </c>
      <c r="NOM148" s="34" t="s">
        <v>388</v>
      </c>
      <c r="NON148" s="34" t="s">
        <v>388</v>
      </c>
      <c r="NOO148" s="34" t="s">
        <v>388</v>
      </c>
      <c r="NOP148" s="34" t="s">
        <v>388</v>
      </c>
      <c r="NOQ148" s="34" t="s">
        <v>388</v>
      </c>
      <c r="NOR148" s="34" t="s">
        <v>388</v>
      </c>
      <c r="NOS148" s="34" t="s">
        <v>388</v>
      </c>
      <c r="NOT148" s="34" t="s">
        <v>388</v>
      </c>
      <c r="NOU148" s="34" t="s">
        <v>388</v>
      </c>
      <c r="NOV148" s="34" t="s">
        <v>388</v>
      </c>
      <c r="NOW148" s="34" t="s">
        <v>388</v>
      </c>
      <c r="NOX148" s="34" t="s">
        <v>388</v>
      </c>
      <c r="NOY148" s="34" t="s">
        <v>388</v>
      </c>
      <c r="NOZ148" s="34" t="s">
        <v>388</v>
      </c>
      <c r="NPA148" s="34" t="s">
        <v>388</v>
      </c>
      <c r="NPB148" s="34" t="s">
        <v>388</v>
      </c>
      <c r="NPC148" s="34" t="s">
        <v>388</v>
      </c>
      <c r="NPD148" s="34" t="s">
        <v>388</v>
      </c>
      <c r="NPE148" s="34" t="s">
        <v>388</v>
      </c>
      <c r="NPF148" s="34" t="s">
        <v>388</v>
      </c>
      <c r="NPG148" s="34" t="s">
        <v>388</v>
      </c>
      <c r="NPH148" s="34" t="s">
        <v>388</v>
      </c>
      <c r="NPI148" s="34" t="s">
        <v>388</v>
      </c>
      <c r="NPJ148" s="34" t="s">
        <v>388</v>
      </c>
      <c r="NPK148" s="34" t="s">
        <v>388</v>
      </c>
      <c r="NPL148" s="34" t="s">
        <v>388</v>
      </c>
      <c r="NPM148" s="34" t="s">
        <v>388</v>
      </c>
      <c r="NPN148" s="34" t="s">
        <v>388</v>
      </c>
      <c r="NPO148" s="34" t="s">
        <v>388</v>
      </c>
      <c r="NPP148" s="34" t="s">
        <v>388</v>
      </c>
      <c r="NPQ148" s="34" t="s">
        <v>388</v>
      </c>
      <c r="NPR148" s="34" t="s">
        <v>388</v>
      </c>
      <c r="NPS148" s="34" t="s">
        <v>388</v>
      </c>
      <c r="NPT148" s="34" t="s">
        <v>388</v>
      </c>
      <c r="NPU148" s="34" t="s">
        <v>388</v>
      </c>
      <c r="NPV148" s="34" t="s">
        <v>388</v>
      </c>
      <c r="NPW148" s="34" t="s">
        <v>388</v>
      </c>
      <c r="NPX148" s="34" t="s">
        <v>388</v>
      </c>
      <c r="NPY148" s="34" t="s">
        <v>388</v>
      </c>
      <c r="NPZ148" s="34" t="s">
        <v>388</v>
      </c>
      <c r="NQA148" s="34" t="s">
        <v>388</v>
      </c>
      <c r="NQB148" s="34" t="s">
        <v>388</v>
      </c>
      <c r="NQC148" s="34" t="s">
        <v>388</v>
      </c>
      <c r="NQD148" s="34" t="s">
        <v>388</v>
      </c>
      <c r="NQE148" s="34" t="s">
        <v>388</v>
      </c>
      <c r="NQF148" s="34" t="s">
        <v>388</v>
      </c>
      <c r="NQG148" s="34" t="s">
        <v>388</v>
      </c>
      <c r="NQH148" s="34" t="s">
        <v>388</v>
      </c>
      <c r="NQI148" s="34" t="s">
        <v>388</v>
      </c>
      <c r="NQJ148" s="34" t="s">
        <v>388</v>
      </c>
      <c r="NQK148" s="34" t="s">
        <v>388</v>
      </c>
      <c r="NQL148" s="34" t="s">
        <v>388</v>
      </c>
      <c r="NQM148" s="34" t="s">
        <v>388</v>
      </c>
      <c r="NQN148" s="34" t="s">
        <v>388</v>
      </c>
      <c r="NQO148" s="34" t="s">
        <v>388</v>
      </c>
      <c r="NQP148" s="34" t="s">
        <v>388</v>
      </c>
      <c r="NQQ148" s="34" t="s">
        <v>388</v>
      </c>
      <c r="NQR148" s="34" t="s">
        <v>388</v>
      </c>
      <c r="NQS148" s="34" t="s">
        <v>388</v>
      </c>
      <c r="NQT148" s="34" t="s">
        <v>388</v>
      </c>
      <c r="NQU148" s="34" t="s">
        <v>388</v>
      </c>
      <c r="NQV148" s="34" t="s">
        <v>388</v>
      </c>
      <c r="NQW148" s="34" t="s">
        <v>388</v>
      </c>
      <c r="NQX148" s="34" t="s">
        <v>388</v>
      </c>
      <c r="NQY148" s="34" t="s">
        <v>388</v>
      </c>
      <c r="NQZ148" s="34" t="s">
        <v>388</v>
      </c>
      <c r="NRA148" s="34" t="s">
        <v>388</v>
      </c>
      <c r="NRB148" s="34" t="s">
        <v>388</v>
      </c>
      <c r="NRC148" s="34" t="s">
        <v>388</v>
      </c>
      <c r="NRD148" s="34" t="s">
        <v>388</v>
      </c>
      <c r="NRE148" s="34" t="s">
        <v>388</v>
      </c>
      <c r="NRF148" s="34" t="s">
        <v>388</v>
      </c>
      <c r="NRG148" s="34" t="s">
        <v>388</v>
      </c>
      <c r="NRH148" s="34" t="s">
        <v>388</v>
      </c>
      <c r="NRI148" s="34" t="s">
        <v>388</v>
      </c>
      <c r="NRJ148" s="34" t="s">
        <v>388</v>
      </c>
      <c r="NRK148" s="34" t="s">
        <v>388</v>
      </c>
      <c r="NRL148" s="34" t="s">
        <v>388</v>
      </c>
      <c r="NRM148" s="34" t="s">
        <v>388</v>
      </c>
      <c r="NRN148" s="34" t="s">
        <v>388</v>
      </c>
      <c r="NRO148" s="34" t="s">
        <v>388</v>
      </c>
      <c r="NRP148" s="34" t="s">
        <v>388</v>
      </c>
      <c r="NRQ148" s="34" t="s">
        <v>388</v>
      </c>
      <c r="NRR148" s="34" t="s">
        <v>388</v>
      </c>
      <c r="NRS148" s="34" t="s">
        <v>388</v>
      </c>
      <c r="NRT148" s="34" t="s">
        <v>388</v>
      </c>
      <c r="NRU148" s="34" t="s">
        <v>388</v>
      </c>
      <c r="NRV148" s="34" t="s">
        <v>388</v>
      </c>
      <c r="NRW148" s="34" t="s">
        <v>388</v>
      </c>
      <c r="NRX148" s="34" t="s">
        <v>388</v>
      </c>
      <c r="NRY148" s="34" t="s">
        <v>388</v>
      </c>
      <c r="NRZ148" s="34" t="s">
        <v>388</v>
      </c>
      <c r="NSA148" s="34" t="s">
        <v>388</v>
      </c>
      <c r="NSB148" s="34" t="s">
        <v>388</v>
      </c>
      <c r="NSC148" s="34" t="s">
        <v>388</v>
      </c>
      <c r="NSD148" s="34" t="s">
        <v>388</v>
      </c>
      <c r="NSE148" s="34" t="s">
        <v>388</v>
      </c>
      <c r="NSF148" s="34" t="s">
        <v>388</v>
      </c>
      <c r="NSG148" s="34" t="s">
        <v>388</v>
      </c>
      <c r="NSH148" s="34" t="s">
        <v>388</v>
      </c>
      <c r="NSI148" s="34" t="s">
        <v>388</v>
      </c>
      <c r="NSJ148" s="34" t="s">
        <v>388</v>
      </c>
      <c r="NSK148" s="34" t="s">
        <v>388</v>
      </c>
      <c r="NSL148" s="34" t="s">
        <v>388</v>
      </c>
      <c r="NSM148" s="34" t="s">
        <v>388</v>
      </c>
      <c r="NSN148" s="34" t="s">
        <v>388</v>
      </c>
      <c r="NSO148" s="34" t="s">
        <v>388</v>
      </c>
      <c r="NSP148" s="34" t="s">
        <v>388</v>
      </c>
      <c r="NSQ148" s="34" t="s">
        <v>388</v>
      </c>
      <c r="NSR148" s="34" t="s">
        <v>388</v>
      </c>
      <c r="NSS148" s="34" t="s">
        <v>388</v>
      </c>
      <c r="NST148" s="34" t="s">
        <v>388</v>
      </c>
      <c r="NSU148" s="34" t="s">
        <v>388</v>
      </c>
      <c r="NSV148" s="34" t="s">
        <v>388</v>
      </c>
      <c r="NSW148" s="34" t="s">
        <v>388</v>
      </c>
      <c r="NSX148" s="34" t="s">
        <v>388</v>
      </c>
      <c r="NSY148" s="34" t="s">
        <v>388</v>
      </c>
      <c r="NSZ148" s="34" t="s">
        <v>388</v>
      </c>
      <c r="NTA148" s="34" t="s">
        <v>388</v>
      </c>
      <c r="NTB148" s="34" t="s">
        <v>388</v>
      </c>
      <c r="NTC148" s="34" t="s">
        <v>388</v>
      </c>
      <c r="NTD148" s="34" t="s">
        <v>388</v>
      </c>
      <c r="NTE148" s="34" t="s">
        <v>388</v>
      </c>
      <c r="NTF148" s="34" t="s">
        <v>388</v>
      </c>
      <c r="NTG148" s="34" t="s">
        <v>388</v>
      </c>
      <c r="NTH148" s="34" t="s">
        <v>388</v>
      </c>
      <c r="NTI148" s="34" t="s">
        <v>388</v>
      </c>
      <c r="NTJ148" s="34" t="s">
        <v>388</v>
      </c>
      <c r="NTK148" s="34" t="s">
        <v>388</v>
      </c>
      <c r="NTL148" s="34" t="s">
        <v>388</v>
      </c>
      <c r="NTM148" s="34" t="s">
        <v>388</v>
      </c>
      <c r="NTN148" s="34" t="s">
        <v>388</v>
      </c>
      <c r="NTO148" s="34" t="s">
        <v>388</v>
      </c>
      <c r="NTP148" s="34" t="s">
        <v>388</v>
      </c>
      <c r="NTQ148" s="34" t="s">
        <v>388</v>
      </c>
      <c r="NTR148" s="34" t="s">
        <v>388</v>
      </c>
      <c r="NTS148" s="34" t="s">
        <v>388</v>
      </c>
      <c r="NTT148" s="34" t="s">
        <v>388</v>
      </c>
      <c r="NTU148" s="34" t="s">
        <v>388</v>
      </c>
      <c r="NTV148" s="34" t="s">
        <v>388</v>
      </c>
      <c r="NTW148" s="34" t="s">
        <v>388</v>
      </c>
      <c r="NTX148" s="34" t="s">
        <v>388</v>
      </c>
      <c r="NTY148" s="34" t="s">
        <v>388</v>
      </c>
      <c r="NTZ148" s="34" t="s">
        <v>388</v>
      </c>
      <c r="NUA148" s="34" t="s">
        <v>388</v>
      </c>
      <c r="NUB148" s="34" t="s">
        <v>388</v>
      </c>
      <c r="NUC148" s="34" t="s">
        <v>388</v>
      </c>
      <c r="NUD148" s="34" t="s">
        <v>388</v>
      </c>
      <c r="NUE148" s="34" t="s">
        <v>388</v>
      </c>
      <c r="NUF148" s="34" t="s">
        <v>388</v>
      </c>
      <c r="NUG148" s="34" t="s">
        <v>388</v>
      </c>
      <c r="NUH148" s="34" t="s">
        <v>388</v>
      </c>
      <c r="NUI148" s="34" t="s">
        <v>388</v>
      </c>
      <c r="NUJ148" s="34" t="s">
        <v>388</v>
      </c>
      <c r="NUK148" s="34" t="s">
        <v>388</v>
      </c>
      <c r="NUL148" s="34" t="s">
        <v>388</v>
      </c>
      <c r="NUM148" s="34" t="s">
        <v>388</v>
      </c>
      <c r="NUN148" s="34" t="s">
        <v>388</v>
      </c>
      <c r="NUO148" s="34" t="s">
        <v>388</v>
      </c>
      <c r="NUP148" s="34" t="s">
        <v>388</v>
      </c>
      <c r="NUQ148" s="34" t="s">
        <v>388</v>
      </c>
      <c r="NUR148" s="34" t="s">
        <v>388</v>
      </c>
      <c r="NUS148" s="34" t="s">
        <v>388</v>
      </c>
      <c r="NUT148" s="34" t="s">
        <v>388</v>
      </c>
      <c r="NUU148" s="34" t="s">
        <v>388</v>
      </c>
      <c r="NUV148" s="34" t="s">
        <v>388</v>
      </c>
      <c r="NUW148" s="34" t="s">
        <v>388</v>
      </c>
      <c r="NUX148" s="34" t="s">
        <v>388</v>
      </c>
      <c r="NUY148" s="34" t="s">
        <v>388</v>
      </c>
      <c r="NUZ148" s="34" t="s">
        <v>388</v>
      </c>
      <c r="NVA148" s="34" t="s">
        <v>388</v>
      </c>
      <c r="NVB148" s="34" t="s">
        <v>388</v>
      </c>
      <c r="NVC148" s="34" t="s">
        <v>388</v>
      </c>
      <c r="NVD148" s="34" t="s">
        <v>388</v>
      </c>
      <c r="NVE148" s="34" t="s">
        <v>388</v>
      </c>
      <c r="NVF148" s="34" t="s">
        <v>388</v>
      </c>
      <c r="NVG148" s="34" t="s">
        <v>388</v>
      </c>
      <c r="NVH148" s="34" t="s">
        <v>388</v>
      </c>
      <c r="NVI148" s="34" t="s">
        <v>388</v>
      </c>
      <c r="NVJ148" s="34" t="s">
        <v>388</v>
      </c>
      <c r="NVK148" s="34" t="s">
        <v>388</v>
      </c>
      <c r="NVL148" s="34" t="s">
        <v>388</v>
      </c>
      <c r="NVM148" s="34" t="s">
        <v>388</v>
      </c>
      <c r="NVN148" s="34" t="s">
        <v>388</v>
      </c>
      <c r="NVO148" s="34" t="s">
        <v>388</v>
      </c>
      <c r="NVP148" s="34" t="s">
        <v>388</v>
      </c>
      <c r="NVQ148" s="34" t="s">
        <v>388</v>
      </c>
      <c r="NVR148" s="34" t="s">
        <v>388</v>
      </c>
      <c r="NVS148" s="34" t="s">
        <v>388</v>
      </c>
      <c r="NVT148" s="34" t="s">
        <v>388</v>
      </c>
      <c r="NVU148" s="34" t="s">
        <v>388</v>
      </c>
      <c r="NVV148" s="34" t="s">
        <v>388</v>
      </c>
      <c r="NVW148" s="34" t="s">
        <v>388</v>
      </c>
      <c r="NVX148" s="34" t="s">
        <v>388</v>
      </c>
      <c r="NVY148" s="34" t="s">
        <v>388</v>
      </c>
      <c r="NVZ148" s="34" t="s">
        <v>388</v>
      </c>
      <c r="NWA148" s="34" t="s">
        <v>388</v>
      </c>
      <c r="NWB148" s="34" t="s">
        <v>388</v>
      </c>
      <c r="NWC148" s="34" t="s">
        <v>388</v>
      </c>
      <c r="NWD148" s="34" t="s">
        <v>388</v>
      </c>
      <c r="NWE148" s="34" t="s">
        <v>388</v>
      </c>
      <c r="NWF148" s="34" t="s">
        <v>388</v>
      </c>
      <c r="NWG148" s="34" t="s">
        <v>388</v>
      </c>
      <c r="NWH148" s="34" t="s">
        <v>388</v>
      </c>
      <c r="NWI148" s="34" t="s">
        <v>388</v>
      </c>
      <c r="NWJ148" s="34" t="s">
        <v>388</v>
      </c>
      <c r="NWK148" s="34" t="s">
        <v>388</v>
      </c>
      <c r="NWL148" s="34" t="s">
        <v>388</v>
      </c>
      <c r="NWM148" s="34" t="s">
        <v>388</v>
      </c>
      <c r="NWN148" s="34" t="s">
        <v>388</v>
      </c>
      <c r="NWO148" s="34" t="s">
        <v>388</v>
      </c>
      <c r="NWP148" s="34" t="s">
        <v>388</v>
      </c>
      <c r="NWQ148" s="34" t="s">
        <v>388</v>
      </c>
      <c r="NWR148" s="34" t="s">
        <v>388</v>
      </c>
      <c r="NWS148" s="34" t="s">
        <v>388</v>
      </c>
      <c r="NWT148" s="34" t="s">
        <v>388</v>
      </c>
      <c r="NWU148" s="34" t="s">
        <v>388</v>
      </c>
      <c r="NWV148" s="34" t="s">
        <v>388</v>
      </c>
      <c r="NWW148" s="34" t="s">
        <v>388</v>
      </c>
      <c r="NWX148" s="34" t="s">
        <v>388</v>
      </c>
      <c r="NWY148" s="34" t="s">
        <v>388</v>
      </c>
      <c r="NWZ148" s="34" t="s">
        <v>388</v>
      </c>
      <c r="NXA148" s="34" t="s">
        <v>388</v>
      </c>
      <c r="NXB148" s="34" t="s">
        <v>388</v>
      </c>
      <c r="NXC148" s="34" t="s">
        <v>388</v>
      </c>
      <c r="NXD148" s="34" t="s">
        <v>388</v>
      </c>
      <c r="NXE148" s="34" t="s">
        <v>388</v>
      </c>
      <c r="NXF148" s="34" t="s">
        <v>388</v>
      </c>
      <c r="NXG148" s="34" t="s">
        <v>388</v>
      </c>
      <c r="NXH148" s="34" t="s">
        <v>388</v>
      </c>
      <c r="NXI148" s="34" t="s">
        <v>388</v>
      </c>
      <c r="NXJ148" s="34" t="s">
        <v>388</v>
      </c>
      <c r="NXK148" s="34" t="s">
        <v>388</v>
      </c>
      <c r="NXL148" s="34" t="s">
        <v>388</v>
      </c>
      <c r="NXM148" s="34" t="s">
        <v>388</v>
      </c>
      <c r="NXN148" s="34" t="s">
        <v>388</v>
      </c>
      <c r="NXO148" s="34" t="s">
        <v>388</v>
      </c>
      <c r="NXP148" s="34" t="s">
        <v>388</v>
      </c>
      <c r="NXQ148" s="34" t="s">
        <v>388</v>
      </c>
      <c r="NXR148" s="34" t="s">
        <v>388</v>
      </c>
      <c r="NXS148" s="34" t="s">
        <v>388</v>
      </c>
      <c r="NXT148" s="34" t="s">
        <v>388</v>
      </c>
      <c r="NXU148" s="34" t="s">
        <v>388</v>
      </c>
      <c r="NXV148" s="34" t="s">
        <v>388</v>
      </c>
      <c r="NXW148" s="34" t="s">
        <v>388</v>
      </c>
      <c r="NXX148" s="34" t="s">
        <v>388</v>
      </c>
      <c r="NXY148" s="34" t="s">
        <v>388</v>
      </c>
      <c r="NXZ148" s="34" t="s">
        <v>388</v>
      </c>
      <c r="NYA148" s="34" t="s">
        <v>388</v>
      </c>
      <c r="NYB148" s="34" t="s">
        <v>388</v>
      </c>
      <c r="NYC148" s="34" t="s">
        <v>388</v>
      </c>
      <c r="NYD148" s="34" t="s">
        <v>388</v>
      </c>
      <c r="NYE148" s="34" t="s">
        <v>388</v>
      </c>
      <c r="NYF148" s="34" t="s">
        <v>388</v>
      </c>
      <c r="NYG148" s="34" t="s">
        <v>388</v>
      </c>
      <c r="NYH148" s="34" t="s">
        <v>388</v>
      </c>
      <c r="NYI148" s="34" t="s">
        <v>388</v>
      </c>
      <c r="NYJ148" s="34" t="s">
        <v>388</v>
      </c>
      <c r="NYK148" s="34" t="s">
        <v>388</v>
      </c>
      <c r="NYL148" s="34" t="s">
        <v>388</v>
      </c>
      <c r="NYM148" s="34" t="s">
        <v>388</v>
      </c>
      <c r="NYN148" s="34" t="s">
        <v>388</v>
      </c>
      <c r="NYO148" s="34" t="s">
        <v>388</v>
      </c>
      <c r="NYP148" s="34" t="s">
        <v>388</v>
      </c>
      <c r="NYQ148" s="34" t="s">
        <v>388</v>
      </c>
      <c r="NYR148" s="34" t="s">
        <v>388</v>
      </c>
      <c r="NYS148" s="34" t="s">
        <v>388</v>
      </c>
      <c r="NYT148" s="34" t="s">
        <v>388</v>
      </c>
      <c r="NYU148" s="34" t="s">
        <v>388</v>
      </c>
      <c r="NYV148" s="34" t="s">
        <v>388</v>
      </c>
      <c r="NYW148" s="34" t="s">
        <v>388</v>
      </c>
      <c r="NYX148" s="34" t="s">
        <v>388</v>
      </c>
      <c r="NYY148" s="34" t="s">
        <v>388</v>
      </c>
      <c r="NYZ148" s="34" t="s">
        <v>388</v>
      </c>
      <c r="NZA148" s="34" t="s">
        <v>388</v>
      </c>
      <c r="NZB148" s="34" t="s">
        <v>388</v>
      </c>
      <c r="NZC148" s="34" t="s">
        <v>388</v>
      </c>
      <c r="NZD148" s="34" t="s">
        <v>388</v>
      </c>
      <c r="NZE148" s="34" t="s">
        <v>388</v>
      </c>
      <c r="NZF148" s="34" t="s">
        <v>388</v>
      </c>
      <c r="NZG148" s="34" t="s">
        <v>388</v>
      </c>
      <c r="NZH148" s="34" t="s">
        <v>388</v>
      </c>
      <c r="NZI148" s="34" t="s">
        <v>388</v>
      </c>
      <c r="NZJ148" s="34" t="s">
        <v>388</v>
      </c>
      <c r="NZK148" s="34" t="s">
        <v>388</v>
      </c>
      <c r="NZL148" s="34" t="s">
        <v>388</v>
      </c>
      <c r="NZM148" s="34" t="s">
        <v>388</v>
      </c>
      <c r="NZN148" s="34" t="s">
        <v>388</v>
      </c>
      <c r="NZO148" s="34" t="s">
        <v>388</v>
      </c>
      <c r="NZP148" s="34" t="s">
        <v>388</v>
      </c>
      <c r="NZQ148" s="34" t="s">
        <v>388</v>
      </c>
      <c r="NZR148" s="34" t="s">
        <v>388</v>
      </c>
      <c r="NZS148" s="34" t="s">
        <v>388</v>
      </c>
      <c r="NZT148" s="34" t="s">
        <v>388</v>
      </c>
      <c r="NZU148" s="34" t="s">
        <v>388</v>
      </c>
      <c r="NZV148" s="34" t="s">
        <v>388</v>
      </c>
      <c r="NZW148" s="34" t="s">
        <v>388</v>
      </c>
      <c r="NZX148" s="34" t="s">
        <v>388</v>
      </c>
      <c r="NZY148" s="34" t="s">
        <v>388</v>
      </c>
      <c r="NZZ148" s="34" t="s">
        <v>388</v>
      </c>
      <c r="OAA148" s="34" t="s">
        <v>388</v>
      </c>
      <c r="OAB148" s="34" t="s">
        <v>388</v>
      </c>
      <c r="OAC148" s="34" t="s">
        <v>388</v>
      </c>
      <c r="OAD148" s="34" t="s">
        <v>388</v>
      </c>
      <c r="OAE148" s="34" t="s">
        <v>388</v>
      </c>
      <c r="OAF148" s="34" t="s">
        <v>388</v>
      </c>
      <c r="OAG148" s="34" t="s">
        <v>388</v>
      </c>
      <c r="OAH148" s="34" t="s">
        <v>388</v>
      </c>
      <c r="OAI148" s="34" t="s">
        <v>388</v>
      </c>
      <c r="OAJ148" s="34" t="s">
        <v>388</v>
      </c>
      <c r="OAK148" s="34" t="s">
        <v>388</v>
      </c>
      <c r="OAL148" s="34" t="s">
        <v>388</v>
      </c>
      <c r="OAM148" s="34" t="s">
        <v>388</v>
      </c>
      <c r="OAN148" s="34" t="s">
        <v>388</v>
      </c>
      <c r="OAO148" s="34" t="s">
        <v>388</v>
      </c>
      <c r="OAP148" s="34" t="s">
        <v>388</v>
      </c>
      <c r="OAQ148" s="34" t="s">
        <v>388</v>
      </c>
      <c r="OAR148" s="34" t="s">
        <v>388</v>
      </c>
      <c r="OAS148" s="34" t="s">
        <v>388</v>
      </c>
      <c r="OAT148" s="34" t="s">
        <v>388</v>
      </c>
      <c r="OAU148" s="34" t="s">
        <v>388</v>
      </c>
      <c r="OAV148" s="34" t="s">
        <v>388</v>
      </c>
      <c r="OAW148" s="34" t="s">
        <v>388</v>
      </c>
      <c r="OAX148" s="34" t="s">
        <v>388</v>
      </c>
      <c r="OAY148" s="34" t="s">
        <v>388</v>
      </c>
      <c r="OAZ148" s="34" t="s">
        <v>388</v>
      </c>
      <c r="OBA148" s="34" t="s">
        <v>388</v>
      </c>
      <c r="OBB148" s="34" t="s">
        <v>388</v>
      </c>
      <c r="OBC148" s="34" t="s">
        <v>388</v>
      </c>
      <c r="OBD148" s="34" t="s">
        <v>388</v>
      </c>
      <c r="OBE148" s="34" t="s">
        <v>388</v>
      </c>
      <c r="OBF148" s="34" t="s">
        <v>388</v>
      </c>
      <c r="OBG148" s="34" t="s">
        <v>388</v>
      </c>
      <c r="OBH148" s="34" t="s">
        <v>388</v>
      </c>
      <c r="OBI148" s="34" t="s">
        <v>388</v>
      </c>
      <c r="OBJ148" s="34" t="s">
        <v>388</v>
      </c>
      <c r="OBK148" s="34" t="s">
        <v>388</v>
      </c>
      <c r="OBL148" s="34" t="s">
        <v>388</v>
      </c>
      <c r="OBM148" s="34" t="s">
        <v>388</v>
      </c>
      <c r="OBN148" s="34" t="s">
        <v>388</v>
      </c>
      <c r="OBO148" s="34" t="s">
        <v>388</v>
      </c>
      <c r="OBP148" s="34" t="s">
        <v>388</v>
      </c>
      <c r="OBQ148" s="34" t="s">
        <v>388</v>
      </c>
      <c r="OBR148" s="34" t="s">
        <v>388</v>
      </c>
      <c r="OBS148" s="34" t="s">
        <v>388</v>
      </c>
      <c r="OBT148" s="34" t="s">
        <v>388</v>
      </c>
      <c r="OBU148" s="34" t="s">
        <v>388</v>
      </c>
      <c r="OBV148" s="34" t="s">
        <v>388</v>
      </c>
      <c r="OBW148" s="34" t="s">
        <v>388</v>
      </c>
      <c r="OBX148" s="34" t="s">
        <v>388</v>
      </c>
      <c r="OBY148" s="34" t="s">
        <v>388</v>
      </c>
      <c r="OBZ148" s="34" t="s">
        <v>388</v>
      </c>
      <c r="OCA148" s="34" t="s">
        <v>388</v>
      </c>
      <c r="OCB148" s="34" t="s">
        <v>388</v>
      </c>
      <c r="OCC148" s="34" t="s">
        <v>388</v>
      </c>
      <c r="OCD148" s="34" t="s">
        <v>388</v>
      </c>
      <c r="OCE148" s="34" t="s">
        <v>388</v>
      </c>
      <c r="OCF148" s="34" t="s">
        <v>388</v>
      </c>
      <c r="OCG148" s="34" t="s">
        <v>388</v>
      </c>
      <c r="OCH148" s="34" t="s">
        <v>388</v>
      </c>
      <c r="OCI148" s="34" t="s">
        <v>388</v>
      </c>
      <c r="OCJ148" s="34" t="s">
        <v>388</v>
      </c>
      <c r="OCK148" s="34" t="s">
        <v>388</v>
      </c>
      <c r="OCL148" s="34" t="s">
        <v>388</v>
      </c>
      <c r="OCM148" s="34" t="s">
        <v>388</v>
      </c>
      <c r="OCN148" s="34" t="s">
        <v>388</v>
      </c>
      <c r="OCO148" s="34" t="s">
        <v>388</v>
      </c>
      <c r="OCP148" s="34" t="s">
        <v>388</v>
      </c>
      <c r="OCQ148" s="34" t="s">
        <v>388</v>
      </c>
      <c r="OCR148" s="34" t="s">
        <v>388</v>
      </c>
      <c r="OCS148" s="34" t="s">
        <v>388</v>
      </c>
      <c r="OCT148" s="34" t="s">
        <v>388</v>
      </c>
      <c r="OCU148" s="34" t="s">
        <v>388</v>
      </c>
      <c r="OCV148" s="34" t="s">
        <v>388</v>
      </c>
      <c r="OCW148" s="34" t="s">
        <v>388</v>
      </c>
      <c r="OCX148" s="34" t="s">
        <v>388</v>
      </c>
      <c r="OCY148" s="34" t="s">
        <v>388</v>
      </c>
      <c r="OCZ148" s="34" t="s">
        <v>388</v>
      </c>
      <c r="ODA148" s="34" t="s">
        <v>388</v>
      </c>
      <c r="ODB148" s="34" t="s">
        <v>388</v>
      </c>
      <c r="ODC148" s="34" t="s">
        <v>388</v>
      </c>
      <c r="ODD148" s="34" t="s">
        <v>388</v>
      </c>
      <c r="ODE148" s="34" t="s">
        <v>388</v>
      </c>
      <c r="ODF148" s="34" t="s">
        <v>388</v>
      </c>
      <c r="ODG148" s="34" t="s">
        <v>388</v>
      </c>
      <c r="ODH148" s="34" t="s">
        <v>388</v>
      </c>
      <c r="ODI148" s="34" t="s">
        <v>388</v>
      </c>
      <c r="ODJ148" s="34" t="s">
        <v>388</v>
      </c>
      <c r="ODK148" s="34" t="s">
        <v>388</v>
      </c>
      <c r="ODL148" s="34" t="s">
        <v>388</v>
      </c>
      <c r="ODM148" s="34" t="s">
        <v>388</v>
      </c>
      <c r="ODN148" s="34" t="s">
        <v>388</v>
      </c>
      <c r="ODO148" s="34" t="s">
        <v>388</v>
      </c>
      <c r="ODP148" s="34" t="s">
        <v>388</v>
      </c>
      <c r="ODQ148" s="34" t="s">
        <v>388</v>
      </c>
      <c r="ODR148" s="34" t="s">
        <v>388</v>
      </c>
      <c r="ODS148" s="34" t="s">
        <v>388</v>
      </c>
      <c r="ODT148" s="34" t="s">
        <v>388</v>
      </c>
      <c r="ODU148" s="34" t="s">
        <v>388</v>
      </c>
      <c r="ODV148" s="34" t="s">
        <v>388</v>
      </c>
      <c r="ODW148" s="34" t="s">
        <v>388</v>
      </c>
      <c r="ODX148" s="34" t="s">
        <v>388</v>
      </c>
      <c r="ODY148" s="34" t="s">
        <v>388</v>
      </c>
      <c r="ODZ148" s="34" t="s">
        <v>388</v>
      </c>
      <c r="OEA148" s="34" t="s">
        <v>388</v>
      </c>
      <c r="OEB148" s="34" t="s">
        <v>388</v>
      </c>
      <c r="OEC148" s="34" t="s">
        <v>388</v>
      </c>
      <c r="OED148" s="34" t="s">
        <v>388</v>
      </c>
      <c r="OEE148" s="34" t="s">
        <v>388</v>
      </c>
      <c r="OEF148" s="34" t="s">
        <v>388</v>
      </c>
      <c r="OEG148" s="34" t="s">
        <v>388</v>
      </c>
      <c r="OEH148" s="34" t="s">
        <v>388</v>
      </c>
      <c r="OEI148" s="34" t="s">
        <v>388</v>
      </c>
      <c r="OEJ148" s="34" t="s">
        <v>388</v>
      </c>
      <c r="OEK148" s="34" t="s">
        <v>388</v>
      </c>
      <c r="OEL148" s="34" t="s">
        <v>388</v>
      </c>
      <c r="OEM148" s="34" t="s">
        <v>388</v>
      </c>
      <c r="OEN148" s="34" t="s">
        <v>388</v>
      </c>
      <c r="OEO148" s="34" t="s">
        <v>388</v>
      </c>
      <c r="OEP148" s="34" t="s">
        <v>388</v>
      </c>
      <c r="OEQ148" s="34" t="s">
        <v>388</v>
      </c>
      <c r="OER148" s="34" t="s">
        <v>388</v>
      </c>
      <c r="OES148" s="34" t="s">
        <v>388</v>
      </c>
      <c r="OET148" s="34" t="s">
        <v>388</v>
      </c>
      <c r="OEU148" s="34" t="s">
        <v>388</v>
      </c>
      <c r="OEV148" s="34" t="s">
        <v>388</v>
      </c>
      <c r="OEW148" s="34" t="s">
        <v>388</v>
      </c>
      <c r="OEX148" s="34" t="s">
        <v>388</v>
      </c>
      <c r="OEY148" s="34" t="s">
        <v>388</v>
      </c>
      <c r="OEZ148" s="34" t="s">
        <v>388</v>
      </c>
      <c r="OFA148" s="34" t="s">
        <v>388</v>
      </c>
      <c r="OFB148" s="34" t="s">
        <v>388</v>
      </c>
      <c r="OFC148" s="34" t="s">
        <v>388</v>
      </c>
      <c r="OFD148" s="34" t="s">
        <v>388</v>
      </c>
      <c r="OFE148" s="34" t="s">
        <v>388</v>
      </c>
      <c r="OFF148" s="34" t="s">
        <v>388</v>
      </c>
      <c r="OFG148" s="34" t="s">
        <v>388</v>
      </c>
      <c r="OFH148" s="34" t="s">
        <v>388</v>
      </c>
      <c r="OFI148" s="34" t="s">
        <v>388</v>
      </c>
      <c r="OFJ148" s="34" t="s">
        <v>388</v>
      </c>
      <c r="OFK148" s="34" t="s">
        <v>388</v>
      </c>
      <c r="OFL148" s="34" t="s">
        <v>388</v>
      </c>
      <c r="OFM148" s="34" t="s">
        <v>388</v>
      </c>
      <c r="OFN148" s="34" t="s">
        <v>388</v>
      </c>
      <c r="OFO148" s="34" t="s">
        <v>388</v>
      </c>
      <c r="OFP148" s="34" t="s">
        <v>388</v>
      </c>
      <c r="OFQ148" s="34" t="s">
        <v>388</v>
      </c>
      <c r="OFR148" s="34" t="s">
        <v>388</v>
      </c>
      <c r="OFS148" s="34" t="s">
        <v>388</v>
      </c>
      <c r="OFT148" s="34" t="s">
        <v>388</v>
      </c>
      <c r="OFU148" s="34" t="s">
        <v>388</v>
      </c>
      <c r="OFV148" s="34" t="s">
        <v>388</v>
      </c>
      <c r="OFW148" s="34" t="s">
        <v>388</v>
      </c>
      <c r="OFX148" s="34" t="s">
        <v>388</v>
      </c>
      <c r="OFY148" s="34" t="s">
        <v>388</v>
      </c>
      <c r="OFZ148" s="34" t="s">
        <v>388</v>
      </c>
      <c r="OGA148" s="34" t="s">
        <v>388</v>
      </c>
      <c r="OGB148" s="34" t="s">
        <v>388</v>
      </c>
      <c r="OGC148" s="34" t="s">
        <v>388</v>
      </c>
      <c r="OGD148" s="34" t="s">
        <v>388</v>
      </c>
      <c r="OGE148" s="34" t="s">
        <v>388</v>
      </c>
      <c r="OGF148" s="34" t="s">
        <v>388</v>
      </c>
      <c r="OGG148" s="34" t="s">
        <v>388</v>
      </c>
      <c r="OGH148" s="34" t="s">
        <v>388</v>
      </c>
      <c r="OGI148" s="34" t="s">
        <v>388</v>
      </c>
      <c r="OGJ148" s="34" t="s">
        <v>388</v>
      </c>
      <c r="OGK148" s="34" t="s">
        <v>388</v>
      </c>
      <c r="OGL148" s="34" t="s">
        <v>388</v>
      </c>
      <c r="OGM148" s="34" t="s">
        <v>388</v>
      </c>
      <c r="OGN148" s="34" t="s">
        <v>388</v>
      </c>
      <c r="OGO148" s="34" t="s">
        <v>388</v>
      </c>
      <c r="OGP148" s="34" t="s">
        <v>388</v>
      </c>
      <c r="OGQ148" s="34" t="s">
        <v>388</v>
      </c>
      <c r="OGR148" s="34" t="s">
        <v>388</v>
      </c>
      <c r="OGS148" s="34" t="s">
        <v>388</v>
      </c>
      <c r="OGT148" s="34" t="s">
        <v>388</v>
      </c>
      <c r="OGU148" s="34" t="s">
        <v>388</v>
      </c>
      <c r="OGV148" s="34" t="s">
        <v>388</v>
      </c>
      <c r="OGW148" s="34" t="s">
        <v>388</v>
      </c>
      <c r="OGX148" s="34" t="s">
        <v>388</v>
      </c>
      <c r="OGY148" s="34" t="s">
        <v>388</v>
      </c>
      <c r="OGZ148" s="34" t="s">
        <v>388</v>
      </c>
      <c r="OHA148" s="34" t="s">
        <v>388</v>
      </c>
      <c r="OHB148" s="34" t="s">
        <v>388</v>
      </c>
      <c r="OHC148" s="34" t="s">
        <v>388</v>
      </c>
      <c r="OHD148" s="34" t="s">
        <v>388</v>
      </c>
      <c r="OHE148" s="34" t="s">
        <v>388</v>
      </c>
      <c r="OHF148" s="34" t="s">
        <v>388</v>
      </c>
      <c r="OHG148" s="34" t="s">
        <v>388</v>
      </c>
      <c r="OHH148" s="34" t="s">
        <v>388</v>
      </c>
      <c r="OHI148" s="34" t="s">
        <v>388</v>
      </c>
      <c r="OHJ148" s="34" t="s">
        <v>388</v>
      </c>
      <c r="OHK148" s="34" t="s">
        <v>388</v>
      </c>
      <c r="OHL148" s="34" t="s">
        <v>388</v>
      </c>
      <c r="OHM148" s="34" t="s">
        <v>388</v>
      </c>
      <c r="OHN148" s="34" t="s">
        <v>388</v>
      </c>
      <c r="OHO148" s="34" t="s">
        <v>388</v>
      </c>
      <c r="OHP148" s="34" t="s">
        <v>388</v>
      </c>
      <c r="OHQ148" s="34" t="s">
        <v>388</v>
      </c>
      <c r="OHR148" s="34" t="s">
        <v>388</v>
      </c>
      <c r="OHS148" s="34" t="s">
        <v>388</v>
      </c>
      <c r="OHT148" s="34" t="s">
        <v>388</v>
      </c>
      <c r="OHU148" s="34" t="s">
        <v>388</v>
      </c>
      <c r="OHV148" s="34" t="s">
        <v>388</v>
      </c>
      <c r="OHW148" s="34" t="s">
        <v>388</v>
      </c>
      <c r="OHX148" s="34" t="s">
        <v>388</v>
      </c>
      <c r="OHY148" s="34" t="s">
        <v>388</v>
      </c>
      <c r="OHZ148" s="34" t="s">
        <v>388</v>
      </c>
      <c r="OIA148" s="34" t="s">
        <v>388</v>
      </c>
      <c r="OIB148" s="34" t="s">
        <v>388</v>
      </c>
      <c r="OIC148" s="34" t="s">
        <v>388</v>
      </c>
      <c r="OID148" s="34" t="s">
        <v>388</v>
      </c>
      <c r="OIE148" s="34" t="s">
        <v>388</v>
      </c>
      <c r="OIF148" s="34" t="s">
        <v>388</v>
      </c>
      <c r="OIG148" s="34" t="s">
        <v>388</v>
      </c>
      <c r="OIH148" s="34" t="s">
        <v>388</v>
      </c>
      <c r="OII148" s="34" t="s">
        <v>388</v>
      </c>
      <c r="OIJ148" s="34" t="s">
        <v>388</v>
      </c>
      <c r="OIK148" s="34" t="s">
        <v>388</v>
      </c>
      <c r="OIL148" s="34" t="s">
        <v>388</v>
      </c>
      <c r="OIM148" s="34" t="s">
        <v>388</v>
      </c>
      <c r="OIN148" s="34" t="s">
        <v>388</v>
      </c>
      <c r="OIO148" s="34" t="s">
        <v>388</v>
      </c>
      <c r="OIP148" s="34" t="s">
        <v>388</v>
      </c>
      <c r="OIQ148" s="34" t="s">
        <v>388</v>
      </c>
      <c r="OIR148" s="34" t="s">
        <v>388</v>
      </c>
      <c r="OIS148" s="34" t="s">
        <v>388</v>
      </c>
      <c r="OIT148" s="34" t="s">
        <v>388</v>
      </c>
      <c r="OIU148" s="34" t="s">
        <v>388</v>
      </c>
      <c r="OIV148" s="34" t="s">
        <v>388</v>
      </c>
      <c r="OIW148" s="34" t="s">
        <v>388</v>
      </c>
      <c r="OIX148" s="34" t="s">
        <v>388</v>
      </c>
      <c r="OIY148" s="34" t="s">
        <v>388</v>
      </c>
      <c r="OIZ148" s="34" t="s">
        <v>388</v>
      </c>
      <c r="OJA148" s="34" t="s">
        <v>388</v>
      </c>
      <c r="OJB148" s="34" t="s">
        <v>388</v>
      </c>
      <c r="OJC148" s="34" t="s">
        <v>388</v>
      </c>
      <c r="OJD148" s="34" t="s">
        <v>388</v>
      </c>
      <c r="OJE148" s="34" t="s">
        <v>388</v>
      </c>
      <c r="OJF148" s="34" t="s">
        <v>388</v>
      </c>
      <c r="OJG148" s="34" t="s">
        <v>388</v>
      </c>
      <c r="OJH148" s="34" t="s">
        <v>388</v>
      </c>
      <c r="OJI148" s="34" t="s">
        <v>388</v>
      </c>
      <c r="OJJ148" s="34" t="s">
        <v>388</v>
      </c>
      <c r="OJK148" s="34" t="s">
        <v>388</v>
      </c>
      <c r="OJL148" s="34" t="s">
        <v>388</v>
      </c>
      <c r="OJM148" s="34" t="s">
        <v>388</v>
      </c>
      <c r="OJN148" s="34" t="s">
        <v>388</v>
      </c>
      <c r="OJO148" s="34" t="s">
        <v>388</v>
      </c>
      <c r="OJP148" s="34" t="s">
        <v>388</v>
      </c>
      <c r="OJQ148" s="34" t="s">
        <v>388</v>
      </c>
      <c r="OJR148" s="34" t="s">
        <v>388</v>
      </c>
      <c r="OJS148" s="34" t="s">
        <v>388</v>
      </c>
      <c r="OJT148" s="34" t="s">
        <v>388</v>
      </c>
      <c r="OJU148" s="34" t="s">
        <v>388</v>
      </c>
      <c r="OJV148" s="34" t="s">
        <v>388</v>
      </c>
      <c r="OJW148" s="34" t="s">
        <v>388</v>
      </c>
      <c r="OJX148" s="34" t="s">
        <v>388</v>
      </c>
      <c r="OJY148" s="34" t="s">
        <v>388</v>
      </c>
      <c r="OJZ148" s="34" t="s">
        <v>388</v>
      </c>
      <c r="OKA148" s="34" t="s">
        <v>388</v>
      </c>
      <c r="OKB148" s="34" t="s">
        <v>388</v>
      </c>
      <c r="OKC148" s="34" t="s">
        <v>388</v>
      </c>
      <c r="OKD148" s="34" t="s">
        <v>388</v>
      </c>
      <c r="OKE148" s="34" t="s">
        <v>388</v>
      </c>
      <c r="OKF148" s="34" t="s">
        <v>388</v>
      </c>
      <c r="OKG148" s="34" t="s">
        <v>388</v>
      </c>
      <c r="OKH148" s="34" t="s">
        <v>388</v>
      </c>
      <c r="OKI148" s="34" t="s">
        <v>388</v>
      </c>
      <c r="OKJ148" s="34" t="s">
        <v>388</v>
      </c>
      <c r="OKK148" s="34" t="s">
        <v>388</v>
      </c>
      <c r="OKL148" s="34" t="s">
        <v>388</v>
      </c>
      <c r="OKM148" s="34" t="s">
        <v>388</v>
      </c>
      <c r="OKN148" s="34" t="s">
        <v>388</v>
      </c>
      <c r="OKO148" s="34" t="s">
        <v>388</v>
      </c>
      <c r="OKP148" s="34" t="s">
        <v>388</v>
      </c>
      <c r="OKQ148" s="34" t="s">
        <v>388</v>
      </c>
      <c r="OKR148" s="34" t="s">
        <v>388</v>
      </c>
      <c r="OKS148" s="34" t="s">
        <v>388</v>
      </c>
      <c r="OKT148" s="34" t="s">
        <v>388</v>
      </c>
      <c r="OKU148" s="34" t="s">
        <v>388</v>
      </c>
      <c r="OKV148" s="34" t="s">
        <v>388</v>
      </c>
      <c r="OKW148" s="34" t="s">
        <v>388</v>
      </c>
      <c r="OKX148" s="34" t="s">
        <v>388</v>
      </c>
      <c r="OKY148" s="34" t="s">
        <v>388</v>
      </c>
      <c r="OKZ148" s="34" t="s">
        <v>388</v>
      </c>
      <c r="OLA148" s="34" t="s">
        <v>388</v>
      </c>
      <c r="OLB148" s="34" t="s">
        <v>388</v>
      </c>
      <c r="OLC148" s="34" t="s">
        <v>388</v>
      </c>
      <c r="OLD148" s="34" t="s">
        <v>388</v>
      </c>
      <c r="OLE148" s="34" t="s">
        <v>388</v>
      </c>
      <c r="OLF148" s="34" t="s">
        <v>388</v>
      </c>
      <c r="OLG148" s="34" t="s">
        <v>388</v>
      </c>
      <c r="OLH148" s="34" t="s">
        <v>388</v>
      </c>
      <c r="OLI148" s="34" t="s">
        <v>388</v>
      </c>
      <c r="OLJ148" s="34" t="s">
        <v>388</v>
      </c>
      <c r="OLK148" s="34" t="s">
        <v>388</v>
      </c>
      <c r="OLL148" s="34" t="s">
        <v>388</v>
      </c>
      <c r="OLM148" s="34" t="s">
        <v>388</v>
      </c>
      <c r="OLN148" s="34" t="s">
        <v>388</v>
      </c>
      <c r="OLO148" s="34" t="s">
        <v>388</v>
      </c>
      <c r="OLP148" s="34" t="s">
        <v>388</v>
      </c>
      <c r="OLQ148" s="34" t="s">
        <v>388</v>
      </c>
      <c r="OLR148" s="34" t="s">
        <v>388</v>
      </c>
      <c r="OLS148" s="34" t="s">
        <v>388</v>
      </c>
      <c r="OLT148" s="34" t="s">
        <v>388</v>
      </c>
      <c r="OLU148" s="34" t="s">
        <v>388</v>
      </c>
      <c r="OLV148" s="34" t="s">
        <v>388</v>
      </c>
      <c r="OLW148" s="34" t="s">
        <v>388</v>
      </c>
      <c r="OLX148" s="34" t="s">
        <v>388</v>
      </c>
      <c r="OLY148" s="34" t="s">
        <v>388</v>
      </c>
      <c r="OLZ148" s="34" t="s">
        <v>388</v>
      </c>
      <c r="OMA148" s="34" t="s">
        <v>388</v>
      </c>
      <c r="OMB148" s="34" t="s">
        <v>388</v>
      </c>
      <c r="OMC148" s="34" t="s">
        <v>388</v>
      </c>
      <c r="OMD148" s="34" t="s">
        <v>388</v>
      </c>
      <c r="OME148" s="34" t="s">
        <v>388</v>
      </c>
      <c r="OMF148" s="34" t="s">
        <v>388</v>
      </c>
      <c r="OMG148" s="34" t="s">
        <v>388</v>
      </c>
      <c r="OMH148" s="34" t="s">
        <v>388</v>
      </c>
      <c r="OMI148" s="34" t="s">
        <v>388</v>
      </c>
      <c r="OMJ148" s="34" t="s">
        <v>388</v>
      </c>
      <c r="OMK148" s="34" t="s">
        <v>388</v>
      </c>
      <c r="OML148" s="34" t="s">
        <v>388</v>
      </c>
      <c r="OMM148" s="34" t="s">
        <v>388</v>
      </c>
      <c r="OMN148" s="34" t="s">
        <v>388</v>
      </c>
      <c r="OMO148" s="34" t="s">
        <v>388</v>
      </c>
      <c r="OMP148" s="34" t="s">
        <v>388</v>
      </c>
      <c r="OMQ148" s="34" t="s">
        <v>388</v>
      </c>
      <c r="OMR148" s="34" t="s">
        <v>388</v>
      </c>
      <c r="OMS148" s="34" t="s">
        <v>388</v>
      </c>
      <c r="OMT148" s="34" t="s">
        <v>388</v>
      </c>
      <c r="OMU148" s="34" t="s">
        <v>388</v>
      </c>
      <c r="OMV148" s="34" t="s">
        <v>388</v>
      </c>
      <c r="OMW148" s="34" t="s">
        <v>388</v>
      </c>
      <c r="OMX148" s="34" t="s">
        <v>388</v>
      </c>
      <c r="OMY148" s="34" t="s">
        <v>388</v>
      </c>
      <c r="OMZ148" s="34" t="s">
        <v>388</v>
      </c>
      <c r="ONA148" s="34" t="s">
        <v>388</v>
      </c>
      <c r="ONB148" s="34" t="s">
        <v>388</v>
      </c>
      <c r="ONC148" s="34" t="s">
        <v>388</v>
      </c>
      <c r="OND148" s="34" t="s">
        <v>388</v>
      </c>
      <c r="ONE148" s="34" t="s">
        <v>388</v>
      </c>
      <c r="ONF148" s="34" t="s">
        <v>388</v>
      </c>
      <c r="ONG148" s="34" t="s">
        <v>388</v>
      </c>
      <c r="ONH148" s="34" t="s">
        <v>388</v>
      </c>
      <c r="ONI148" s="34" t="s">
        <v>388</v>
      </c>
      <c r="ONJ148" s="34" t="s">
        <v>388</v>
      </c>
      <c r="ONK148" s="34" t="s">
        <v>388</v>
      </c>
      <c r="ONL148" s="34" t="s">
        <v>388</v>
      </c>
      <c r="ONM148" s="34" t="s">
        <v>388</v>
      </c>
      <c r="ONN148" s="34" t="s">
        <v>388</v>
      </c>
      <c r="ONO148" s="34" t="s">
        <v>388</v>
      </c>
      <c r="ONP148" s="34" t="s">
        <v>388</v>
      </c>
      <c r="ONQ148" s="34" t="s">
        <v>388</v>
      </c>
      <c r="ONR148" s="34" t="s">
        <v>388</v>
      </c>
      <c r="ONS148" s="34" t="s">
        <v>388</v>
      </c>
      <c r="ONT148" s="34" t="s">
        <v>388</v>
      </c>
      <c r="ONU148" s="34" t="s">
        <v>388</v>
      </c>
      <c r="ONV148" s="34" t="s">
        <v>388</v>
      </c>
      <c r="ONW148" s="34" t="s">
        <v>388</v>
      </c>
      <c r="ONX148" s="34" t="s">
        <v>388</v>
      </c>
      <c r="ONY148" s="34" t="s">
        <v>388</v>
      </c>
      <c r="ONZ148" s="34" t="s">
        <v>388</v>
      </c>
      <c r="OOA148" s="34" t="s">
        <v>388</v>
      </c>
      <c r="OOB148" s="34" t="s">
        <v>388</v>
      </c>
      <c r="OOC148" s="34" t="s">
        <v>388</v>
      </c>
      <c r="OOD148" s="34" t="s">
        <v>388</v>
      </c>
      <c r="OOE148" s="34" t="s">
        <v>388</v>
      </c>
      <c r="OOF148" s="34" t="s">
        <v>388</v>
      </c>
      <c r="OOG148" s="34" t="s">
        <v>388</v>
      </c>
      <c r="OOH148" s="34" t="s">
        <v>388</v>
      </c>
      <c r="OOI148" s="34" t="s">
        <v>388</v>
      </c>
      <c r="OOJ148" s="34" t="s">
        <v>388</v>
      </c>
      <c r="OOK148" s="34" t="s">
        <v>388</v>
      </c>
      <c r="OOL148" s="34" t="s">
        <v>388</v>
      </c>
      <c r="OOM148" s="34" t="s">
        <v>388</v>
      </c>
      <c r="OON148" s="34" t="s">
        <v>388</v>
      </c>
      <c r="OOO148" s="34" t="s">
        <v>388</v>
      </c>
      <c r="OOP148" s="34" t="s">
        <v>388</v>
      </c>
      <c r="OOQ148" s="34" t="s">
        <v>388</v>
      </c>
      <c r="OOR148" s="34" t="s">
        <v>388</v>
      </c>
      <c r="OOS148" s="34" t="s">
        <v>388</v>
      </c>
      <c r="OOT148" s="34" t="s">
        <v>388</v>
      </c>
      <c r="OOU148" s="34" t="s">
        <v>388</v>
      </c>
      <c r="OOV148" s="34" t="s">
        <v>388</v>
      </c>
      <c r="OOW148" s="34" t="s">
        <v>388</v>
      </c>
      <c r="OOX148" s="34" t="s">
        <v>388</v>
      </c>
      <c r="OOY148" s="34" t="s">
        <v>388</v>
      </c>
      <c r="OOZ148" s="34" t="s">
        <v>388</v>
      </c>
      <c r="OPA148" s="34" t="s">
        <v>388</v>
      </c>
      <c r="OPB148" s="34" t="s">
        <v>388</v>
      </c>
      <c r="OPC148" s="34" t="s">
        <v>388</v>
      </c>
      <c r="OPD148" s="34" t="s">
        <v>388</v>
      </c>
      <c r="OPE148" s="34" t="s">
        <v>388</v>
      </c>
      <c r="OPF148" s="34" t="s">
        <v>388</v>
      </c>
      <c r="OPG148" s="34" t="s">
        <v>388</v>
      </c>
      <c r="OPH148" s="34" t="s">
        <v>388</v>
      </c>
      <c r="OPI148" s="34" t="s">
        <v>388</v>
      </c>
      <c r="OPJ148" s="34" t="s">
        <v>388</v>
      </c>
      <c r="OPK148" s="34" t="s">
        <v>388</v>
      </c>
      <c r="OPL148" s="34" t="s">
        <v>388</v>
      </c>
      <c r="OPM148" s="34" t="s">
        <v>388</v>
      </c>
      <c r="OPN148" s="34" t="s">
        <v>388</v>
      </c>
      <c r="OPO148" s="34" t="s">
        <v>388</v>
      </c>
      <c r="OPP148" s="34" t="s">
        <v>388</v>
      </c>
      <c r="OPQ148" s="34" t="s">
        <v>388</v>
      </c>
      <c r="OPR148" s="34" t="s">
        <v>388</v>
      </c>
      <c r="OPS148" s="34" t="s">
        <v>388</v>
      </c>
      <c r="OPT148" s="34" t="s">
        <v>388</v>
      </c>
      <c r="OPU148" s="34" t="s">
        <v>388</v>
      </c>
      <c r="OPV148" s="34" t="s">
        <v>388</v>
      </c>
      <c r="OPW148" s="34" t="s">
        <v>388</v>
      </c>
      <c r="OPX148" s="34" t="s">
        <v>388</v>
      </c>
      <c r="OPY148" s="34" t="s">
        <v>388</v>
      </c>
      <c r="OPZ148" s="34" t="s">
        <v>388</v>
      </c>
      <c r="OQA148" s="34" t="s">
        <v>388</v>
      </c>
      <c r="OQB148" s="34" t="s">
        <v>388</v>
      </c>
      <c r="OQC148" s="34" t="s">
        <v>388</v>
      </c>
      <c r="OQD148" s="34" t="s">
        <v>388</v>
      </c>
      <c r="OQE148" s="34" t="s">
        <v>388</v>
      </c>
      <c r="OQF148" s="34" t="s">
        <v>388</v>
      </c>
      <c r="OQG148" s="34" t="s">
        <v>388</v>
      </c>
      <c r="OQH148" s="34" t="s">
        <v>388</v>
      </c>
      <c r="OQI148" s="34" t="s">
        <v>388</v>
      </c>
      <c r="OQJ148" s="34" t="s">
        <v>388</v>
      </c>
      <c r="OQK148" s="34" t="s">
        <v>388</v>
      </c>
      <c r="OQL148" s="34" t="s">
        <v>388</v>
      </c>
      <c r="OQM148" s="34" t="s">
        <v>388</v>
      </c>
      <c r="OQN148" s="34" t="s">
        <v>388</v>
      </c>
      <c r="OQO148" s="34" t="s">
        <v>388</v>
      </c>
      <c r="OQP148" s="34" t="s">
        <v>388</v>
      </c>
      <c r="OQQ148" s="34" t="s">
        <v>388</v>
      </c>
      <c r="OQR148" s="34" t="s">
        <v>388</v>
      </c>
      <c r="OQS148" s="34" t="s">
        <v>388</v>
      </c>
      <c r="OQT148" s="34" t="s">
        <v>388</v>
      </c>
      <c r="OQU148" s="34" t="s">
        <v>388</v>
      </c>
      <c r="OQV148" s="34" t="s">
        <v>388</v>
      </c>
      <c r="OQW148" s="34" t="s">
        <v>388</v>
      </c>
      <c r="OQX148" s="34" t="s">
        <v>388</v>
      </c>
      <c r="OQY148" s="34" t="s">
        <v>388</v>
      </c>
      <c r="OQZ148" s="34" t="s">
        <v>388</v>
      </c>
      <c r="ORA148" s="34" t="s">
        <v>388</v>
      </c>
      <c r="ORB148" s="34" t="s">
        <v>388</v>
      </c>
      <c r="ORC148" s="34" t="s">
        <v>388</v>
      </c>
      <c r="ORD148" s="34" t="s">
        <v>388</v>
      </c>
      <c r="ORE148" s="34" t="s">
        <v>388</v>
      </c>
      <c r="ORF148" s="34" t="s">
        <v>388</v>
      </c>
      <c r="ORG148" s="34" t="s">
        <v>388</v>
      </c>
      <c r="ORH148" s="34" t="s">
        <v>388</v>
      </c>
      <c r="ORI148" s="34" t="s">
        <v>388</v>
      </c>
      <c r="ORJ148" s="34" t="s">
        <v>388</v>
      </c>
      <c r="ORK148" s="34" t="s">
        <v>388</v>
      </c>
      <c r="ORL148" s="34" t="s">
        <v>388</v>
      </c>
      <c r="ORM148" s="34" t="s">
        <v>388</v>
      </c>
      <c r="ORN148" s="34" t="s">
        <v>388</v>
      </c>
      <c r="ORO148" s="34" t="s">
        <v>388</v>
      </c>
      <c r="ORP148" s="34" t="s">
        <v>388</v>
      </c>
      <c r="ORQ148" s="34" t="s">
        <v>388</v>
      </c>
      <c r="ORR148" s="34" t="s">
        <v>388</v>
      </c>
      <c r="ORS148" s="34" t="s">
        <v>388</v>
      </c>
      <c r="ORT148" s="34" t="s">
        <v>388</v>
      </c>
      <c r="ORU148" s="34" t="s">
        <v>388</v>
      </c>
      <c r="ORV148" s="34" t="s">
        <v>388</v>
      </c>
      <c r="ORW148" s="34" t="s">
        <v>388</v>
      </c>
      <c r="ORX148" s="34" t="s">
        <v>388</v>
      </c>
      <c r="ORY148" s="34" t="s">
        <v>388</v>
      </c>
      <c r="ORZ148" s="34" t="s">
        <v>388</v>
      </c>
      <c r="OSA148" s="34" t="s">
        <v>388</v>
      </c>
      <c r="OSB148" s="34" t="s">
        <v>388</v>
      </c>
      <c r="OSC148" s="34" t="s">
        <v>388</v>
      </c>
      <c r="OSD148" s="34" t="s">
        <v>388</v>
      </c>
      <c r="OSE148" s="34" t="s">
        <v>388</v>
      </c>
      <c r="OSF148" s="34" t="s">
        <v>388</v>
      </c>
      <c r="OSG148" s="34" t="s">
        <v>388</v>
      </c>
      <c r="OSH148" s="34" t="s">
        <v>388</v>
      </c>
      <c r="OSI148" s="34" t="s">
        <v>388</v>
      </c>
      <c r="OSJ148" s="34" t="s">
        <v>388</v>
      </c>
      <c r="OSK148" s="34" t="s">
        <v>388</v>
      </c>
      <c r="OSL148" s="34" t="s">
        <v>388</v>
      </c>
      <c r="OSM148" s="34" t="s">
        <v>388</v>
      </c>
      <c r="OSN148" s="34" t="s">
        <v>388</v>
      </c>
      <c r="OSO148" s="34" t="s">
        <v>388</v>
      </c>
      <c r="OSP148" s="34" t="s">
        <v>388</v>
      </c>
      <c r="OSQ148" s="34" t="s">
        <v>388</v>
      </c>
      <c r="OSR148" s="34" t="s">
        <v>388</v>
      </c>
      <c r="OSS148" s="34" t="s">
        <v>388</v>
      </c>
      <c r="OST148" s="34" t="s">
        <v>388</v>
      </c>
      <c r="OSU148" s="34" t="s">
        <v>388</v>
      </c>
      <c r="OSV148" s="34" t="s">
        <v>388</v>
      </c>
      <c r="OSW148" s="34" t="s">
        <v>388</v>
      </c>
      <c r="OSX148" s="34" t="s">
        <v>388</v>
      </c>
      <c r="OSY148" s="34" t="s">
        <v>388</v>
      </c>
      <c r="OSZ148" s="34" t="s">
        <v>388</v>
      </c>
      <c r="OTA148" s="34" t="s">
        <v>388</v>
      </c>
      <c r="OTB148" s="34" t="s">
        <v>388</v>
      </c>
      <c r="OTC148" s="34" t="s">
        <v>388</v>
      </c>
      <c r="OTD148" s="34" t="s">
        <v>388</v>
      </c>
      <c r="OTE148" s="34" t="s">
        <v>388</v>
      </c>
      <c r="OTF148" s="34" t="s">
        <v>388</v>
      </c>
      <c r="OTG148" s="34" t="s">
        <v>388</v>
      </c>
      <c r="OTH148" s="34" t="s">
        <v>388</v>
      </c>
      <c r="OTI148" s="34" t="s">
        <v>388</v>
      </c>
      <c r="OTJ148" s="34" t="s">
        <v>388</v>
      </c>
      <c r="OTK148" s="34" t="s">
        <v>388</v>
      </c>
      <c r="OTL148" s="34" t="s">
        <v>388</v>
      </c>
      <c r="OTM148" s="34" t="s">
        <v>388</v>
      </c>
      <c r="OTN148" s="34" t="s">
        <v>388</v>
      </c>
      <c r="OTO148" s="34" t="s">
        <v>388</v>
      </c>
      <c r="OTP148" s="34" t="s">
        <v>388</v>
      </c>
      <c r="OTQ148" s="34" t="s">
        <v>388</v>
      </c>
      <c r="OTR148" s="34" t="s">
        <v>388</v>
      </c>
      <c r="OTS148" s="34" t="s">
        <v>388</v>
      </c>
      <c r="OTT148" s="34" t="s">
        <v>388</v>
      </c>
      <c r="OTU148" s="34" t="s">
        <v>388</v>
      </c>
      <c r="OTV148" s="34" t="s">
        <v>388</v>
      </c>
      <c r="OTW148" s="34" t="s">
        <v>388</v>
      </c>
      <c r="OTX148" s="34" t="s">
        <v>388</v>
      </c>
      <c r="OTY148" s="34" t="s">
        <v>388</v>
      </c>
      <c r="OTZ148" s="34" t="s">
        <v>388</v>
      </c>
      <c r="OUA148" s="34" t="s">
        <v>388</v>
      </c>
      <c r="OUB148" s="34" t="s">
        <v>388</v>
      </c>
      <c r="OUC148" s="34" t="s">
        <v>388</v>
      </c>
      <c r="OUD148" s="34" t="s">
        <v>388</v>
      </c>
      <c r="OUE148" s="34" t="s">
        <v>388</v>
      </c>
      <c r="OUF148" s="34" t="s">
        <v>388</v>
      </c>
      <c r="OUG148" s="34" t="s">
        <v>388</v>
      </c>
      <c r="OUH148" s="34" t="s">
        <v>388</v>
      </c>
      <c r="OUI148" s="34" t="s">
        <v>388</v>
      </c>
      <c r="OUJ148" s="34" t="s">
        <v>388</v>
      </c>
      <c r="OUK148" s="34" t="s">
        <v>388</v>
      </c>
      <c r="OUL148" s="34" t="s">
        <v>388</v>
      </c>
      <c r="OUM148" s="34" t="s">
        <v>388</v>
      </c>
      <c r="OUN148" s="34" t="s">
        <v>388</v>
      </c>
      <c r="OUO148" s="34" t="s">
        <v>388</v>
      </c>
      <c r="OUP148" s="34" t="s">
        <v>388</v>
      </c>
      <c r="OUQ148" s="34" t="s">
        <v>388</v>
      </c>
      <c r="OUR148" s="34" t="s">
        <v>388</v>
      </c>
      <c r="OUS148" s="34" t="s">
        <v>388</v>
      </c>
      <c r="OUT148" s="34" t="s">
        <v>388</v>
      </c>
      <c r="OUU148" s="34" t="s">
        <v>388</v>
      </c>
      <c r="OUV148" s="34" t="s">
        <v>388</v>
      </c>
      <c r="OUW148" s="34" t="s">
        <v>388</v>
      </c>
      <c r="OUX148" s="34" t="s">
        <v>388</v>
      </c>
      <c r="OUY148" s="34" t="s">
        <v>388</v>
      </c>
      <c r="OUZ148" s="34" t="s">
        <v>388</v>
      </c>
      <c r="OVA148" s="34" t="s">
        <v>388</v>
      </c>
      <c r="OVB148" s="34" t="s">
        <v>388</v>
      </c>
      <c r="OVC148" s="34" t="s">
        <v>388</v>
      </c>
      <c r="OVD148" s="34" t="s">
        <v>388</v>
      </c>
      <c r="OVE148" s="34" t="s">
        <v>388</v>
      </c>
      <c r="OVF148" s="34" t="s">
        <v>388</v>
      </c>
      <c r="OVG148" s="34" t="s">
        <v>388</v>
      </c>
      <c r="OVH148" s="34" t="s">
        <v>388</v>
      </c>
      <c r="OVI148" s="34" t="s">
        <v>388</v>
      </c>
      <c r="OVJ148" s="34" t="s">
        <v>388</v>
      </c>
      <c r="OVK148" s="34" t="s">
        <v>388</v>
      </c>
      <c r="OVL148" s="34" t="s">
        <v>388</v>
      </c>
      <c r="OVM148" s="34" t="s">
        <v>388</v>
      </c>
      <c r="OVN148" s="34" t="s">
        <v>388</v>
      </c>
      <c r="OVO148" s="34" t="s">
        <v>388</v>
      </c>
      <c r="OVP148" s="34" t="s">
        <v>388</v>
      </c>
      <c r="OVQ148" s="34" t="s">
        <v>388</v>
      </c>
      <c r="OVR148" s="34" t="s">
        <v>388</v>
      </c>
      <c r="OVS148" s="34" t="s">
        <v>388</v>
      </c>
      <c r="OVT148" s="34" t="s">
        <v>388</v>
      </c>
      <c r="OVU148" s="34" t="s">
        <v>388</v>
      </c>
      <c r="OVV148" s="34" t="s">
        <v>388</v>
      </c>
      <c r="OVW148" s="34" t="s">
        <v>388</v>
      </c>
      <c r="OVX148" s="34" t="s">
        <v>388</v>
      </c>
      <c r="OVY148" s="34" t="s">
        <v>388</v>
      </c>
      <c r="OVZ148" s="34" t="s">
        <v>388</v>
      </c>
      <c r="OWA148" s="34" t="s">
        <v>388</v>
      </c>
      <c r="OWB148" s="34" t="s">
        <v>388</v>
      </c>
      <c r="OWC148" s="34" t="s">
        <v>388</v>
      </c>
      <c r="OWD148" s="34" t="s">
        <v>388</v>
      </c>
      <c r="OWE148" s="34" t="s">
        <v>388</v>
      </c>
      <c r="OWF148" s="34" t="s">
        <v>388</v>
      </c>
      <c r="OWG148" s="34" t="s">
        <v>388</v>
      </c>
      <c r="OWH148" s="34" t="s">
        <v>388</v>
      </c>
      <c r="OWI148" s="34" t="s">
        <v>388</v>
      </c>
      <c r="OWJ148" s="34" t="s">
        <v>388</v>
      </c>
      <c r="OWK148" s="34" t="s">
        <v>388</v>
      </c>
      <c r="OWL148" s="34" t="s">
        <v>388</v>
      </c>
      <c r="OWM148" s="34" t="s">
        <v>388</v>
      </c>
      <c r="OWN148" s="34" t="s">
        <v>388</v>
      </c>
      <c r="OWO148" s="34" t="s">
        <v>388</v>
      </c>
      <c r="OWP148" s="34" t="s">
        <v>388</v>
      </c>
      <c r="OWQ148" s="34" t="s">
        <v>388</v>
      </c>
      <c r="OWR148" s="34" t="s">
        <v>388</v>
      </c>
      <c r="OWS148" s="34" t="s">
        <v>388</v>
      </c>
      <c r="OWT148" s="34" t="s">
        <v>388</v>
      </c>
      <c r="OWU148" s="34" t="s">
        <v>388</v>
      </c>
      <c r="OWV148" s="34" t="s">
        <v>388</v>
      </c>
      <c r="OWW148" s="34" t="s">
        <v>388</v>
      </c>
      <c r="OWX148" s="34" t="s">
        <v>388</v>
      </c>
      <c r="OWY148" s="34" t="s">
        <v>388</v>
      </c>
      <c r="OWZ148" s="34" t="s">
        <v>388</v>
      </c>
      <c r="OXA148" s="34" t="s">
        <v>388</v>
      </c>
      <c r="OXB148" s="34" t="s">
        <v>388</v>
      </c>
      <c r="OXC148" s="34" t="s">
        <v>388</v>
      </c>
      <c r="OXD148" s="34" t="s">
        <v>388</v>
      </c>
      <c r="OXE148" s="34" t="s">
        <v>388</v>
      </c>
      <c r="OXF148" s="34" t="s">
        <v>388</v>
      </c>
      <c r="OXG148" s="34" t="s">
        <v>388</v>
      </c>
      <c r="OXH148" s="34" t="s">
        <v>388</v>
      </c>
      <c r="OXI148" s="34" t="s">
        <v>388</v>
      </c>
      <c r="OXJ148" s="34" t="s">
        <v>388</v>
      </c>
      <c r="OXK148" s="34" t="s">
        <v>388</v>
      </c>
      <c r="OXL148" s="34" t="s">
        <v>388</v>
      </c>
      <c r="OXM148" s="34" t="s">
        <v>388</v>
      </c>
      <c r="OXN148" s="34" t="s">
        <v>388</v>
      </c>
      <c r="OXO148" s="34" t="s">
        <v>388</v>
      </c>
      <c r="OXP148" s="34" t="s">
        <v>388</v>
      </c>
      <c r="OXQ148" s="34" t="s">
        <v>388</v>
      </c>
      <c r="OXR148" s="34" t="s">
        <v>388</v>
      </c>
      <c r="OXS148" s="34" t="s">
        <v>388</v>
      </c>
      <c r="OXT148" s="34" t="s">
        <v>388</v>
      </c>
      <c r="OXU148" s="34" t="s">
        <v>388</v>
      </c>
      <c r="OXV148" s="34" t="s">
        <v>388</v>
      </c>
      <c r="OXW148" s="34" t="s">
        <v>388</v>
      </c>
      <c r="OXX148" s="34" t="s">
        <v>388</v>
      </c>
      <c r="OXY148" s="34" t="s">
        <v>388</v>
      </c>
      <c r="OXZ148" s="34" t="s">
        <v>388</v>
      </c>
      <c r="OYA148" s="34" t="s">
        <v>388</v>
      </c>
      <c r="OYB148" s="34" t="s">
        <v>388</v>
      </c>
      <c r="OYC148" s="34" t="s">
        <v>388</v>
      </c>
      <c r="OYD148" s="34" t="s">
        <v>388</v>
      </c>
      <c r="OYE148" s="34" t="s">
        <v>388</v>
      </c>
      <c r="OYF148" s="34" t="s">
        <v>388</v>
      </c>
      <c r="OYG148" s="34" t="s">
        <v>388</v>
      </c>
      <c r="OYH148" s="34" t="s">
        <v>388</v>
      </c>
      <c r="OYI148" s="34" t="s">
        <v>388</v>
      </c>
      <c r="OYJ148" s="34" t="s">
        <v>388</v>
      </c>
      <c r="OYK148" s="34" t="s">
        <v>388</v>
      </c>
      <c r="OYL148" s="34" t="s">
        <v>388</v>
      </c>
      <c r="OYM148" s="34" t="s">
        <v>388</v>
      </c>
      <c r="OYN148" s="34" t="s">
        <v>388</v>
      </c>
      <c r="OYO148" s="34" t="s">
        <v>388</v>
      </c>
      <c r="OYP148" s="34" t="s">
        <v>388</v>
      </c>
      <c r="OYQ148" s="34" t="s">
        <v>388</v>
      </c>
      <c r="OYR148" s="34" t="s">
        <v>388</v>
      </c>
      <c r="OYS148" s="34" t="s">
        <v>388</v>
      </c>
      <c r="OYT148" s="34" t="s">
        <v>388</v>
      </c>
      <c r="OYU148" s="34" t="s">
        <v>388</v>
      </c>
      <c r="OYV148" s="34" t="s">
        <v>388</v>
      </c>
      <c r="OYW148" s="34" t="s">
        <v>388</v>
      </c>
      <c r="OYX148" s="34" t="s">
        <v>388</v>
      </c>
      <c r="OYY148" s="34" t="s">
        <v>388</v>
      </c>
      <c r="OYZ148" s="34" t="s">
        <v>388</v>
      </c>
      <c r="OZA148" s="34" t="s">
        <v>388</v>
      </c>
      <c r="OZB148" s="34" t="s">
        <v>388</v>
      </c>
      <c r="OZC148" s="34" t="s">
        <v>388</v>
      </c>
      <c r="OZD148" s="34" t="s">
        <v>388</v>
      </c>
      <c r="OZE148" s="34" t="s">
        <v>388</v>
      </c>
      <c r="OZF148" s="34" t="s">
        <v>388</v>
      </c>
      <c r="OZG148" s="34" t="s">
        <v>388</v>
      </c>
      <c r="OZH148" s="34" t="s">
        <v>388</v>
      </c>
      <c r="OZI148" s="34" t="s">
        <v>388</v>
      </c>
      <c r="OZJ148" s="34" t="s">
        <v>388</v>
      </c>
      <c r="OZK148" s="34" t="s">
        <v>388</v>
      </c>
      <c r="OZL148" s="34" t="s">
        <v>388</v>
      </c>
      <c r="OZM148" s="34" t="s">
        <v>388</v>
      </c>
      <c r="OZN148" s="34" t="s">
        <v>388</v>
      </c>
      <c r="OZO148" s="34" t="s">
        <v>388</v>
      </c>
      <c r="OZP148" s="34" t="s">
        <v>388</v>
      </c>
      <c r="OZQ148" s="34" t="s">
        <v>388</v>
      </c>
      <c r="OZR148" s="34" t="s">
        <v>388</v>
      </c>
      <c r="OZS148" s="34" t="s">
        <v>388</v>
      </c>
      <c r="OZT148" s="34" t="s">
        <v>388</v>
      </c>
      <c r="OZU148" s="34" t="s">
        <v>388</v>
      </c>
      <c r="OZV148" s="34" t="s">
        <v>388</v>
      </c>
      <c r="OZW148" s="34" t="s">
        <v>388</v>
      </c>
      <c r="OZX148" s="34" t="s">
        <v>388</v>
      </c>
      <c r="OZY148" s="34" t="s">
        <v>388</v>
      </c>
      <c r="OZZ148" s="34" t="s">
        <v>388</v>
      </c>
      <c r="PAA148" s="34" t="s">
        <v>388</v>
      </c>
      <c r="PAB148" s="34" t="s">
        <v>388</v>
      </c>
      <c r="PAC148" s="34" t="s">
        <v>388</v>
      </c>
      <c r="PAD148" s="34" t="s">
        <v>388</v>
      </c>
      <c r="PAE148" s="34" t="s">
        <v>388</v>
      </c>
      <c r="PAF148" s="34" t="s">
        <v>388</v>
      </c>
      <c r="PAG148" s="34" t="s">
        <v>388</v>
      </c>
      <c r="PAH148" s="34" t="s">
        <v>388</v>
      </c>
      <c r="PAI148" s="34" t="s">
        <v>388</v>
      </c>
      <c r="PAJ148" s="34" t="s">
        <v>388</v>
      </c>
      <c r="PAK148" s="34" t="s">
        <v>388</v>
      </c>
      <c r="PAL148" s="34" t="s">
        <v>388</v>
      </c>
      <c r="PAM148" s="34" t="s">
        <v>388</v>
      </c>
      <c r="PAN148" s="34" t="s">
        <v>388</v>
      </c>
      <c r="PAO148" s="34" t="s">
        <v>388</v>
      </c>
      <c r="PAP148" s="34" t="s">
        <v>388</v>
      </c>
      <c r="PAQ148" s="34" t="s">
        <v>388</v>
      </c>
      <c r="PAR148" s="34" t="s">
        <v>388</v>
      </c>
      <c r="PAS148" s="34" t="s">
        <v>388</v>
      </c>
      <c r="PAT148" s="34" t="s">
        <v>388</v>
      </c>
      <c r="PAU148" s="34" t="s">
        <v>388</v>
      </c>
      <c r="PAV148" s="34" t="s">
        <v>388</v>
      </c>
      <c r="PAW148" s="34" t="s">
        <v>388</v>
      </c>
      <c r="PAX148" s="34" t="s">
        <v>388</v>
      </c>
      <c r="PAY148" s="34" t="s">
        <v>388</v>
      </c>
      <c r="PAZ148" s="34" t="s">
        <v>388</v>
      </c>
      <c r="PBA148" s="34" t="s">
        <v>388</v>
      </c>
      <c r="PBB148" s="34" t="s">
        <v>388</v>
      </c>
      <c r="PBC148" s="34" t="s">
        <v>388</v>
      </c>
      <c r="PBD148" s="34" t="s">
        <v>388</v>
      </c>
      <c r="PBE148" s="34" t="s">
        <v>388</v>
      </c>
      <c r="PBF148" s="34" t="s">
        <v>388</v>
      </c>
      <c r="PBG148" s="34" t="s">
        <v>388</v>
      </c>
      <c r="PBH148" s="34" t="s">
        <v>388</v>
      </c>
      <c r="PBI148" s="34" t="s">
        <v>388</v>
      </c>
      <c r="PBJ148" s="34" t="s">
        <v>388</v>
      </c>
      <c r="PBK148" s="34" t="s">
        <v>388</v>
      </c>
      <c r="PBL148" s="34" t="s">
        <v>388</v>
      </c>
      <c r="PBM148" s="34" t="s">
        <v>388</v>
      </c>
      <c r="PBN148" s="34" t="s">
        <v>388</v>
      </c>
      <c r="PBO148" s="34" t="s">
        <v>388</v>
      </c>
      <c r="PBP148" s="34" t="s">
        <v>388</v>
      </c>
      <c r="PBQ148" s="34" t="s">
        <v>388</v>
      </c>
      <c r="PBR148" s="34" t="s">
        <v>388</v>
      </c>
      <c r="PBS148" s="34" t="s">
        <v>388</v>
      </c>
      <c r="PBT148" s="34" t="s">
        <v>388</v>
      </c>
      <c r="PBU148" s="34" t="s">
        <v>388</v>
      </c>
      <c r="PBV148" s="34" t="s">
        <v>388</v>
      </c>
      <c r="PBW148" s="34" t="s">
        <v>388</v>
      </c>
      <c r="PBX148" s="34" t="s">
        <v>388</v>
      </c>
      <c r="PBY148" s="34" t="s">
        <v>388</v>
      </c>
      <c r="PBZ148" s="34" t="s">
        <v>388</v>
      </c>
      <c r="PCA148" s="34" t="s">
        <v>388</v>
      </c>
      <c r="PCB148" s="34" t="s">
        <v>388</v>
      </c>
      <c r="PCC148" s="34" t="s">
        <v>388</v>
      </c>
      <c r="PCD148" s="34" t="s">
        <v>388</v>
      </c>
      <c r="PCE148" s="34" t="s">
        <v>388</v>
      </c>
      <c r="PCF148" s="34" t="s">
        <v>388</v>
      </c>
      <c r="PCG148" s="34" t="s">
        <v>388</v>
      </c>
      <c r="PCH148" s="34" t="s">
        <v>388</v>
      </c>
      <c r="PCI148" s="34" t="s">
        <v>388</v>
      </c>
      <c r="PCJ148" s="34" t="s">
        <v>388</v>
      </c>
      <c r="PCK148" s="34" t="s">
        <v>388</v>
      </c>
      <c r="PCL148" s="34" t="s">
        <v>388</v>
      </c>
      <c r="PCM148" s="34" t="s">
        <v>388</v>
      </c>
      <c r="PCN148" s="34" t="s">
        <v>388</v>
      </c>
      <c r="PCO148" s="34" t="s">
        <v>388</v>
      </c>
      <c r="PCP148" s="34" t="s">
        <v>388</v>
      </c>
      <c r="PCQ148" s="34" t="s">
        <v>388</v>
      </c>
      <c r="PCR148" s="34" t="s">
        <v>388</v>
      </c>
      <c r="PCS148" s="34" t="s">
        <v>388</v>
      </c>
      <c r="PCT148" s="34" t="s">
        <v>388</v>
      </c>
      <c r="PCU148" s="34" t="s">
        <v>388</v>
      </c>
      <c r="PCV148" s="34" t="s">
        <v>388</v>
      </c>
      <c r="PCW148" s="34" t="s">
        <v>388</v>
      </c>
      <c r="PCX148" s="34" t="s">
        <v>388</v>
      </c>
      <c r="PCY148" s="34" t="s">
        <v>388</v>
      </c>
      <c r="PCZ148" s="34" t="s">
        <v>388</v>
      </c>
      <c r="PDA148" s="34" t="s">
        <v>388</v>
      </c>
      <c r="PDB148" s="34" t="s">
        <v>388</v>
      </c>
      <c r="PDC148" s="34" t="s">
        <v>388</v>
      </c>
      <c r="PDD148" s="34" t="s">
        <v>388</v>
      </c>
      <c r="PDE148" s="34" t="s">
        <v>388</v>
      </c>
      <c r="PDF148" s="34" t="s">
        <v>388</v>
      </c>
      <c r="PDG148" s="34" t="s">
        <v>388</v>
      </c>
      <c r="PDH148" s="34" t="s">
        <v>388</v>
      </c>
      <c r="PDI148" s="34" t="s">
        <v>388</v>
      </c>
      <c r="PDJ148" s="34" t="s">
        <v>388</v>
      </c>
      <c r="PDK148" s="34" t="s">
        <v>388</v>
      </c>
      <c r="PDL148" s="34" t="s">
        <v>388</v>
      </c>
      <c r="PDM148" s="34" t="s">
        <v>388</v>
      </c>
      <c r="PDN148" s="34" t="s">
        <v>388</v>
      </c>
      <c r="PDO148" s="34" t="s">
        <v>388</v>
      </c>
      <c r="PDP148" s="34" t="s">
        <v>388</v>
      </c>
      <c r="PDQ148" s="34" t="s">
        <v>388</v>
      </c>
      <c r="PDR148" s="34" t="s">
        <v>388</v>
      </c>
      <c r="PDS148" s="34" t="s">
        <v>388</v>
      </c>
      <c r="PDT148" s="34" t="s">
        <v>388</v>
      </c>
      <c r="PDU148" s="34" t="s">
        <v>388</v>
      </c>
      <c r="PDV148" s="34" t="s">
        <v>388</v>
      </c>
      <c r="PDW148" s="34" t="s">
        <v>388</v>
      </c>
      <c r="PDX148" s="34" t="s">
        <v>388</v>
      </c>
      <c r="PDY148" s="34" t="s">
        <v>388</v>
      </c>
      <c r="PDZ148" s="34" t="s">
        <v>388</v>
      </c>
      <c r="PEA148" s="34" t="s">
        <v>388</v>
      </c>
      <c r="PEB148" s="34" t="s">
        <v>388</v>
      </c>
      <c r="PEC148" s="34" t="s">
        <v>388</v>
      </c>
      <c r="PED148" s="34" t="s">
        <v>388</v>
      </c>
      <c r="PEE148" s="34" t="s">
        <v>388</v>
      </c>
      <c r="PEF148" s="34" t="s">
        <v>388</v>
      </c>
      <c r="PEG148" s="34" t="s">
        <v>388</v>
      </c>
      <c r="PEH148" s="34" t="s">
        <v>388</v>
      </c>
      <c r="PEI148" s="34" t="s">
        <v>388</v>
      </c>
      <c r="PEJ148" s="34" t="s">
        <v>388</v>
      </c>
      <c r="PEK148" s="34" t="s">
        <v>388</v>
      </c>
      <c r="PEL148" s="34" t="s">
        <v>388</v>
      </c>
      <c r="PEM148" s="34" t="s">
        <v>388</v>
      </c>
      <c r="PEN148" s="34" t="s">
        <v>388</v>
      </c>
      <c r="PEO148" s="34" t="s">
        <v>388</v>
      </c>
      <c r="PEP148" s="34" t="s">
        <v>388</v>
      </c>
      <c r="PEQ148" s="34" t="s">
        <v>388</v>
      </c>
      <c r="PER148" s="34" t="s">
        <v>388</v>
      </c>
      <c r="PES148" s="34" t="s">
        <v>388</v>
      </c>
      <c r="PET148" s="34" t="s">
        <v>388</v>
      </c>
      <c r="PEU148" s="34" t="s">
        <v>388</v>
      </c>
      <c r="PEV148" s="34" t="s">
        <v>388</v>
      </c>
      <c r="PEW148" s="34" t="s">
        <v>388</v>
      </c>
      <c r="PEX148" s="34" t="s">
        <v>388</v>
      </c>
      <c r="PEY148" s="34" t="s">
        <v>388</v>
      </c>
      <c r="PEZ148" s="34" t="s">
        <v>388</v>
      </c>
      <c r="PFA148" s="34" t="s">
        <v>388</v>
      </c>
      <c r="PFB148" s="34" t="s">
        <v>388</v>
      </c>
      <c r="PFC148" s="34" t="s">
        <v>388</v>
      </c>
      <c r="PFD148" s="34" t="s">
        <v>388</v>
      </c>
      <c r="PFE148" s="34" t="s">
        <v>388</v>
      </c>
      <c r="PFF148" s="34" t="s">
        <v>388</v>
      </c>
      <c r="PFG148" s="34" t="s">
        <v>388</v>
      </c>
      <c r="PFH148" s="34" t="s">
        <v>388</v>
      </c>
      <c r="PFI148" s="34" t="s">
        <v>388</v>
      </c>
      <c r="PFJ148" s="34" t="s">
        <v>388</v>
      </c>
      <c r="PFK148" s="34" t="s">
        <v>388</v>
      </c>
      <c r="PFL148" s="34" t="s">
        <v>388</v>
      </c>
      <c r="PFM148" s="34" t="s">
        <v>388</v>
      </c>
      <c r="PFN148" s="34" t="s">
        <v>388</v>
      </c>
      <c r="PFO148" s="34" t="s">
        <v>388</v>
      </c>
      <c r="PFP148" s="34" t="s">
        <v>388</v>
      </c>
      <c r="PFQ148" s="34" t="s">
        <v>388</v>
      </c>
      <c r="PFR148" s="34" t="s">
        <v>388</v>
      </c>
      <c r="PFS148" s="34" t="s">
        <v>388</v>
      </c>
      <c r="PFT148" s="34" t="s">
        <v>388</v>
      </c>
      <c r="PFU148" s="34" t="s">
        <v>388</v>
      </c>
      <c r="PFV148" s="34" t="s">
        <v>388</v>
      </c>
      <c r="PFW148" s="34" t="s">
        <v>388</v>
      </c>
      <c r="PFX148" s="34" t="s">
        <v>388</v>
      </c>
      <c r="PFY148" s="34" t="s">
        <v>388</v>
      </c>
      <c r="PFZ148" s="34" t="s">
        <v>388</v>
      </c>
      <c r="PGA148" s="34" t="s">
        <v>388</v>
      </c>
      <c r="PGB148" s="34" t="s">
        <v>388</v>
      </c>
      <c r="PGC148" s="34" t="s">
        <v>388</v>
      </c>
      <c r="PGD148" s="34" t="s">
        <v>388</v>
      </c>
      <c r="PGE148" s="34" t="s">
        <v>388</v>
      </c>
      <c r="PGF148" s="34" t="s">
        <v>388</v>
      </c>
      <c r="PGG148" s="34" t="s">
        <v>388</v>
      </c>
      <c r="PGH148" s="34" t="s">
        <v>388</v>
      </c>
      <c r="PGI148" s="34" t="s">
        <v>388</v>
      </c>
      <c r="PGJ148" s="34" t="s">
        <v>388</v>
      </c>
      <c r="PGK148" s="34" t="s">
        <v>388</v>
      </c>
      <c r="PGL148" s="34" t="s">
        <v>388</v>
      </c>
      <c r="PGM148" s="34" t="s">
        <v>388</v>
      </c>
      <c r="PGN148" s="34" t="s">
        <v>388</v>
      </c>
      <c r="PGO148" s="34" t="s">
        <v>388</v>
      </c>
      <c r="PGP148" s="34" t="s">
        <v>388</v>
      </c>
      <c r="PGQ148" s="34" t="s">
        <v>388</v>
      </c>
      <c r="PGR148" s="34" t="s">
        <v>388</v>
      </c>
      <c r="PGS148" s="34" t="s">
        <v>388</v>
      </c>
      <c r="PGT148" s="34" t="s">
        <v>388</v>
      </c>
      <c r="PGU148" s="34" t="s">
        <v>388</v>
      </c>
      <c r="PGV148" s="34" t="s">
        <v>388</v>
      </c>
      <c r="PGW148" s="34" t="s">
        <v>388</v>
      </c>
      <c r="PGX148" s="34" t="s">
        <v>388</v>
      </c>
      <c r="PGY148" s="34" t="s">
        <v>388</v>
      </c>
      <c r="PGZ148" s="34" t="s">
        <v>388</v>
      </c>
      <c r="PHA148" s="34" t="s">
        <v>388</v>
      </c>
      <c r="PHB148" s="34" t="s">
        <v>388</v>
      </c>
      <c r="PHC148" s="34" t="s">
        <v>388</v>
      </c>
      <c r="PHD148" s="34" t="s">
        <v>388</v>
      </c>
      <c r="PHE148" s="34" t="s">
        <v>388</v>
      </c>
      <c r="PHF148" s="34" t="s">
        <v>388</v>
      </c>
      <c r="PHG148" s="34" t="s">
        <v>388</v>
      </c>
      <c r="PHH148" s="34" t="s">
        <v>388</v>
      </c>
      <c r="PHI148" s="34" t="s">
        <v>388</v>
      </c>
      <c r="PHJ148" s="34" t="s">
        <v>388</v>
      </c>
      <c r="PHK148" s="34" t="s">
        <v>388</v>
      </c>
      <c r="PHL148" s="34" t="s">
        <v>388</v>
      </c>
      <c r="PHM148" s="34" t="s">
        <v>388</v>
      </c>
      <c r="PHN148" s="34" t="s">
        <v>388</v>
      </c>
      <c r="PHO148" s="34" t="s">
        <v>388</v>
      </c>
      <c r="PHP148" s="34" t="s">
        <v>388</v>
      </c>
      <c r="PHQ148" s="34" t="s">
        <v>388</v>
      </c>
      <c r="PHR148" s="34" t="s">
        <v>388</v>
      </c>
      <c r="PHS148" s="34" t="s">
        <v>388</v>
      </c>
      <c r="PHT148" s="34" t="s">
        <v>388</v>
      </c>
      <c r="PHU148" s="34" t="s">
        <v>388</v>
      </c>
      <c r="PHV148" s="34" t="s">
        <v>388</v>
      </c>
      <c r="PHW148" s="34" t="s">
        <v>388</v>
      </c>
      <c r="PHX148" s="34" t="s">
        <v>388</v>
      </c>
      <c r="PHY148" s="34" t="s">
        <v>388</v>
      </c>
      <c r="PHZ148" s="34" t="s">
        <v>388</v>
      </c>
      <c r="PIA148" s="34" t="s">
        <v>388</v>
      </c>
      <c r="PIB148" s="34" t="s">
        <v>388</v>
      </c>
      <c r="PIC148" s="34" t="s">
        <v>388</v>
      </c>
      <c r="PID148" s="34" t="s">
        <v>388</v>
      </c>
      <c r="PIE148" s="34" t="s">
        <v>388</v>
      </c>
      <c r="PIF148" s="34" t="s">
        <v>388</v>
      </c>
      <c r="PIG148" s="34" t="s">
        <v>388</v>
      </c>
      <c r="PIH148" s="34" t="s">
        <v>388</v>
      </c>
      <c r="PII148" s="34" t="s">
        <v>388</v>
      </c>
      <c r="PIJ148" s="34" t="s">
        <v>388</v>
      </c>
      <c r="PIK148" s="34" t="s">
        <v>388</v>
      </c>
      <c r="PIL148" s="34" t="s">
        <v>388</v>
      </c>
      <c r="PIM148" s="34" t="s">
        <v>388</v>
      </c>
      <c r="PIN148" s="34" t="s">
        <v>388</v>
      </c>
      <c r="PIO148" s="34" t="s">
        <v>388</v>
      </c>
      <c r="PIP148" s="34" t="s">
        <v>388</v>
      </c>
      <c r="PIQ148" s="34" t="s">
        <v>388</v>
      </c>
      <c r="PIR148" s="34" t="s">
        <v>388</v>
      </c>
      <c r="PIS148" s="34" t="s">
        <v>388</v>
      </c>
      <c r="PIT148" s="34" t="s">
        <v>388</v>
      </c>
      <c r="PIU148" s="34" t="s">
        <v>388</v>
      </c>
      <c r="PIV148" s="34" t="s">
        <v>388</v>
      </c>
      <c r="PIW148" s="34" t="s">
        <v>388</v>
      </c>
      <c r="PIX148" s="34" t="s">
        <v>388</v>
      </c>
      <c r="PIY148" s="34" t="s">
        <v>388</v>
      </c>
      <c r="PIZ148" s="34" t="s">
        <v>388</v>
      </c>
      <c r="PJA148" s="34" t="s">
        <v>388</v>
      </c>
      <c r="PJB148" s="34" t="s">
        <v>388</v>
      </c>
      <c r="PJC148" s="34" t="s">
        <v>388</v>
      </c>
      <c r="PJD148" s="34" t="s">
        <v>388</v>
      </c>
      <c r="PJE148" s="34" t="s">
        <v>388</v>
      </c>
      <c r="PJF148" s="34" t="s">
        <v>388</v>
      </c>
      <c r="PJG148" s="34" t="s">
        <v>388</v>
      </c>
      <c r="PJH148" s="34" t="s">
        <v>388</v>
      </c>
      <c r="PJI148" s="34" t="s">
        <v>388</v>
      </c>
      <c r="PJJ148" s="34" t="s">
        <v>388</v>
      </c>
      <c r="PJK148" s="34" t="s">
        <v>388</v>
      </c>
      <c r="PJL148" s="34" t="s">
        <v>388</v>
      </c>
      <c r="PJM148" s="34" t="s">
        <v>388</v>
      </c>
      <c r="PJN148" s="34" t="s">
        <v>388</v>
      </c>
      <c r="PJO148" s="34" t="s">
        <v>388</v>
      </c>
      <c r="PJP148" s="34" t="s">
        <v>388</v>
      </c>
      <c r="PJQ148" s="34" t="s">
        <v>388</v>
      </c>
      <c r="PJR148" s="34" t="s">
        <v>388</v>
      </c>
      <c r="PJS148" s="34" t="s">
        <v>388</v>
      </c>
      <c r="PJT148" s="34" t="s">
        <v>388</v>
      </c>
      <c r="PJU148" s="34" t="s">
        <v>388</v>
      </c>
      <c r="PJV148" s="34" t="s">
        <v>388</v>
      </c>
      <c r="PJW148" s="34" t="s">
        <v>388</v>
      </c>
      <c r="PJX148" s="34" t="s">
        <v>388</v>
      </c>
      <c r="PJY148" s="34" t="s">
        <v>388</v>
      </c>
      <c r="PJZ148" s="34" t="s">
        <v>388</v>
      </c>
      <c r="PKA148" s="34" t="s">
        <v>388</v>
      </c>
      <c r="PKB148" s="34" t="s">
        <v>388</v>
      </c>
      <c r="PKC148" s="34" t="s">
        <v>388</v>
      </c>
      <c r="PKD148" s="34" t="s">
        <v>388</v>
      </c>
      <c r="PKE148" s="34" t="s">
        <v>388</v>
      </c>
      <c r="PKF148" s="34" t="s">
        <v>388</v>
      </c>
      <c r="PKG148" s="34" t="s">
        <v>388</v>
      </c>
      <c r="PKH148" s="34" t="s">
        <v>388</v>
      </c>
      <c r="PKI148" s="34" t="s">
        <v>388</v>
      </c>
      <c r="PKJ148" s="34" t="s">
        <v>388</v>
      </c>
      <c r="PKK148" s="34" t="s">
        <v>388</v>
      </c>
      <c r="PKL148" s="34" t="s">
        <v>388</v>
      </c>
      <c r="PKM148" s="34" t="s">
        <v>388</v>
      </c>
      <c r="PKN148" s="34" t="s">
        <v>388</v>
      </c>
      <c r="PKO148" s="34" t="s">
        <v>388</v>
      </c>
      <c r="PKP148" s="34" t="s">
        <v>388</v>
      </c>
      <c r="PKQ148" s="34" t="s">
        <v>388</v>
      </c>
      <c r="PKR148" s="34" t="s">
        <v>388</v>
      </c>
      <c r="PKS148" s="34" t="s">
        <v>388</v>
      </c>
      <c r="PKT148" s="34" t="s">
        <v>388</v>
      </c>
      <c r="PKU148" s="34" t="s">
        <v>388</v>
      </c>
      <c r="PKV148" s="34" t="s">
        <v>388</v>
      </c>
      <c r="PKW148" s="34" t="s">
        <v>388</v>
      </c>
      <c r="PKX148" s="34" t="s">
        <v>388</v>
      </c>
      <c r="PKY148" s="34" t="s">
        <v>388</v>
      </c>
      <c r="PKZ148" s="34" t="s">
        <v>388</v>
      </c>
      <c r="PLA148" s="34" t="s">
        <v>388</v>
      </c>
      <c r="PLB148" s="34" t="s">
        <v>388</v>
      </c>
      <c r="PLC148" s="34" t="s">
        <v>388</v>
      </c>
      <c r="PLD148" s="34" t="s">
        <v>388</v>
      </c>
      <c r="PLE148" s="34" t="s">
        <v>388</v>
      </c>
      <c r="PLF148" s="34" t="s">
        <v>388</v>
      </c>
      <c r="PLG148" s="34" t="s">
        <v>388</v>
      </c>
      <c r="PLH148" s="34" t="s">
        <v>388</v>
      </c>
      <c r="PLI148" s="34" t="s">
        <v>388</v>
      </c>
      <c r="PLJ148" s="34" t="s">
        <v>388</v>
      </c>
      <c r="PLK148" s="34" t="s">
        <v>388</v>
      </c>
      <c r="PLL148" s="34" t="s">
        <v>388</v>
      </c>
      <c r="PLM148" s="34" t="s">
        <v>388</v>
      </c>
      <c r="PLN148" s="34" t="s">
        <v>388</v>
      </c>
      <c r="PLO148" s="34" t="s">
        <v>388</v>
      </c>
      <c r="PLP148" s="34" t="s">
        <v>388</v>
      </c>
      <c r="PLQ148" s="34" t="s">
        <v>388</v>
      </c>
      <c r="PLR148" s="34" t="s">
        <v>388</v>
      </c>
      <c r="PLS148" s="34" t="s">
        <v>388</v>
      </c>
      <c r="PLT148" s="34" t="s">
        <v>388</v>
      </c>
      <c r="PLU148" s="34" t="s">
        <v>388</v>
      </c>
      <c r="PLV148" s="34" t="s">
        <v>388</v>
      </c>
      <c r="PLW148" s="34" t="s">
        <v>388</v>
      </c>
      <c r="PLX148" s="34" t="s">
        <v>388</v>
      </c>
      <c r="PLY148" s="34" t="s">
        <v>388</v>
      </c>
      <c r="PLZ148" s="34" t="s">
        <v>388</v>
      </c>
      <c r="PMA148" s="34" t="s">
        <v>388</v>
      </c>
      <c r="PMB148" s="34" t="s">
        <v>388</v>
      </c>
      <c r="PMC148" s="34" t="s">
        <v>388</v>
      </c>
      <c r="PMD148" s="34" t="s">
        <v>388</v>
      </c>
      <c r="PME148" s="34" t="s">
        <v>388</v>
      </c>
      <c r="PMF148" s="34" t="s">
        <v>388</v>
      </c>
      <c r="PMG148" s="34" t="s">
        <v>388</v>
      </c>
      <c r="PMH148" s="34" t="s">
        <v>388</v>
      </c>
      <c r="PMI148" s="34" t="s">
        <v>388</v>
      </c>
      <c r="PMJ148" s="34" t="s">
        <v>388</v>
      </c>
      <c r="PMK148" s="34" t="s">
        <v>388</v>
      </c>
      <c r="PML148" s="34" t="s">
        <v>388</v>
      </c>
      <c r="PMM148" s="34" t="s">
        <v>388</v>
      </c>
      <c r="PMN148" s="34" t="s">
        <v>388</v>
      </c>
      <c r="PMO148" s="34" t="s">
        <v>388</v>
      </c>
      <c r="PMP148" s="34" t="s">
        <v>388</v>
      </c>
      <c r="PMQ148" s="34" t="s">
        <v>388</v>
      </c>
      <c r="PMR148" s="34" t="s">
        <v>388</v>
      </c>
      <c r="PMS148" s="34" t="s">
        <v>388</v>
      </c>
      <c r="PMT148" s="34" t="s">
        <v>388</v>
      </c>
      <c r="PMU148" s="34" t="s">
        <v>388</v>
      </c>
      <c r="PMV148" s="34" t="s">
        <v>388</v>
      </c>
      <c r="PMW148" s="34" t="s">
        <v>388</v>
      </c>
      <c r="PMX148" s="34" t="s">
        <v>388</v>
      </c>
      <c r="PMY148" s="34" t="s">
        <v>388</v>
      </c>
      <c r="PMZ148" s="34" t="s">
        <v>388</v>
      </c>
      <c r="PNA148" s="34" t="s">
        <v>388</v>
      </c>
      <c r="PNB148" s="34" t="s">
        <v>388</v>
      </c>
      <c r="PNC148" s="34" t="s">
        <v>388</v>
      </c>
      <c r="PND148" s="34" t="s">
        <v>388</v>
      </c>
      <c r="PNE148" s="34" t="s">
        <v>388</v>
      </c>
      <c r="PNF148" s="34" t="s">
        <v>388</v>
      </c>
      <c r="PNG148" s="34" t="s">
        <v>388</v>
      </c>
      <c r="PNH148" s="34" t="s">
        <v>388</v>
      </c>
      <c r="PNI148" s="34" t="s">
        <v>388</v>
      </c>
      <c r="PNJ148" s="34" t="s">
        <v>388</v>
      </c>
      <c r="PNK148" s="34" t="s">
        <v>388</v>
      </c>
      <c r="PNL148" s="34" t="s">
        <v>388</v>
      </c>
      <c r="PNM148" s="34" t="s">
        <v>388</v>
      </c>
      <c r="PNN148" s="34" t="s">
        <v>388</v>
      </c>
      <c r="PNO148" s="34" t="s">
        <v>388</v>
      </c>
      <c r="PNP148" s="34" t="s">
        <v>388</v>
      </c>
      <c r="PNQ148" s="34" t="s">
        <v>388</v>
      </c>
      <c r="PNR148" s="34" t="s">
        <v>388</v>
      </c>
      <c r="PNS148" s="34" t="s">
        <v>388</v>
      </c>
      <c r="PNT148" s="34" t="s">
        <v>388</v>
      </c>
      <c r="PNU148" s="34" t="s">
        <v>388</v>
      </c>
      <c r="PNV148" s="34" t="s">
        <v>388</v>
      </c>
      <c r="PNW148" s="34" t="s">
        <v>388</v>
      </c>
      <c r="PNX148" s="34" t="s">
        <v>388</v>
      </c>
      <c r="PNY148" s="34" t="s">
        <v>388</v>
      </c>
      <c r="PNZ148" s="34" t="s">
        <v>388</v>
      </c>
      <c r="POA148" s="34" t="s">
        <v>388</v>
      </c>
      <c r="POB148" s="34" t="s">
        <v>388</v>
      </c>
      <c r="POC148" s="34" t="s">
        <v>388</v>
      </c>
      <c r="POD148" s="34" t="s">
        <v>388</v>
      </c>
      <c r="POE148" s="34" t="s">
        <v>388</v>
      </c>
      <c r="POF148" s="34" t="s">
        <v>388</v>
      </c>
      <c r="POG148" s="34" t="s">
        <v>388</v>
      </c>
      <c r="POH148" s="34" t="s">
        <v>388</v>
      </c>
      <c r="POI148" s="34" t="s">
        <v>388</v>
      </c>
      <c r="POJ148" s="34" t="s">
        <v>388</v>
      </c>
      <c r="POK148" s="34" t="s">
        <v>388</v>
      </c>
      <c r="POL148" s="34" t="s">
        <v>388</v>
      </c>
      <c r="POM148" s="34" t="s">
        <v>388</v>
      </c>
      <c r="PON148" s="34" t="s">
        <v>388</v>
      </c>
      <c r="POO148" s="34" t="s">
        <v>388</v>
      </c>
      <c r="POP148" s="34" t="s">
        <v>388</v>
      </c>
      <c r="POQ148" s="34" t="s">
        <v>388</v>
      </c>
      <c r="POR148" s="34" t="s">
        <v>388</v>
      </c>
      <c r="POS148" s="34" t="s">
        <v>388</v>
      </c>
      <c r="POT148" s="34" t="s">
        <v>388</v>
      </c>
      <c r="POU148" s="34" t="s">
        <v>388</v>
      </c>
      <c r="POV148" s="34" t="s">
        <v>388</v>
      </c>
      <c r="POW148" s="34" t="s">
        <v>388</v>
      </c>
      <c r="POX148" s="34" t="s">
        <v>388</v>
      </c>
      <c r="POY148" s="34" t="s">
        <v>388</v>
      </c>
      <c r="POZ148" s="34" t="s">
        <v>388</v>
      </c>
      <c r="PPA148" s="34" t="s">
        <v>388</v>
      </c>
      <c r="PPB148" s="34" t="s">
        <v>388</v>
      </c>
      <c r="PPC148" s="34" t="s">
        <v>388</v>
      </c>
      <c r="PPD148" s="34" t="s">
        <v>388</v>
      </c>
      <c r="PPE148" s="34" t="s">
        <v>388</v>
      </c>
      <c r="PPF148" s="34" t="s">
        <v>388</v>
      </c>
      <c r="PPG148" s="34" t="s">
        <v>388</v>
      </c>
      <c r="PPH148" s="34" t="s">
        <v>388</v>
      </c>
      <c r="PPI148" s="34" t="s">
        <v>388</v>
      </c>
      <c r="PPJ148" s="34" t="s">
        <v>388</v>
      </c>
      <c r="PPK148" s="34" t="s">
        <v>388</v>
      </c>
      <c r="PPL148" s="34" t="s">
        <v>388</v>
      </c>
      <c r="PPM148" s="34" t="s">
        <v>388</v>
      </c>
      <c r="PPN148" s="34" t="s">
        <v>388</v>
      </c>
      <c r="PPO148" s="34" t="s">
        <v>388</v>
      </c>
      <c r="PPP148" s="34" t="s">
        <v>388</v>
      </c>
      <c r="PPQ148" s="34" t="s">
        <v>388</v>
      </c>
      <c r="PPR148" s="34" t="s">
        <v>388</v>
      </c>
      <c r="PPS148" s="34" t="s">
        <v>388</v>
      </c>
      <c r="PPT148" s="34" t="s">
        <v>388</v>
      </c>
      <c r="PPU148" s="34" t="s">
        <v>388</v>
      </c>
      <c r="PPV148" s="34" t="s">
        <v>388</v>
      </c>
      <c r="PPW148" s="34" t="s">
        <v>388</v>
      </c>
      <c r="PPX148" s="34" t="s">
        <v>388</v>
      </c>
      <c r="PPY148" s="34" t="s">
        <v>388</v>
      </c>
      <c r="PPZ148" s="34" t="s">
        <v>388</v>
      </c>
      <c r="PQA148" s="34" t="s">
        <v>388</v>
      </c>
      <c r="PQB148" s="34" t="s">
        <v>388</v>
      </c>
      <c r="PQC148" s="34" t="s">
        <v>388</v>
      </c>
      <c r="PQD148" s="34" t="s">
        <v>388</v>
      </c>
      <c r="PQE148" s="34" t="s">
        <v>388</v>
      </c>
      <c r="PQF148" s="34" t="s">
        <v>388</v>
      </c>
      <c r="PQG148" s="34" t="s">
        <v>388</v>
      </c>
      <c r="PQH148" s="34" t="s">
        <v>388</v>
      </c>
      <c r="PQI148" s="34" t="s">
        <v>388</v>
      </c>
      <c r="PQJ148" s="34" t="s">
        <v>388</v>
      </c>
      <c r="PQK148" s="34" t="s">
        <v>388</v>
      </c>
      <c r="PQL148" s="34" t="s">
        <v>388</v>
      </c>
      <c r="PQM148" s="34" t="s">
        <v>388</v>
      </c>
      <c r="PQN148" s="34" t="s">
        <v>388</v>
      </c>
      <c r="PQO148" s="34" t="s">
        <v>388</v>
      </c>
      <c r="PQP148" s="34" t="s">
        <v>388</v>
      </c>
      <c r="PQQ148" s="34" t="s">
        <v>388</v>
      </c>
      <c r="PQR148" s="34" t="s">
        <v>388</v>
      </c>
      <c r="PQS148" s="34" t="s">
        <v>388</v>
      </c>
      <c r="PQT148" s="34" t="s">
        <v>388</v>
      </c>
      <c r="PQU148" s="34" t="s">
        <v>388</v>
      </c>
      <c r="PQV148" s="34" t="s">
        <v>388</v>
      </c>
      <c r="PQW148" s="34" t="s">
        <v>388</v>
      </c>
      <c r="PQX148" s="34" t="s">
        <v>388</v>
      </c>
      <c r="PQY148" s="34" t="s">
        <v>388</v>
      </c>
      <c r="PQZ148" s="34" t="s">
        <v>388</v>
      </c>
      <c r="PRA148" s="34" t="s">
        <v>388</v>
      </c>
      <c r="PRB148" s="34" t="s">
        <v>388</v>
      </c>
      <c r="PRC148" s="34" t="s">
        <v>388</v>
      </c>
      <c r="PRD148" s="34" t="s">
        <v>388</v>
      </c>
      <c r="PRE148" s="34" t="s">
        <v>388</v>
      </c>
      <c r="PRF148" s="34" t="s">
        <v>388</v>
      </c>
      <c r="PRG148" s="34" t="s">
        <v>388</v>
      </c>
      <c r="PRH148" s="34" t="s">
        <v>388</v>
      </c>
      <c r="PRI148" s="34" t="s">
        <v>388</v>
      </c>
      <c r="PRJ148" s="34" t="s">
        <v>388</v>
      </c>
      <c r="PRK148" s="34" t="s">
        <v>388</v>
      </c>
      <c r="PRL148" s="34" t="s">
        <v>388</v>
      </c>
      <c r="PRM148" s="34" t="s">
        <v>388</v>
      </c>
      <c r="PRN148" s="34" t="s">
        <v>388</v>
      </c>
      <c r="PRO148" s="34" t="s">
        <v>388</v>
      </c>
      <c r="PRP148" s="34" t="s">
        <v>388</v>
      </c>
      <c r="PRQ148" s="34" t="s">
        <v>388</v>
      </c>
      <c r="PRR148" s="34" t="s">
        <v>388</v>
      </c>
      <c r="PRS148" s="34" t="s">
        <v>388</v>
      </c>
      <c r="PRT148" s="34" t="s">
        <v>388</v>
      </c>
      <c r="PRU148" s="34" t="s">
        <v>388</v>
      </c>
      <c r="PRV148" s="34" t="s">
        <v>388</v>
      </c>
      <c r="PRW148" s="34" t="s">
        <v>388</v>
      </c>
      <c r="PRX148" s="34" t="s">
        <v>388</v>
      </c>
      <c r="PRY148" s="34" t="s">
        <v>388</v>
      </c>
      <c r="PRZ148" s="34" t="s">
        <v>388</v>
      </c>
      <c r="PSA148" s="34" t="s">
        <v>388</v>
      </c>
      <c r="PSB148" s="34" t="s">
        <v>388</v>
      </c>
      <c r="PSC148" s="34" t="s">
        <v>388</v>
      </c>
      <c r="PSD148" s="34" t="s">
        <v>388</v>
      </c>
      <c r="PSE148" s="34" t="s">
        <v>388</v>
      </c>
      <c r="PSF148" s="34" t="s">
        <v>388</v>
      </c>
      <c r="PSG148" s="34" t="s">
        <v>388</v>
      </c>
      <c r="PSH148" s="34" t="s">
        <v>388</v>
      </c>
      <c r="PSI148" s="34" t="s">
        <v>388</v>
      </c>
      <c r="PSJ148" s="34" t="s">
        <v>388</v>
      </c>
      <c r="PSK148" s="34" t="s">
        <v>388</v>
      </c>
      <c r="PSL148" s="34" t="s">
        <v>388</v>
      </c>
      <c r="PSM148" s="34" t="s">
        <v>388</v>
      </c>
      <c r="PSN148" s="34" t="s">
        <v>388</v>
      </c>
      <c r="PSO148" s="34" t="s">
        <v>388</v>
      </c>
      <c r="PSP148" s="34" t="s">
        <v>388</v>
      </c>
      <c r="PSQ148" s="34" t="s">
        <v>388</v>
      </c>
      <c r="PSR148" s="34" t="s">
        <v>388</v>
      </c>
      <c r="PSS148" s="34" t="s">
        <v>388</v>
      </c>
      <c r="PST148" s="34" t="s">
        <v>388</v>
      </c>
      <c r="PSU148" s="34" t="s">
        <v>388</v>
      </c>
      <c r="PSV148" s="34" t="s">
        <v>388</v>
      </c>
      <c r="PSW148" s="34" t="s">
        <v>388</v>
      </c>
      <c r="PSX148" s="34" t="s">
        <v>388</v>
      </c>
      <c r="PSY148" s="34" t="s">
        <v>388</v>
      </c>
      <c r="PSZ148" s="34" t="s">
        <v>388</v>
      </c>
      <c r="PTA148" s="34" t="s">
        <v>388</v>
      </c>
      <c r="PTB148" s="34" t="s">
        <v>388</v>
      </c>
      <c r="PTC148" s="34" t="s">
        <v>388</v>
      </c>
      <c r="PTD148" s="34" t="s">
        <v>388</v>
      </c>
      <c r="PTE148" s="34" t="s">
        <v>388</v>
      </c>
      <c r="PTF148" s="34" t="s">
        <v>388</v>
      </c>
      <c r="PTG148" s="34" t="s">
        <v>388</v>
      </c>
      <c r="PTH148" s="34" t="s">
        <v>388</v>
      </c>
      <c r="PTI148" s="34" t="s">
        <v>388</v>
      </c>
      <c r="PTJ148" s="34" t="s">
        <v>388</v>
      </c>
      <c r="PTK148" s="34" t="s">
        <v>388</v>
      </c>
      <c r="PTL148" s="34" t="s">
        <v>388</v>
      </c>
      <c r="PTM148" s="34" t="s">
        <v>388</v>
      </c>
      <c r="PTN148" s="34" t="s">
        <v>388</v>
      </c>
      <c r="PTO148" s="34" t="s">
        <v>388</v>
      </c>
      <c r="PTP148" s="34" t="s">
        <v>388</v>
      </c>
      <c r="PTQ148" s="34" t="s">
        <v>388</v>
      </c>
      <c r="PTR148" s="34" t="s">
        <v>388</v>
      </c>
      <c r="PTS148" s="34" t="s">
        <v>388</v>
      </c>
      <c r="PTT148" s="34" t="s">
        <v>388</v>
      </c>
      <c r="PTU148" s="34" t="s">
        <v>388</v>
      </c>
      <c r="PTV148" s="34" t="s">
        <v>388</v>
      </c>
      <c r="PTW148" s="34" t="s">
        <v>388</v>
      </c>
      <c r="PTX148" s="34" t="s">
        <v>388</v>
      </c>
      <c r="PTY148" s="34" t="s">
        <v>388</v>
      </c>
      <c r="PTZ148" s="34" t="s">
        <v>388</v>
      </c>
      <c r="PUA148" s="34" t="s">
        <v>388</v>
      </c>
      <c r="PUB148" s="34" t="s">
        <v>388</v>
      </c>
      <c r="PUC148" s="34" t="s">
        <v>388</v>
      </c>
      <c r="PUD148" s="34" t="s">
        <v>388</v>
      </c>
      <c r="PUE148" s="34" t="s">
        <v>388</v>
      </c>
      <c r="PUF148" s="34" t="s">
        <v>388</v>
      </c>
      <c r="PUG148" s="34" t="s">
        <v>388</v>
      </c>
      <c r="PUH148" s="34" t="s">
        <v>388</v>
      </c>
      <c r="PUI148" s="34" t="s">
        <v>388</v>
      </c>
      <c r="PUJ148" s="34" t="s">
        <v>388</v>
      </c>
      <c r="PUK148" s="34" t="s">
        <v>388</v>
      </c>
      <c r="PUL148" s="34" t="s">
        <v>388</v>
      </c>
      <c r="PUM148" s="34" t="s">
        <v>388</v>
      </c>
      <c r="PUN148" s="34" t="s">
        <v>388</v>
      </c>
      <c r="PUO148" s="34" t="s">
        <v>388</v>
      </c>
      <c r="PUP148" s="34" t="s">
        <v>388</v>
      </c>
      <c r="PUQ148" s="34" t="s">
        <v>388</v>
      </c>
      <c r="PUR148" s="34" t="s">
        <v>388</v>
      </c>
      <c r="PUS148" s="34" t="s">
        <v>388</v>
      </c>
      <c r="PUT148" s="34" t="s">
        <v>388</v>
      </c>
      <c r="PUU148" s="34" t="s">
        <v>388</v>
      </c>
      <c r="PUV148" s="34" t="s">
        <v>388</v>
      </c>
      <c r="PUW148" s="34" t="s">
        <v>388</v>
      </c>
      <c r="PUX148" s="34" t="s">
        <v>388</v>
      </c>
      <c r="PUY148" s="34" t="s">
        <v>388</v>
      </c>
      <c r="PUZ148" s="34" t="s">
        <v>388</v>
      </c>
      <c r="PVA148" s="34" t="s">
        <v>388</v>
      </c>
      <c r="PVB148" s="34" t="s">
        <v>388</v>
      </c>
      <c r="PVC148" s="34" t="s">
        <v>388</v>
      </c>
      <c r="PVD148" s="34" t="s">
        <v>388</v>
      </c>
      <c r="PVE148" s="34" t="s">
        <v>388</v>
      </c>
      <c r="PVF148" s="34" t="s">
        <v>388</v>
      </c>
      <c r="PVG148" s="34" t="s">
        <v>388</v>
      </c>
      <c r="PVH148" s="34" t="s">
        <v>388</v>
      </c>
      <c r="PVI148" s="34" t="s">
        <v>388</v>
      </c>
      <c r="PVJ148" s="34" t="s">
        <v>388</v>
      </c>
      <c r="PVK148" s="34" t="s">
        <v>388</v>
      </c>
      <c r="PVL148" s="34" t="s">
        <v>388</v>
      </c>
      <c r="PVM148" s="34" t="s">
        <v>388</v>
      </c>
      <c r="PVN148" s="34" t="s">
        <v>388</v>
      </c>
      <c r="PVO148" s="34" t="s">
        <v>388</v>
      </c>
      <c r="PVP148" s="34" t="s">
        <v>388</v>
      </c>
      <c r="PVQ148" s="34" t="s">
        <v>388</v>
      </c>
      <c r="PVR148" s="34" t="s">
        <v>388</v>
      </c>
      <c r="PVS148" s="34" t="s">
        <v>388</v>
      </c>
      <c r="PVT148" s="34" t="s">
        <v>388</v>
      </c>
      <c r="PVU148" s="34" t="s">
        <v>388</v>
      </c>
      <c r="PVV148" s="34" t="s">
        <v>388</v>
      </c>
      <c r="PVW148" s="34" t="s">
        <v>388</v>
      </c>
      <c r="PVX148" s="34" t="s">
        <v>388</v>
      </c>
      <c r="PVY148" s="34" t="s">
        <v>388</v>
      </c>
      <c r="PVZ148" s="34" t="s">
        <v>388</v>
      </c>
      <c r="PWA148" s="34" t="s">
        <v>388</v>
      </c>
      <c r="PWB148" s="34" t="s">
        <v>388</v>
      </c>
      <c r="PWC148" s="34" t="s">
        <v>388</v>
      </c>
      <c r="PWD148" s="34" t="s">
        <v>388</v>
      </c>
      <c r="PWE148" s="34" t="s">
        <v>388</v>
      </c>
      <c r="PWF148" s="34" t="s">
        <v>388</v>
      </c>
      <c r="PWG148" s="34" t="s">
        <v>388</v>
      </c>
      <c r="PWH148" s="34" t="s">
        <v>388</v>
      </c>
      <c r="PWI148" s="34" t="s">
        <v>388</v>
      </c>
      <c r="PWJ148" s="34" t="s">
        <v>388</v>
      </c>
      <c r="PWK148" s="34" t="s">
        <v>388</v>
      </c>
      <c r="PWL148" s="34" t="s">
        <v>388</v>
      </c>
      <c r="PWM148" s="34" t="s">
        <v>388</v>
      </c>
      <c r="PWN148" s="34" t="s">
        <v>388</v>
      </c>
      <c r="PWO148" s="34" t="s">
        <v>388</v>
      </c>
      <c r="PWP148" s="34" t="s">
        <v>388</v>
      </c>
      <c r="PWQ148" s="34" t="s">
        <v>388</v>
      </c>
      <c r="PWR148" s="34" t="s">
        <v>388</v>
      </c>
      <c r="PWS148" s="34" t="s">
        <v>388</v>
      </c>
      <c r="PWT148" s="34" t="s">
        <v>388</v>
      </c>
      <c r="PWU148" s="34" t="s">
        <v>388</v>
      </c>
      <c r="PWV148" s="34" t="s">
        <v>388</v>
      </c>
      <c r="PWW148" s="34" t="s">
        <v>388</v>
      </c>
      <c r="PWX148" s="34" t="s">
        <v>388</v>
      </c>
      <c r="PWY148" s="34" t="s">
        <v>388</v>
      </c>
      <c r="PWZ148" s="34" t="s">
        <v>388</v>
      </c>
      <c r="PXA148" s="34" t="s">
        <v>388</v>
      </c>
      <c r="PXB148" s="34" t="s">
        <v>388</v>
      </c>
      <c r="PXC148" s="34" t="s">
        <v>388</v>
      </c>
      <c r="PXD148" s="34" t="s">
        <v>388</v>
      </c>
      <c r="PXE148" s="34" t="s">
        <v>388</v>
      </c>
      <c r="PXF148" s="34" t="s">
        <v>388</v>
      </c>
      <c r="PXG148" s="34" t="s">
        <v>388</v>
      </c>
      <c r="PXH148" s="34" t="s">
        <v>388</v>
      </c>
      <c r="PXI148" s="34" t="s">
        <v>388</v>
      </c>
      <c r="PXJ148" s="34" t="s">
        <v>388</v>
      </c>
      <c r="PXK148" s="34" t="s">
        <v>388</v>
      </c>
      <c r="PXL148" s="34" t="s">
        <v>388</v>
      </c>
      <c r="PXM148" s="34" t="s">
        <v>388</v>
      </c>
      <c r="PXN148" s="34" t="s">
        <v>388</v>
      </c>
      <c r="PXO148" s="34" t="s">
        <v>388</v>
      </c>
      <c r="PXP148" s="34" t="s">
        <v>388</v>
      </c>
      <c r="PXQ148" s="34" t="s">
        <v>388</v>
      </c>
      <c r="PXR148" s="34" t="s">
        <v>388</v>
      </c>
      <c r="PXS148" s="34" t="s">
        <v>388</v>
      </c>
      <c r="PXT148" s="34" t="s">
        <v>388</v>
      </c>
      <c r="PXU148" s="34" t="s">
        <v>388</v>
      </c>
      <c r="PXV148" s="34" t="s">
        <v>388</v>
      </c>
      <c r="PXW148" s="34" t="s">
        <v>388</v>
      </c>
      <c r="PXX148" s="34" t="s">
        <v>388</v>
      </c>
      <c r="PXY148" s="34" t="s">
        <v>388</v>
      </c>
      <c r="PXZ148" s="34" t="s">
        <v>388</v>
      </c>
      <c r="PYA148" s="34" t="s">
        <v>388</v>
      </c>
      <c r="PYB148" s="34" t="s">
        <v>388</v>
      </c>
      <c r="PYC148" s="34" t="s">
        <v>388</v>
      </c>
      <c r="PYD148" s="34" t="s">
        <v>388</v>
      </c>
      <c r="PYE148" s="34" t="s">
        <v>388</v>
      </c>
      <c r="PYF148" s="34" t="s">
        <v>388</v>
      </c>
      <c r="PYG148" s="34" t="s">
        <v>388</v>
      </c>
      <c r="PYH148" s="34" t="s">
        <v>388</v>
      </c>
      <c r="PYI148" s="34" t="s">
        <v>388</v>
      </c>
      <c r="PYJ148" s="34" t="s">
        <v>388</v>
      </c>
      <c r="PYK148" s="34" t="s">
        <v>388</v>
      </c>
      <c r="PYL148" s="34" t="s">
        <v>388</v>
      </c>
      <c r="PYM148" s="34" t="s">
        <v>388</v>
      </c>
      <c r="PYN148" s="34" t="s">
        <v>388</v>
      </c>
      <c r="PYO148" s="34" t="s">
        <v>388</v>
      </c>
      <c r="PYP148" s="34" t="s">
        <v>388</v>
      </c>
      <c r="PYQ148" s="34" t="s">
        <v>388</v>
      </c>
      <c r="PYR148" s="34" t="s">
        <v>388</v>
      </c>
      <c r="PYS148" s="34" t="s">
        <v>388</v>
      </c>
      <c r="PYT148" s="34" t="s">
        <v>388</v>
      </c>
      <c r="PYU148" s="34" t="s">
        <v>388</v>
      </c>
      <c r="PYV148" s="34" t="s">
        <v>388</v>
      </c>
      <c r="PYW148" s="34" t="s">
        <v>388</v>
      </c>
      <c r="PYX148" s="34" t="s">
        <v>388</v>
      </c>
      <c r="PYY148" s="34" t="s">
        <v>388</v>
      </c>
      <c r="PYZ148" s="34" t="s">
        <v>388</v>
      </c>
      <c r="PZA148" s="34" t="s">
        <v>388</v>
      </c>
      <c r="PZB148" s="34" t="s">
        <v>388</v>
      </c>
      <c r="PZC148" s="34" t="s">
        <v>388</v>
      </c>
      <c r="PZD148" s="34" t="s">
        <v>388</v>
      </c>
      <c r="PZE148" s="34" t="s">
        <v>388</v>
      </c>
      <c r="PZF148" s="34" t="s">
        <v>388</v>
      </c>
      <c r="PZG148" s="34" t="s">
        <v>388</v>
      </c>
      <c r="PZH148" s="34" t="s">
        <v>388</v>
      </c>
      <c r="PZI148" s="34" t="s">
        <v>388</v>
      </c>
      <c r="PZJ148" s="34" t="s">
        <v>388</v>
      </c>
      <c r="PZK148" s="34" t="s">
        <v>388</v>
      </c>
      <c r="PZL148" s="34" t="s">
        <v>388</v>
      </c>
      <c r="PZM148" s="34" t="s">
        <v>388</v>
      </c>
      <c r="PZN148" s="34" t="s">
        <v>388</v>
      </c>
      <c r="PZO148" s="34" t="s">
        <v>388</v>
      </c>
      <c r="PZP148" s="34" t="s">
        <v>388</v>
      </c>
      <c r="PZQ148" s="34" t="s">
        <v>388</v>
      </c>
      <c r="PZR148" s="34" t="s">
        <v>388</v>
      </c>
      <c r="PZS148" s="34" t="s">
        <v>388</v>
      </c>
      <c r="PZT148" s="34" t="s">
        <v>388</v>
      </c>
      <c r="PZU148" s="34" t="s">
        <v>388</v>
      </c>
      <c r="PZV148" s="34" t="s">
        <v>388</v>
      </c>
      <c r="PZW148" s="34" t="s">
        <v>388</v>
      </c>
      <c r="PZX148" s="34" t="s">
        <v>388</v>
      </c>
      <c r="PZY148" s="34" t="s">
        <v>388</v>
      </c>
      <c r="PZZ148" s="34" t="s">
        <v>388</v>
      </c>
      <c r="QAA148" s="34" t="s">
        <v>388</v>
      </c>
      <c r="QAB148" s="34" t="s">
        <v>388</v>
      </c>
      <c r="QAC148" s="34" t="s">
        <v>388</v>
      </c>
      <c r="QAD148" s="34" t="s">
        <v>388</v>
      </c>
      <c r="QAE148" s="34" t="s">
        <v>388</v>
      </c>
      <c r="QAF148" s="34" t="s">
        <v>388</v>
      </c>
      <c r="QAG148" s="34" t="s">
        <v>388</v>
      </c>
      <c r="QAH148" s="34" t="s">
        <v>388</v>
      </c>
      <c r="QAI148" s="34" t="s">
        <v>388</v>
      </c>
      <c r="QAJ148" s="34" t="s">
        <v>388</v>
      </c>
      <c r="QAK148" s="34" t="s">
        <v>388</v>
      </c>
      <c r="QAL148" s="34" t="s">
        <v>388</v>
      </c>
      <c r="QAM148" s="34" t="s">
        <v>388</v>
      </c>
      <c r="QAN148" s="34" t="s">
        <v>388</v>
      </c>
      <c r="QAO148" s="34" t="s">
        <v>388</v>
      </c>
      <c r="QAP148" s="34" t="s">
        <v>388</v>
      </c>
      <c r="QAQ148" s="34" t="s">
        <v>388</v>
      </c>
      <c r="QAR148" s="34" t="s">
        <v>388</v>
      </c>
      <c r="QAS148" s="34" t="s">
        <v>388</v>
      </c>
      <c r="QAT148" s="34" t="s">
        <v>388</v>
      </c>
      <c r="QAU148" s="34" t="s">
        <v>388</v>
      </c>
      <c r="QAV148" s="34" t="s">
        <v>388</v>
      </c>
      <c r="QAW148" s="34" t="s">
        <v>388</v>
      </c>
      <c r="QAX148" s="34" t="s">
        <v>388</v>
      </c>
      <c r="QAY148" s="34" t="s">
        <v>388</v>
      </c>
      <c r="QAZ148" s="34" t="s">
        <v>388</v>
      </c>
      <c r="QBA148" s="34" t="s">
        <v>388</v>
      </c>
      <c r="QBB148" s="34" t="s">
        <v>388</v>
      </c>
      <c r="QBC148" s="34" t="s">
        <v>388</v>
      </c>
      <c r="QBD148" s="34" t="s">
        <v>388</v>
      </c>
      <c r="QBE148" s="34" t="s">
        <v>388</v>
      </c>
      <c r="QBF148" s="34" t="s">
        <v>388</v>
      </c>
      <c r="QBG148" s="34" t="s">
        <v>388</v>
      </c>
      <c r="QBH148" s="34" t="s">
        <v>388</v>
      </c>
      <c r="QBI148" s="34" t="s">
        <v>388</v>
      </c>
      <c r="QBJ148" s="34" t="s">
        <v>388</v>
      </c>
      <c r="QBK148" s="34" t="s">
        <v>388</v>
      </c>
      <c r="QBL148" s="34" t="s">
        <v>388</v>
      </c>
      <c r="QBM148" s="34" t="s">
        <v>388</v>
      </c>
      <c r="QBN148" s="34" t="s">
        <v>388</v>
      </c>
      <c r="QBO148" s="34" t="s">
        <v>388</v>
      </c>
      <c r="QBP148" s="34" t="s">
        <v>388</v>
      </c>
      <c r="QBQ148" s="34" t="s">
        <v>388</v>
      </c>
      <c r="QBR148" s="34" t="s">
        <v>388</v>
      </c>
      <c r="QBS148" s="34" t="s">
        <v>388</v>
      </c>
      <c r="QBT148" s="34" t="s">
        <v>388</v>
      </c>
      <c r="QBU148" s="34" t="s">
        <v>388</v>
      </c>
      <c r="QBV148" s="34" t="s">
        <v>388</v>
      </c>
      <c r="QBW148" s="34" t="s">
        <v>388</v>
      </c>
      <c r="QBX148" s="34" t="s">
        <v>388</v>
      </c>
      <c r="QBY148" s="34" t="s">
        <v>388</v>
      </c>
      <c r="QBZ148" s="34" t="s">
        <v>388</v>
      </c>
      <c r="QCA148" s="34" t="s">
        <v>388</v>
      </c>
      <c r="QCB148" s="34" t="s">
        <v>388</v>
      </c>
      <c r="QCC148" s="34" t="s">
        <v>388</v>
      </c>
      <c r="QCD148" s="34" t="s">
        <v>388</v>
      </c>
      <c r="QCE148" s="34" t="s">
        <v>388</v>
      </c>
      <c r="QCF148" s="34" t="s">
        <v>388</v>
      </c>
      <c r="QCG148" s="34" t="s">
        <v>388</v>
      </c>
      <c r="QCH148" s="34" t="s">
        <v>388</v>
      </c>
      <c r="QCI148" s="34" t="s">
        <v>388</v>
      </c>
      <c r="QCJ148" s="34" t="s">
        <v>388</v>
      </c>
      <c r="QCK148" s="34" t="s">
        <v>388</v>
      </c>
      <c r="QCL148" s="34" t="s">
        <v>388</v>
      </c>
      <c r="QCM148" s="34" t="s">
        <v>388</v>
      </c>
      <c r="QCN148" s="34" t="s">
        <v>388</v>
      </c>
      <c r="QCO148" s="34" t="s">
        <v>388</v>
      </c>
      <c r="QCP148" s="34" t="s">
        <v>388</v>
      </c>
      <c r="QCQ148" s="34" t="s">
        <v>388</v>
      </c>
      <c r="QCR148" s="34" t="s">
        <v>388</v>
      </c>
      <c r="QCS148" s="34" t="s">
        <v>388</v>
      </c>
      <c r="QCT148" s="34" t="s">
        <v>388</v>
      </c>
      <c r="QCU148" s="34" t="s">
        <v>388</v>
      </c>
      <c r="QCV148" s="34" t="s">
        <v>388</v>
      </c>
      <c r="QCW148" s="34" t="s">
        <v>388</v>
      </c>
      <c r="QCX148" s="34" t="s">
        <v>388</v>
      </c>
      <c r="QCY148" s="34" t="s">
        <v>388</v>
      </c>
      <c r="QCZ148" s="34" t="s">
        <v>388</v>
      </c>
      <c r="QDA148" s="34" t="s">
        <v>388</v>
      </c>
      <c r="QDB148" s="34" t="s">
        <v>388</v>
      </c>
      <c r="QDC148" s="34" t="s">
        <v>388</v>
      </c>
      <c r="QDD148" s="34" t="s">
        <v>388</v>
      </c>
      <c r="QDE148" s="34" t="s">
        <v>388</v>
      </c>
      <c r="QDF148" s="34" t="s">
        <v>388</v>
      </c>
      <c r="QDG148" s="34" t="s">
        <v>388</v>
      </c>
      <c r="QDH148" s="34" t="s">
        <v>388</v>
      </c>
      <c r="QDI148" s="34" t="s">
        <v>388</v>
      </c>
      <c r="QDJ148" s="34" t="s">
        <v>388</v>
      </c>
      <c r="QDK148" s="34" t="s">
        <v>388</v>
      </c>
      <c r="QDL148" s="34" t="s">
        <v>388</v>
      </c>
      <c r="QDM148" s="34" t="s">
        <v>388</v>
      </c>
      <c r="QDN148" s="34" t="s">
        <v>388</v>
      </c>
      <c r="QDO148" s="34" t="s">
        <v>388</v>
      </c>
      <c r="QDP148" s="34" t="s">
        <v>388</v>
      </c>
      <c r="QDQ148" s="34" t="s">
        <v>388</v>
      </c>
      <c r="QDR148" s="34" t="s">
        <v>388</v>
      </c>
      <c r="QDS148" s="34" t="s">
        <v>388</v>
      </c>
      <c r="QDT148" s="34" t="s">
        <v>388</v>
      </c>
      <c r="QDU148" s="34" t="s">
        <v>388</v>
      </c>
      <c r="QDV148" s="34" t="s">
        <v>388</v>
      </c>
      <c r="QDW148" s="34" t="s">
        <v>388</v>
      </c>
      <c r="QDX148" s="34" t="s">
        <v>388</v>
      </c>
      <c r="QDY148" s="34" t="s">
        <v>388</v>
      </c>
      <c r="QDZ148" s="34" t="s">
        <v>388</v>
      </c>
      <c r="QEA148" s="34" t="s">
        <v>388</v>
      </c>
      <c r="QEB148" s="34" t="s">
        <v>388</v>
      </c>
      <c r="QEC148" s="34" t="s">
        <v>388</v>
      </c>
      <c r="QED148" s="34" t="s">
        <v>388</v>
      </c>
      <c r="QEE148" s="34" t="s">
        <v>388</v>
      </c>
      <c r="QEF148" s="34" t="s">
        <v>388</v>
      </c>
      <c r="QEG148" s="34" t="s">
        <v>388</v>
      </c>
      <c r="QEH148" s="34" t="s">
        <v>388</v>
      </c>
      <c r="QEI148" s="34" t="s">
        <v>388</v>
      </c>
      <c r="QEJ148" s="34" t="s">
        <v>388</v>
      </c>
      <c r="QEK148" s="34" t="s">
        <v>388</v>
      </c>
      <c r="QEL148" s="34" t="s">
        <v>388</v>
      </c>
      <c r="QEM148" s="34" t="s">
        <v>388</v>
      </c>
      <c r="QEN148" s="34" t="s">
        <v>388</v>
      </c>
      <c r="QEO148" s="34" t="s">
        <v>388</v>
      </c>
      <c r="QEP148" s="34" t="s">
        <v>388</v>
      </c>
      <c r="QEQ148" s="34" t="s">
        <v>388</v>
      </c>
      <c r="QER148" s="34" t="s">
        <v>388</v>
      </c>
      <c r="QES148" s="34" t="s">
        <v>388</v>
      </c>
      <c r="QET148" s="34" t="s">
        <v>388</v>
      </c>
      <c r="QEU148" s="34" t="s">
        <v>388</v>
      </c>
      <c r="QEV148" s="34" t="s">
        <v>388</v>
      </c>
      <c r="QEW148" s="34" t="s">
        <v>388</v>
      </c>
      <c r="QEX148" s="34" t="s">
        <v>388</v>
      </c>
      <c r="QEY148" s="34" t="s">
        <v>388</v>
      </c>
      <c r="QEZ148" s="34" t="s">
        <v>388</v>
      </c>
      <c r="QFA148" s="34" t="s">
        <v>388</v>
      </c>
      <c r="QFB148" s="34" t="s">
        <v>388</v>
      </c>
      <c r="QFC148" s="34" t="s">
        <v>388</v>
      </c>
      <c r="QFD148" s="34" t="s">
        <v>388</v>
      </c>
      <c r="QFE148" s="34" t="s">
        <v>388</v>
      </c>
      <c r="QFF148" s="34" t="s">
        <v>388</v>
      </c>
      <c r="QFG148" s="34" t="s">
        <v>388</v>
      </c>
      <c r="QFH148" s="34" t="s">
        <v>388</v>
      </c>
      <c r="QFI148" s="34" t="s">
        <v>388</v>
      </c>
      <c r="QFJ148" s="34" t="s">
        <v>388</v>
      </c>
      <c r="QFK148" s="34" t="s">
        <v>388</v>
      </c>
      <c r="QFL148" s="34" t="s">
        <v>388</v>
      </c>
      <c r="QFM148" s="34" t="s">
        <v>388</v>
      </c>
      <c r="QFN148" s="34" t="s">
        <v>388</v>
      </c>
      <c r="QFO148" s="34" t="s">
        <v>388</v>
      </c>
      <c r="QFP148" s="34" t="s">
        <v>388</v>
      </c>
      <c r="QFQ148" s="34" t="s">
        <v>388</v>
      </c>
      <c r="QFR148" s="34" t="s">
        <v>388</v>
      </c>
      <c r="QFS148" s="34" t="s">
        <v>388</v>
      </c>
      <c r="QFT148" s="34" t="s">
        <v>388</v>
      </c>
      <c r="QFU148" s="34" t="s">
        <v>388</v>
      </c>
      <c r="QFV148" s="34" t="s">
        <v>388</v>
      </c>
      <c r="QFW148" s="34" t="s">
        <v>388</v>
      </c>
      <c r="QFX148" s="34" t="s">
        <v>388</v>
      </c>
      <c r="QFY148" s="34" t="s">
        <v>388</v>
      </c>
      <c r="QFZ148" s="34" t="s">
        <v>388</v>
      </c>
      <c r="QGA148" s="34" t="s">
        <v>388</v>
      </c>
      <c r="QGB148" s="34" t="s">
        <v>388</v>
      </c>
      <c r="QGC148" s="34" t="s">
        <v>388</v>
      </c>
      <c r="QGD148" s="34" t="s">
        <v>388</v>
      </c>
      <c r="QGE148" s="34" t="s">
        <v>388</v>
      </c>
      <c r="QGF148" s="34" t="s">
        <v>388</v>
      </c>
      <c r="QGG148" s="34" t="s">
        <v>388</v>
      </c>
      <c r="QGH148" s="34" t="s">
        <v>388</v>
      </c>
      <c r="QGI148" s="34" t="s">
        <v>388</v>
      </c>
      <c r="QGJ148" s="34" t="s">
        <v>388</v>
      </c>
      <c r="QGK148" s="34" t="s">
        <v>388</v>
      </c>
      <c r="QGL148" s="34" t="s">
        <v>388</v>
      </c>
      <c r="QGM148" s="34" t="s">
        <v>388</v>
      </c>
      <c r="QGN148" s="34" t="s">
        <v>388</v>
      </c>
      <c r="QGO148" s="34" t="s">
        <v>388</v>
      </c>
      <c r="QGP148" s="34" t="s">
        <v>388</v>
      </c>
      <c r="QGQ148" s="34" t="s">
        <v>388</v>
      </c>
      <c r="QGR148" s="34" t="s">
        <v>388</v>
      </c>
      <c r="QGS148" s="34" t="s">
        <v>388</v>
      </c>
      <c r="QGT148" s="34" t="s">
        <v>388</v>
      </c>
      <c r="QGU148" s="34" t="s">
        <v>388</v>
      </c>
      <c r="QGV148" s="34" t="s">
        <v>388</v>
      </c>
      <c r="QGW148" s="34" t="s">
        <v>388</v>
      </c>
      <c r="QGX148" s="34" t="s">
        <v>388</v>
      </c>
      <c r="QGY148" s="34" t="s">
        <v>388</v>
      </c>
      <c r="QGZ148" s="34" t="s">
        <v>388</v>
      </c>
      <c r="QHA148" s="34" t="s">
        <v>388</v>
      </c>
      <c r="QHB148" s="34" t="s">
        <v>388</v>
      </c>
      <c r="QHC148" s="34" t="s">
        <v>388</v>
      </c>
      <c r="QHD148" s="34" t="s">
        <v>388</v>
      </c>
      <c r="QHE148" s="34" t="s">
        <v>388</v>
      </c>
      <c r="QHF148" s="34" t="s">
        <v>388</v>
      </c>
      <c r="QHG148" s="34" t="s">
        <v>388</v>
      </c>
      <c r="QHH148" s="34" t="s">
        <v>388</v>
      </c>
      <c r="QHI148" s="34" t="s">
        <v>388</v>
      </c>
      <c r="QHJ148" s="34" t="s">
        <v>388</v>
      </c>
      <c r="QHK148" s="34" t="s">
        <v>388</v>
      </c>
      <c r="QHL148" s="34" t="s">
        <v>388</v>
      </c>
      <c r="QHM148" s="34" t="s">
        <v>388</v>
      </c>
      <c r="QHN148" s="34" t="s">
        <v>388</v>
      </c>
      <c r="QHO148" s="34" t="s">
        <v>388</v>
      </c>
      <c r="QHP148" s="34" t="s">
        <v>388</v>
      </c>
      <c r="QHQ148" s="34" t="s">
        <v>388</v>
      </c>
      <c r="QHR148" s="34" t="s">
        <v>388</v>
      </c>
      <c r="QHS148" s="34" t="s">
        <v>388</v>
      </c>
      <c r="QHT148" s="34" t="s">
        <v>388</v>
      </c>
      <c r="QHU148" s="34" t="s">
        <v>388</v>
      </c>
      <c r="QHV148" s="34" t="s">
        <v>388</v>
      </c>
      <c r="QHW148" s="34" t="s">
        <v>388</v>
      </c>
      <c r="QHX148" s="34" t="s">
        <v>388</v>
      </c>
      <c r="QHY148" s="34" t="s">
        <v>388</v>
      </c>
      <c r="QHZ148" s="34" t="s">
        <v>388</v>
      </c>
      <c r="QIA148" s="34" t="s">
        <v>388</v>
      </c>
      <c r="QIB148" s="34" t="s">
        <v>388</v>
      </c>
      <c r="QIC148" s="34" t="s">
        <v>388</v>
      </c>
      <c r="QID148" s="34" t="s">
        <v>388</v>
      </c>
      <c r="QIE148" s="34" t="s">
        <v>388</v>
      </c>
      <c r="QIF148" s="34" t="s">
        <v>388</v>
      </c>
      <c r="QIG148" s="34" t="s">
        <v>388</v>
      </c>
      <c r="QIH148" s="34" t="s">
        <v>388</v>
      </c>
      <c r="QII148" s="34" t="s">
        <v>388</v>
      </c>
      <c r="QIJ148" s="34" t="s">
        <v>388</v>
      </c>
      <c r="QIK148" s="34" t="s">
        <v>388</v>
      </c>
      <c r="QIL148" s="34" t="s">
        <v>388</v>
      </c>
      <c r="QIM148" s="34" t="s">
        <v>388</v>
      </c>
      <c r="QIN148" s="34" t="s">
        <v>388</v>
      </c>
      <c r="QIO148" s="34" t="s">
        <v>388</v>
      </c>
      <c r="QIP148" s="34" t="s">
        <v>388</v>
      </c>
      <c r="QIQ148" s="34" t="s">
        <v>388</v>
      </c>
      <c r="QIR148" s="34" t="s">
        <v>388</v>
      </c>
      <c r="QIS148" s="34" t="s">
        <v>388</v>
      </c>
      <c r="QIT148" s="34" t="s">
        <v>388</v>
      </c>
      <c r="QIU148" s="34" t="s">
        <v>388</v>
      </c>
      <c r="QIV148" s="34" t="s">
        <v>388</v>
      </c>
      <c r="QIW148" s="34" t="s">
        <v>388</v>
      </c>
      <c r="QIX148" s="34" t="s">
        <v>388</v>
      </c>
      <c r="QIY148" s="34" t="s">
        <v>388</v>
      </c>
      <c r="QIZ148" s="34" t="s">
        <v>388</v>
      </c>
      <c r="QJA148" s="34" t="s">
        <v>388</v>
      </c>
      <c r="QJB148" s="34" t="s">
        <v>388</v>
      </c>
      <c r="QJC148" s="34" t="s">
        <v>388</v>
      </c>
      <c r="QJD148" s="34" t="s">
        <v>388</v>
      </c>
      <c r="QJE148" s="34" t="s">
        <v>388</v>
      </c>
      <c r="QJF148" s="34" t="s">
        <v>388</v>
      </c>
      <c r="QJG148" s="34" t="s">
        <v>388</v>
      </c>
      <c r="QJH148" s="34" t="s">
        <v>388</v>
      </c>
      <c r="QJI148" s="34" t="s">
        <v>388</v>
      </c>
      <c r="QJJ148" s="34" t="s">
        <v>388</v>
      </c>
      <c r="QJK148" s="34" t="s">
        <v>388</v>
      </c>
      <c r="QJL148" s="34" t="s">
        <v>388</v>
      </c>
      <c r="QJM148" s="34" t="s">
        <v>388</v>
      </c>
      <c r="QJN148" s="34" t="s">
        <v>388</v>
      </c>
      <c r="QJO148" s="34" t="s">
        <v>388</v>
      </c>
      <c r="QJP148" s="34" t="s">
        <v>388</v>
      </c>
      <c r="QJQ148" s="34" t="s">
        <v>388</v>
      </c>
      <c r="QJR148" s="34" t="s">
        <v>388</v>
      </c>
      <c r="QJS148" s="34" t="s">
        <v>388</v>
      </c>
      <c r="QJT148" s="34" t="s">
        <v>388</v>
      </c>
      <c r="QJU148" s="34" t="s">
        <v>388</v>
      </c>
      <c r="QJV148" s="34" t="s">
        <v>388</v>
      </c>
      <c r="QJW148" s="34" t="s">
        <v>388</v>
      </c>
      <c r="QJX148" s="34" t="s">
        <v>388</v>
      </c>
      <c r="QJY148" s="34" t="s">
        <v>388</v>
      </c>
      <c r="QJZ148" s="34" t="s">
        <v>388</v>
      </c>
      <c r="QKA148" s="34" t="s">
        <v>388</v>
      </c>
      <c r="QKB148" s="34" t="s">
        <v>388</v>
      </c>
      <c r="QKC148" s="34" t="s">
        <v>388</v>
      </c>
      <c r="QKD148" s="34" t="s">
        <v>388</v>
      </c>
      <c r="QKE148" s="34" t="s">
        <v>388</v>
      </c>
      <c r="QKF148" s="34" t="s">
        <v>388</v>
      </c>
      <c r="QKG148" s="34" t="s">
        <v>388</v>
      </c>
      <c r="QKH148" s="34" t="s">
        <v>388</v>
      </c>
      <c r="QKI148" s="34" t="s">
        <v>388</v>
      </c>
      <c r="QKJ148" s="34" t="s">
        <v>388</v>
      </c>
      <c r="QKK148" s="34" t="s">
        <v>388</v>
      </c>
      <c r="QKL148" s="34" t="s">
        <v>388</v>
      </c>
      <c r="QKM148" s="34" t="s">
        <v>388</v>
      </c>
      <c r="QKN148" s="34" t="s">
        <v>388</v>
      </c>
      <c r="QKO148" s="34" t="s">
        <v>388</v>
      </c>
      <c r="QKP148" s="34" t="s">
        <v>388</v>
      </c>
      <c r="QKQ148" s="34" t="s">
        <v>388</v>
      </c>
      <c r="QKR148" s="34" t="s">
        <v>388</v>
      </c>
      <c r="QKS148" s="34" t="s">
        <v>388</v>
      </c>
      <c r="QKT148" s="34" t="s">
        <v>388</v>
      </c>
      <c r="QKU148" s="34" t="s">
        <v>388</v>
      </c>
      <c r="QKV148" s="34" t="s">
        <v>388</v>
      </c>
      <c r="QKW148" s="34" t="s">
        <v>388</v>
      </c>
      <c r="QKX148" s="34" t="s">
        <v>388</v>
      </c>
      <c r="QKY148" s="34" t="s">
        <v>388</v>
      </c>
      <c r="QKZ148" s="34" t="s">
        <v>388</v>
      </c>
      <c r="QLA148" s="34" t="s">
        <v>388</v>
      </c>
      <c r="QLB148" s="34" t="s">
        <v>388</v>
      </c>
      <c r="QLC148" s="34" t="s">
        <v>388</v>
      </c>
      <c r="QLD148" s="34" t="s">
        <v>388</v>
      </c>
      <c r="QLE148" s="34" t="s">
        <v>388</v>
      </c>
      <c r="QLF148" s="34" t="s">
        <v>388</v>
      </c>
      <c r="QLG148" s="34" t="s">
        <v>388</v>
      </c>
      <c r="QLH148" s="34" t="s">
        <v>388</v>
      </c>
      <c r="QLI148" s="34" t="s">
        <v>388</v>
      </c>
      <c r="QLJ148" s="34" t="s">
        <v>388</v>
      </c>
      <c r="QLK148" s="34" t="s">
        <v>388</v>
      </c>
      <c r="QLL148" s="34" t="s">
        <v>388</v>
      </c>
      <c r="QLM148" s="34" t="s">
        <v>388</v>
      </c>
      <c r="QLN148" s="34" t="s">
        <v>388</v>
      </c>
      <c r="QLO148" s="34" t="s">
        <v>388</v>
      </c>
      <c r="QLP148" s="34" t="s">
        <v>388</v>
      </c>
      <c r="QLQ148" s="34" t="s">
        <v>388</v>
      </c>
      <c r="QLR148" s="34" t="s">
        <v>388</v>
      </c>
      <c r="QLS148" s="34" t="s">
        <v>388</v>
      </c>
      <c r="QLT148" s="34" t="s">
        <v>388</v>
      </c>
      <c r="QLU148" s="34" t="s">
        <v>388</v>
      </c>
      <c r="QLV148" s="34" t="s">
        <v>388</v>
      </c>
      <c r="QLW148" s="34" t="s">
        <v>388</v>
      </c>
      <c r="QLX148" s="34" t="s">
        <v>388</v>
      </c>
      <c r="QLY148" s="34" t="s">
        <v>388</v>
      </c>
      <c r="QLZ148" s="34" t="s">
        <v>388</v>
      </c>
      <c r="QMA148" s="34" t="s">
        <v>388</v>
      </c>
      <c r="QMB148" s="34" t="s">
        <v>388</v>
      </c>
      <c r="QMC148" s="34" t="s">
        <v>388</v>
      </c>
      <c r="QMD148" s="34" t="s">
        <v>388</v>
      </c>
      <c r="QME148" s="34" t="s">
        <v>388</v>
      </c>
      <c r="QMF148" s="34" t="s">
        <v>388</v>
      </c>
      <c r="QMG148" s="34" t="s">
        <v>388</v>
      </c>
      <c r="QMH148" s="34" t="s">
        <v>388</v>
      </c>
      <c r="QMI148" s="34" t="s">
        <v>388</v>
      </c>
      <c r="QMJ148" s="34" t="s">
        <v>388</v>
      </c>
      <c r="QMK148" s="34" t="s">
        <v>388</v>
      </c>
      <c r="QML148" s="34" t="s">
        <v>388</v>
      </c>
      <c r="QMM148" s="34" t="s">
        <v>388</v>
      </c>
      <c r="QMN148" s="34" t="s">
        <v>388</v>
      </c>
      <c r="QMO148" s="34" t="s">
        <v>388</v>
      </c>
      <c r="QMP148" s="34" t="s">
        <v>388</v>
      </c>
      <c r="QMQ148" s="34" t="s">
        <v>388</v>
      </c>
      <c r="QMR148" s="34" t="s">
        <v>388</v>
      </c>
      <c r="QMS148" s="34" t="s">
        <v>388</v>
      </c>
      <c r="QMT148" s="34" t="s">
        <v>388</v>
      </c>
      <c r="QMU148" s="34" t="s">
        <v>388</v>
      </c>
      <c r="QMV148" s="34" t="s">
        <v>388</v>
      </c>
      <c r="QMW148" s="34" t="s">
        <v>388</v>
      </c>
      <c r="QMX148" s="34" t="s">
        <v>388</v>
      </c>
      <c r="QMY148" s="34" t="s">
        <v>388</v>
      </c>
      <c r="QMZ148" s="34" t="s">
        <v>388</v>
      </c>
      <c r="QNA148" s="34" t="s">
        <v>388</v>
      </c>
      <c r="QNB148" s="34" t="s">
        <v>388</v>
      </c>
      <c r="QNC148" s="34" t="s">
        <v>388</v>
      </c>
      <c r="QND148" s="34" t="s">
        <v>388</v>
      </c>
      <c r="QNE148" s="34" t="s">
        <v>388</v>
      </c>
      <c r="QNF148" s="34" t="s">
        <v>388</v>
      </c>
      <c r="QNG148" s="34" t="s">
        <v>388</v>
      </c>
      <c r="QNH148" s="34" t="s">
        <v>388</v>
      </c>
      <c r="QNI148" s="34" t="s">
        <v>388</v>
      </c>
      <c r="QNJ148" s="34" t="s">
        <v>388</v>
      </c>
      <c r="QNK148" s="34" t="s">
        <v>388</v>
      </c>
      <c r="QNL148" s="34" t="s">
        <v>388</v>
      </c>
      <c r="QNM148" s="34" t="s">
        <v>388</v>
      </c>
      <c r="QNN148" s="34" t="s">
        <v>388</v>
      </c>
      <c r="QNO148" s="34" t="s">
        <v>388</v>
      </c>
      <c r="QNP148" s="34" t="s">
        <v>388</v>
      </c>
      <c r="QNQ148" s="34" t="s">
        <v>388</v>
      </c>
      <c r="QNR148" s="34" t="s">
        <v>388</v>
      </c>
      <c r="QNS148" s="34" t="s">
        <v>388</v>
      </c>
      <c r="QNT148" s="34" t="s">
        <v>388</v>
      </c>
      <c r="QNU148" s="34" t="s">
        <v>388</v>
      </c>
      <c r="QNV148" s="34" t="s">
        <v>388</v>
      </c>
      <c r="QNW148" s="34" t="s">
        <v>388</v>
      </c>
      <c r="QNX148" s="34" t="s">
        <v>388</v>
      </c>
      <c r="QNY148" s="34" t="s">
        <v>388</v>
      </c>
      <c r="QNZ148" s="34" t="s">
        <v>388</v>
      </c>
      <c r="QOA148" s="34" t="s">
        <v>388</v>
      </c>
      <c r="QOB148" s="34" t="s">
        <v>388</v>
      </c>
      <c r="QOC148" s="34" t="s">
        <v>388</v>
      </c>
      <c r="QOD148" s="34" t="s">
        <v>388</v>
      </c>
      <c r="QOE148" s="34" t="s">
        <v>388</v>
      </c>
      <c r="QOF148" s="34" t="s">
        <v>388</v>
      </c>
      <c r="QOG148" s="34" t="s">
        <v>388</v>
      </c>
      <c r="QOH148" s="34" t="s">
        <v>388</v>
      </c>
      <c r="QOI148" s="34" t="s">
        <v>388</v>
      </c>
      <c r="QOJ148" s="34" t="s">
        <v>388</v>
      </c>
      <c r="QOK148" s="34" t="s">
        <v>388</v>
      </c>
      <c r="QOL148" s="34" t="s">
        <v>388</v>
      </c>
      <c r="QOM148" s="34" t="s">
        <v>388</v>
      </c>
      <c r="QON148" s="34" t="s">
        <v>388</v>
      </c>
      <c r="QOO148" s="34" t="s">
        <v>388</v>
      </c>
      <c r="QOP148" s="34" t="s">
        <v>388</v>
      </c>
      <c r="QOQ148" s="34" t="s">
        <v>388</v>
      </c>
      <c r="QOR148" s="34" t="s">
        <v>388</v>
      </c>
      <c r="QOS148" s="34" t="s">
        <v>388</v>
      </c>
      <c r="QOT148" s="34" t="s">
        <v>388</v>
      </c>
      <c r="QOU148" s="34" t="s">
        <v>388</v>
      </c>
      <c r="QOV148" s="34" t="s">
        <v>388</v>
      </c>
      <c r="QOW148" s="34" t="s">
        <v>388</v>
      </c>
      <c r="QOX148" s="34" t="s">
        <v>388</v>
      </c>
      <c r="QOY148" s="34" t="s">
        <v>388</v>
      </c>
      <c r="QOZ148" s="34" t="s">
        <v>388</v>
      </c>
      <c r="QPA148" s="34" t="s">
        <v>388</v>
      </c>
      <c r="QPB148" s="34" t="s">
        <v>388</v>
      </c>
      <c r="QPC148" s="34" t="s">
        <v>388</v>
      </c>
      <c r="QPD148" s="34" t="s">
        <v>388</v>
      </c>
      <c r="QPE148" s="34" t="s">
        <v>388</v>
      </c>
      <c r="QPF148" s="34" t="s">
        <v>388</v>
      </c>
      <c r="QPG148" s="34" t="s">
        <v>388</v>
      </c>
      <c r="QPH148" s="34" t="s">
        <v>388</v>
      </c>
      <c r="QPI148" s="34" t="s">
        <v>388</v>
      </c>
      <c r="QPJ148" s="34" t="s">
        <v>388</v>
      </c>
      <c r="QPK148" s="34" t="s">
        <v>388</v>
      </c>
      <c r="QPL148" s="34" t="s">
        <v>388</v>
      </c>
      <c r="QPM148" s="34" t="s">
        <v>388</v>
      </c>
      <c r="QPN148" s="34" t="s">
        <v>388</v>
      </c>
      <c r="QPO148" s="34" t="s">
        <v>388</v>
      </c>
      <c r="QPP148" s="34" t="s">
        <v>388</v>
      </c>
      <c r="QPQ148" s="34" t="s">
        <v>388</v>
      </c>
      <c r="QPR148" s="34" t="s">
        <v>388</v>
      </c>
      <c r="QPS148" s="34" t="s">
        <v>388</v>
      </c>
      <c r="QPT148" s="34" t="s">
        <v>388</v>
      </c>
      <c r="QPU148" s="34" t="s">
        <v>388</v>
      </c>
      <c r="QPV148" s="34" t="s">
        <v>388</v>
      </c>
      <c r="QPW148" s="34" t="s">
        <v>388</v>
      </c>
      <c r="QPX148" s="34" t="s">
        <v>388</v>
      </c>
      <c r="QPY148" s="34" t="s">
        <v>388</v>
      </c>
      <c r="QPZ148" s="34" t="s">
        <v>388</v>
      </c>
      <c r="QQA148" s="34" t="s">
        <v>388</v>
      </c>
      <c r="QQB148" s="34" t="s">
        <v>388</v>
      </c>
      <c r="QQC148" s="34" t="s">
        <v>388</v>
      </c>
      <c r="QQD148" s="34" t="s">
        <v>388</v>
      </c>
      <c r="QQE148" s="34" t="s">
        <v>388</v>
      </c>
      <c r="QQF148" s="34" t="s">
        <v>388</v>
      </c>
      <c r="QQG148" s="34" t="s">
        <v>388</v>
      </c>
      <c r="QQH148" s="34" t="s">
        <v>388</v>
      </c>
      <c r="QQI148" s="34" t="s">
        <v>388</v>
      </c>
      <c r="QQJ148" s="34" t="s">
        <v>388</v>
      </c>
      <c r="QQK148" s="34" t="s">
        <v>388</v>
      </c>
      <c r="QQL148" s="34" t="s">
        <v>388</v>
      </c>
      <c r="QQM148" s="34" t="s">
        <v>388</v>
      </c>
      <c r="QQN148" s="34" t="s">
        <v>388</v>
      </c>
      <c r="QQO148" s="34" t="s">
        <v>388</v>
      </c>
      <c r="QQP148" s="34" t="s">
        <v>388</v>
      </c>
      <c r="QQQ148" s="34" t="s">
        <v>388</v>
      </c>
      <c r="QQR148" s="34" t="s">
        <v>388</v>
      </c>
      <c r="QQS148" s="34" t="s">
        <v>388</v>
      </c>
      <c r="QQT148" s="34" t="s">
        <v>388</v>
      </c>
      <c r="QQU148" s="34" t="s">
        <v>388</v>
      </c>
      <c r="QQV148" s="34" t="s">
        <v>388</v>
      </c>
      <c r="QQW148" s="34" t="s">
        <v>388</v>
      </c>
      <c r="QQX148" s="34" t="s">
        <v>388</v>
      </c>
      <c r="QQY148" s="34" t="s">
        <v>388</v>
      </c>
      <c r="QQZ148" s="34" t="s">
        <v>388</v>
      </c>
      <c r="QRA148" s="34" t="s">
        <v>388</v>
      </c>
      <c r="QRB148" s="34" t="s">
        <v>388</v>
      </c>
      <c r="QRC148" s="34" t="s">
        <v>388</v>
      </c>
      <c r="QRD148" s="34" t="s">
        <v>388</v>
      </c>
      <c r="QRE148" s="34" t="s">
        <v>388</v>
      </c>
      <c r="QRF148" s="34" t="s">
        <v>388</v>
      </c>
      <c r="QRG148" s="34" t="s">
        <v>388</v>
      </c>
      <c r="QRH148" s="34" t="s">
        <v>388</v>
      </c>
      <c r="QRI148" s="34" t="s">
        <v>388</v>
      </c>
      <c r="QRJ148" s="34" t="s">
        <v>388</v>
      </c>
      <c r="QRK148" s="34" t="s">
        <v>388</v>
      </c>
      <c r="QRL148" s="34" t="s">
        <v>388</v>
      </c>
      <c r="QRM148" s="34" t="s">
        <v>388</v>
      </c>
      <c r="QRN148" s="34" t="s">
        <v>388</v>
      </c>
      <c r="QRO148" s="34" t="s">
        <v>388</v>
      </c>
      <c r="QRP148" s="34" t="s">
        <v>388</v>
      </c>
      <c r="QRQ148" s="34" t="s">
        <v>388</v>
      </c>
      <c r="QRR148" s="34" t="s">
        <v>388</v>
      </c>
      <c r="QRS148" s="34" t="s">
        <v>388</v>
      </c>
      <c r="QRT148" s="34" t="s">
        <v>388</v>
      </c>
      <c r="QRU148" s="34" t="s">
        <v>388</v>
      </c>
      <c r="QRV148" s="34" t="s">
        <v>388</v>
      </c>
      <c r="QRW148" s="34" t="s">
        <v>388</v>
      </c>
      <c r="QRX148" s="34" t="s">
        <v>388</v>
      </c>
      <c r="QRY148" s="34" t="s">
        <v>388</v>
      </c>
      <c r="QRZ148" s="34" t="s">
        <v>388</v>
      </c>
      <c r="QSA148" s="34" t="s">
        <v>388</v>
      </c>
      <c r="QSB148" s="34" t="s">
        <v>388</v>
      </c>
      <c r="QSC148" s="34" t="s">
        <v>388</v>
      </c>
      <c r="QSD148" s="34" t="s">
        <v>388</v>
      </c>
      <c r="QSE148" s="34" t="s">
        <v>388</v>
      </c>
      <c r="QSF148" s="34" t="s">
        <v>388</v>
      </c>
      <c r="QSG148" s="34" t="s">
        <v>388</v>
      </c>
      <c r="QSH148" s="34" t="s">
        <v>388</v>
      </c>
      <c r="QSI148" s="34" t="s">
        <v>388</v>
      </c>
      <c r="QSJ148" s="34" t="s">
        <v>388</v>
      </c>
      <c r="QSK148" s="34" t="s">
        <v>388</v>
      </c>
      <c r="QSL148" s="34" t="s">
        <v>388</v>
      </c>
      <c r="QSM148" s="34" t="s">
        <v>388</v>
      </c>
      <c r="QSN148" s="34" t="s">
        <v>388</v>
      </c>
      <c r="QSO148" s="34" t="s">
        <v>388</v>
      </c>
      <c r="QSP148" s="34" t="s">
        <v>388</v>
      </c>
      <c r="QSQ148" s="34" t="s">
        <v>388</v>
      </c>
      <c r="QSR148" s="34" t="s">
        <v>388</v>
      </c>
      <c r="QSS148" s="34" t="s">
        <v>388</v>
      </c>
      <c r="QST148" s="34" t="s">
        <v>388</v>
      </c>
      <c r="QSU148" s="34" t="s">
        <v>388</v>
      </c>
      <c r="QSV148" s="34" t="s">
        <v>388</v>
      </c>
      <c r="QSW148" s="34" t="s">
        <v>388</v>
      </c>
      <c r="QSX148" s="34" t="s">
        <v>388</v>
      </c>
      <c r="QSY148" s="34" t="s">
        <v>388</v>
      </c>
      <c r="QSZ148" s="34" t="s">
        <v>388</v>
      </c>
      <c r="QTA148" s="34" t="s">
        <v>388</v>
      </c>
      <c r="QTB148" s="34" t="s">
        <v>388</v>
      </c>
      <c r="QTC148" s="34" t="s">
        <v>388</v>
      </c>
      <c r="QTD148" s="34" t="s">
        <v>388</v>
      </c>
      <c r="QTE148" s="34" t="s">
        <v>388</v>
      </c>
      <c r="QTF148" s="34" t="s">
        <v>388</v>
      </c>
      <c r="QTG148" s="34" t="s">
        <v>388</v>
      </c>
      <c r="QTH148" s="34" t="s">
        <v>388</v>
      </c>
      <c r="QTI148" s="34" t="s">
        <v>388</v>
      </c>
      <c r="QTJ148" s="34" t="s">
        <v>388</v>
      </c>
      <c r="QTK148" s="34" t="s">
        <v>388</v>
      </c>
      <c r="QTL148" s="34" t="s">
        <v>388</v>
      </c>
      <c r="QTM148" s="34" t="s">
        <v>388</v>
      </c>
      <c r="QTN148" s="34" t="s">
        <v>388</v>
      </c>
      <c r="QTO148" s="34" t="s">
        <v>388</v>
      </c>
      <c r="QTP148" s="34" t="s">
        <v>388</v>
      </c>
      <c r="QTQ148" s="34" t="s">
        <v>388</v>
      </c>
      <c r="QTR148" s="34" t="s">
        <v>388</v>
      </c>
      <c r="QTS148" s="34" t="s">
        <v>388</v>
      </c>
      <c r="QTT148" s="34" t="s">
        <v>388</v>
      </c>
      <c r="QTU148" s="34" t="s">
        <v>388</v>
      </c>
      <c r="QTV148" s="34" t="s">
        <v>388</v>
      </c>
      <c r="QTW148" s="34" t="s">
        <v>388</v>
      </c>
      <c r="QTX148" s="34" t="s">
        <v>388</v>
      </c>
      <c r="QTY148" s="34" t="s">
        <v>388</v>
      </c>
      <c r="QTZ148" s="34" t="s">
        <v>388</v>
      </c>
      <c r="QUA148" s="34" t="s">
        <v>388</v>
      </c>
      <c r="QUB148" s="34" t="s">
        <v>388</v>
      </c>
      <c r="QUC148" s="34" t="s">
        <v>388</v>
      </c>
      <c r="QUD148" s="34" t="s">
        <v>388</v>
      </c>
      <c r="QUE148" s="34" t="s">
        <v>388</v>
      </c>
      <c r="QUF148" s="34" t="s">
        <v>388</v>
      </c>
      <c r="QUG148" s="34" t="s">
        <v>388</v>
      </c>
      <c r="QUH148" s="34" t="s">
        <v>388</v>
      </c>
      <c r="QUI148" s="34" t="s">
        <v>388</v>
      </c>
      <c r="QUJ148" s="34" t="s">
        <v>388</v>
      </c>
      <c r="QUK148" s="34" t="s">
        <v>388</v>
      </c>
      <c r="QUL148" s="34" t="s">
        <v>388</v>
      </c>
      <c r="QUM148" s="34" t="s">
        <v>388</v>
      </c>
      <c r="QUN148" s="34" t="s">
        <v>388</v>
      </c>
      <c r="QUO148" s="34" t="s">
        <v>388</v>
      </c>
      <c r="QUP148" s="34" t="s">
        <v>388</v>
      </c>
      <c r="QUQ148" s="34" t="s">
        <v>388</v>
      </c>
      <c r="QUR148" s="34" t="s">
        <v>388</v>
      </c>
      <c r="QUS148" s="34" t="s">
        <v>388</v>
      </c>
      <c r="QUT148" s="34" t="s">
        <v>388</v>
      </c>
      <c r="QUU148" s="34" t="s">
        <v>388</v>
      </c>
      <c r="QUV148" s="34" t="s">
        <v>388</v>
      </c>
      <c r="QUW148" s="34" t="s">
        <v>388</v>
      </c>
      <c r="QUX148" s="34" t="s">
        <v>388</v>
      </c>
      <c r="QUY148" s="34" t="s">
        <v>388</v>
      </c>
      <c r="QUZ148" s="34" t="s">
        <v>388</v>
      </c>
      <c r="QVA148" s="34" t="s">
        <v>388</v>
      </c>
      <c r="QVB148" s="34" t="s">
        <v>388</v>
      </c>
      <c r="QVC148" s="34" t="s">
        <v>388</v>
      </c>
      <c r="QVD148" s="34" t="s">
        <v>388</v>
      </c>
      <c r="QVE148" s="34" t="s">
        <v>388</v>
      </c>
      <c r="QVF148" s="34" t="s">
        <v>388</v>
      </c>
      <c r="QVG148" s="34" t="s">
        <v>388</v>
      </c>
      <c r="QVH148" s="34" t="s">
        <v>388</v>
      </c>
      <c r="QVI148" s="34" t="s">
        <v>388</v>
      </c>
      <c r="QVJ148" s="34" t="s">
        <v>388</v>
      </c>
      <c r="QVK148" s="34" t="s">
        <v>388</v>
      </c>
      <c r="QVL148" s="34" t="s">
        <v>388</v>
      </c>
      <c r="QVM148" s="34" t="s">
        <v>388</v>
      </c>
      <c r="QVN148" s="34" t="s">
        <v>388</v>
      </c>
      <c r="QVO148" s="34" t="s">
        <v>388</v>
      </c>
      <c r="QVP148" s="34" t="s">
        <v>388</v>
      </c>
      <c r="QVQ148" s="34" t="s">
        <v>388</v>
      </c>
      <c r="QVR148" s="34" t="s">
        <v>388</v>
      </c>
      <c r="QVS148" s="34" t="s">
        <v>388</v>
      </c>
      <c r="QVT148" s="34" t="s">
        <v>388</v>
      </c>
      <c r="QVU148" s="34" t="s">
        <v>388</v>
      </c>
      <c r="QVV148" s="34" t="s">
        <v>388</v>
      </c>
      <c r="QVW148" s="34" t="s">
        <v>388</v>
      </c>
      <c r="QVX148" s="34" t="s">
        <v>388</v>
      </c>
      <c r="QVY148" s="34" t="s">
        <v>388</v>
      </c>
      <c r="QVZ148" s="34" t="s">
        <v>388</v>
      </c>
      <c r="QWA148" s="34" t="s">
        <v>388</v>
      </c>
      <c r="QWB148" s="34" t="s">
        <v>388</v>
      </c>
      <c r="QWC148" s="34" t="s">
        <v>388</v>
      </c>
      <c r="QWD148" s="34" t="s">
        <v>388</v>
      </c>
      <c r="QWE148" s="34" t="s">
        <v>388</v>
      </c>
      <c r="QWF148" s="34" t="s">
        <v>388</v>
      </c>
      <c r="QWG148" s="34" t="s">
        <v>388</v>
      </c>
      <c r="QWH148" s="34" t="s">
        <v>388</v>
      </c>
      <c r="QWI148" s="34" t="s">
        <v>388</v>
      </c>
      <c r="QWJ148" s="34" t="s">
        <v>388</v>
      </c>
      <c r="QWK148" s="34" t="s">
        <v>388</v>
      </c>
      <c r="QWL148" s="34" t="s">
        <v>388</v>
      </c>
      <c r="QWM148" s="34" t="s">
        <v>388</v>
      </c>
      <c r="QWN148" s="34" t="s">
        <v>388</v>
      </c>
      <c r="QWO148" s="34" t="s">
        <v>388</v>
      </c>
      <c r="QWP148" s="34" t="s">
        <v>388</v>
      </c>
      <c r="QWQ148" s="34" t="s">
        <v>388</v>
      </c>
      <c r="QWR148" s="34" t="s">
        <v>388</v>
      </c>
      <c r="QWS148" s="34" t="s">
        <v>388</v>
      </c>
      <c r="QWT148" s="34" t="s">
        <v>388</v>
      </c>
      <c r="QWU148" s="34" t="s">
        <v>388</v>
      </c>
      <c r="QWV148" s="34" t="s">
        <v>388</v>
      </c>
      <c r="QWW148" s="34" t="s">
        <v>388</v>
      </c>
      <c r="QWX148" s="34" t="s">
        <v>388</v>
      </c>
      <c r="QWY148" s="34" t="s">
        <v>388</v>
      </c>
      <c r="QWZ148" s="34" t="s">
        <v>388</v>
      </c>
      <c r="QXA148" s="34" t="s">
        <v>388</v>
      </c>
      <c r="QXB148" s="34" t="s">
        <v>388</v>
      </c>
      <c r="QXC148" s="34" t="s">
        <v>388</v>
      </c>
      <c r="QXD148" s="34" t="s">
        <v>388</v>
      </c>
      <c r="QXE148" s="34" t="s">
        <v>388</v>
      </c>
      <c r="QXF148" s="34" t="s">
        <v>388</v>
      </c>
      <c r="QXG148" s="34" t="s">
        <v>388</v>
      </c>
      <c r="QXH148" s="34" t="s">
        <v>388</v>
      </c>
      <c r="QXI148" s="34" t="s">
        <v>388</v>
      </c>
      <c r="QXJ148" s="34" t="s">
        <v>388</v>
      </c>
      <c r="QXK148" s="34" t="s">
        <v>388</v>
      </c>
      <c r="QXL148" s="34" t="s">
        <v>388</v>
      </c>
      <c r="QXM148" s="34" t="s">
        <v>388</v>
      </c>
      <c r="QXN148" s="34" t="s">
        <v>388</v>
      </c>
      <c r="QXO148" s="34" t="s">
        <v>388</v>
      </c>
      <c r="QXP148" s="34" t="s">
        <v>388</v>
      </c>
      <c r="QXQ148" s="34" t="s">
        <v>388</v>
      </c>
      <c r="QXR148" s="34" t="s">
        <v>388</v>
      </c>
      <c r="QXS148" s="34" t="s">
        <v>388</v>
      </c>
      <c r="QXT148" s="34" t="s">
        <v>388</v>
      </c>
      <c r="QXU148" s="34" t="s">
        <v>388</v>
      </c>
      <c r="QXV148" s="34" t="s">
        <v>388</v>
      </c>
      <c r="QXW148" s="34" t="s">
        <v>388</v>
      </c>
      <c r="QXX148" s="34" t="s">
        <v>388</v>
      </c>
      <c r="QXY148" s="34" t="s">
        <v>388</v>
      </c>
      <c r="QXZ148" s="34" t="s">
        <v>388</v>
      </c>
      <c r="QYA148" s="34" t="s">
        <v>388</v>
      </c>
      <c r="QYB148" s="34" t="s">
        <v>388</v>
      </c>
      <c r="QYC148" s="34" t="s">
        <v>388</v>
      </c>
      <c r="QYD148" s="34" t="s">
        <v>388</v>
      </c>
      <c r="QYE148" s="34" t="s">
        <v>388</v>
      </c>
      <c r="QYF148" s="34" t="s">
        <v>388</v>
      </c>
      <c r="QYG148" s="34" t="s">
        <v>388</v>
      </c>
      <c r="QYH148" s="34" t="s">
        <v>388</v>
      </c>
      <c r="QYI148" s="34" t="s">
        <v>388</v>
      </c>
      <c r="QYJ148" s="34" t="s">
        <v>388</v>
      </c>
      <c r="QYK148" s="34" t="s">
        <v>388</v>
      </c>
      <c r="QYL148" s="34" t="s">
        <v>388</v>
      </c>
      <c r="QYM148" s="34" t="s">
        <v>388</v>
      </c>
      <c r="QYN148" s="34" t="s">
        <v>388</v>
      </c>
      <c r="QYO148" s="34" t="s">
        <v>388</v>
      </c>
      <c r="QYP148" s="34" t="s">
        <v>388</v>
      </c>
      <c r="QYQ148" s="34" t="s">
        <v>388</v>
      </c>
      <c r="QYR148" s="34" t="s">
        <v>388</v>
      </c>
      <c r="QYS148" s="34" t="s">
        <v>388</v>
      </c>
      <c r="QYT148" s="34" t="s">
        <v>388</v>
      </c>
      <c r="QYU148" s="34" t="s">
        <v>388</v>
      </c>
      <c r="QYV148" s="34" t="s">
        <v>388</v>
      </c>
      <c r="QYW148" s="34" t="s">
        <v>388</v>
      </c>
      <c r="QYX148" s="34" t="s">
        <v>388</v>
      </c>
      <c r="QYY148" s="34" t="s">
        <v>388</v>
      </c>
      <c r="QYZ148" s="34" t="s">
        <v>388</v>
      </c>
      <c r="QZA148" s="34" t="s">
        <v>388</v>
      </c>
      <c r="QZB148" s="34" t="s">
        <v>388</v>
      </c>
      <c r="QZC148" s="34" t="s">
        <v>388</v>
      </c>
      <c r="QZD148" s="34" t="s">
        <v>388</v>
      </c>
      <c r="QZE148" s="34" t="s">
        <v>388</v>
      </c>
      <c r="QZF148" s="34" t="s">
        <v>388</v>
      </c>
      <c r="QZG148" s="34" t="s">
        <v>388</v>
      </c>
      <c r="QZH148" s="34" t="s">
        <v>388</v>
      </c>
      <c r="QZI148" s="34" t="s">
        <v>388</v>
      </c>
      <c r="QZJ148" s="34" t="s">
        <v>388</v>
      </c>
      <c r="QZK148" s="34" t="s">
        <v>388</v>
      </c>
      <c r="QZL148" s="34" t="s">
        <v>388</v>
      </c>
      <c r="QZM148" s="34" t="s">
        <v>388</v>
      </c>
      <c r="QZN148" s="34" t="s">
        <v>388</v>
      </c>
      <c r="QZO148" s="34" t="s">
        <v>388</v>
      </c>
      <c r="QZP148" s="34" t="s">
        <v>388</v>
      </c>
      <c r="QZQ148" s="34" t="s">
        <v>388</v>
      </c>
      <c r="QZR148" s="34" t="s">
        <v>388</v>
      </c>
      <c r="QZS148" s="34" t="s">
        <v>388</v>
      </c>
      <c r="QZT148" s="34" t="s">
        <v>388</v>
      </c>
      <c r="QZU148" s="34" t="s">
        <v>388</v>
      </c>
      <c r="QZV148" s="34" t="s">
        <v>388</v>
      </c>
      <c r="QZW148" s="34" t="s">
        <v>388</v>
      </c>
      <c r="QZX148" s="34" t="s">
        <v>388</v>
      </c>
      <c r="QZY148" s="34" t="s">
        <v>388</v>
      </c>
      <c r="QZZ148" s="34" t="s">
        <v>388</v>
      </c>
      <c r="RAA148" s="34" t="s">
        <v>388</v>
      </c>
      <c r="RAB148" s="34" t="s">
        <v>388</v>
      </c>
      <c r="RAC148" s="34" t="s">
        <v>388</v>
      </c>
      <c r="RAD148" s="34" t="s">
        <v>388</v>
      </c>
      <c r="RAE148" s="34" t="s">
        <v>388</v>
      </c>
      <c r="RAF148" s="34" t="s">
        <v>388</v>
      </c>
      <c r="RAG148" s="34" t="s">
        <v>388</v>
      </c>
      <c r="RAH148" s="34" t="s">
        <v>388</v>
      </c>
      <c r="RAI148" s="34" t="s">
        <v>388</v>
      </c>
      <c r="RAJ148" s="34" t="s">
        <v>388</v>
      </c>
      <c r="RAK148" s="34" t="s">
        <v>388</v>
      </c>
      <c r="RAL148" s="34" t="s">
        <v>388</v>
      </c>
      <c r="RAM148" s="34" t="s">
        <v>388</v>
      </c>
      <c r="RAN148" s="34" t="s">
        <v>388</v>
      </c>
      <c r="RAO148" s="34" t="s">
        <v>388</v>
      </c>
      <c r="RAP148" s="34" t="s">
        <v>388</v>
      </c>
      <c r="RAQ148" s="34" t="s">
        <v>388</v>
      </c>
      <c r="RAR148" s="34" t="s">
        <v>388</v>
      </c>
      <c r="RAS148" s="34" t="s">
        <v>388</v>
      </c>
      <c r="RAT148" s="34" t="s">
        <v>388</v>
      </c>
      <c r="RAU148" s="34" t="s">
        <v>388</v>
      </c>
      <c r="RAV148" s="34" t="s">
        <v>388</v>
      </c>
      <c r="RAW148" s="34" t="s">
        <v>388</v>
      </c>
      <c r="RAX148" s="34" t="s">
        <v>388</v>
      </c>
      <c r="RAY148" s="34" t="s">
        <v>388</v>
      </c>
      <c r="RAZ148" s="34" t="s">
        <v>388</v>
      </c>
      <c r="RBA148" s="34" t="s">
        <v>388</v>
      </c>
      <c r="RBB148" s="34" t="s">
        <v>388</v>
      </c>
      <c r="RBC148" s="34" t="s">
        <v>388</v>
      </c>
      <c r="RBD148" s="34" t="s">
        <v>388</v>
      </c>
      <c r="RBE148" s="34" t="s">
        <v>388</v>
      </c>
      <c r="RBF148" s="34" t="s">
        <v>388</v>
      </c>
      <c r="RBG148" s="34" t="s">
        <v>388</v>
      </c>
      <c r="RBH148" s="34" t="s">
        <v>388</v>
      </c>
      <c r="RBI148" s="34" t="s">
        <v>388</v>
      </c>
      <c r="RBJ148" s="34" t="s">
        <v>388</v>
      </c>
      <c r="RBK148" s="34" t="s">
        <v>388</v>
      </c>
      <c r="RBL148" s="34" t="s">
        <v>388</v>
      </c>
      <c r="RBM148" s="34" t="s">
        <v>388</v>
      </c>
      <c r="RBN148" s="34" t="s">
        <v>388</v>
      </c>
      <c r="RBO148" s="34" t="s">
        <v>388</v>
      </c>
      <c r="RBP148" s="34" t="s">
        <v>388</v>
      </c>
      <c r="RBQ148" s="34" t="s">
        <v>388</v>
      </c>
      <c r="RBR148" s="34" t="s">
        <v>388</v>
      </c>
      <c r="RBS148" s="34" t="s">
        <v>388</v>
      </c>
      <c r="RBT148" s="34" t="s">
        <v>388</v>
      </c>
      <c r="RBU148" s="34" t="s">
        <v>388</v>
      </c>
      <c r="RBV148" s="34" t="s">
        <v>388</v>
      </c>
      <c r="RBW148" s="34" t="s">
        <v>388</v>
      </c>
      <c r="RBX148" s="34" t="s">
        <v>388</v>
      </c>
      <c r="RBY148" s="34" t="s">
        <v>388</v>
      </c>
      <c r="RBZ148" s="34" t="s">
        <v>388</v>
      </c>
      <c r="RCA148" s="34" t="s">
        <v>388</v>
      </c>
      <c r="RCB148" s="34" t="s">
        <v>388</v>
      </c>
      <c r="RCC148" s="34" t="s">
        <v>388</v>
      </c>
      <c r="RCD148" s="34" t="s">
        <v>388</v>
      </c>
      <c r="RCE148" s="34" t="s">
        <v>388</v>
      </c>
      <c r="RCF148" s="34" t="s">
        <v>388</v>
      </c>
      <c r="RCG148" s="34" t="s">
        <v>388</v>
      </c>
      <c r="RCH148" s="34" t="s">
        <v>388</v>
      </c>
      <c r="RCI148" s="34" t="s">
        <v>388</v>
      </c>
      <c r="RCJ148" s="34" t="s">
        <v>388</v>
      </c>
      <c r="RCK148" s="34" t="s">
        <v>388</v>
      </c>
      <c r="RCL148" s="34" t="s">
        <v>388</v>
      </c>
      <c r="RCM148" s="34" t="s">
        <v>388</v>
      </c>
      <c r="RCN148" s="34" t="s">
        <v>388</v>
      </c>
      <c r="RCO148" s="34" t="s">
        <v>388</v>
      </c>
      <c r="RCP148" s="34" t="s">
        <v>388</v>
      </c>
      <c r="RCQ148" s="34" t="s">
        <v>388</v>
      </c>
      <c r="RCR148" s="34" t="s">
        <v>388</v>
      </c>
      <c r="RCS148" s="34" t="s">
        <v>388</v>
      </c>
      <c r="RCT148" s="34" t="s">
        <v>388</v>
      </c>
      <c r="RCU148" s="34" t="s">
        <v>388</v>
      </c>
      <c r="RCV148" s="34" t="s">
        <v>388</v>
      </c>
      <c r="RCW148" s="34" t="s">
        <v>388</v>
      </c>
      <c r="RCX148" s="34" t="s">
        <v>388</v>
      </c>
      <c r="RCY148" s="34" t="s">
        <v>388</v>
      </c>
      <c r="RCZ148" s="34" t="s">
        <v>388</v>
      </c>
      <c r="RDA148" s="34" t="s">
        <v>388</v>
      </c>
      <c r="RDB148" s="34" t="s">
        <v>388</v>
      </c>
      <c r="RDC148" s="34" t="s">
        <v>388</v>
      </c>
      <c r="RDD148" s="34" t="s">
        <v>388</v>
      </c>
      <c r="RDE148" s="34" t="s">
        <v>388</v>
      </c>
      <c r="RDF148" s="34" t="s">
        <v>388</v>
      </c>
      <c r="RDG148" s="34" t="s">
        <v>388</v>
      </c>
      <c r="RDH148" s="34" t="s">
        <v>388</v>
      </c>
      <c r="RDI148" s="34" t="s">
        <v>388</v>
      </c>
      <c r="RDJ148" s="34" t="s">
        <v>388</v>
      </c>
      <c r="RDK148" s="34" t="s">
        <v>388</v>
      </c>
      <c r="RDL148" s="34" t="s">
        <v>388</v>
      </c>
      <c r="RDM148" s="34" t="s">
        <v>388</v>
      </c>
      <c r="RDN148" s="34" t="s">
        <v>388</v>
      </c>
      <c r="RDO148" s="34" t="s">
        <v>388</v>
      </c>
      <c r="RDP148" s="34" t="s">
        <v>388</v>
      </c>
      <c r="RDQ148" s="34" t="s">
        <v>388</v>
      </c>
      <c r="RDR148" s="34" t="s">
        <v>388</v>
      </c>
      <c r="RDS148" s="34" t="s">
        <v>388</v>
      </c>
      <c r="RDT148" s="34" t="s">
        <v>388</v>
      </c>
      <c r="RDU148" s="34" t="s">
        <v>388</v>
      </c>
      <c r="RDV148" s="34" t="s">
        <v>388</v>
      </c>
      <c r="RDW148" s="34" t="s">
        <v>388</v>
      </c>
      <c r="RDX148" s="34" t="s">
        <v>388</v>
      </c>
      <c r="RDY148" s="34" t="s">
        <v>388</v>
      </c>
      <c r="RDZ148" s="34" t="s">
        <v>388</v>
      </c>
      <c r="REA148" s="34" t="s">
        <v>388</v>
      </c>
      <c r="REB148" s="34" t="s">
        <v>388</v>
      </c>
      <c r="REC148" s="34" t="s">
        <v>388</v>
      </c>
      <c r="RED148" s="34" t="s">
        <v>388</v>
      </c>
      <c r="REE148" s="34" t="s">
        <v>388</v>
      </c>
      <c r="REF148" s="34" t="s">
        <v>388</v>
      </c>
      <c r="REG148" s="34" t="s">
        <v>388</v>
      </c>
      <c r="REH148" s="34" t="s">
        <v>388</v>
      </c>
      <c r="REI148" s="34" t="s">
        <v>388</v>
      </c>
      <c r="REJ148" s="34" t="s">
        <v>388</v>
      </c>
      <c r="REK148" s="34" t="s">
        <v>388</v>
      </c>
      <c r="REL148" s="34" t="s">
        <v>388</v>
      </c>
      <c r="REM148" s="34" t="s">
        <v>388</v>
      </c>
      <c r="REN148" s="34" t="s">
        <v>388</v>
      </c>
      <c r="REO148" s="34" t="s">
        <v>388</v>
      </c>
      <c r="REP148" s="34" t="s">
        <v>388</v>
      </c>
      <c r="REQ148" s="34" t="s">
        <v>388</v>
      </c>
      <c r="RER148" s="34" t="s">
        <v>388</v>
      </c>
      <c r="RES148" s="34" t="s">
        <v>388</v>
      </c>
      <c r="RET148" s="34" t="s">
        <v>388</v>
      </c>
      <c r="REU148" s="34" t="s">
        <v>388</v>
      </c>
      <c r="REV148" s="34" t="s">
        <v>388</v>
      </c>
      <c r="REW148" s="34" t="s">
        <v>388</v>
      </c>
      <c r="REX148" s="34" t="s">
        <v>388</v>
      </c>
      <c r="REY148" s="34" t="s">
        <v>388</v>
      </c>
      <c r="REZ148" s="34" t="s">
        <v>388</v>
      </c>
      <c r="RFA148" s="34" t="s">
        <v>388</v>
      </c>
      <c r="RFB148" s="34" t="s">
        <v>388</v>
      </c>
      <c r="RFC148" s="34" t="s">
        <v>388</v>
      </c>
      <c r="RFD148" s="34" t="s">
        <v>388</v>
      </c>
      <c r="RFE148" s="34" t="s">
        <v>388</v>
      </c>
      <c r="RFF148" s="34" t="s">
        <v>388</v>
      </c>
      <c r="RFG148" s="34" t="s">
        <v>388</v>
      </c>
      <c r="RFH148" s="34" t="s">
        <v>388</v>
      </c>
      <c r="RFI148" s="34" t="s">
        <v>388</v>
      </c>
      <c r="RFJ148" s="34" t="s">
        <v>388</v>
      </c>
      <c r="RFK148" s="34" t="s">
        <v>388</v>
      </c>
      <c r="RFL148" s="34" t="s">
        <v>388</v>
      </c>
      <c r="RFM148" s="34" t="s">
        <v>388</v>
      </c>
      <c r="RFN148" s="34" t="s">
        <v>388</v>
      </c>
      <c r="RFO148" s="34" t="s">
        <v>388</v>
      </c>
      <c r="RFP148" s="34" t="s">
        <v>388</v>
      </c>
      <c r="RFQ148" s="34" t="s">
        <v>388</v>
      </c>
      <c r="RFR148" s="34" t="s">
        <v>388</v>
      </c>
      <c r="RFS148" s="34" t="s">
        <v>388</v>
      </c>
      <c r="RFT148" s="34" t="s">
        <v>388</v>
      </c>
      <c r="RFU148" s="34" t="s">
        <v>388</v>
      </c>
      <c r="RFV148" s="34" t="s">
        <v>388</v>
      </c>
      <c r="RFW148" s="34" t="s">
        <v>388</v>
      </c>
      <c r="RFX148" s="34" t="s">
        <v>388</v>
      </c>
      <c r="RFY148" s="34" t="s">
        <v>388</v>
      </c>
      <c r="RFZ148" s="34" t="s">
        <v>388</v>
      </c>
      <c r="RGA148" s="34" t="s">
        <v>388</v>
      </c>
      <c r="RGB148" s="34" t="s">
        <v>388</v>
      </c>
      <c r="RGC148" s="34" t="s">
        <v>388</v>
      </c>
      <c r="RGD148" s="34" t="s">
        <v>388</v>
      </c>
      <c r="RGE148" s="34" t="s">
        <v>388</v>
      </c>
      <c r="RGF148" s="34" t="s">
        <v>388</v>
      </c>
      <c r="RGG148" s="34" t="s">
        <v>388</v>
      </c>
      <c r="RGH148" s="34" t="s">
        <v>388</v>
      </c>
      <c r="RGI148" s="34" t="s">
        <v>388</v>
      </c>
      <c r="RGJ148" s="34" t="s">
        <v>388</v>
      </c>
      <c r="RGK148" s="34" t="s">
        <v>388</v>
      </c>
      <c r="RGL148" s="34" t="s">
        <v>388</v>
      </c>
      <c r="RGM148" s="34" t="s">
        <v>388</v>
      </c>
      <c r="RGN148" s="34" t="s">
        <v>388</v>
      </c>
      <c r="RGO148" s="34" t="s">
        <v>388</v>
      </c>
      <c r="RGP148" s="34" t="s">
        <v>388</v>
      </c>
      <c r="RGQ148" s="34" t="s">
        <v>388</v>
      </c>
      <c r="RGR148" s="34" t="s">
        <v>388</v>
      </c>
      <c r="RGS148" s="34" t="s">
        <v>388</v>
      </c>
      <c r="RGT148" s="34" t="s">
        <v>388</v>
      </c>
      <c r="RGU148" s="34" t="s">
        <v>388</v>
      </c>
      <c r="RGV148" s="34" t="s">
        <v>388</v>
      </c>
      <c r="RGW148" s="34" t="s">
        <v>388</v>
      </c>
      <c r="RGX148" s="34" t="s">
        <v>388</v>
      </c>
      <c r="RGY148" s="34" t="s">
        <v>388</v>
      </c>
      <c r="RGZ148" s="34" t="s">
        <v>388</v>
      </c>
      <c r="RHA148" s="34" t="s">
        <v>388</v>
      </c>
      <c r="RHB148" s="34" t="s">
        <v>388</v>
      </c>
      <c r="RHC148" s="34" t="s">
        <v>388</v>
      </c>
      <c r="RHD148" s="34" t="s">
        <v>388</v>
      </c>
      <c r="RHE148" s="34" t="s">
        <v>388</v>
      </c>
      <c r="RHF148" s="34" t="s">
        <v>388</v>
      </c>
      <c r="RHG148" s="34" t="s">
        <v>388</v>
      </c>
      <c r="RHH148" s="34" t="s">
        <v>388</v>
      </c>
      <c r="RHI148" s="34" t="s">
        <v>388</v>
      </c>
      <c r="RHJ148" s="34" t="s">
        <v>388</v>
      </c>
      <c r="RHK148" s="34" t="s">
        <v>388</v>
      </c>
      <c r="RHL148" s="34" t="s">
        <v>388</v>
      </c>
      <c r="RHM148" s="34" t="s">
        <v>388</v>
      </c>
      <c r="RHN148" s="34" t="s">
        <v>388</v>
      </c>
      <c r="RHO148" s="34" t="s">
        <v>388</v>
      </c>
      <c r="RHP148" s="34" t="s">
        <v>388</v>
      </c>
      <c r="RHQ148" s="34" t="s">
        <v>388</v>
      </c>
      <c r="RHR148" s="34" t="s">
        <v>388</v>
      </c>
      <c r="RHS148" s="34" t="s">
        <v>388</v>
      </c>
      <c r="RHT148" s="34" t="s">
        <v>388</v>
      </c>
      <c r="RHU148" s="34" t="s">
        <v>388</v>
      </c>
      <c r="RHV148" s="34" t="s">
        <v>388</v>
      </c>
      <c r="RHW148" s="34" t="s">
        <v>388</v>
      </c>
      <c r="RHX148" s="34" t="s">
        <v>388</v>
      </c>
      <c r="RHY148" s="34" t="s">
        <v>388</v>
      </c>
      <c r="RHZ148" s="34" t="s">
        <v>388</v>
      </c>
      <c r="RIA148" s="34" t="s">
        <v>388</v>
      </c>
      <c r="RIB148" s="34" t="s">
        <v>388</v>
      </c>
      <c r="RIC148" s="34" t="s">
        <v>388</v>
      </c>
      <c r="RID148" s="34" t="s">
        <v>388</v>
      </c>
      <c r="RIE148" s="34" t="s">
        <v>388</v>
      </c>
      <c r="RIF148" s="34" t="s">
        <v>388</v>
      </c>
      <c r="RIG148" s="34" t="s">
        <v>388</v>
      </c>
      <c r="RIH148" s="34" t="s">
        <v>388</v>
      </c>
      <c r="RII148" s="34" t="s">
        <v>388</v>
      </c>
      <c r="RIJ148" s="34" t="s">
        <v>388</v>
      </c>
      <c r="RIK148" s="34" t="s">
        <v>388</v>
      </c>
      <c r="RIL148" s="34" t="s">
        <v>388</v>
      </c>
      <c r="RIM148" s="34" t="s">
        <v>388</v>
      </c>
      <c r="RIN148" s="34" t="s">
        <v>388</v>
      </c>
      <c r="RIO148" s="34" t="s">
        <v>388</v>
      </c>
      <c r="RIP148" s="34" t="s">
        <v>388</v>
      </c>
      <c r="RIQ148" s="34" t="s">
        <v>388</v>
      </c>
      <c r="RIR148" s="34" t="s">
        <v>388</v>
      </c>
      <c r="RIS148" s="34" t="s">
        <v>388</v>
      </c>
      <c r="RIT148" s="34" t="s">
        <v>388</v>
      </c>
      <c r="RIU148" s="34" t="s">
        <v>388</v>
      </c>
      <c r="RIV148" s="34" t="s">
        <v>388</v>
      </c>
      <c r="RIW148" s="34" t="s">
        <v>388</v>
      </c>
      <c r="RIX148" s="34" t="s">
        <v>388</v>
      </c>
      <c r="RIY148" s="34" t="s">
        <v>388</v>
      </c>
      <c r="RIZ148" s="34" t="s">
        <v>388</v>
      </c>
      <c r="RJA148" s="34" t="s">
        <v>388</v>
      </c>
      <c r="RJB148" s="34" t="s">
        <v>388</v>
      </c>
      <c r="RJC148" s="34" t="s">
        <v>388</v>
      </c>
      <c r="RJD148" s="34" t="s">
        <v>388</v>
      </c>
      <c r="RJE148" s="34" t="s">
        <v>388</v>
      </c>
      <c r="RJF148" s="34" t="s">
        <v>388</v>
      </c>
      <c r="RJG148" s="34" t="s">
        <v>388</v>
      </c>
      <c r="RJH148" s="34" t="s">
        <v>388</v>
      </c>
      <c r="RJI148" s="34" t="s">
        <v>388</v>
      </c>
      <c r="RJJ148" s="34" t="s">
        <v>388</v>
      </c>
      <c r="RJK148" s="34" t="s">
        <v>388</v>
      </c>
      <c r="RJL148" s="34" t="s">
        <v>388</v>
      </c>
      <c r="RJM148" s="34" t="s">
        <v>388</v>
      </c>
      <c r="RJN148" s="34" t="s">
        <v>388</v>
      </c>
      <c r="RJO148" s="34" t="s">
        <v>388</v>
      </c>
      <c r="RJP148" s="34" t="s">
        <v>388</v>
      </c>
      <c r="RJQ148" s="34" t="s">
        <v>388</v>
      </c>
      <c r="RJR148" s="34" t="s">
        <v>388</v>
      </c>
      <c r="RJS148" s="34" t="s">
        <v>388</v>
      </c>
      <c r="RJT148" s="34" t="s">
        <v>388</v>
      </c>
      <c r="RJU148" s="34" t="s">
        <v>388</v>
      </c>
      <c r="RJV148" s="34" t="s">
        <v>388</v>
      </c>
      <c r="RJW148" s="34" t="s">
        <v>388</v>
      </c>
      <c r="RJX148" s="34" t="s">
        <v>388</v>
      </c>
      <c r="RJY148" s="34" t="s">
        <v>388</v>
      </c>
      <c r="RJZ148" s="34" t="s">
        <v>388</v>
      </c>
      <c r="RKA148" s="34" t="s">
        <v>388</v>
      </c>
      <c r="RKB148" s="34" t="s">
        <v>388</v>
      </c>
      <c r="RKC148" s="34" t="s">
        <v>388</v>
      </c>
      <c r="RKD148" s="34" t="s">
        <v>388</v>
      </c>
      <c r="RKE148" s="34" t="s">
        <v>388</v>
      </c>
      <c r="RKF148" s="34" t="s">
        <v>388</v>
      </c>
      <c r="RKG148" s="34" t="s">
        <v>388</v>
      </c>
      <c r="RKH148" s="34" t="s">
        <v>388</v>
      </c>
      <c r="RKI148" s="34" t="s">
        <v>388</v>
      </c>
      <c r="RKJ148" s="34" t="s">
        <v>388</v>
      </c>
      <c r="RKK148" s="34" t="s">
        <v>388</v>
      </c>
      <c r="RKL148" s="34" t="s">
        <v>388</v>
      </c>
      <c r="RKM148" s="34" t="s">
        <v>388</v>
      </c>
      <c r="RKN148" s="34" t="s">
        <v>388</v>
      </c>
      <c r="RKO148" s="34" t="s">
        <v>388</v>
      </c>
      <c r="RKP148" s="34" t="s">
        <v>388</v>
      </c>
      <c r="RKQ148" s="34" t="s">
        <v>388</v>
      </c>
      <c r="RKR148" s="34" t="s">
        <v>388</v>
      </c>
      <c r="RKS148" s="34" t="s">
        <v>388</v>
      </c>
      <c r="RKT148" s="34" t="s">
        <v>388</v>
      </c>
      <c r="RKU148" s="34" t="s">
        <v>388</v>
      </c>
      <c r="RKV148" s="34" t="s">
        <v>388</v>
      </c>
      <c r="RKW148" s="34" t="s">
        <v>388</v>
      </c>
      <c r="RKX148" s="34" t="s">
        <v>388</v>
      </c>
      <c r="RKY148" s="34" t="s">
        <v>388</v>
      </c>
      <c r="RKZ148" s="34" t="s">
        <v>388</v>
      </c>
      <c r="RLA148" s="34" t="s">
        <v>388</v>
      </c>
      <c r="RLB148" s="34" t="s">
        <v>388</v>
      </c>
      <c r="RLC148" s="34" t="s">
        <v>388</v>
      </c>
      <c r="RLD148" s="34" t="s">
        <v>388</v>
      </c>
      <c r="RLE148" s="34" t="s">
        <v>388</v>
      </c>
      <c r="RLF148" s="34" t="s">
        <v>388</v>
      </c>
      <c r="RLG148" s="34" t="s">
        <v>388</v>
      </c>
      <c r="RLH148" s="34" t="s">
        <v>388</v>
      </c>
      <c r="RLI148" s="34" t="s">
        <v>388</v>
      </c>
      <c r="RLJ148" s="34" t="s">
        <v>388</v>
      </c>
      <c r="RLK148" s="34" t="s">
        <v>388</v>
      </c>
      <c r="RLL148" s="34" t="s">
        <v>388</v>
      </c>
      <c r="RLM148" s="34" t="s">
        <v>388</v>
      </c>
      <c r="RLN148" s="34" t="s">
        <v>388</v>
      </c>
      <c r="RLO148" s="34" t="s">
        <v>388</v>
      </c>
      <c r="RLP148" s="34" t="s">
        <v>388</v>
      </c>
      <c r="RLQ148" s="34" t="s">
        <v>388</v>
      </c>
      <c r="RLR148" s="34" t="s">
        <v>388</v>
      </c>
      <c r="RLS148" s="34" t="s">
        <v>388</v>
      </c>
      <c r="RLT148" s="34" t="s">
        <v>388</v>
      </c>
      <c r="RLU148" s="34" t="s">
        <v>388</v>
      </c>
      <c r="RLV148" s="34" t="s">
        <v>388</v>
      </c>
      <c r="RLW148" s="34" t="s">
        <v>388</v>
      </c>
      <c r="RLX148" s="34" t="s">
        <v>388</v>
      </c>
      <c r="RLY148" s="34" t="s">
        <v>388</v>
      </c>
      <c r="RLZ148" s="34" t="s">
        <v>388</v>
      </c>
      <c r="RMA148" s="34" t="s">
        <v>388</v>
      </c>
      <c r="RMB148" s="34" t="s">
        <v>388</v>
      </c>
      <c r="RMC148" s="34" t="s">
        <v>388</v>
      </c>
      <c r="RMD148" s="34" t="s">
        <v>388</v>
      </c>
      <c r="RME148" s="34" t="s">
        <v>388</v>
      </c>
      <c r="RMF148" s="34" t="s">
        <v>388</v>
      </c>
      <c r="RMG148" s="34" t="s">
        <v>388</v>
      </c>
      <c r="RMH148" s="34" t="s">
        <v>388</v>
      </c>
      <c r="RMI148" s="34" t="s">
        <v>388</v>
      </c>
      <c r="RMJ148" s="34" t="s">
        <v>388</v>
      </c>
      <c r="RMK148" s="34" t="s">
        <v>388</v>
      </c>
      <c r="RML148" s="34" t="s">
        <v>388</v>
      </c>
      <c r="RMM148" s="34" t="s">
        <v>388</v>
      </c>
      <c r="RMN148" s="34" t="s">
        <v>388</v>
      </c>
      <c r="RMO148" s="34" t="s">
        <v>388</v>
      </c>
      <c r="RMP148" s="34" t="s">
        <v>388</v>
      </c>
      <c r="RMQ148" s="34" t="s">
        <v>388</v>
      </c>
      <c r="RMR148" s="34" t="s">
        <v>388</v>
      </c>
      <c r="RMS148" s="34" t="s">
        <v>388</v>
      </c>
      <c r="RMT148" s="34" t="s">
        <v>388</v>
      </c>
      <c r="RMU148" s="34" t="s">
        <v>388</v>
      </c>
      <c r="RMV148" s="34" t="s">
        <v>388</v>
      </c>
      <c r="RMW148" s="34" t="s">
        <v>388</v>
      </c>
      <c r="RMX148" s="34" t="s">
        <v>388</v>
      </c>
      <c r="RMY148" s="34" t="s">
        <v>388</v>
      </c>
      <c r="RMZ148" s="34" t="s">
        <v>388</v>
      </c>
      <c r="RNA148" s="34" t="s">
        <v>388</v>
      </c>
      <c r="RNB148" s="34" t="s">
        <v>388</v>
      </c>
      <c r="RNC148" s="34" t="s">
        <v>388</v>
      </c>
      <c r="RND148" s="34" t="s">
        <v>388</v>
      </c>
      <c r="RNE148" s="34" t="s">
        <v>388</v>
      </c>
      <c r="RNF148" s="34" t="s">
        <v>388</v>
      </c>
      <c r="RNG148" s="34" t="s">
        <v>388</v>
      </c>
      <c r="RNH148" s="34" t="s">
        <v>388</v>
      </c>
      <c r="RNI148" s="34" t="s">
        <v>388</v>
      </c>
      <c r="RNJ148" s="34" t="s">
        <v>388</v>
      </c>
      <c r="RNK148" s="34" t="s">
        <v>388</v>
      </c>
      <c r="RNL148" s="34" t="s">
        <v>388</v>
      </c>
      <c r="RNM148" s="34" t="s">
        <v>388</v>
      </c>
      <c r="RNN148" s="34" t="s">
        <v>388</v>
      </c>
      <c r="RNO148" s="34" t="s">
        <v>388</v>
      </c>
      <c r="RNP148" s="34" t="s">
        <v>388</v>
      </c>
      <c r="RNQ148" s="34" t="s">
        <v>388</v>
      </c>
      <c r="RNR148" s="34" t="s">
        <v>388</v>
      </c>
      <c r="RNS148" s="34" t="s">
        <v>388</v>
      </c>
      <c r="RNT148" s="34" t="s">
        <v>388</v>
      </c>
      <c r="RNU148" s="34" t="s">
        <v>388</v>
      </c>
      <c r="RNV148" s="34" t="s">
        <v>388</v>
      </c>
      <c r="RNW148" s="34" t="s">
        <v>388</v>
      </c>
      <c r="RNX148" s="34" t="s">
        <v>388</v>
      </c>
      <c r="RNY148" s="34" t="s">
        <v>388</v>
      </c>
      <c r="RNZ148" s="34" t="s">
        <v>388</v>
      </c>
      <c r="ROA148" s="34" t="s">
        <v>388</v>
      </c>
      <c r="ROB148" s="34" t="s">
        <v>388</v>
      </c>
      <c r="ROC148" s="34" t="s">
        <v>388</v>
      </c>
      <c r="ROD148" s="34" t="s">
        <v>388</v>
      </c>
      <c r="ROE148" s="34" t="s">
        <v>388</v>
      </c>
      <c r="ROF148" s="34" t="s">
        <v>388</v>
      </c>
      <c r="ROG148" s="34" t="s">
        <v>388</v>
      </c>
      <c r="ROH148" s="34" t="s">
        <v>388</v>
      </c>
      <c r="ROI148" s="34" t="s">
        <v>388</v>
      </c>
      <c r="ROJ148" s="34" t="s">
        <v>388</v>
      </c>
      <c r="ROK148" s="34" t="s">
        <v>388</v>
      </c>
      <c r="ROL148" s="34" t="s">
        <v>388</v>
      </c>
      <c r="ROM148" s="34" t="s">
        <v>388</v>
      </c>
      <c r="RON148" s="34" t="s">
        <v>388</v>
      </c>
      <c r="ROO148" s="34" t="s">
        <v>388</v>
      </c>
      <c r="ROP148" s="34" t="s">
        <v>388</v>
      </c>
      <c r="ROQ148" s="34" t="s">
        <v>388</v>
      </c>
      <c r="ROR148" s="34" t="s">
        <v>388</v>
      </c>
      <c r="ROS148" s="34" t="s">
        <v>388</v>
      </c>
      <c r="ROT148" s="34" t="s">
        <v>388</v>
      </c>
      <c r="ROU148" s="34" t="s">
        <v>388</v>
      </c>
      <c r="ROV148" s="34" t="s">
        <v>388</v>
      </c>
      <c r="ROW148" s="34" t="s">
        <v>388</v>
      </c>
      <c r="ROX148" s="34" t="s">
        <v>388</v>
      </c>
      <c r="ROY148" s="34" t="s">
        <v>388</v>
      </c>
      <c r="ROZ148" s="34" t="s">
        <v>388</v>
      </c>
      <c r="RPA148" s="34" t="s">
        <v>388</v>
      </c>
      <c r="RPB148" s="34" t="s">
        <v>388</v>
      </c>
      <c r="RPC148" s="34" t="s">
        <v>388</v>
      </c>
      <c r="RPD148" s="34" t="s">
        <v>388</v>
      </c>
      <c r="RPE148" s="34" t="s">
        <v>388</v>
      </c>
      <c r="RPF148" s="34" t="s">
        <v>388</v>
      </c>
      <c r="RPG148" s="34" t="s">
        <v>388</v>
      </c>
      <c r="RPH148" s="34" t="s">
        <v>388</v>
      </c>
      <c r="RPI148" s="34" t="s">
        <v>388</v>
      </c>
      <c r="RPJ148" s="34" t="s">
        <v>388</v>
      </c>
      <c r="RPK148" s="34" t="s">
        <v>388</v>
      </c>
      <c r="RPL148" s="34" t="s">
        <v>388</v>
      </c>
      <c r="RPM148" s="34" t="s">
        <v>388</v>
      </c>
      <c r="RPN148" s="34" t="s">
        <v>388</v>
      </c>
      <c r="RPO148" s="34" t="s">
        <v>388</v>
      </c>
      <c r="RPP148" s="34" t="s">
        <v>388</v>
      </c>
      <c r="RPQ148" s="34" t="s">
        <v>388</v>
      </c>
      <c r="RPR148" s="34" t="s">
        <v>388</v>
      </c>
      <c r="RPS148" s="34" t="s">
        <v>388</v>
      </c>
      <c r="RPT148" s="34" t="s">
        <v>388</v>
      </c>
      <c r="RPU148" s="34" t="s">
        <v>388</v>
      </c>
      <c r="RPV148" s="34" t="s">
        <v>388</v>
      </c>
      <c r="RPW148" s="34" t="s">
        <v>388</v>
      </c>
      <c r="RPX148" s="34" t="s">
        <v>388</v>
      </c>
      <c r="RPY148" s="34" t="s">
        <v>388</v>
      </c>
      <c r="RPZ148" s="34" t="s">
        <v>388</v>
      </c>
      <c r="RQA148" s="34" t="s">
        <v>388</v>
      </c>
      <c r="RQB148" s="34" t="s">
        <v>388</v>
      </c>
      <c r="RQC148" s="34" t="s">
        <v>388</v>
      </c>
      <c r="RQD148" s="34" t="s">
        <v>388</v>
      </c>
      <c r="RQE148" s="34" t="s">
        <v>388</v>
      </c>
      <c r="RQF148" s="34" t="s">
        <v>388</v>
      </c>
      <c r="RQG148" s="34" t="s">
        <v>388</v>
      </c>
      <c r="RQH148" s="34" t="s">
        <v>388</v>
      </c>
      <c r="RQI148" s="34" t="s">
        <v>388</v>
      </c>
      <c r="RQJ148" s="34" t="s">
        <v>388</v>
      </c>
      <c r="RQK148" s="34" t="s">
        <v>388</v>
      </c>
      <c r="RQL148" s="34" t="s">
        <v>388</v>
      </c>
      <c r="RQM148" s="34" t="s">
        <v>388</v>
      </c>
      <c r="RQN148" s="34" t="s">
        <v>388</v>
      </c>
      <c r="RQO148" s="34" t="s">
        <v>388</v>
      </c>
      <c r="RQP148" s="34" t="s">
        <v>388</v>
      </c>
      <c r="RQQ148" s="34" t="s">
        <v>388</v>
      </c>
      <c r="RQR148" s="34" t="s">
        <v>388</v>
      </c>
      <c r="RQS148" s="34" t="s">
        <v>388</v>
      </c>
      <c r="RQT148" s="34" t="s">
        <v>388</v>
      </c>
      <c r="RQU148" s="34" t="s">
        <v>388</v>
      </c>
      <c r="RQV148" s="34" t="s">
        <v>388</v>
      </c>
      <c r="RQW148" s="34" t="s">
        <v>388</v>
      </c>
      <c r="RQX148" s="34" t="s">
        <v>388</v>
      </c>
      <c r="RQY148" s="34" t="s">
        <v>388</v>
      </c>
      <c r="RQZ148" s="34" t="s">
        <v>388</v>
      </c>
      <c r="RRA148" s="34" t="s">
        <v>388</v>
      </c>
      <c r="RRB148" s="34" t="s">
        <v>388</v>
      </c>
      <c r="RRC148" s="34" t="s">
        <v>388</v>
      </c>
      <c r="RRD148" s="34" t="s">
        <v>388</v>
      </c>
      <c r="RRE148" s="34" t="s">
        <v>388</v>
      </c>
      <c r="RRF148" s="34" t="s">
        <v>388</v>
      </c>
      <c r="RRG148" s="34" t="s">
        <v>388</v>
      </c>
      <c r="RRH148" s="34" t="s">
        <v>388</v>
      </c>
      <c r="RRI148" s="34" t="s">
        <v>388</v>
      </c>
      <c r="RRJ148" s="34" t="s">
        <v>388</v>
      </c>
      <c r="RRK148" s="34" t="s">
        <v>388</v>
      </c>
      <c r="RRL148" s="34" t="s">
        <v>388</v>
      </c>
      <c r="RRM148" s="34" t="s">
        <v>388</v>
      </c>
      <c r="RRN148" s="34" t="s">
        <v>388</v>
      </c>
      <c r="RRO148" s="34" t="s">
        <v>388</v>
      </c>
      <c r="RRP148" s="34" t="s">
        <v>388</v>
      </c>
      <c r="RRQ148" s="34" t="s">
        <v>388</v>
      </c>
      <c r="RRR148" s="34" t="s">
        <v>388</v>
      </c>
      <c r="RRS148" s="34" t="s">
        <v>388</v>
      </c>
      <c r="RRT148" s="34" t="s">
        <v>388</v>
      </c>
      <c r="RRU148" s="34" t="s">
        <v>388</v>
      </c>
      <c r="RRV148" s="34" t="s">
        <v>388</v>
      </c>
      <c r="RRW148" s="34" t="s">
        <v>388</v>
      </c>
      <c r="RRX148" s="34" t="s">
        <v>388</v>
      </c>
      <c r="RRY148" s="34" t="s">
        <v>388</v>
      </c>
      <c r="RRZ148" s="34" t="s">
        <v>388</v>
      </c>
      <c r="RSA148" s="34" t="s">
        <v>388</v>
      </c>
      <c r="RSB148" s="34" t="s">
        <v>388</v>
      </c>
      <c r="RSC148" s="34" t="s">
        <v>388</v>
      </c>
      <c r="RSD148" s="34" t="s">
        <v>388</v>
      </c>
      <c r="RSE148" s="34" t="s">
        <v>388</v>
      </c>
      <c r="RSF148" s="34" t="s">
        <v>388</v>
      </c>
      <c r="RSG148" s="34" t="s">
        <v>388</v>
      </c>
      <c r="RSH148" s="34" t="s">
        <v>388</v>
      </c>
      <c r="RSI148" s="34" t="s">
        <v>388</v>
      </c>
      <c r="RSJ148" s="34" t="s">
        <v>388</v>
      </c>
      <c r="RSK148" s="34" t="s">
        <v>388</v>
      </c>
      <c r="RSL148" s="34" t="s">
        <v>388</v>
      </c>
      <c r="RSM148" s="34" t="s">
        <v>388</v>
      </c>
      <c r="RSN148" s="34" t="s">
        <v>388</v>
      </c>
      <c r="RSO148" s="34" t="s">
        <v>388</v>
      </c>
      <c r="RSP148" s="34" t="s">
        <v>388</v>
      </c>
      <c r="RSQ148" s="34" t="s">
        <v>388</v>
      </c>
      <c r="RSR148" s="34" t="s">
        <v>388</v>
      </c>
      <c r="RSS148" s="34" t="s">
        <v>388</v>
      </c>
      <c r="RST148" s="34" t="s">
        <v>388</v>
      </c>
      <c r="RSU148" s="34" t="s">
        <v>388</v>
      </c>
      <c r="RSV148" s="34" t="s">
        <v>388</v>
      </c>
      <c r="RSW148" s="34" t="s">
        <v>388</v>
      </c>
      <c r="RSX148" s="34" t="s">
        <v>388</v>
      </c>
      <c r="RSY148" s="34" t="s">
        <v>388</v>
      </c>
      <c r="RSZ148" s="34" t="s">
        <v>388</v>
      </c>
      <c r="RTA148" s="34" t="s">
        <v>388</v>
      </c>
      <c r="RTB148" s="34" t="s">
        <v>388</v>
      </c>
      <c r="RTC148" s="34" t="s">
        <v>388</v>
      </c>
      <c r="RTD148" s="34" t="s">
        <v>388</v>
      </c>
      <c r="RTE148" s="34" t="s">
        <v>388</v>
      </c>
      <c r="RTF148" s="34" t="s">
        <v>388</v>
      </c>
      <c r="RTG148" s="34" t="s">
        <v>388</v>
      </c>
      <c r="RTH148" s="34" t="s">
        <v>388</v>
      </c>
      <c r="RTI148" s="34" t="s">
        <v>388</v>
      </c>
      <c r="RTJ148" s="34" t="s">
        <v>388</v>
      </c>
      <c r="RTK148" s="34" t="s">
        <v>388</v>
      </c>
      <c r="RTL148" s="34" t="s">
        <v>388</v>
      </c>
      <c r="RTM148" s="34" t="s">
        <v>388</v>
      </c>
      <c r="RTN148" s="34" t="s">
        <v>388</v>
      </c>
      <c r="RTO148" s="34" t="s">
        <v>388</v>
      </c>
      <c r="RTP148" s="34" t="s">
        <v>388</v>
      </c>
      <c r="RTQ148" s="34" t="s">
        <v>388</v>
      </c>
      <c r="RTR148" s="34" t="s">
        <v>388</v>
      </c>
      <c r="RTS148" s="34" t="s">
        <v>388</v>
      </c>
      <c r="RTT148" s="34" t="s">
        <v>388</v>
      </c>
      <c r="RTU148" s="34" t="s">
        <v>388</v>
      </c>
      <c r="RTV148" s="34" t="s">
        <v>388</v>
      </c>
      <c r="RTW148" s="34" t="s">
        <v>388</v>
      </c>
      <c r="RTX148" s="34" t="s">
        <v>388</v>
      </c>
      <c r="RTY148" s="34" t="s">
        <v>388</v>
      </c>
      <c r="RTZ148" s="34" t="s">
        <v>388</v>
      </c>
      <c r="RUA148" s="34" t="s">
        <v>388</v>
      </c>
      <c r="RUB148" s="34" t="s">
        <v>388</v>
      </c>
      <c r="RUC148" s="34" t="s">
        <v>388</v>
      </c>
      <c r="RUD148" s="34" t="s">
        <v>388</v>
      </c>
      <c r="RUE148" s="34" t="s">
        <v>388</v>
      </c>
      <c r="RUF148" s="34" t="s">
        <v>388</v>
      </c>
      <c r="RUG148" s="34" t="s">
        <v>388</v>
      </c>
      <c r="RUH148" s="34" t="s">
        <v>388</v>
      </c>
      <c r="RUI148" s="34" t="s">
        <v>388</v>
      </c>
      <c r="RUJ148" s="34" t="s">
        <v>388</v>
      </c>
      <c r="RUK148" s="34" t="s">
        <v>388</v>
      </c>
      <c r="RUL148" s="34" t="s">
        <v>388</v>
      </c>
      <c r="RUM148" s="34" t="s">
        <v>388</v>
      </c>
      <c r="RUN148" s="34" t="s">
        <v>388</v>
      </c>
      <c r="RUO148" s="34" t="s">
        <v>388</v>
      </c>
      <c r="RUP148" s="34" t="s">
        <v>388</v>
      </c>
      <c r="RUQ148" s="34" t="s">
        <v>388</v>
      </c>
      <c r="RUR148" s="34" t="s">
        <v>388</v>
      </c>
      <c r="RUS148" s="34" t="s">
        <v>388</v>
      </c>
      <c r="RUT148" s="34" t="s">
        <v>388</v>
      </c>
      <c r="RUU148" s="34" t="s">
        <v>388</v>
      </c>
      <c r="RUV148" s="34" t="s">
        <v>388</v>
      </c>
      <c r="RUW148" s="34" t="s">
        <v>388</v>
      </c>
      <c r="RUX148" s="34" t="s">
        <v>388</v>
      </c>
      <c r="RUY148" s="34" t="s">
        <v>388</v>
      </c>
      <c r="RUZ148" s="34" t="s">
        <v>388</v>
      </c>
      <c r="RVA148" s="34" t="s">
        <v>388</v>
      </c>
      <c r="RVB148" s="34" t="s">
        <v>388</v>
      </c>
      <c r="RVC148" s="34" t="s">
        <v>388</v>
      </c>
      <c r="RVD148" s="34" t="s">
        <v>388</v>
      </c>
      <c r="RVE148" s="34" t="s">
        <v>388</v>
      </c>
      <c r="RVF148" s="34" t="s">
        <v>388</v>
      </c>
      <c r="RVG148" s="34" t="s">
        <v>388</v>
      </c>
      <c r="RVH148" s="34" t="s">
        <v>388</v>
      </c>
      <c r="RVI148" s="34" t="s">
        <v>388</v>
      </c>
      <c r="RVJ148" s="34" t="s">
        <v>388</v>
      </c>
      <c r="RVK148" s="34" t="s">
        <v>388</v>
      </c>
      <c r="RVL148" s="34" t="s">
        <v>388</v>
      </c>
      <c r="RVM148" s="34" t="s">
        <v>388</v>
      </c>
      <c r="RVN148" s="34" t="s">
        <v>388</v>
      </c>
      <c r="RVO148" s="34" t="s">
        <v>388</v>
      </c>
      <c r="RVP148" s="34" t="s">
        <v>388</v>
      </c>
      <c r="RVQ148" s="34" t="s">
        <v>388</v>
      </c>
      <c r="RVR148" s="34" t="s">
        <v>388</v>
      </c>
      <c r="RVS148" s="34" t="s">
        <v>388</v>
      </c>
      <c r="RVT148" s="34" t="s">
        <v>388</v>
      </c>
      <c r="RVU148" s="34" t="s">
        <v>388</v>
      </c>
      <c r="RVV148" s="34" t="s">
        <v>388</v>
      </c>
      <c r="RVW148" s="34" t="s">
        <v>388</v>
      </c>
      <c r="RVX148" s="34" t="s">
        <v>388</v>
      </c>
      <c r="RVY148" s="34" t="s">
        <v>388</v>
      </c>
      <c r="RVZ148" s="34" t="s">
        <v>388</v>
      </c>
      <c r="RWA148" s="34" t="s">
        <v>388</v>
      </c>
      <c r="RWB148" s="34" t="s">
        <v>388</v>
      </c>
      <c r="RWC148" s="34" t="s">
        <v>388</v>
      </c>
      <c r="RWD148" s="34" t="s">
        <v>388</v>
      </c>
      <c r="RWE148" s="34" t="s">
        <v>388</v>
      </c>
      <c r="RWF148" s="34" t="s">
        <v>388</v>
      </c>
      <c r="RWG148" s="34" t="s">
        <v>388</v>
      </c>
      <c r="RWH148" s="34" t="s">
        <v>388</v>
      </c>
      <c r="RWI148" s="34" t="s">
        <v>388</v>
      </c>
      <c r="RWJ148" s="34" t="s">
        <v>388</v>
      </c>
      <c r="RWK148" s="34" t="s">
        <v>388</v>
      </c>
      <c r="RWL148" s="34" t="s">
        <v>388</v>
      </c>
      <c r="RWM148" s="34" t="s">
        <v>388</v>
      </c>
      <c r="RWN148" s="34" t="s">
        <v>388</v>
      </c>
      <c r="RWO148" s="34" t="s">
        <v>388</v>
      </c>
      <c r="RWP148" s="34" t="s">
        <v>388</v>
      </c>
      <c r="RWQ148" s="34" t="s">
        <v>388</v>
      </c>
      <c r="RWR148" s="34" t="s">
        <v>388</v>
      </c>
      <c r="RWS148" s="34" t="s">
        <v>388</v>
      </c>
      <c r="RWT148" s="34" t="s">
        <v>388</v>
      </c>
      <c r="RWU148" s="34" t="s">
        <v>388</v>
      </c>
      <c r="RWV148" s="34" t="s">
        <v>388</v>
      </c>
      <c r="RWW148" s="34" t="s">
        <v>388</v>
      </c>
      <c r="RWX148" s="34" t="s">
        <v>388</v>
      </c>
      <c r="RWY148" s="34" t="s">
        <v>388</v>
      </c>
      <c r="RWZ148" s="34" t="s">
        <v>388</v>
      </c>
      <c r="RXA148" s="34" t="s">
        <v>388</v>
      </c>
      <c r="RXB148" s="34" t="s">
        <v>388</v>
      </c>
      <c r="RXC148" s="34" t="s">
        <v>388</v>
      </c>
      <c r="RXD148" s="34" t="s">
        <v>388</v>
      </c>
      <c r="RXE148" s="34" t="s">
        <v>388</v>
      </c>
      <c r="RXF148" s="34" t="s">
        <v>388</v>
      </c>
      <c r="RXG148" s="34" t="s">
        <v>388</v>
      </c>
      <c r="RXH148" s="34" t="s">
        <v>388</v>
      </c>
      <c r="RXI148" s="34" t="s">
        <v>388</v>
      </c>
      <c r="RXJ148" s="34" t="s">
        <v>388</v>
      </c>
      <c r="RXK148" s="34" t="s">
        <v>388</v>
      </c>
      <c r="RXL148" s="34" t="s">
        <v>388</v>
      </c>
      <c r="RXM148" s="34" t="s">
        <v>388</v>
      </c>
      <c r="RXN148" s="34" t="s">
        <v>388</v>
      </c>
      <c r="RXO148" s="34" t="s">
        <v>388</v>
      </c>
      <c r="RXP148" s="34" t="s">
        <v>388</v>
      </c>
      <c r="RXQ148" s="34" t="s">
        <v>388</v>
      </c>
      <c r="RXR148" s="34" t="s">
        <v>388</v>
      </c>
      <c r="RXS148" s="34" t="s">
        <v>388</v>
      </c>
      <c r="RXT148" s="34" t="s">
        <v>388</v>
      </c>
      <c r="RXU148" s="34" t="s">
        <v>388</v>
      </c>
      <c r="RXV148" s="34" t="s">
        <v>388</v>
      </c>
      <c r="RXW148" s="34" t="s">
        <v>388</v>
      </c>
      <c r="RXX148" s="34" t="s">
        <v>388</v>
      </c>
      <c r="RXY148" s="34" t="s">
        <v>388</v>
      </c>
      <c r="RXZ148" s="34" t="s">
        <v>388</v>
      </c>
      <c r="RYA148" s="34" t="s">
        <v>388</v>
      </c>
      <c r="RYB148" s="34" t="s">
        <v>388</v>
      </c>
      <c r="RYC148" s="34" t="s">
        <v>388</v>
      </c>
      <c r="RYD148" s="34" t="s">
        <v>388</v>
      </c>
      <c r="RYE148" s="34" t="s">
        <v>388</v>
      </c>
      <c r="RYF148" s="34" t="s">
        <v>388</v>
      </c>
      <c r="RYG148" s="34" t="s">
        <v>388</v>
      </c>
      <c r="RYH148" s="34" t="s">
        <v>388</v>
      </c>
      <c r="RYI148" s="34" t="s">
        <v>388</v>
      </c>
      <c r="RYJ148" s="34" t="s">
        <v>388</v>
      </c>
      <c r="RYK148" s="34" t="s">
        <v>388</v>
      </c>
      <c r="RYL148" s="34" t="s">
        <v>388</v>
      </c>
      <c r="RYM148" s="34" t="s">
        <v>388</v>
      </c>
      <c r="RYN148" s="34" t="s">
        <v>388</v>
      </c>
      <c r="RYO148" s="34" t="s">
        <v>388</v>
      </c>
      <c r="RYP148" s="34" t="s">
        <v>388</v>
      </c>
      <c r="RYQ148" s="34" t="s">
        <v>388</v>
      </c>
      <c r="RYR148" s="34" t="s">
        <v>388</v>
      </c>
      <c r="RYS148" s="34" t="s">
        <v>388</v>
      </c>
      <c r="RYT148" s="34" t="s">
        <v>388</v>
      </c>
      <c r="RYU148" s="34" t="s">
        <v>388</v>
      </c>
      <c r="RYV148" s="34" t="s">
        <v>388</v>
      </c>
      <c r="RYW148" s="34" t="s">
        <v>388</v>
      </c>
      <c r="RYX148" s="34" t="s">
        <v>388</v>
      </c>
      <c r="RYY148" s="34" t="s">
        <v>388</v>
      </c>
      <c r="RYZ148" s="34" t="s">
        <v>388</v>
      </c>
      <c r="RZA148" s="34" t="s">
        <v>388</v>
      </c>
      <c r="RZB148" s="34" t="s">
        <v>388</v>
      </c>
      <c r="RZC148" s="34" t="s">
        <v>388</v>
      </c>
      <c r="RZD148" s="34" t="s">
        <v>388</v>
      </c>
      <c r="RZE148" s="34" t="s">
        <v>388</v>
      </c>
      <c r="RZF148" s="34" t="s">
        <v>388</v>
      </c>
      <c r="RZG148" s="34" t="s">
        <v>388</v>
      </c>
      <c r="RZH148" s="34" t="s">
        <v>388</v>
      </c>
      <c r="RZI148" s="34" t="s">
        <v>388</v>
      </c>
      <c r="RZJ148" s="34" t="s">
        <v>388</v>
      </c>
      <c r="RZK148" s="34" t="s">
        <v>388</v>
      </c>
      <c r="RZL148" s="34" t="s">
        <v>388</v>
      </c>
      <c r="RZM148" s="34" t="s">
        <v>388</v>
      </c>
      <c r="RZN148" s="34" t="s">
        <v>388</v>
      </c>
      <c r="RZO148" s="34" t="s">
        <v>388</v>
      </c>
      <c r="RZP148" s="34" t="s">
        <v>388</v>
      </c>
      <c r="RZQ148" s="34" t="s">
        <v>388</v>
      </c>
      <c r="RZR148" s="34" t="s">
        <v>388</v>
      </c>
      <c r="RZS148" s="34" t="s">
        <v>388</v>
      </c>
      <c r="RZT148" s="34" t="s">
        <v>388</v>
      </c>
      <c r="RZU148" s="34" t="s">
        <v>388</v>
      </c>
      <c r="RZV148" s="34" t="s">
        <v>388</v>
      </c>
      <c r="RZW148" s="34" t="s">
        <v>388</v>
      </c>
      <c r="RZX148" s="34" t="s">
        <v>388</v>
      </c>
      <c r="RZY148" s="34" t="s">
        <v>388</v>
      </c>
      <c r="RZZ148" s="34" t="s">
        <v>388</v>
      </c>
      <c r="SAA148" s="34" t="s">
        <v>388</v>
      </c>
      <c r="SAB148" s="34" t="s">
        <v>388</v>
      </c>
      <c r="SAC148" s="34" t="s">
        <v>388</v>
      </c>
      <c r="SAD148" s="34" t="s">
        <v>388</v>
      </c>
      <c r="SAE148" s="34" t="s">
        <v>388</v>
      </c>
      <c r="SAF148" s="34" t="s">
        <v>388</v>
      </c>
      <c r="SAG148" s="34" t="s">
        <v>388</v>
      </c>
      <c r="SAH148" s="34" t="s">
        <v>388</v>
      </c>
      <c r="SAI148" s="34" t="s">
        <v>388</v>
      </c>
      <c r="SAJ148" s="34" t="s">
        <v>388</v>
      </c>
      <c r="SAK148" s="34" t="s">
        <v>388</v>
      </c>
      <c r="SAL148" s="34" t="s">
        <v>388</v>
      </c>
      <c r="SAM148" s="34" t="s">
        <v>388</v>
      </c>
      <c r="SAN148" s="34" t="s">
        <v>388</v>
      </c>
      <c r="SAO148" s="34" t="s">
        <v>388</v>
      </c>
      <c r="SAP148" s="34" t="s">
        <v>388</v>
      </c>
      <c r="SAQ148" s="34" t="s">
        <v>388</v>
      </c>
      <c r="SAR148" s="34" t="s">
        <v>388</v>
      </c>
      <c r="SAS148" s="34" t="s">
        <v>388</v>
      </c>
      <c r="SAT148" s="34" t="s">
        <v>388</v>
      </c>
      <c r="SAU148" s="34" t="s">
        <v>388</v>
      </c>
      <c r="SAV148" s="34" t="s">
        <v>388</v>
      </c>
      <c r="SAW148" s="34" t="s">
        <v>388</v>
      </c>
      <c r="SAX148" s="34" t="s">
        <v>388</v>
      </c>
      <c r="SAY148" s="34" t="s">
        <v>388</v>
      </c>
      <c r="SAZ148" s="34" t="s">
        <v>388</v>
      </c>
      <c r="SBA148" s="34" t="s">
        <v>388</v>
      </c>
      <c r="SBB148" s="34" t="s">
        <v>388</v>
      </c>
      <c r="SBC148" s="34" t="s">
        <v>388</v>
      </c>
      <c r="SBD148" s="34" t="s">
        <v>388</v>
      </c>
      <c r="SBE148" s="34" t="s">
        <v>388</v>
      </c>
      <c r="SBF148" s="34" t="s">
        <v>388</v>
      </c>
      <c r="SBG148" s="34" t="s">
        <v>388</v>
      </c>
      <c r="SBH148" s="34" t="s">
        <v>388</v>
      </c>
      <c r="SBI148" s="34" t="s">
        <v>388</v>
      </c>
      <c r="SBJ148" s="34" t="s">
        <v>388</v>
      </c>
      <c r="SBK148" s="34" t="s">
        <v>388</v>
      </c>
      <c r="SBL148" s="34" t="s">
        <v>388</v>
      </c>
      <c r="SBM148" s="34" t="s">
        <v>388</v>
      </c>
      <c r="SBN148" s="34" t="s">
        <v>388</v>
      </c>
      <c r="SBO148" s="34" t="s">
        <v>388</v>
      </c>
      <c r="SBP148" s="34" t="s">
        <v>388</v>
      </c>
      <c r="SBQ148" s="34" t="s">
        <v>388</v>
      </c>
      <c r="SBR148" s="34" t="s">
        <v>388</v>
      </c>
      <c r="SBS148" s="34" t="s">
        <v>388</v>
      </c>
      <c r="SBT148" s="34" t="s">
        <v>388</v>
      </c>
      <c r="SBU148" s="34" t="s">
        <v>388</v>
      </c>
      <c r="SBV148" s="34" t="s">
        <v>388</v>
      </c>
      <c r="SBW148" s="34" t="s">
        <v>388</v>
      </c>
      <c r="SBX148" s="34" t="s">
        <v>388</v>
      </c>
      <c r="SBY148" s="34" t="s">
        <v>388</v>
      </c>
      <c r="SBZ148" s="34" t="s">
        <v>388</v>
      </c>
      <c r="SCA148" s="34" t="s">
        <v>388</v>
      </c>
      <c r="SCB148" s="34" t="s">
        <v>388</v>
      </c>
      <c r="SCC148" s="34" t="s">
        <v>388</v>
      </c>
      <c r="SCD148" s="34" t="s">
        <v>388</v>
      </c>
      <c r="SCE148" s="34" t="s">
        <v>388</v>
      </c>
      <c r="SCF148" s="34" t="s">
        <v>388</v>
      </c>
      <c r="SCG148" s="34" t="s">
        <v>388</v>
      </c>
      <c r="SCH148" s="34" t="s">
        <v>388</v>
      </c>
      <c r="SCI148" s="34" t="s">
        <v>388</v>
      </c>
      <c r="SCJ148" s="34" t="s">
        <v>388</v>
      </c>
      <c r="SCK148" s="34" t="s">
        <v>388</v>
      </c>
      <c r="SCL148" s="34" t="s">
        <v>388</v>
      </c>
      <c r="SCM148" s="34" t="s">
        <v>388</v>
      </c>
      <c r="SCN148" s="34" t="s">
        <v>388</v>
      </c>
      <c r="SCO148" s="34" t="s">
        <v>388</v>
      </c>
      <c r="SCP148" s="34" t="s">
        <v>388</v>
      </c>
      <c r="SCQ148" s="34" t="s">
        <v>388</v>
      </c>
      <c r="SCR148" s="34" t="s">
        <v>388</v>
      </c>
      <c r="SCS148" s="34" t="s">
        <v>388</v>
      </c>
      <c r="SCT148" s="34" t="s">
        <v>388</v>
      </c>
      <c r="SCU148" s="34" t="s">
        <v>388</v>
      </c>
      <c r="SCV148" s="34" t="s">
        <v>388</v>
      </c>
      <c r="SCW148" s="34" t="s">
        <v>388</v>
      </c>
      <c r="SCX148" s="34" t="s">
        <v>388</v>
      </c>
      <c r="SCY148" s="34" t="s">
        <v>388</v>
      </c>
      <c r="SCZ148" s="34" t="s">
        <v>388</v>
      </c>
      <c r="SDA148" s="34" t="s">
        <v>388</v>
      </c>
      <c r="SDB148" s="34" t="s">
        <v>388</v>
      </c>
      <c r="SDC148" s="34" t="s">
        <v>388</v>
      </c>
      <c r="SDD148" s="34" t="s">
        <v>388</v>
      </c>
      <c r="SDE148" s="34" t="s">
        <v>388</v>
      </c>
      <c r="SDF148" s="34" t="s">
        <v>388</v>
      </c>
      <c r="SDG148" s="34" t="s">
        <v>388</v>
      </c>
      <c r="SDH148" s="34" t="s">
        <v>388</v>
      </c>
      <c r="SDI148" s="34" t="s">
        <v>388</v>
      </c>
      <c r="SDJ148" s="34" t="s">
        <v>388</v>
      </c>
      <c r="SDK148" s="34" t="s">
        <v>388</v>
      </c>
      <c r="SDL148" s="34" t="s">
        <v>388</v>
      </c>
      <c r="SDM148" s="34" t="s">
        <v>388</v>
      </c>
      <c r="SDN148" s="34" t="s">
        <v>388</v>
      </c>
      <c r="SDO148" s="34" t="s">
        <v>388</v>
      </c>
      <c r="SDP148" s="34" t="s">
        <v>388</v>
      </c>
      <c r="SDQ148" s="34" t="s">
        <v>388</v>
      </c>
      <c r="SDR148" s="34" t="s">
        <v>388</v>
      </c>
      <c r="SDS148" s="34" t="s">
        <v>388</v>
      </c>
      <c r="SDT148" s="34" t="s">
        <v>388</v>
      </c>
      <c r="SDU148" s="34" t="s">
        <v>388</v>
      </c>
      <c r="SDV148" s="34" t="s">
        <v>388</v>
      </c>
      <c r="SDW148" s="34" t="s">
        <v>388</v>
      </c>
      <c r="SDX148" s="34" t="s">
        <v>388</v>
      </c>
      <c r="SDY148" s="34" t="s">
        <v>388</v>
      </c>
      <c r="SDZ148" s="34" t="s">
        <v>388</v>
      </c>
      <c r="SEA148" s="34" t="s">
        <v>388</v>
      </c>
      <c r="SEB148" s="34" t="s">
        <v>388</v>
      </c>
      <c r="SEC148" s="34" t="s">
        <v>388</v>
      </c>
      <c r="SED148" s="34" t="s">
        <v>388</v>
      </c>
      <c r="SEE148" s="34" t="s">
        <v>388</v>
      </c>
      <c r="SEF148" s="34" t="s">
        <v>388</v>
      </c>
      <c r="SEG148" s="34" t="s">
        <v>388</v>
      </c>
      <c r="SEH148" s="34" t="s">
        <v>388</v>
      </c>
      <c r="SEI148" s="34" t="s">
        <v>388</v>
      </c>
      <c r="SEJ148" s="34" t="s">
        <v>388</v>
      </c>
      <c r="SEK148" s="34" t="s">
        <v>388</v>
      </c>
      <c r="SEL148" s="34" t="s">
        <v>388</v>
      </c>
      <c r="SEM148" s="34" t="s">
        <v>388</v>
      </c>
      <c r="SEN148" s="34" t="s">
        <v>388</v>
      </c>
      <c r="SEO148" s="34" t="s">
        <v>388</v>
      </c>
      <c r="SEP148" s="34" t="s">
        <v>388</v>
      </c>
      <c r="SEQ148" s="34" t="s">
        <v>388</v>
      </c>
      <c r="SER148" s="34" t="s">
        <v>388</v>
      </c>
      <c r="SES148" s="34" t="s">
        <v>388</v>
      </c>
      <c r="SET148" s="34" t="s">
        <v>388</v>
      </c>
      <c r="SEU148" s="34" t="s">
        <v>388</v>
      </c>
      <c r="SEV148" s="34" t="s">
        <v>388</v>
      </c>
      <c r="SEW148" s="34" t="s">
        <v>388</v>
      </c>
      <c r="SEX148" s="34" t="s">
        <v>388</v>
      </c>
      <c r="SEY148" s="34" t="s">
        <v>388</v>
      </c>
      <c r="SEZ148" s="34" t="s">
        <v>388</v>
      </c>
      <c r="SFA148" s="34" t="s">
        <v>388</v>
      </c>
      <c r="SFB148" s="34" t="s">
        <v>388</v>
      </c>
      <c r="SFC148" s="34" t="s">
        <v>388</v>
      </c>
      <c r="SFD148" s="34" t="s">
        <v>388</v>
      </c>
      <c r="SFE148" s="34" t="s">
        <v>388</v>
      </c>
      <c r="SFF148" s="34" t="s">
        <v>388</v>
      </c>
      <c r="SFG148" s="34" t="s">
        <v>388</v>
      </c>
      <c r="SFH148" s="34" t="s">
        <v>388</v>
      </c>
      <c r="SFI148" s="34" t="s">
        <v>388</v>
      </c>
      <c r="SFJ148" s="34" t="s">
        <v>388</v>
      </c>
      <c r="SFK148" s="34" t="s">
        <v>388</v>
      </c>
      <c r="SFL148" s="34" t="s">
        <v>388</v>
      </c>
      <c r="SFM148" s="34" t="s">
        <v>388</v>
      </c>
      <c r="SFN148" s="34" t="s">
        <v>388</v>
      </c>
      <c r="SFO148" s="34" t="s">
        <v>388</v>
      </c>
      <c r="SFP148" s="34" t="s">
        <v>388</v>
      </c>
      <c r="SFQ148" s="34" t="s">
        <v>388</v>
      </c>
      <c r="SFR148" s="34" t="s">
        <v>388</v>
      </c>
      <c r="SFS148" s="34" t="s">
        <v>388</v>
      </c>
      <c r="SFT148" s="34" t="s">
        <v>388</v>
      </c>
      <c r="SFU148" s="34" t="s">
        <v>388</v>
      </c>
      <c r="SFV148" s="34" t="s">
        <v>388</v>
      </c>
      <c r="SFW148" s="34" t="s">
        <v>388</v>
      </c>
      <c r="SFX148" s="34" t="s">
        <v>388</v>
      </c>
      <c r="SFY148" s="34" t="s">
        <v>388</v>
      </c>
      <c r="SFZ148" s="34" t="s">
        <v>388</v>
      </c>
      <c r="SGA148" s="34" t="s">
        <v>388</v>
      </c>
      <c r="SGB148" s="34" t="s">
        <v>388</v>
      </c>
      <c r="SGC148" s="34" t="s">
        <v>388</v>
      </c>
      <c r="SGD148" s="34" t="s">
        <v>388</v>
      </c>
      <c r="SGE148" s="34" t="s">
        <v>388</v>
      </c>
      <c r="SGF148" s="34" t="s">
        <v>388</v>
      </c>
      <c r="SGG148" s="34" t="s">
        <v>388</v>
      </c>
      <c r="SGH148" s="34" t="s">
        <v>388</v>
      </c>
      <c r="SGI148" s="34" t="s">
        <v>388</v>
      </c>
      <c r="SGJ148" s="34" t="s">
        <v>388</v>
      </c>
      <c r="SGK148" s="34" t="s">
        <v>388</v>
      </c>
      <c r="SGL148" s="34" t="s">
        <v>388</v>
      </c>
      <c r="SGM148" s="34" t="s">
        <v>388</v>
      </c>
      <c r="SGN148" s="34" t="s">
        <v>388</v>
      </c>
      <c r="SGO148" s="34" t="s">
        <v>388</v>
      </c>
      <c r="SGP148" s="34" t="s">
        <v>388</v>
      </c>
      <c r="SGQ148" s="34" t="s">
        <v>388</v>
      </c>
      <c r="SGR148" s="34" t="s">
        <v>388</v>
      </c>
      <c r="SGS148" s="34" t="s">
        <v>388</v>
      </c>
      <c r="SGT148" s="34" t="s">
        <v>388</v>
      </c>
      <c r="SGU148" s="34" t="s">
        <v>388</v>
      </c>
      <c r="SGV148" s="34" t="s">
        <v>388</v>
      </c>
      <c r="SGW148" s="34" t="s">
        <v>388</v>
      </c>
      <c r="SGX148" s="34" t="s">
        <v>388</v>
      </c>
      <c r="SGY148" s="34" t="s">
        <v>388</v>
      </c>
      <c r="SGZ148" s="34" t="s">
        <v>388</v>
      </c>
      <c r="SHA148" s="34" t="s">
        <v>388</v>
      </c>
      <c r="SHB148" s="34" t="s">
        <v>388</v>
      </c>
      <c r="SHC148" s="34" t="s">
        <v>388</v>
      </c>
      <c r="SHD148" s="34" t="s">
        <v>388</v>
      </c>
      <c r="SHE148" s="34" t="s">
        <v>388</v>
      </c>
      <c r="SHF148" s="34" t="s">
        <v>388</v>
      </c>
      <c r="SHG148" s="34" t="s">
        <v>388</v>
      </c>
      <c r="SHH148" s="34" t="s">
        <v>388</v>
      </c>
      <c r="SHI148" s="34" t="s">
        <v>388</v>
      </c>
      <c r="SHJ148" s="34" t="s">
        <v>388</v>
      </c>
      <c r="SHK148" s="34" t="s">
        <v>388</v>
      </c>
      <c r="SHL148" s="34" t="s">
        <v>388</v>
      </c>
      <c r="SHM148" s="34" t="s">
        <v>388</v>
      </c>
      <c r="SHN148" s="34" t="s">
        <v>388</v>
      </c>
      <c r="SHO148" s="34" t="s">
        <v>388</v>
      </c>
      <c r="SHP148" s="34" t="s">
        <v>388</v>
      </c>
      <c r="SHQ148" s="34" t="s">
        <v>388</v>
      </c>
      <c r="SHR148" s="34" t="s">
        <v>388</v>
      </c>
      <c r="SHS148" s="34" t="s">
        <v>388</v>
      </c>
      <c r="SHT148" s="34" t="s">
        <v>388</v>
      </c>
      <c r="SHU148" s="34" t="s">
        <v>388</v>
      </c>
      <c r="SHV148" s="34" t="s">
        <v>388</v>
      </c>
      <c r="SHW148" s="34" t="s">
        <v>388</v>
      </c>
      <c r="SHX148" s="34" t="s">
        <v>388</v>
      </c>
      <c r="SHY148" s="34" t="s">
        <v>388</v>
      </c>
      <c r="SHZ148" s="34" t="s">
        <v>388</v>
      </c>
      <c r="SIA148" s="34" t="s">
        <v>388</v>
      </c>
      <c r="SIB148" s="34" t="s">
        <v>388</v>
      </c>
      <c r="SIC148" s="34" t="s">
        <v>388</v>
      </c>
      <c r="SID148" s="34" t="s">
        <v>388</v>
      </c>
      <c r="SIE148" s="34" t="s">
        <v>388</v>
      </c>
      <c r="SIF148" s="34" t="s">
        <v>388</v>
      </c>
      <c r="SIG148" s="34" t="s">
        <v>388</v>
      </c>
      <c r="SIH148" s="34" t="s">
        <v>388</v>
      </c>
      <c r="SII148" s="34" t="s">
        <v>388</v>
      </c>
      <c r="SIJ148" s="34" t="s">
        <v>388</v>
      </c>
      <c r="SIK148" s="34" t="s">
        <v>388</v>
      </c>
      <c r="SIL148" s="34" t="s">
        <v>388</v>
      </c>
      <c r="SIM148" s="34" t="s">
        <v>388</v>
      </c>
      <c r="SIN148" s="34" t="s">
        <v>388</v>
      </c>
      <c r="SIO148" s="34" t="s">
        <v>388</v>
      </c>
      <c r="SIP148" s="34" t="s">
        <v>388</v>
      </c>
      <c r="SIQ148" s="34" t="s">
        <v>388</v>
      </c>
      <c r="SIR148" s="34" t="s">
        <v>388</v>
      </c>
      <c r="SIS148" s="34" t="s">
        <v>388</v>
      </c>
      <c r="SIT148" s="34" t="s">
        <v>388</v>
      </c>
      <c r="SIU148" s="34" t="s">
        <v>388</v>
      </c>
      <c r="SIV148" s="34" t="s">
        <v>388</v>
      </c>
      <c r="SIW148" s="34" t="s">
        <v>388</v>
      </c>
      <c r="SIX148" s="34" t="s">
        <v>388</v>
      </c>
      <c r="SIY148" s="34" t="s">
        <v>388</v>
      </c>
      <c r="SIZ148" s="34" t="s">
        <v>388</v>
      </c>
      <c r="SJA148" s="34" t="s">
        <v>388</v>
      </c>
      <c r="SJB148" s="34" t="s">
        <v>388</v>
      </c>
      <c r="SJC148" s="34" t="s">
        <v>388</v>
      </c>
      <c r="SJD148" s="34" t="s">
        <v>388</v>
      </c>
      <c r="SJE148" s="34" t="s">
        <v>388</v>
      </c>
      <c r="SJF148" s="34" t="s">
        <v>388</v>
      </c>
      <c r="SJG148" s="34" t="s">
        <v>388</v>
      </c>
      <c r="SJH148" s="34" t="s">
        <v>388</v>
      </c>
      <c r="SJI148" s="34" t="s">
        <v>388</v>
      </c>
      <c r="SJJ148" s="34" t="s">
        <v>388</v>
      </c>
      <c r="SJK148" s="34" t="s">
        <v>388</v>
      </c>
      <c r="SJL148" s="34" t="s">
        <v>388</v>
      </c>
      <c r="SJM148" s="34" t="s">
        <v>388</v>
      </c>
      <c r="SJN148" s="34" t="s">
        <v>388</v>
      </c>
      <c r="SJO148" s="34" t="s">
        <v>388</v>
      </c>
      <c r="SJP148" s="34" t="s">
        <v>388</v>
      </c>
      <c r="SJQ148" s="34" t="s">
        <v>388</v>
      </c>
      <c r="SJR148" s="34" t="s">
        <v>388</v>
      </c>
      <c r="SJS148" s="34" t="s">
        <v>388</v>
      </c>
      <c r="SJT148" s="34" t="s">
        <v>388</v>
      </c>
      <c r="SJU148" s="34" t="s">
        <v>388</v>
      </c>
      <c r="SJV148" s="34" t="s">
        <v>388</v>
      </c>
      <c r="SJW148" s="34" t="s">
        <v>388</v>
      </c>
      <c r="SJX148" s="34" t="s">
        <v>388</v>
      </c>
      <c r="SJY148" s="34" t="s">
        <v>388</v>
      </c>
      <c r="SJZ148" s="34" t="s">
        <v>388</v>
      </c>
      <c r="SKA148" s="34" t="s">
        <v>388</v>
      </c>
      <c r="SKB148" s="34" t="s">
        <v>388</v>
      </c>
      <c r="SKC148" s="34" t="s">
        <v>388</v>
      </c>
      <c r="SKD148" s="34" t="s">
        <v>388</v>
      </c>
      <c r="SKE148" s="34" t="s">
        <v>388</v>
      </c>
      <c r="SKF148" s="34" t="s">
        <v>388</v>
      </c>
      <c r="SKG148" s="34" t="s">
        <v>388</v>
      </c>
      <c r="SKH148" s="34" t="s">
        <v>388</v>
      </c>
      <c r="SKI148" s="34" t="s">
        <v>388</v>
      </c>
      <c r="SKJ148" s="34" t="s">
        <v>388</v>
      </c>
      <c r="SKK148" s="34" t="s">
        <v>388</v>
      </c>
      <c r="SKL148" s="34" t="s">
        <v>388</v>
      </c>
      <c r="SKM148" s="34" t="s">
        <v>388</v>
      </c>
      <c r="SKN148" s="34" t="s">
        <v>388</v>
      </c>
      <c r="SKO148" s="34" t="s">
        <v>388</v>
      </c>
      <c r="SKP148" s="34" t="s">
        <v>388</v>
      </c>
      <c r="SKQ148" s="34" t="s">
        <v>388</v>
      </c>
      <c r="SKR148" s="34" t="s">
        <v>388</v>
      </c>
      <c r="SKS148" s="34" t="s">
        <v>388</v>
      </c>
      <c r="SKT148" s="34" t="s">
        <v>388</v>
      </c>
      <c r="SKU148" s="34" t="s">
        <v>388</v>
      </c>
      <c r="SKV148" s="34" t="s">
        <v>388</v>
      </c>
      <c r="SKW148" s="34" t="s">
        <v>388</v>
      </c>
      <c r="SKX148" s="34" t="s">
        <v>388</v>
      </c>
      <c r="SKY148" s="34" t="s">
        <v>388</v>
      </c>
      <c r="SKZ148" s="34" t="s">
        <v>388</v>
      </c>
      <c r="SLA148" s="34" t="s">
        <v>388</v>
      </c>
      <c r="SLB148" s="34" t="s">
        <v>388</v>
      </c>
      <c r="SLC148" s="34" t="s">
        <v>388</v>
      </c>
      <c r="SLD148" s="34" t="s">
        <v>388</v>
      </c>
      <c r="SLE148" s="34" t="s">
        <v>388</v>
      </c>
      <c r="SLF148" s="34" t="s">
        <v>388</v>
      </c>
      <c r="SLG148" s="34" t="s">
        <v>388</v>
      </c>
      <c r="SLH148" s="34" t="s">
        <v>388</v>
      </c>
      <c r="SLI148" s="34" t="s">
        <v>388</v>
      </c>
      <c r="SLJ148" s="34" t="s">
        <v>388</v>
      </c>
      <c r="SLK148" s="34" t="s">
        <v>388</v>
      </c>
      <c r="SLL148" s="34" t="s">
        <v>388</v>
      </c>
      <c r="SLM148" s="34" t="s">
        <v>388</v>
      </c>
      <c r="SLN148" s="34" t="s">
        <v>388</v>
      </c>
      <c r="SLO148" s="34" t="s">
        <v>388</v>
      </c>
      <c r="SLP148" s="34" t="s">
        <v>388</v>
      </c>
      <c r="SLQ148" s="34" t="s">
        <v>388</v>
      </c>
      <c r="SLR148" s="34" t="s">
        <v>388</v>
      </c>
      <c r="SLS148" s="34" t="s">
        <v>388</v>
      </c>
      <c r="SLT148" s="34" t="s">
        <v>388</v>
      </c>
      <c r="SLU148" s="34" t="s">
        <v>388</v>
      </c>
      <c r="SLV148" s="34" t="s">
        <v>388</v>
      </c>
      <c r="SLW148" s="34" t="s">
        <v>388</v>
      </c>
      <c r="SLX148" s="34" t="s">
        <v>388</v>
      </c>
      <c r="SLY148" s="34" t="s">
        <v>388</v>
      </c>
      <c r="SLZ148" s="34" t="s">
        <v>388</v>
      </c>
      <c r="SMA148" s="34" t="s">
        <v>388</v>
      </c>
      <c r="SMB148" s="34" t="s">
        <v>388</v>
      </c>
      <c r="SMC148" s="34" t="s">
        <v>388</v>
      </c>
      <c r="SMD148" s="34" t="s">
        <v>388</v>
      </c>
      <c r="SME148" s="34" t="s">
        <v>388</v>
      </c>
      <c r="SMF148" s="34" t="s">
        <v>388</v>
      </c>
      <c r="SMG148" s="34" t="s">
        <v>388</v>
      </c>
      <c r="SMH148" s="34" t="s">
        <v>388</v>
      </c>
      <c r="SMI148" s="34" t="s">
        <v>388</v>
      </c>
      <c r="SMJ148" s="34" t="s">
        <v>388</v>
      </c>
      <c r="SMK148" s="34" t="s">
        <v>388</v>
      </c>
      <c r="SML148" s="34" t="s">
        <v>388</v>
      </c>
      <c r="SMM148" s="34" t="s">
        <v>388</v>
      </c>
      <c r="SMN148" s="34" t="s">
        <v>388</v>
      </c>
      <c r="SMO148" s="34" t="s">
        <v>388</v>
      </c>
      <c r="SMP148" s="34" t="s">
        <v>388</v>
      </c>
      <c r="SMQ148" s="34" t="s">
        <v>388</v>
      </c>
      <c r="SMR148" s="34" t="s">
        <v>388</v>
      </c>
      <c r="SMS148" s="34" t="s">
        <v>388</v>
      </c>
      <c r="SMT148" s="34" t="s">
        <v>388</v>
      </c>
      <c r="SMU148" s="34" t="s">
        <v>388</v>
      </c>
      <c r="SMV148" s="34" t="s">
        <v>388</v>
      </c>
      <c r="SMW148" s="34" t="s">
        <v>388</v>
      </c>
      <c r="SMX148" s="34" t="s">
        <v>388</v>
      </c>
      <c r="SMY148" s="34" t="s">
        <v>388</v>
      </c>
      <c r="SMZ148" s="34" t="s">
        <v>388</v>
      </c>
      <c r="SNA148" s="34" t="s">
        <v>388</v>
      </c>
      <c r="SNB148" s="34" t="s">
        <v>388</v>
      </c>
      <c r="SNC148" s="34" t="s">
        <v>388</v>
      </c>
      <c r="SND148" s="34" t="s">
        <v>388</v>
      </c>
      <c r="SNE148" s="34" t="s">
        <v>388</v>
      </c>
      <c r="SNF148" s="34" t="s">
        <v>388</v>
      </c>
      <c r="SNG148" s="34" t="s">
        <v>388</v>
      </c>
      <c r="SNH148" s="34" t="s">
        <v>388</v>
      </c>
      <c r="SNI148" s="34" t="s">
        <v>388</v>
      </c>
      <c r="SNJ148" s="34" t="s">
        <v>388</v>
      </c>
      <c r="SNK148" s="34" t="s">
        <v>388</v>
      </c>
      <c r="SNL148" s="34" t="s">
        <v>388</v>
      </c>
      <c r="SNM148" s="34" t="s">
        <v>388</v>
      </c>
      <c r="SNN148" s="34" t="s">
        <v>388</v>
      </c>
      <c r="SNO148" s="34" t="s">
        <v>388</v>
      </c>
      <c r="SNP148" s="34" t="s">
        <v>388</v>
      </c>
      <c r="SNQ148" s="34" t="s">
        <v>388</v>
      </c>
      <c r="SNR148" s="34" t="s">
        <v>388</v>
      </c>
      <c r="SNS148" s="34" t="s">
        <v>388</v>
      </c>
      <c r="SNT148" s="34" t="s">
        <v>388</v>
      </c>
      <c r="SNU148" s="34" t="s">
        <v>388</v>
      </c>
      <c r="SNV148" s="34" t="s">
        <v>388</v>
      </c>
      <c r="SNW148" s="34" t="s">
        <v>388</v>
      </c>
      <c r="SNX148" s="34" t="s">
        <v>388</v>
      </c>
      <c r="SNY148" s="34" t="s">
        <v>388</v>
      </c>
      <c r="SNZ148" s="34" t="s">
        <v>388</v>
      </c>
      <c r="SOA148" s="34" t="s">
        <v>388</v>
      </c>
      <c r="SOB148" s="34" t="s">
        <v>388</v>
      </c>
      <c r="SOC148" s="34" t="s">
        <v>388</v>
      </c>
      <c r="SOD148" s="34" t="s">
        <v>388</v>
      </c>
      <c r="SOE148" s="34" t="s">
        <v>388</v>
      </c>
      <c r="SOF148" s="34" t="s">
        <v>388</v>
      </c>
      <c r="SOG148" s="34" t="s">
        <v>388</v>
      </c>
      <c r="SOH148" s="34" t="s">
        <v>388</v>
      </c>
      <c r="SOI148" s="34" t="s">
        <v>388</v>
      </c>
      <c r="SOJ148" s="34" t="s">
        <v>388</v>
      </c>
      <c r="SOK148" s="34" t="s">
        <v>388</v>
      </c>
      <c r="SOL148" s="34" t="s">
        <v>388</v>
      </c>
      <c r="SOM148" s="34" t="s">
        <v>388</v>
      </c>
      <c r="SON148" s="34" t="s">
        <v>388</v>
      </c>
      <c r="SOO148" s="34" t="s">
        <v>388</v>
      </c>
      <c r="SOP148" s="34" t="s">
        <v>388</v>
      </c>
      <c r="SOQ148" s="34" t="s">
        <v>388</v>
      </c>
      <c r="SOR148" s="34" t="s">
        <v>388</v>
      </c>
      <c r="SOS148" s="34" t="s">
        <v>388</v>
      </c>
      <c r="SOT148" s="34" t="s">
        <v>388</v>
      </c>
      <c r="SOU148" s="34" t="s">
        <v>388</v>
      </c>
      <c r="SOV148" s="34" t="s">
        <v>388</v>
      </c>
      <c r="SOW148" s="34" t="s">
        <v>388</v>
      </c>
      <c r="SOX148" s="34" t="s">
        <v>388</v>
      </c>
      <c r="SOY148" s="34" t="s">
        <v>388</v>
      </c>
      <c r="SOZ148" s="34" t="s">
        <v>388</v>
      </c>
      <c r="SPA148" s="34" t="s">
        <v>388</v>
      </c>
      <c r="SPB148" s="34" t="s">
        <v>388</v>
      </c>
      <c r="SPC148" s="34" t="s">
        <v>388</v>
      </c>
      <c r="SPD148" s="34" t="s">
        <v>388</v>
      </c>
      <c r="SPE148" s="34" t="s">
        <v>388</v>
      </c>
      <c r="SPF148" s="34" t="s">
        <v>388</v>
      </c>
      <c r="SPG148" s="34" t="s">
        <v>388</v>
      </c>
      <c r="SPH148" s="34" t="s">
        <v>388</v>
      </c>
      <c r="SPI148" s="34" t="s">
        <v>388</v>
      </c>
      <c r="SPJ148" s="34" t="s">
        <v>388</v>
      </c>
      <c r="SPK148" s="34" t="s">
        <v>388</v>
      </c>
      <c r="SPL148" s="34" t="s">
        <v>388</v>
      </c>
      <c r="SPM148" s="34" t="s">
        <v>388</v>
      </c>
      <c r="SPN148" s="34" t="s">
        <v>388</v>
      </c>
      <c r="SPO148" s="34" t="s">
        <v>388</v>
      </c>
      <c r="SPP148" s="34" t="s">
        <v>388</v>
      </c>
      <c r="SPQ148" s="34" t="s">
        <v>388</v>
      </c>
      <c r="SPR148" s="34" t="s">
        <v>388</v>
      </c>
      <c r="SPS148" s="34" t="s">
        <v>388</v>
      </c>
      <c r="SPT148" s="34" t="s">
        <v>388</v>
      </c>
      <c r="SPU148" s="34" t="s">
        <v>388</v>
      </c>
      <c r="SPV148" s="34" t="s">
        <v>388</v>
      </c>
      <c r="SPW148" s="34" t="s">
        <v>388</v>
      </c>
      <c r="SPX148" s="34" t="s">
        <v>388</v>
      </c>
      <c r="SPY148" s="34" t="s">
        <v>388</v>
      </c>
      <c r="SPZ148" s="34" t="s">
        <v>388</v>
      </c>
      <c r="SQA148" s="34" t="s">
        <v>388</v>
      </c>
      <c r="SQB148" s="34" t="s">
        <v>388</v>
      </c>
      <c r="SQC148" s="34" t="s">
        <v>388</v>
      </c>
      <c r="SQD148" s="34" t="s">
        <v>388</v>
      </c>
      <c r="SQE148" s="34" t="s">
        <v>388</v>
      </c>
      <c r="SQF148" s="34" t="s">
        <v>388</v>
      </c>
      <c r="SQG148" s="34" t="s">
        <v>388</v>
      </c>
      <c r="SQH148" s="34" t="s">
        <v>388</v>
      </c>
      <c r="SQI148" s="34" t="s">
        <v>388</v>
      </c>
      <c r="SQJ148" s="34" t="s">
        <v>388</v>
      </c>
      <c r="SQK148" s="34" t="s">
        <v>388</v>
      </c>
      <c r="SQL148" s="34" t="s">
        <v>388</v>
      </c>
      <c r="SQM148" s="34" t="s">
        <v>388</v>
      </c>
      <c r="SQN148" s="34" t="s">
        <v>388</v>
      </c>
      <c r="SQO148" s="34" t="s">
        <v>388</v>
      </c>
      <c r="SQP148" s="34" t="s">
        <v>388</v>
      </c>
      <c r="SQQ148" s="34" t="s">
        <v>388</v>
      </c>
      <c r="SQR148" s="34" t="s">
        <v>388</v>
      </c>
      <c r="SQS148" s="34" t="s">
        <v>388</v>
      </c>
      <c r="SQT148" s="34" t="s">
        <v>388</v>
      </c>
      <c r="SQU148" s="34" t="s">
        <v>388</v>
      </c>
      <c r="SQV148" s="34" t="s">
        <v>388</v>
      </c>
      <c r="SQW148" s="34" t="s">
        <v>388</v>
      </c>
      <c r="SQX148" s="34" t="s">
        <v>388</v>
      </c>
      <c r="SQY148" s="34" t="s">
        <v>388</v>
      </c>
      <c r="SQZ148" s="34" t="s">
        <v>388</v>
      </c>
      <c r="SRA148" s="34" t="s">
        <v>388</v>
      </c>
      <c r="SRB148" s="34" t="s">
        <v>388</v>
      </c>
      <c r="SRC148" s="34" t="s">
        <v>388</v>
      </c>
      <c r="SRD148" s="34" t="s">
        <v>388</v>
      </c>
      <c r="SRE148" s="34" t="s">
        <v>388</v>
      </c>
      <c r="SRF148" s="34" t="s">
        <v>388</v>
      </c>
      <c r="SRG148" s="34" t="s">
        <v>388</v>
      </c>
      <c r="SRH148" s="34" t="s">
        <v>388</v>
      </c>
      <c r="SRI148" s="34" t="s">
        <v>388</v>
      </c>
      <c r="SRJ148" s="34" t="s">
        <v>388</v>
      </c>
      <c r="SRK148" s="34" t="s">
        <v>388</v>
      </c>
      <c r="SRL148" s="34" t="s">
        <v>388</v>
      </c>
      <c r="SRM148" s="34" t="s">
        <v>388</v>
      </c>
      <c r="SRN148" s="34" t="s">
        <v>388</v>
      </c>
      <c r="SRO148" s="34" t="s">
        <v>388</v>
      </c>
      <c r="SRP148" s="34" t="s">
        <v>388</v>
      </c>
      <c r="SRQ148" s="34" t="s">
        <v>388</v>
      </c>
      <c r="SRR148" s="34" t="s">
        <v>388</v>
      </c>
      <c r="SRS148" s="34" t="s">
        <v>388</v>
      </c>
      <c r="SRT148" s="34" t="s">
        <v>388</v>
      </c>
      <c r="SRU148" s="34" t="s">
        <v>388</v>
      </c>
      <c r="SRV148" s="34" t="s">
        <v>388</v>
      </c>
      <c r="SRW148" s="34" t="s">
        <v>388</v>
      </c>
      <c r="SRX148" s="34" t="s">
        <v>388</v>
      </c>
      <c r="SRY148" s="34" t="s">
        <v>388</v>
      </c>
      <c r="SRZ148" s="34" t="s">
        <v>388</v>
      </c>
      <c r="SSA148" s="34" t="s">
        <v>388</v>
      </c>
      <c r="SSB148" s="34" t="s">
        <v>388</v>
      </c>
      <c r="SSC148" s="34" t="s">
        <v>388</v>
      </c>
      <c r="SSD148" s="34" t="s">
        <v>388</v>
      </c>
      <c r="SSE148" s="34" t="s">
        <v>388</v>
      </c>
      <c r="SSF148" s="34" t="s">
        <v>388</v>
      </c>
      <c r="SSG148" s="34" t="s">
        <v>388</v>
      </c>
      <c r="SSH148" s="34" t="s">
        <v>388</v>
      </c>
      <c r="SSI148" s="34" t="s">
        <v>388</v>
      </c>
      <c r="SSJ148" s="34" t="s">
        <v>388</v>
      </c>
      <c r="SSK148" s="34" t="s">
        <v>388</v>
      </c>
      <c r="SSL148" s="34" t="s">
        <v>388</v>
      </c>
      <c r="SSM148" s="34" t="s">
        <v>388</v>
      </c>
      <c r="SSN148" s="34" t="s">
        <v>388</v>
      </c>
      <c r="SSO148" s="34" t="s">
        <v>388</v>
      </c>
      <c r="SSP148" s="34" t="s">
        <v>388</v>
      </c>
      <c r="SSQ148" s="34" t="s">
        <v>388</v>
      </c>
      <c r="SSR148" s="34" t="s">
        <v>388</v>
      </c>
      <c r="SSS148" s="34" t="s">
        <v>388</v>
      </c>
      <c r="SST148" s="34" t="s">
        <v>388</v>
      </c>
      <c r="SSU148" s="34" t="s">
        <v>388</v>
      </c>
      <c r="SSV148" s="34" t="s">
        <v>388</v>
      </c>
      <c r="SSW148" s="34" t="s">
        <v>388</v>
      </c>
      <c r="SSX148" s="34" t="s">
        <v>388</v>
      </c>
      <c r="SSY148" s="34" t="s">
        <v>388</v>
      </c>
      <c r="SSZ148" s="34" t="s">
        <v>388</v>
      </c>
      <c r="STA148" s="34" t="s">
        <v>388</v>
      </c>
      <c r="STB148" s="34" t="s">
        <v>388</v>
      </c>
      <c r="STC148" s="34" t="s">
        <v>388</v>
      </c>
      <c r="STD148" s="34" t="s">
        <v>388</v>
      </c>
      <c r="STE148" s="34" t="s">
        <v>388</v>
      </c>
      <c r="STF148" s="34" t="s">
        <v>388</v>
      </c>
      <c r="STG148" s="34" t="s">
        <v>388</v>
      </c>
      <c r="STH148" s="34" t="s">
        <v>388</v>
      </c>
      <c r="STI148" s="34" t="s">
        <v>388</v>
      </c>
      <c r="STJ148" s="34" t="s">
        <v>388</v>
      </c>
      <c r="STK148" s="34" t="s">
        <v>388</v>
      </c>
      <c r="STL148" s="34" t="s">
        <v>388</v>
      </c>
      <c r="STM148" s="34" t="s">
        <v>388</v>
      </c>
      <c r="STN148" s="34" t="s">
        <v>388</v>
      </c>
      <c r="STO148" s="34" t="s">
        <v>388</v>
      </c>
      <c r="STP148" s="34" t="s">
        <v>388</v>
      </c>
      <c r="STQ148" s="34" t="s">
        <v>388</v>
      </c>
      <c r="STR148" s="34" t="s">
        <v>388</v>
      </c>
      <c r="STS148" s="34" t="s">
        <v>388</v>
      </c>
      <c r="STT148" s="34" t="s">
        <v>388</v>
      </c>
      <c r="STU148" s="34" t="s">
        <v>388</v>
      </c>
      <c r="STV148" s="34" t="s">
        <v>388</v>
      </c>
      <c r="STW148" s="34" t="s">
        <v>388</v>
      </c>
      <c r="STX148" s="34" t="s">
        <v>388</v>
      </c>
      <c r="STY148" s="34" t="s">
        <v>388</v>
      </c>
      <c r="STZ148" s="34" t="s">
        <v>388</v>
      </c>
      <c r="SUA148" s="34" t="s">
        <v>388</v>
      </c>
      <c r="SUB148" s="34" t="s">
        <v>388</v>
      </c>
      <c r="SUC148" s="34" t="s">
        <v>388</v>
      </c>
      <c r="SUD148" s="34" t="s">
        <v>388</v>
      </c>
      <c r="SUE148" s="34" t="s">
        <v>388</v>
      </c>
      <c r="SUF148" s="34" t="s">
        <v>388</v>
      </c>
      <c r="SUG148" s="34" t="s">
        <v>388</v>
      </c>
      <c r="SUH148" s="34" t="s">
        <v>388</v>
      </c>
      <c r="SUI148" s="34" t="s">
        <v>388</v>
      </c>
      <c r="SUJ148" s="34" t="s">
        <v>388</v>
      </c>
      <c r="SUK148" s="34" t="s">
        <v>388</v>
      </c>
      <c r="SUL148" s="34" t="s">
        <v>388</v>
      </c>
      <c r="SUM148" s="34" t="s">
        <v>388</v>
      </c>
      <c r="SUN148" s="34" t="s">
        <v>388</v>
      </c>
      <c r="SUO148" s="34" t="s">
        <v>388</v>
      </c>
      <c r="SUP148" s="34" t="s">
        <v>388</v>
      </c>
      <c r="SUQ148" s="34" t="s">
        <v>388</v>
      </c>
      <c r="SUR148" s="34" t="s">
        <v>388</v>
      </c>
      <c r="SUS148" s="34" t="s">
        <v>388</v>
      </c>
      <c r="SUT148" s="34" t="s">
        <v>388</v>
      </c>
      <c r="SUU148" s="34" t="s">
        <v>388</v>
      </c>
      <c r="SUV148" s="34" t="s">
        <v>388</v>
      </c>
      <c r="SUW148" s="34" t="s">
        <v>388</v>
      </c>
      <c r="SUX148" s="34" t="s">
        <v>388</v>
      </c>
      <c r="SUY148" s="34" t="s">
        <v>388</v>
      </c>
      <c r="SUZ148" s="34" t="s">
        <v>388</v>
      </c>
      <c r="SVA148" s="34" t="s">
        <v>388</v>
      </c>
      <c r="SVB148" s="34" t="s">
        <v>388</v>
      </c>
      <c r="SVC148" s="34" t="s">
        <v>388</v>
      </c>
      <c r="SVD148" s="34" t="s">
        <v>388</v>
      </c>
      <c r="SVE148" s="34" t="s">
        <v>388</v>
      </c>
      <c r="SVF148" s="34" t="s">
        <v>388</v>
      </c>
      <c r="SVG148" s="34" t="s">
        <v>388</v>
      </c>
      <c r="SVH148" s="34" t="s">
        <v>388</v>
      </c>
      <c r="SVI148" s="34" t="s">
        <v>388</v>
      </c>
      <c r="SVJ148" s="34" t="s">
        <v>388</v>
      </c>
      <c r="SVK148" s="34" t="s">
        <v>388</v>
      </c>
      <c r="SVL148" s="34" t="s">
        <v>388</v>
      </c>
      <c r="SVM148" s="34" t="s">
        <v>388</v>
      </c>
      <c r="SVN148" s="34" t="s">
        <v>388</v>
      </c>
      <c r="SVO148" s="34" t="s">
        <v>388</v>
      </c>
      <c r="SVP148" s="34" t="s">
        <v>388</v>
      </c>
      <c r="SVQ148" s="34" t="s">
        <v>388</v>
      </c>
      <c r="SVR148" s="34" t="s">
        <v>388</v>
      </c>
      <c r="SVS148" s="34" t="s">
        <v>388</v>
      </c>
      <c r="SVT148" s="34" t="s">
        <v>388</v>
      </c>
      <c r="SVU148" s="34" t="s">
        <v>388</v>
      </c>
      <c r="SVV148" s="34" t="s">
        <v>388</v>
      </c>
      <c r="SVW148" s="34" t="s">
        <v>388</v>
      </c>
      <c r="SVX148" s="34" t="s">
        <v>388</v>
      </c>
      <c r="SVY148" s="34" t="s">
        <v>388</v>
      </c>
      <c r="SVZ148" s="34" t="s">
        <v>388</v>
      </c>
      <c r="SWA148" s="34" t="s">
        <v>388</v>
      </c>
      <c r="SWB148" s="34" t="s">
        <v>388</v>
      </c>
      <c r="SWC148" s="34" t="s">
        <v>388</v>
      </c>
      <c r="SWD148" s="34" t="s">
        <v>388</v>
      </c>
      <c r="SWE148" s="34" t="s">
        <v>388</v>
      </c>
      <c r="SWF148" s="34" t="s">
        <v>388</v>
      </c>
      <c r="SWG148" s="34" t="s">
        <v>388</v>
      </c>
      <c r="SWH148" s="34" t="s">
        <v>388</v>
      </c>
      <c r="SWI148" s="34" t="s">
        <v>388</v>
      </c>
      <c r="SWJ148" s="34" t="s">
        <v>388</v>
      </c>
      <c r="SWK148" s="34" t="s">
        <v>388</v>
      </c>
      <c r="SWL148" s="34" t="s">
        <v>388</v>
      </c>
      <c r="SWM148" s="34" t="s">
        <v>388</v>
      </c>
      <c r="SWN148" s="34" t="s">
        <v>388</v>
      </c>
      <c r="SWO148" s="34" t="s">
        <v>388</v>
      </c>
      <c r="SWP148" s="34" t="s">
        <v>388</v>
      </c>
      <c r="SWQ148" s="34" t="s">
        <v>388</v>
      </c>
      <c r="SWR148" s="34" t="s">
        <v>388</v>
      </c>
      <c r="SWS148" s="34" t="s">
        <v>388</v>
      </c>
      <c r="SWT148" s="34" t="s">
        <v>388</v>
      </c>
      <c r="SWU148" s="34" t="s">
        <v>388</v>
      </c>
      <c r="SWV148" s="34" t="s">
        <v>388</v>
      </c>
      <c r="SWW148" s="34" t="s">
        <v>388</v>
      </c>
      <c r="SWX148" s="34" t="s">
        <v>388</v>
      </c>
      <c r="SWY148" s="34" t="s">
        <v>388</v>
      </c>
      <c r="SWZ148" s="34" t="s">
        <v>388</v>
      </c>
      <c r="SXA148" s="34" t="s">
        <v>388</v>
      </c>
      <c r="SXB148" s="34" t="s">
        <v>388</v>
      </c>
      <c r="SXC148" s="34" t="s">
        <v>388</v>
      </c>
      <c r="SXD148" s="34" t="s">
        <v>388</v>
      </c>
      <c r="SXE148" s="34" t="s">
        <v>388</v>
      </c>
      <c r="SXF148" s="34" t="s">
        <v>388</v>
      </c>
      <c r="SXG148" s="34" t="s">
        <v>388</v>
      </c>
      <c r="SXH148" s="34" t="s">
        <v>388</v>
      </c>
      <c r="SXI148" s="34" t="s">
        <v>388</v>
      </c>
      <c r="SXJ148" s="34" t="s">
        <v>388</v>
      </c>
      <c r="SXK148" s="34" t="s">
        <v>388</v>
      </c>
      <c r="SXL148" s="34" t="s">
        <v>388</v>
      </c>
      <c r="SXM148" s="34" t="s">
        <v>388</v>
      </c>
      <c r="SXN148" s="34" t="s">
        <v>388</v>
      </c>
      <c r="SXO148" s="34" t="s">
        <v>388</v>
      </c>
      <c r="SXP148" s="34" t="s">
        <v>388</v>
      </c>
      <c r="SXQ148" s="34" t="s">
        <v>388</v>
      </c>
      <c r="SXR148" s="34" t="s">
        <v>388</v>
      </c>
      <c r="SXS148" s="34" t="s">
        <v>388</v>
      </c>
      <c r="SXT148" s="34" t="s">
        <v>388</v>
      </c>
      <c r="SXU148" s="34" t="s">
        <v>388</v>
      </c>
      <c r="SXV148" s="34" t="s">
        <v>388</v>
      </c>
      <c r="SXW148" s="34" t="s">
        <v>388</v>
      </c>
      <c r="SXX148" s="34" t="s">
        <v>388</v>
      </c>
      <c r="SXY148" s="34" t="s">
        <v>388</v>
      </c>
      <c r="SXZ148" s="34" t="s">
        <v>388</v>
      </c>
      <c r="SYA148" s="34" t="s">
        <v>388</v>
      </c>
      <c r="SYB148" s="34" t="s">
        <v>388</v>
      </c>
      <c r="SYC148" s="34" t="s">
        <v>388</v>
      </c>
      <c r="SYD148" s="34" t="s">
        <v>388</v>
      </c>
      <c r="SYE148" s="34" t="s">
        <v>388</v>
      </c>
      <c r="SYF148" s="34" t="s">
        <v>388</v>
      </c>
      <c r="SYG148" s="34" t="s">
        <v>388</v>
      </c>
      <c r="SYH148" s="34" t="s">
        <v>388</v>
      </c>
      <c r="SYI148" s="34" t="s">
        <v>388</v>
      </c>
      <c r="SYJ148" s="34" t="s">
        <v>388</v>
      </c>
      <c r="SYK148" s="34" t="s">
        <v>388</v>
      </c>
      <c r="SYL148" s="34" t="s">
        <v>388</v>
      </c>
      <c r="SYM148" s="34" t="s">
        <v>388</v>
      </c>
      <c r="SYN148" s="34" t="s">
        <v>388</v>
      </c>
      <c r="SYO148" s="34" t="s">
        <v>388</v>
      </c>
      <c r="SYP148" s="34" t="s">
        <v>388</v>
      </c>
      <c r="SYQ148" s="34" t="s">
        <v>388</v>
      </c>
      <c r="SYR148" s="34" t="s">
        <v>388</v>
      </c>
      <c r="SYS148" s="34" t="s">
        <v>388</v>
      </c>
      <c r="SYT148" s="34" t="s">
        <v>388</v>
      </c>
      <c r="SYU148" s="34" t="s">
        <v>388</v>
      </c>
      <c r="SYV148" s="34" t="s">
        <v>388</v>
      </c>
      <c r="SYW148" s="34" t="s">
        <v>388</v>
      </c>
      <c r="SYX148" s="34" t="s">
        <v>388</v>
      </c>
      <c r="SYY148" s="34" t="s">
        <v>388</v>
      </c>
      <c r="SYZ148" s="34" t="s">
        <v>388</v>
      </c>
      <c r="SZA148" s="34" t="s">
        <v>388</v>
      </c>
      <c r="SZB148" s="34" t="s">
        <v>388</v>
      </c>
      <c r="SZC148" s="34" t="s">
        <v>388</v>
      </c>
      <c r="SZD148" s="34" t="s">
        <v>388</v>
      </c>
      <c r="SZE148" s="34" t="s">
        <v>388</v>
      </c>
      <c r="SZF148" s="34" t="s">
        <v>388</v>
      </c>
      <c r="SZG148" s="34" t="s">
        <v>388</v>
      </c>
      <c r="SZH148" s="34" t="s">
        <v>388</v>
      </c>
      <c r="SZI148" s="34" t="s">
        <v>388</v>
      </c>
      <c r="SZJ148" s="34" t="s">
        <v>388</v>
      </c>
      <c r="SZK148" s="34" t="s">
        <v>388</v>
      </c>
      <c r="SZL148" s="34" t="s">
        <v>388</v>
      </c>
      <c r="SZM148" s="34" t="s">
        <v>388</v>
      </c>
      <c r="SZN148" s="34" t="s">
        <v>388</v>
      </c>
      <c r="SZO148" s="34" t="s">
        <v>388</v>
      </c>
      <c r="SZP148" s="34" t="s">
        <v>388</v>
      </c>
      <c r="SZQ148" s="34" t="s">
        <v>388</v>
      </c>
      <c r="SZR148" s="34" t="s">
        <v>388</v>
      </c>
      <c r="SZS148" s="34" t="s">
        <v>388</v>
      </c>
      <c r="SZT148" s="34" t="s">
        <v>388</v>
      </c>
      <c r="SZU148" s="34" t="s">
        <v>388</v>
      </c>
      <c r="SZV148" s="34" t="s">
        <v>388</v>
      </c>
      <c r="SZW148" s="34" t="s">
        <v>388</v>
      </c>
      <c r="SZX148" s="34" t="s">
        <v>388</v>
      </c>
      <c r="SZY148" s="34" t="s">
        <v>388</v>
      </c>
      <c r="SZZ148" s="34" t="s">
        <v>388</v>
      </c>
      <c r="TAA148" s="34" t="s">
        <v>388</v>
      </c>
      <c r="TAB148" s="34" t="s">
        <v>388</v>
      </c>
      <c r="TAC148" s="34" t="s">
        <v>388</v>
      </c>
      <c r="TAD148" s="34" t="s">
        <v>388</v>
      </c>
      <c r="TAE148" s="34" t="s">
        <v>388</v>
      </c>
      <c r="TAF148" s="34" t="s">
        <v>388</v>
      </c>
      <c r="TAG148" s="34" t="s">
        <v>388</v>
      </c>
      <c r="TAH148" s="34" t="s">
        <v>388</v>
      </c>
      <c r="TAI148" s="34" t="s">
        <v>388</v>
      </c>
      <c r="TAJ148" s="34" t="s">
        <v>388</v>
      </c>
      <c r="TAK148" s="34" t="s">
        <v>388</v>
      </c>
      <c r="TAL148" s="34" t="s">
        <v>388</v>
      </c>
      <c r="TAM148" s="34" t="s">
        <v>388</v>
      </c>
      <c r="TAN148" s="34" t="s">
        <v>388</v>
      </c>
      <c r="TAO148" s="34" t="s">
        <v>388</v>
      </c>
      <c r="TAP148" s="34" t="s">
        <v>388</v>
      </c>
      <c r="TAQ148" s="34" t="s">
        <v>388</v>
      </c>
      <c r="TAR148" s="34" t="s">
        <v>388</v>
      </c>
      <c r="TAS148" s="34" t="s">
        <v>388</v>
      </c>
      <c r="TAT148" s="34" t="s">
        <v>388</v>
      </c>
      <c r="TAU148" s="34" t="s">
        <v>388</v>
      </c>
      <c r="TAV148" s="34" t="s">
        <v>388</v>
      </c>
      <c r="TAW148" s="34" t="s">
        <v>388</v>
      </c>
      <c r="TAX148" s="34" t="s">
        <v>388</v>
      </c>
      <c r="TAY148" s="34" t="s">
        <v>388</v>
      </c>
      <c r="TAZ148" s="34" t="s">
        <v>388</v>
      </c>
      <c r="TBA148" s="34" t="s">
        <v>388</v>
      </c>
      <c r="TBB148" s="34" t="s">
        <v>388</v>
      </c>
      <c r="TBC148" s="34" t="s">
        <v>388</v>
      </c>
      <c r="TBD148" s="34" t="s">
        <v>388</v>
      </c>
      <c r="TBE148" s="34" t="s">
        <v>388</v>
      </c>
      <c r="TBF148" s="34" t="s">
        <v>388</v>
      </c>
      <c r="TBG148" s="34" t="s">
        <v>388</v>
      </c>
      <c r="TBH148" s="34" t="s">
        <v>388</v>
      </c>
      <c r="TBI148" s="34" t="s">
        <v>388</v>
      </c>
      <c r="TBJ148" s="34" t="s">
        <v>388</v>
      </c>
      <c r="TBK148" s="34" t="s">
        <v>388</v>
      </c>
      <c r="TBL148" s="34" t="s">
        <v>388</v>
      </c>
      <c r="TBM148" s="34" t="s">
        <v>388</v>
      </c>
      <c r="TBN148" s="34" t="s">
        <v>388</v>
      </c>
      <c r="TBO148" s="34" t="s">
        <v>388</v>
      </c>
      <c r="TBP148" s="34" t="s">
        <v>388</v>
      </c>
      <c r="TBQ148" s="34" t="s">
        <v>388</v>
      </c>
      <c r="TBR148" s="34" t="s">
        <v>388</v>
      </c>
      <c r="TBS148" s="34" t="s">
        <v>388</v>
      </c>
      <c r="TBT148" s="34" t="s">
        <v>388</v>
      </c>
      <c r="TBU148" s="34" t="s">
        <v>388</v>
      </c>
      <c r="TBV148" s="34" t="s">
        <v>388</v>
      </c>
      <c r="TBW148" s="34" t="s">
        <v>388</v>
      </c>
      <c r="TBX148" s="34" t="s">
        <v>388</v>
      </c>
      <c r="TBY148" s="34" t="s">
        <v>388</v>
      </c>
      <c r="TBZ148" s="34" t="s">
        <v>388</v>
      </c>
      <c r="TCA148" s="34" t="s">
        <v>388</v>
      </c>
      <c r="TCB148" s="34" t="s">
        <v>388</v>
      </c>
      <c r="TCC148" s="34" t="s">
        <v>388</v>
      </c>
      <c r="TCD148" s="34" t="s">
        <v>388</v>
      </c>
      <c r="TCE148" s="34" t="s">
        <v>388</v>
      </c>
      <c r="TCF148" s="34" t="s">
        <v>388</v>
      </c>
      <c r="TCG148" s="34" t="s">
        <v>388</v>
      </c>
      <c r="TCH148" s="34" t="s">
        <v>388</v>
      </c>
      <c r="TCI148" s="34" t="s">
        <v>388</v>
      </c>
      <c r="TCJ148" s="34" t="s">
        <v>388</v>
      </c>
      <c r="TCK148" s="34" t="s">
        <v>388</v>
      </c>
      <c r="TCL148" s="34" t="s">
        <v>388</v>
      </c>
      <c r="TCM148" s="34" t="s">
        <v>388</v>
      </c>
      <c r="TCN148" s="34" t="s">
        <v>388</v>
      </c>
      <c r="TCO148" s="34" t="s">
        <v>388</v>
      </c>
      <c r="TCP148" s="34" t="s">
        <v>388</v>
      </c>
      <c r="TCQ148" s="34" t="s">
        <v>388</v>
      </c>
      <c r="TCR148" s="34" t="s">
        <v>388</v>
      </c>
      <c r="TCS148" s="34" t="s">
        <v>388</v>
      </c>
      <c r="TCT148" s="34" t="s">
        <v>388</v>
      </c>
      <c r="TCU148" s="34" t="s">
        <v>388</v>
      </c>
      <c r="TCV148" s="34" t="s">
        <v>388</v>
      </c>
      <c r="TCW148" s="34" t="s">
        <v>388</v>
      </c>
      <c r="TCX148" s="34" t="s">
        <v>388</v>
      </c>
      <c r="TCY148" s="34" t="s">
        <v>388</v>
      </c>
      <c r="TCZ148" s="34" t="s">
        <v>388</v>
      </c>
      <c r="TDA148" s="34" t="s">
        <v>388</v>
      </c>
      <c r="TDB148" s="34" t="s">
        <v>388</v>
      </c>
      <c r="TDC148" s="34" t="s">
        <v>388</v>
      </c>
      <c r="TDD148" s="34" t="s">
        <v>388</v>
      </c>
      <c r="TDE148" s="34" t="s">
        <v>388</v>
      </c>
      <c r="TDF148" s="34" t="s">
        <v>388</v>
      </c>
      <c r="TDG148" s="34" t="s">
        <v>388</v>
      </c>
      <c r="TDH148" s="34" t="s">
        <v>388</v>
      </c>
      <c r="TDI148" s="34" t="s">
        <v>388</v>
      </c>
      <c r="TDJ148" s="34" t="s">
        <v>388</v>
      </c>
      <c r="TDK148" s="34" t="s">
        <v>388</v>
      </c>
      <c r="TDL148" s="34" t="s">
        <v>388</v>
      </c>
      <c r="TDM148" s="34" t="s">
        <v>388</v>
      </c>
      <c r="TDN148" s="34" t="s">
        <v>388</v>
      </c>
      <c r="TDO148" s="34" t="s">
        <v>388</v>
      </c>
      <c r="TDP148" s="34" t="s">
        <v>388</v>
      </c>
      <c r="TDQ148" s="34" t="s">
        <v>388</v>
      </c>
      <c r="TDR148" s="34" t="s">
        <v>388</v>
      </c>
      <c r="TDS148" s="34" t="s">
        <v>388</v>
      </c>
      <c r="TDT148" s="34" t="s">
        <v>388</v>
      </c>
      <c r="TDU148" s="34" t="s">
        <v>388</v>
      </c>
      <c r="TDV148" s="34" t="s">
        <v>388</v>
      </c>
      <c r="TDW148" s="34" t="s">
        <v>388</v>
      </c>
      <c r="TDX148" s="34" t="s">
        <v>388</v>
      </c>
      <c r="TDY148" s="34" t="s">
        <v>388</v>
      </c>
      <c r="TDZ148" s="34" t="s">
        <v>388</v>
      </c>
      <c r="TEA148" s="34" t="s">
        <v>388</v>
      </c>
      <c r="TEB148" s="34" t="s">
        <v>388</v>
      </c>
      <c r="TEC148" s="34" t="s">
        <v>388</v>
      </c>
      <c r="TED148" s="34" t="s">
        <v>388</v>
      </c>
      <c r="TEE148" s="34" t="s">
        <v>388</v>
      </c>
      <c r="TEF148" s="34" t="s">
        <v>388</v>
      </c>
      <c r="TEG148" s="34" t="s">
        <v>388</v>
      </c>
      <c r="TEH148" s="34" t="s">
        <v>388</v>
      </c>
      <c r="TEI148" s="34" t="s">
        <v>388</v>
      </c>
      <c r="TEJ148" s="34" t="s">
        <v>388</v>
      </c>
      <c r="TEK148" s="34" t="s">
        <v>388</v>
      </c>
      <c r="TEL148" s="34" t="s">
        <v>388</v>
      </c>
      <c r="TEM148" s="34" t="s">
        <v>388</v>
      </c>
      <c r="TEN148" s="34" t="s">
        <v>388</v>
      </c>
      <c r="TEO148" s="34" t="s">
        <v>388</v>
      </c>
      <c r="TEP148" s="34" t="s">
        <v>388</v>
      </c>
      <c r="TEQ148" s="34" t="s">
        <v>388</v>
      </c>
      <c r="TER148" s="34" t="s">
        <v>388</v>
      </c>
      <c r="TES148" s="34" t="s">
        <v>388</v>
      </c>
      <c r="TET148" s="34" t="s">
        <v>388</v>
      </c>
      <c r="TEU148" s="34" t="s">
        <v>388</v>
      </c>
      <c r="TEV148" s="34" t="s">
        <v>388</v>
      </c>
      <c r="TEW148" s="34" t="s">
        <v>388</v>
      </c>
      <c r="TEX148" s="34" t="s">
        <v>388</v>
      </c>
      <c r="TEY148" s="34" t="s">
        <v>388</v>
      </c>
      <c r="TEZ148" s="34" t="s">
        <v>388</v>
      </c>
      <c r="TFA148" s="34" t="s">
        <v>388</v>
      </c>
      <c r="TFB148" s="34" t="s">
        <v>388</v>
      </c>
      <c r="TFC148" s="34" t="s">
        <v>388</v>
      </c>
      <c r="TFD148" s="34" t="s">
        <v>388</v>
      </c>
      <c r="TFE148" s="34" t="s">
        <v>388</v>
      </c>
      <c r="TFF148" s="34" t="s">
        <v>388</v>
      </c>
      <c r="TFG148" s="34" t="s">
        <v>388</v>
      </c>
      <c r="TFH148" s="34" t="s">
        <v>388</v>
      </c>
      <c r="TFI148" s="34" t="s">
        <v>388</v>
      </c>
      <c r="TFJ148" s="34" t="s">
        <v>388</v>
      </c>
      <c r="TFK148" s="34" t="s">
        <v>388</v>
      </c>
      <c r="TFL148" s="34" t="s">
        <v>388</v>
      </c>
      <c r="TFM148" s="34" t="s">
        <v>388</v>
      </c>
      <c r="TFN148" s="34" t="s">
        <v>388</v>
      </c>
      <c r="TFO148" s="34" t="s">
        <v>388</v>
      </c>
      <c r="TFP148" s="34" t="s">
        <v>388</v>
      </c>
      <c r="TFQ148" s="34" t="s">
        <v>388</v>
      </c>
      <c r="TFR148" s="34" t="s">
        <v>388</v>
      </c>
      <c r="TFS148" s="34" t="s">
        <v>388</v>
      </c>
      <c r="TFT148" s="34" t="s">
        <v>388</v>
      </c>
      <c r="TFU148" s="34" t="s">
        <v>388</v>
      </c>
      <c r="TFV148" s="34" t="s">
        <v>388</v>
      </c>
      <c r="TFW148" s="34" t="s">
        <v>388</v>
      </c>
      <c r="TFX148" s="34" t="s">
        <v>388</v>
      </c>
      <c r="TFY148" s="34" t="s">
        <v>388</v>
      </c>
      <c r="TFZ148" s="34" t="s">
        <v>388</v>
      </c>
      <c r="TGA148" s="34" t="s">
        <v>388</v>
      </c>
      <c r="TGB148" s="34" t="s">
        <v>388</v>
      </c>
      <c r="TGC148" s="34" t="s">
        <v>388</v>
      </c>
      <c r="TGD148" s="34" t="s">
        <v>388</v>
      </c>
      <c r="TGE148" s="34" t="s">
        <v>388</v>
      </c>
      <c r="TGF148" s="34" t="s">
        <v>388</v>
      </c>
      <c r="TGG148" s="34" t="s">
        <v>388</v>
      </c>
      <c r="TGH148" s="34" t="s">
        <v>388</v>
      </c>
      <c r="TGI148" s="34" t="s">
        <v>388</v>
      </c>
      <c r="TGJ148" s="34" t="s">
        <v>388</v>
      </c>
      <c r="TGK148" s="34" t="s">
        <v>388</v>
      </c>
      <c r="TGL148" s="34" t="s">
        <v>388</v>
      </c>
      <c r="TGM148" s="34" t="s">
        <v>388</v>
      </c>
      <c r="TGN148" s="34" t="s">
        <v>388</v>
      </c>
      <c r="TGO148" s="34" t="s">
        <v>388</v>
      </c>
      <c r="TGP148" s="34" t="s">
        <v>388</v>
      </c>
      <c r="TGQ148" s="34" t="s">
        <v>388</v>
      </c>
      <c r="TGR148" s="34" t="s">
        <v>388</v>
      </c>
      <c r="TGS148" s="34" t="s">
        <v>388</v>
      </c>
      <c r="TGT148" s="34" t="s">
        <v>388</v>
      </c>
      <c r="TGU148" s="34" t="s">
        <v>388</v>
      </c>
      <c r="TGV148" s="34" t="s">
        <v>388</v>
      </c>
      <c r="TGW148" s="34" t="s">
        <v>388</v>
      </c>
      <c r="TGX148" s="34" t="s">
        <v>388</v>
      </c>
      <c r="TGY148" s="34" t="s">
        <v>388</v>
      </c>
      <c r="TGZ148" s="34" t="s">
        <v>388</v>
      </c>
      <c r="THA148" s="34" t="s">
        <v>388</v>
      </c>
      <c r="THB148" s="34" t="s">
        <v>388</v>
      </c>
      <c r="THC148" s="34" t="s">
        <v>388</v>
      </c>
      <c r="THD148" s="34" t="s">
        <v>388</v>
      </c>
      <c r="THE148" s="34" t="s">
        <v>388</v>
      </c>
      <c r="THF148" s="34" t="s">
        <v>388</v>
      </c>
      <c r="THG148" s="34" t="s">
        <v>388</v>
      </c>
      <c r="THH148" s="34" t="s">
        <v>388</v>
      </c>
      <c r="THI148" s="34" t="s">
        <v>388</v>
      </c>
      <c r="THJ148" s="34" t="s">
        <v>388</v>
      </c>
      <c r="THK148" s="34" t="s">
        <v>388</v>
      </c>
      <c r="THL148" s="34" t="s">
        <v>388</v>
      </c>
      <c r="THM148" s="34" t="s">
        <v>388</v>
      </c>
      <c r="THN148" s="34" t="s">
        <v>388</v>
      </c>
      <c r="THO148" s="34" t="s">
        <v>388</v>
      </c>
      <c r="THP148" s="34" t="s">
        <v>388</v>
      </c>
      <c r="THQ148" s="34" t="s">
        <v>388</v>
      </c>
      <c r="THR148" s="34" t="s">
        <v>388</v>
      </c>
      <c r="THS148" s="34" t="s">
        <v>388</v>
      </c>
      <c r="THT148" s="34" t="s">
        <v>388</v>
      </c>
      <c r="THU148" s="34" t="s">
        <v>388</v>
      </c>
      <c r="THV148" s="34" t="s">
        <v>388</v>
      </c>
      <c r="THW148" s="34" t="s">
        <v>388</v>
      </c>
      <c r="THX148" s="34" t="s">
        <v>388</v>
      </c>
      <c r="THY148" s="34" t="s">
        <v>388</v>
      </c>
      <c r="THZ148" s="34" t="s">
        <v>388</v>
      </c>
      <c r="TIA148" s="34" t="s">
        <v>388</v>
      </c>
      <c r="TIB148" s="34" t="s">
        <v>388</v>
      </c>
      <c r="TIC148" s="34" t="s">
        <v>388</v>
      </c>
      <c r="TID148" s="34" t="s">
        <v>388</v>
      </c>
      <c r="TIE148" s="34" t="s">
        <v>388</v>
      </c>
      <c r="TIF148" s="34" t="s">
        <v>388</v>
      </c>
      <c r="TIG148" s="34" t="s">
        <v>388</v>
      </c>
      <c r="TIH148" s="34" t="s">
        <v>388</v>
      </c>
      <c r="TII148" s="34" t="s">
        <v>388</v>
      </c>
      <c r="TIJ148" s="34" t="s">
        <v>388</v>
      </c>
      <c r="TIK148" s="34" t="s">
        <v>388</v>
      </c>
      <c r="TIL148" s="34" t="s">
        <v>388</v>
      </c>
      <c r="TIM148" s="34" t="s">
        <v>388</v>
      </c>
      <c r="TIN148" s="34" t="s">
        <v>388</v>
      </c>
      <c r="TIO148" s="34" t="s">
        <v>388</v>
      </c>
      <c r="TIP148" s="34" t="s">
        <v>388</v>
      </c>
      <c r="TIQ148" s="34" t="s">
        <v>388</v>
      </c>
      <c r="TIR148" s="34" t="s">
        <v>388</v>
      </c>
      <c r="TIS148" s="34" t="s">
        <v>388</v>
      </c>
      <c r="TIT148" s="34" t="s">
        <v>388</v>
      </c>
      <c r="TIU148" s="34" t="s">
        <v>388</v>
      </c>
      <c r="TIV148" s="34" t="s">
        <v>388</v>
      </c>
      <c r="TIW148" s="34" t="s">
        <v>388</v>
      </c>
      <c r="TIX148" s="34" t="s">
        <v>388</v>
      </c>
      <c r="TIY148" s="34" t="s">
        <v>388</v>
      </c>
      <c r="TIZ148" s="34" t="s">
        <v>388</v>
      </c>
      <c r="TJA148" s="34" t="s">
        <v>388</v>
      </c>
      <c r="TJB148" s="34" t="s">
        <v>388</v>
      </c>
      <c r="TJC148" s="34" t="s">
        <v>388</v>
      </c>
      <c r="TJD148" s="34" t="s">
        <v>388</v>
      </c>
      <c r="TJE148" s="34" t="s">
        <v>388</v>
      </c>
      <c r="TJF148" s="34" t="s">
        <v>388</v>
      </c>
      <c r="TJG148" s="34" t="s">
        <v>388</v>
      </c>
      <c r="TJH148" s="34" t="s">
        <v>388</v>
      </c>
      <c r="TJI148" s="34" t="s">
        <v>388</v>
      </c>
      <c r="TJJ148" s="34" t="s">
        <v>388</v>
      </c>
      <c r="TJK148" s="34" t="s">
        <v>388</v>
      </c>
      <c r="TJL148" s="34" t="s">
        <v>388</v>
      </c>
      <c r="TJM148" s="34" t="s">
        <v>388</v>
      </c>
      <c r="TJN148" s="34" t="s">
        <v>388</v>
      </c>
      <c r="TJO148" s="34" t="s">
        <v>388</v>
      </c>
      <c r="TJP148" s="34" t="s">
        <v>388</v>
      </c>
      <c r="TJQ148" s="34" t="s">
        <v>388</v>
      </c>
      <c r="TJR148" s="34" t="s">
        <v>388</v>
      </c>
      <c r="TJS148" s="34" t="s">
        <v>388</v>
      </c>
      <c r="TJT148" s="34" t="s">
        <v>388</v>
      </c>
      <c r="TJU148" s="34" t="s">
        <v>388</v>
      </c>
      <c r="TJV148" s="34" t="s">
        <v>388</v>
      </c>
      <c r="TJW148" s="34" t="s">
        <v>388</v>
      </c>
      <c r="TJX148" s="34" t="s">
        <v>388</v>
      </c>
      <c r="TJY148" s="34" t="s">
        <v>388</v>
      </c>
      <c r="TJZ148" s="34" t="s">
        <v>388</v>
      </c>
      <c r="TKA148" s="34" t="s">
        <v>388</v>
      </c>
      <c r="TKB148" s="34" t="s">
        <v>388</v>
      </c>
      <c r="TKC148" s="34" t="s">
        <v>388</v>
      </c>
      <c r="TKD148" s="34" t="s">
        <v>388</v>
      </c>
      <c r="TKE148" s="34" t="s">
        <v>388</v>
      </c>
      <c r="TKF148" s="34" t="s">
        <v>388</v>
      </c>
      <c r="TKG148" s="34" t="s">
        <v>388</v>
      </c>
      <c r="TKH148" s="34" t="s">
        <v>388</v>
      </c>
      <c r="TKI148" s="34" t="s">
        <v>388</v>
      </c>
      <c r="TKJ148" s="34" t="s">
        <v>388</v>
      </c>
      <c r="TKK148" s="34" t="s">
        <v>388</v>
      </c>
      <c r="TKL148" s="34" t="s">
        <v>388</v>
      </c>
      <c r="TKM148" s="34" t="s">
        <v>388</v>
      </c>
      <c r="TKN148" s="34" t="s">
        <v>388</v>
      </c>
      <c r="TKO148" s="34" t="s">
        <v>388</v>
      </c>
      <c r="TKP148" s="34" t="s">
        <v>388</v>
      </c>
      <c r="TKQ148" s="34" t="s">
        <v>388</v>
      </c>
      <c r="TKR148" s="34" t="s">
        <v>388</v>
      </c>
      <c r="TKS148" s="34" t="s">
        <v>388</v>
      </c>
      <c r="TKT148" s="34" t="s">
        <v>388</v>
      </c>
      <c r="TKU148" s="34" t="s">
        <v>388</v>
      </c>
      <c r="TKV148" s="34" t="s">
        <v>388</v>
      </c>
      <c r="TKW148" s="34" t="s">
        <v>388</v>
      </c>
      <c r="TKX148" s="34" t="s">
        <v>388</v>
      </c>
      <c r="TKY148" s="34" t="s">
        <v>388</v>
      </c>
      <c r="TKZ148" s="34" t="s">
        <v>388</v>
      </c>
      <c r="TLA148" s="34" t="s">
        <v>388</v>
      </c>
      <c r="TLB148" s="34" t="s">
        <v>388</v>
      </c>
      <c r="TLC148" s="34" t="s">
        <v>388</v>
      </c>
      <c r="TLD148" s="34" t="s">
        <v>388</v>
      </c>
      <c r="TLE148" s="34" t="s">
        <v>388</v>
      </c>
      <c r="TLF148" s="34" t="s">
        <v>388</v>
      </c>
      <c r="TLG148" s="34" t="s">
        <v>388</v>
      </c>
      <c r="TLH148" s="34" t="s">
        <v>388</v>
      </c>
      <c r="TLI148" s="34" t="s">
        <v>388</v>
      </c>
      <c r="TLJ148" s="34" t="s">
        <v>388</v>
      </c>
      <c r="TLK148" s="34" t="s">
        <v>388</v>
      </c>
      <c r="TLL148" s="34" t="s">
        <v>388</v>
      </c>
      <c r="TLM148" s="34" t="s">
        <v>388</v>
      </c>
      <c r="TLN148" s="34" t="s">
        <v>388</v>
      </c>
      <c r="TLO148" s="34" t="s">
        <v>388</v>
      </c>
      <c r="TLP148" s="34" t="s">
        <v>388</v>
      </c>
      <c r="TLQ148" s="34" t="s">
        <v>388</v>
      </c>
      <c r="TLR148" s="34" t="s">
        <v>388</v>
      </c>
      <c r="TLS148" s="34" t="s">
        <v>388</v>
      </c>
      <c r="TLT148" s="34" t="s">
        <v>388</v>
      </c>
      <c r="TLU148" s="34" t="s">
        <v>388</v>
      </c>
      <c r="TLV148" s="34" t="s">
        <v>388</v>
      </c>
      <c r="TLW148" s="34" t="s">
        <v>388</v>
      </c>
      <c r="TLX148" s="34" t="s">
        <v>388</v>
      </c>
      <c r="TLY148" s="34" t="s">
        <v>388</v>
      </c>
      <c r="TLZ148" s="34" t="s">
        <v>388</v>
      </c>
      <c r="TMA148" s="34" t="s">
        <v>388</v>
      </c>
      <c r="TMB148" s="34" t="s">
        <v>388</v>
      </c>
      <c r="TMC148" s="34" t="s">
        <v>388</v>
      </c>
      <c r="TMD148" s="34" t="s">
        <v>388</v>
      </c>
      <c r="TME148" s="34" t="s">
        <v>388</v>
      </c>
      <c r="TMF148" s="34" t="s">
        <v>388</v>
      </c>
      <c r="TMG148" s="34" t="s">
        <v>388</v>
      </c>
      <c r="TMH148" s="34" t="s">
        <v>388</v>
      </c>
      <c r="TMI148" s="34" t="s">
        <v>388</v>
      </c>
      <c r="TMJ148" s="34" t="s">
        <v>388</v>
      </c>
      <c r="TMK148" s="34" t="s">
        <v>388</v>
      </c>
      <c r="TML148" s="34" t="s">
        <v>388</v>
      </c>
      <c r="TMM148" s="34" t="s">
        <v>388</v>
      </c>
      <c r="TMN148" s="34" t="s">
        <v>388</v>
      </c>
      <c r="TMO148" s="34" t="s">
        <v>388</v>
      </c>
      <c r="TMP148" s="34" t="s">
        <v>388</v>
      </c>
      <c r="TMQ148" s="34" t="s">
        <v>388</v>
      </c>
      <c r="TMR148" s="34" t="s">
        <v>388</v>
      </c>
      <c r="TMS148" s="34" t="s">
        <v>388</v>
      </c>
      <c r="TMT148" s="34" t="s">
        <v>388</v>
      </c>
      <c r="TMU148" s="34" t="s">
        <v>388</v>
      </c>
      <c r="TMV148" s="34" t="s">
        <v>388</v>
      </c>
      <c r="TMW148" s="34" t="s">
        <v>388</v>
      </c>
      <c r="TMX148" s="34" t="s">
        <v>388</v>
      </c>
      <c r="TMY148" s="34" t="s">
        <v>388</v>
      </c>
      <c r="TMZ148" s="34" t="s">
        <v>388</v>
      </c>
      <c r="TNA148" s="34" t="s">
        <v>388</v>
      </c>
      <c r="TNB148" s="34" t="s">
        <v>388</v>
      </c>
      <c r="TNC148" s="34" t="s">
        <v>388</v>
      </c>
      <c r="TND148" s="34" t="s">
        <v>388</v>
      </c>
      <c r="TNE148" s="34" t="s">
        <v>388</v>
      </c>
      <c r="TNF148" s="34" t="s">
        <v>388</v>
      </c>
      <c r="TNG148" s="34" t="s">
        <v>388</v>
      </c>
      <c r="TNH148" s="34" t="s">
        <v>388</v>
      </c>
      <c r="TNI148" s="34" t="s">
        <v>388</v>
      </c>
      <c r="TNJ148" s="34" t="s">
        <v>388</v>
      </c>
      <c r="TNK148" s="34" t="s">
        <v>388</v>
      </c>
      <c r="TNL148" s="34" t="s">
        <v>388</v>
      </c>
      <c r="TNM148" s="34" t="s">
        <v>388</v>
      </c>
      <c r="TNN148" s="34" t="s">
        <v>388</v>
      </c>
      <c r="TNO148" s="34" t="s">
        <v>388</v>
      </c>
      <c r="TNP148" s="34" t="s">
        <v>388</v>
      </c>
      <c r="TNQ148" s="34" t="s">
        <v>388</v>
      </c>
      <c r="TNR148" s="34" t="s">
        <v>388</v>
      </c>
      <c r="TNS148" s="34" t="s">
        <v>388</v>
      </c>
      <c r="TNT148" s="34" t="s">
        <v>388</v>
      </c>
      <c r="TNU148" s="34" t="s">
        <v>388</v>
      </c>
      <c r="TNV148" s="34" t="s">
        <v>388</v>
      </c>
      <c r="TNW148" s="34" t="s">
        <v>388</v>
      </c>
      <c r="TNX148" s="34" t="s">
        <v>388</v>
      </c>
      <c r="TNY148" s="34" t="s">
        <v>388</v>
      </c>
      <c r="TNZ148" s="34" t="s">
        <v>388</v>
      </c>
      <c r="TOA148" s="34" t="s">
        <v>388</v>
      </c>
      <c r="TOB148" s="34" t="s">
        <v>388</v>
      </c>
      <c r="TOC148" s="34" t="s">
        <v>388</v>
      </c>
      <c r="TOD148" s="34" t="s">
        <v>388</v>
      </c>
      <c r="TOE148" s="34" t="s">
        <v>388</v>
      </c>
      <c r="TOF148" s="34" t="s">
        <v>388</v>
      </c>
      <c r="TOG148" s="34" t="s">
        <v>388</v>
      </c>
      <c r="TOH148" s="34" t="s">
        <v>388</v>
      </c>
      <c r="TOI148" s="34" t="s">
        <v>388</v>
      </c>
      <c r="TOJ148" s="34" t="s">
        <v>388</v>
      </c>
      <c r="TOK148" s="34" t="s">
        <v>388</v>
      </c>
      <c r="TOL148" s="34" t="s">
        <v>388</v>
      </c>
      <c r="TOM148" s="34" t="s">
        <v>388</v>
      </c>
      <c r="TON148" s="34" t="s">
        <v>388</v>
      </c>
      <c r="TOO148" s="34" t="s">
        <v>388</v>
      </c>
      <c r="TOP148" s="34" t="s">
        <v>388</v>
      </c>
      <c r="TOQ148" s="34" t="s">
        <v>388</v>
      </c>
      <c r="TOR148" s="34" t="s">
        <v>388</v>
      </c>
      <c r="TOS148" s="34" t="s">
        <v>388</v>
      </c>
      <c r="TOT148" s="34" t="s">
        <v>388</v>
      </c>
      <c r="TOU148" s="34" t="s">
        <v>388</v>
      </c>
      <c r="TOV148" s="34" t="s">
        <v>388</v>
      </c>
      <c r="TOW148" s="34" t="s">
        <v>388</v>
      </c>
      <c r="TOX148" s="34" t="s">
        <v>388</v>
      </c>
      <c r="TOY148" s="34" t="s">
        <v>388</v>
      </c>
      <c r="TOZ148" s="34" t="s">
        <v>388</v>
      </c>
      <c r="TPA148" s="34" t="s">
        <v>388</v>
      </c>
      <c r="TPB148" s="34" t="s">
        <v>388</v>
      </c>
      <c r="TPC148" s="34" t="s">
        <v>388</v>
      </c>
      <c r="TPD148" s="34" t="s">
        <v>388</v>
      </c>
      <c r="TPE148" s="34" t="s">
        <v>388</v>
      </c>
      <c r="TPF148" s="34" t="s">
        <v>388</v>
      </c>
      <c r="TPG148" s="34" t="s">
        <v>388</v>
      </c>
      <c r="TPH148" s="34" t="s">
        <v>388</v>
      </c>
      <c r="TPI148" s="34" t="s">
        <v>388</v>
      </c>
      <c r="TPJ148" s="34" t="s">
        <v>388</v>
      </c>
      <c r="TPK148" s="34" t="s">
        <v>388</v>
      </c>
      <c r="TPL148" s="34" t="s">
        <v>388</v>
      </c>
      <c r="TPM148" s="34" t="s">
        <v>388</v>
      </c>
      <c r="TPN148" s="34" t="s">
        <v>388</v>
      </c>
      <c r="TPO148" s="34" t="s">
        <v>388</v>
      </c>
      <c r="TPP148" s="34" t="s">
        <v>388</v>
      </c>
      <c r="TPQ148" s="34" t="s">
        <v>388</v>
      </c>
      <c r="TPR148" s="34" t="s">
        <v>388</v>
      </c>
      <c r="TPS148" s="34" t="s">
        <v>388</v>
      </c>
      <c r="TPT148" s="34" t="s">
        <v>388</v>
      </c>
      <c r="TPU148" s="34" t="s">
        <v>388</v>
      </c>
      <c r="TPV148" s="34" t="s">
        <v>388</v>
      </c>
      <c r="TPW148" s="34" t="s">
        <v>388</v>
      </c>
      <c r="TPX148" s="34" t="s">
        <v>388</v>
      </c>
      <c r="TPY148" s="34" t="s">
        <v>388</v>
      </c>
      <c r="TPZ148" s="34" t="s">
        <v>388</v>
      </c>
      <c r="TQA148" s="34" t="s">
        <v>388</v>
      </c>
      <c r="TQB148" s="34" t="s">
        <v>388</v>
      </c>
      <c r="TQC148" s="34" t="s">
        <v>388</v>
      </c>
      <c r="TQD148" s="34" t="s">
        <v>388</v>
      </c>
      <c r="TQE148" s="34" t="s">
        <v>388</v>
      </c>
      <c r="TQF148" s="34" t="s">
        <v>388</v>
      </c>
      <c r="TQG148" s="34" t="s">
        <v>388</v>
      </c>
      <c r="TQH148" s="34" t="s">
        <v>388</v>
      </c>
      <c r="TQI148" s="34" t="s">
        <v>388</v>
      </c>
      <c r="TQJ148" s="34" t="s">
        <v>388</v>
      </c>
      <c r="TQK148" s="34" t="s">
        <v>388</v>
      </c>
      <c r="TQL148" s="34" t="s">
        <v>388</v>
      </c>
      <c r="TQM148" s="34" t="s">
        <v>388</v>
      </c>
      <c r="TQN148" s="34" t="s">
        <v>388</v>
      </c>
      <c r="TQO148" s="34" t="s">
        <v>388</v>
      </c>
      <c r="TQP148" s="34" t="s">
        <v>388</v>
      </c>
      <c r="TQQ148" s="34" t="s">
        <v>388</v>
      </c>
      <c r="TQR148" s="34" t="s">
        <v>388</v>
      </c>
      <c r="TQS148" s="34" t="s">
        <v>388</v>
      </c>
      <c r="TQT148" s="34" t="s">
        <v>388</v>
      </c>
      <c r="TQU148" s="34" t="s">
        <v>388</v>
      </c>
      <c r="TQV148" s="34" t="s">
        <v>388</v>
      </c>
      <c r="TQW148" s="34" t="s">
        <v>388</v>
      </c>
      <c r="TQX148" s="34" t="s">
        <v>388</v>
      </c>
      <c r="TQY148" s="34" t="s">
        <v>388</v>
      </c>
      <c r="TQZ148" s="34" t="s">
        <v>388</v>
      </c>
      <c r="TRA148" s="34" t="s">
        <v>388</v>
      </c>
      <c r="TRB148" s="34" t="s">
        <v>388</v>
      </c>
      <c r="TRC148" s="34" t="s">
        <v>388</v>
      </c>
      <c r="TRD148" s="34" t="s">
        <v>388</v>
      </c>
      <c r="TRE148" s="34" t="s">
        <v>388</v>
      </c>
      <c r="TRF148" s="34" t="s">
        <v>388</v>
      </c>
      <c r="TRG148" s="34" t="s">
        <v>388</v>
      </c>
      <c r="TRH148" s="34" t="s">
        <v>388</v>
      </c>
      <c r="TRI148" s="34" t="s">
        <v>388</v>
      </c>
      <c r="TRJ148" s="34" t="s">
        <v>388</v>
      </c>
      <c r="TRK148" s="34" t="s">
        <v>388</v>
      </c>
      <c r="TRL148" s="34" t="s">
        <v>388</v>
      </c>
      <c r="TRM148" s="34" t="s">
        <v>388</v>
      </c>
      <c r="TRN148" s="34" t="s">
        <v>388</v>
      </c>
      <c r="TRO148" s="34" t="s">
        <v>388</v>
      </c>
      <c r="TRP148" s="34" t="s">
        <v>388</v>
      </c>
      <c r="TRQ148" s="34" t="s">
        <v>388</v>
      </c>
      <c r="TRR148" s="34" t="s">
        <v>388</v>
      </c>
      <c r="TRS148" s="34" t="s">
        <v>388</v>
      </c>
      <c r="TRT148" s="34" t="s">
        <v>388</v>
      </c>
      <c r="TRU148" s="34" t="s">
        <v>388</v>
      </c>
      <c r="TRV148" s="34" t="s">
        <v>388</v>
      </c>
      <c r="TRW148" s="34" t="s">
        <v>388</v>
      </c>
      <c r="TRX148" s="34" t="s">
        <v>388</v>
      </c>
      <c r="TRY148" s="34" t="s">
        <v>388</v>
      </c>
      <c r="TRZ148" s="34" t="s">
        <v>388</v>
      </c>
      <c r="TSA148" s="34" t="s">
        <v>388</v>
      </c>
      <c r="TSB148" s="34" t="s">
        <v>388</v>
      </c>
      <c r="TSC148" s="34" t="s">
        <v>388</v>
      </c>
      <c r="TSD148" s="34" t="s">
        <v>388</v>
      </c>
      <c r="TSE148" s="34" t="s">
        <v>388</v>
      </c>
      <c r="TSF148" s="34" t="s">
        <v>388</v>
      </c>
      <c r="TSG148" s="34" t="s">
        <v>388</v>
      </c>
      <c r="TSH148" s="34" t="s">
        <v>388</v>
      </c>
      <c r="TSI148" s="34" t="s">
        <v>388</v>
      </c>
      <c r="TSJ148" s="34" t="s">
        <v>388</v>
      </c>
      <c r="TSK148" s="34" t="s">
        <v>388</v>
      </c>
      <c r="TSL148" s="34" t="s">
        <v>388</v>
      </c>
      <c r="TSM148" s="34" t="s">
        <v>388</v>
      </c>
      <c r="TSN148" s="34" t="s">
        <v>388</v>
      </c>
      <c r="TSO148" s="34" t="s">
        <v>388</v>
      </c>
      <c r="TSP148" s="34" t="s">
        <v>388</v>
      </c>
      <c r="TSQ148" s="34" t="s">
        <v>388</v>
      </c>
      <c r="TSR148" s="34" t="s">
        <v>388</v>
      </c>
      <c r="TSS148" s="34" t="s">
        <v>388</v>
      </c>
      <c r="TST148" s="34" t="s">
        <v>388</v>
      </c>
      <c r="TSU148" s="34" t="s">
        <v>388</v>
      </c>
      <c r="TSV148" s="34" t="s">
        <v>388</v>
      </c>
      <c r="TSW148" s="34" t="s">
        <v>388</v>
      </c>
      <c r="TSX148" s="34" t="s">
        <v>388</v>
      </c>
      <c r="TSY148" s="34" t="s">
        <v>388</v>
      </c>
      <c r="TSZ148" s="34" t="s">
        <v>388</v>
      </c>
      <c r="TTA148" s="34" t="s">
        <v>388</v>
      </c>
      <c r="TTB148" s="34" t="s">
        <v>388</v>
      </c>
      <c r="TTC148" s="34" t="s">
        <v>388</v>
      </c>
      <c r="TTD148" s="34" t="s">
        <v>388</v>
      </c>
      <c r="TTE148" s="34" t="s">
        <v>388</v>
      </c>
      <c r="TTF148" s="34" t="s">
        <v>388</v>
      </c>
      <c r="TTG148" s="34" t="s">
        <v>388</v>
      </c>
      <c r="TTH148" s="34" t="s">
        <v>388</v>
      </c>
      <c r="TTI148" s="34" t="s">
        <v>388</v>
      </c>
      <c r="TTJ148" s="34" t="s">
        <v>388</v>
      </c>
      <c r="TTK148" s="34" t="s">
        <v>388</v>
      </c>
      <c r="TTL148" s="34" t="s">
        <v>388</v>
      </c>
      <c r="TTM148" s="34" t="s">
        <v>388</v>
      </c>
      <c r="TTN148" s="34" t="s">
        <v>388</v>
      </c>
      <c r="TTO148" s="34" t="s">
        <v>388</v>
      </c>
      <c r="TTP148" s="34" t="s">
        <v>388</v>
      </c>
      <c r="TTQ148" s="34" t="s">
        <v>388</v>
      </c>
      <c r="TTR148" s="34" t="s">
        <v>388</v>
      </c>
      <c r="TTS148" s="34" t="s">
        <v>388</v>
      </c>
      <c r="TTT148" s="34" t="s">
        <v>388</v>
      </c>
      <c r="TTU148" s="34" t="s">
        <v>388</v>
      </c>
      <c r="TTV148" s="34" t="s">
        <v>388</v>
      </c>
      <c r="TTW148" s="34" t="s">
        <v>388</v>
      </c>
      <c r="TTX148" s="34" t="s">
        <v>388</v>
      </c>
      <c r="TTY148" s="34" t="s">
        <v>388</v>
      </c>
      <c r="TTZ148" s="34" t="s">
        <v>388</v>
      </c>
      <c r="TUA148" s="34" t="s">
        <v>388</v>
      </c>
      <c r="TUB148" s="34" t="s">
        <v>388</v>
      </c>
      <c r="TUC148" s="34" t="s">
        <v>388</v>
      </c>
      <c r="TUD148" s="34" t="s">
        <v>388</v>
      </c>
      <c r="TUE148" s="34" t="s">
        <v>388</v>
      </c>
      <c r="TUF148" s="34" t="s">
        <v>388</v>
      </c>
      <c r="TUG148" s="34" t="s">
        <v>388</v>
      </c>
      <c r="TUH148" s="34" t="s">
        <v>388</v>
      </c>
      <c r="TUI148" s="34" t="s">
        <v>388</v>
      </c>
      <c r="TUJ148" s="34" t="s">
        <v>388</v>
      </c>
      <c r="TUK148" s="34" t="s">
        <v>388</v>
      </c>
      <c r="TUL148" s="34" t="s">
        <v>388</v>
      </c>
      <c r="TUM148" s="34" t="s">
        <v>388</v>
      </c>
      <c r="TUN148" s="34" t="s">
        <v>388</v>
      </c>
      <c r="TUO148" s="34" t="s">
        <v>388</v>
      </c>
      <c r="TUP148" s="34" t="s">
        <v>388</v>
      </c>
      <c r="TUQ148" s="34" t="s">
        <v>388</v>
      </c>
      <c r="TUR148" s="34" t="s">
        <v>388</v>
      </c>
      <c r="TUS148" s="34" t="s">
        <v>388</v>
      </c>
      <c r="TUT148" s="34" t="s">
        <v>388</v>
      </c>
      <c r="TUU148" s="34" t="s">
        <v>388</v>
      </c>
      <c r="TUV148" s="34" t="s">
        <v>388</v>
      </c>
      <c r="TUW148" s="34" t="s">
        <v>388</v>
      </c>
      <c r="TUX148" s="34" t="s">
        <v>388</v>
      </c>
      <c r="TUY148" s="34" t="s">
        <v>388</v>
      </c>
      <c r="TUZ148" s="34" t="s">
        <v>388</v>
      </c>
      <c r="TVA148" s="34" t="s">
        <v>388</v>
      </c>
      <c r="TVB148" s="34" t="s">
        <v>388</v>
      </c>
      <c r="TVC148" s="34" t="s">
        <v>388</v>
      </c>
      <c r="TVD148" s="34" t="s">
        <v>388</v>
      </c>
      <c r="TVE148" s="34" t="s">
        <v>388</v>
      </c>
      <c r="TVF148" s="34" t="s">
        <v>388</v>
      </c>
      <c r="TVG148" s="34" t="s">
        <v>388</v>
      </c>
      <c r="TVH148" s="34" t="s">
        <v>388</v>
      </c>
      <c r="TVI148" s="34" t="s">
        <v>388</v>
      </c>
      <c r="TVJ148" s="34" t="s">
        <v>388</v>
      </c>
      <c r="TVK148" s="34" t="s">
        <v>388</v>
      </c>
      <c r="TVL148" s="34" t="s">
        <v>388</v>
      </c>
      <c r="TVM148" s="34" t="s">
        <v>388</v>
      </c>
      <c r="TVN148" s="34" t="s">
        <v>388</v>
      </c>
      <c r="TVO148" s="34" t="s">
        <v>388</v>
      </c>
      <c r="TVP148" s="34" t="s">
        <v>388</v>
      </c>
      <c r="TVQ148" s="34" t="s">
        <v>388</v>
      </c>
      <c r="TVR148" s="34" t="s">
        <v>388</v>
      </c>
      <c r="TVS148" s="34" t="s">
        <v>388</v>
      </c>
      <c r="TVT148" s="34" t="s">
        <v>388</v>
      </c>
      <c r="TVU148" s="34" t="s">
        <v>388</v>
      </c>
      <c r="TVV148" s="34" t="s">
        <v>388</v>
      </c>
      <c r="TVW148" s="34" t="s">
        <v>388</v>
      </c>
      <c r="TVX148" s="34" t="s">
        <v>388</v>
      </c>
      <c r="TVY148" s="34" t="s">
        <v>388</v>
      </c>
      <c r="TVZ148" s="34" t="s">
        <v>388</v>
      </c>
      <c r="TWA148" s="34" t="s">
        <v>388</v>
      </c>
      <c r="TWB148" s="34" t="s">
        <v>388</v>
      </c>
      <c r="TWC148" s="34" t="s">
        <v>388</v>
      </c>
      <c r="TWD148" s="34" t="s">
        <v>388</v>
      </c>
      <c r="TWE148" s="34" t="s">
        <v>388</v>
      </c>
      <c r="TWF148" s="34" t="s">
        <v>388</v>
      </c>
      <c r="TWG148" s="34" t="s">
        <v>388</v>
      </c>
      <c r="TWH148" s="34" t="s">
        <v>388</v>
      </c>
      <c r="TWI148" s="34" t="s">
        <v>388</v>
      </c>
      <c r="TWJ148" s="34" t="s">
        <v>388</v>
      </c>
      <c r="TWK148" s="34" t="s">
        <v>388</v>
      </c>
      <c r="TWL148" s="34" t="s">
        <v>388</v>
      </c>
      <c r="TWM148" s="34" t="s">
        <v>388</v>
      </c>
      <c r="TWN148" s="34" t="s">
        <v>388</v>
      </c>
      <c r="TWO148" s="34" t="s">
        <v>388</v>
      </c>
      <c r="TWP148" s="34" t="s">
        <v>388</v>
      </c>
      <c r="TWQ148" s="34" t="s">
        <v>388</v>
      </c>
      <c r="TWR148" s="34" t="s">
        <v>388</v>
      </c>
      <c r="TWS148" s="34" t="s">
        <v>388</v>
      </c>
      <c r="TWT148" s="34" t="s">
        <v>388</v>
      </c>
      <c r="TWU148" s="34" t="s">
        <v>388</v>
      </c>
      <c r="TWV148" s="34" t="s">
        <v>388</v>
      </c>
      <c r="TWW148" s="34" t="s">
        <v>388</v>
      </c>
      <c r="TWX148" s="34" t="s">
        <v>388</v>
      </c>
      <c r="TWY148" s="34" t="s">
        <v>388</v>
      </c>
      <c r="TWZ148" s="34" t="s">
        <v>388</v>
      </c>
      <c r="TXA148" s="34" t="s">
        <v>388</v>
      </c>
      <c r="TXB148" s="34" t="s">
        <v>388</v>
      </c>
      <c r="TXC148" s="34" t="s">
        <v>388</v>
      </c>
      <c r="TXD148" s="34" t="s">
        <v>388</v>
      </c>
      <c r="TXE148" s="34" t="s">
        <v>388</v>
      </c>
      <c r="TXF148" s="34" t="s">
        <v>388</v>
      </c>
      <c r="TXG148" s="34" t="s">
        <v>388</v>
      </c>
      <c r="TXH148" s="34" t="s">
        <v>388</v>
      </c>
      <c r="TXI148" s="34" t="s">
        <v>388</v>
      </c>
      <c r="TXJ148" s="34" t="s">
        <v>388</v>
      </c>
      <c r="TXK148" s="34" t="s">
        <v>388</v>
      </c>
      <c r="TXL148" s="34" t="s">
        <v>388</v>
      </c>
      <c r="TXM148" s="34" t="s">
        <v>388</v>
      </c>
      <c r="TXN148" s="34" t="s">
        <v>388</v>
      </c>
      <c r="TXO148" s="34" t="s">
        <v>388</v>
      </c>
      <c r="TXP148" s="34" t="s">
        <v>388</v>
      </c>
      <c r="TXQ148" s="34" t="s">
        <v>388</v>
      </c>
      <c r="TXR148" s="34" t="s">
        <v>388</v>
      </c>
      <c r="TXS148" s="34" t="s">
        <v>388</v>
      </c>
      <c r="TXT148" s="34" t="s">
        <v>388</v>
      </c>
      <c r="TXU148" s="34" t="s">
        <v>388</v>
      </c>
      <c r="TXV148" s="34" t="s">
        <v>388</v>
      </c>
      <c r="TXW148" s="34" t="s">
        <v>388</v>
      </c>
      <c r="TXX148" s="34" t="s">
        <v>388</v>
      </c>
      <c r="TXY148" s="34" t="s">
        <v>388</v>
      </c>
      <c r="TXZ148" s="34" t="s">
        <v>388</v>
      </c>
      <c r="TYA148" s="34" t="s">
        <v>388</v>
      </c>
      <c r="TYB148" s="34" t="s">
        <v>388</v>
      </c>
      <c r="TYC148" s="34" t="s">
        <v>388</v>
      </c>
      <c r="TYD148" s="34" t="s">
        <v>388</v>
      </c>
      <c r="TYE148" s="34" t="s">
        <v>388</v>
      </c>
      <c r="TYF148" s="34" t="s">
        <v>388</v>
      </c>
      <c r="TYG148" s="34" t="s">
        <v>388</v>
      </c>
      <c r="TYH148" s="34" t="s">
        <v>388</v>
      </c>
      <c r="TYI148" s="34" t="s">
        <v>388</v>
      </c>
      <c r="TYJ148" s="34" t="s">
        <v>388</v>
      </c>
      <c r="TYK148" s="34" t="s">
        <v>388</v>
      </c>
      <c r="TYL148" s="34" t="s">
        <v>388</v>
      </c>
      <c r="TYM148" s="34" t="s">
        <v>388</v>
      </c>
      <c r="TYN148" s="34" t="s">
        <v>388</v>
      </c>
      <c r="TYO148" s="34" t="s">
        <v>388</v>
      </c>
      <c r="TYP148" s="34" t="s">
        <v>388</v>
      </c>
      <c r="TYQ148" s="34" t="s">
        <v>388</v>
      </c>
      <c r="TYR148" s="34" t="s">
        <v>388</v>
      </c>
      <c r="TYS148" s="34" t="s">
        <v>388</v>
      </c>
      <c r="TYT148" s="34" t="s">
        <v>388</v>
      </c>
      <c r="TYU148" s="34" t="s">
        <v>388</v>
      </c>
      <c r="TYV148" s="34" t="s">
        <v>388</v>
      </c>
      <c r="TYW148" s="34" t="s">
        <v>388</v>
      </c>
      <c r="TYX148" s="34" t="s">
        <v>388</v>
      </c>
      <c r="TYY148" s="34" t="s">
        <v>388</v>
      </c>
      <c r="TYZ148" s="34" t="s">
        <v>388</v>
      </c>
      <c r="TZA148" s="34" t="s">
        <v>388</v>
      </c>
      <c r="TZB148" s="34" t="s">
        <v>388</v>
      </c>
      <c r="TZC148" s="34" t="s">
        <v>388</v>
      </c>
      <c r="TZD148" s="34" t="s">
        <v>388</v>
      </c>
      <c r="TZE148" s="34" t="s">
        <v>388</v>
      </c>
      <c r="TZF148" s="34" t="s">
        <v>388</v>
      </c>
      <c r="TZG148" s="34" t="s">
        <v>388</v>
      </c>
      <c r="TZH148" s="34" t="s">
        <v>388</v>
      </c>
      <c r="TZI148" s="34" t="s">
        <v>388</v>
      </c>
      <c r="TZJ148" s="34" t="s">
        <v>388</v>
      </c>
      <c r="TZK148" s="34" t="s">
        <v>388</v>
      </c>
      <c r="TZL148" s="34" t="s">
        <v>388</v>
      </c>
      <c r="TZM148" s="34" t="s">
        <v>388</v>
      </c>
      <c r="TZN148" s="34" t="s">
        <v>388</v>
      </c>
      <c r="TZO148" s="34" t="s">
        <v>388</v>
      </c>
      <c r="TZP148" s="34" t="s">
        <v>388</v>
      </c>
      <c r="TZQ148" s="34" t="s">
        <v>388</v>
      </c>
      <c r="TZR148" s="34" t="s">
        <v>388</v>
      </c>
      <c r="TZS148" s="34" t="s">
        <v>388</v>
      </c>
      <c r="TZT148" s="34" t="s">
        <v>388</v>
      </c>
      <c r="TZU148" s="34" t="s">
        <v>388</v>
      </c>
      <c r="TZV148" s="34" t="s">
        <v>388</v>
      </c>
      <c r="TZW148" s="34" t="s">
        <v>388</v>
      </c>
      <c r="TZX148" s="34" t="s">
        <v>388</v>
      </c>
      <c r="TZY148" s="34" t="s">
        <v>388</v>
      </c>
      <c r="TZZ148" s="34" t="s">
        <v>388</v>
      </c>
      <c r="UAA148" s="34" t="s">
        <v>388</v>
      </c>
      <c r="UAB148" s="34" t="s">
        <v>388</v>
      </c>
      <c r="UAC148" s="34" t="s">
        <v>388</v>
      </c>
      <c r="UAD148" s="34" t="s">
        <v>388</v>
      </c>
      <c r="UAE148" s="34" t="s">
        <v>388</v>
      </c>
      <c r="UAF148" s="34" t="s">
        <v>388</v>
      </c>
      <c r="UAG148" s="34" t="s">
        <v>388</v>
      </c>
      <c r="UAH148" s="34" t="s">
        <v>388</v>
      </c>
      <c r="UAI148" s="34" t="s">
        <v>388</v>
      </c>
      <c r="UAJ148" s="34" t="s">
        <v>388</v>
      </c>
      <c r="UAK148" s="34" t="s">
        <v>388</v>
      </c>
      <c r="UAL148" s="34" t="s">
        <v>388</v>
      </c>
      <c r="UAM148" s="34" t="s">
        <v>388</v>
      </c>
      <c r="UAN148" s="34" t="s">
        <v>388</v>
      </c>
      <c r="UAO148" s="34" t="s">
        <v>388</v>
      </c>
      <c r="UAP148" s="34" t="s">
        <v>388</v>
      </c>
      <c r="UAQ148" s="34" t="s">
        <v>388</v>
      </c>
      <c r="UAR148" s="34" t="s">
        <v>388</v>
      </c>
      <c r="UAS148" s="34" t="s">
        <v>388</v>
      </c>
      <c r="UAT148" s="34" t="s">
        <v>388</v>
      </c>
      <c r="UAU148" s="34" t="s">
        <v>388</v>
      </c>
      <c r="UAV148" s="34" t="s">
        <v>388</v>
      </c>
      <c r="UAW148" s="34" t="s">
        <v>388</v>
      </c>
      <c r="UAX148" s="34" t="s">
        <v>388</v>
      </c>
      <c r="UAY148" s="34" t="s">
        <v>388</v>
      </c>
      <c r="UAZ148" s="34" t="s">
        <v>388</v>
      </c>
      <c r="UBA148" s="34" t="s">
        <v>388</v>
      </c>
      <c r="UBB148" s="34" t="s">
        <v>388</v>
      </c>
      <c r="UBC148" s="34" t="s">
        <v>388</v>
      </c>
      <c r="UBD148" s="34" t="s">
        <v>388</v>
      </c>
      <c r="UBE148" s="34" t="s">
        <v>388</v>
      </c>
      <c r="UBF148" s="34" t="s">
        <v>388</v>
      </c>
      <c r="UBG148" s="34" t="s">
        <v>388</v>
      </c>
      <c r="UBH148" s="34" t="s">
        <v>388</v>
      </c>
      <c r="UBI148" s="34" t="s">
        <v>388</v>
      </c>
      <c r="UBJ148" s="34" t="s">
        <v>388</v>
      </c>
      <c r="UBK148" s="34" t="s">
        <v>388</v>
      </c>
      <c r="UBL148" s="34" t="s">
        <v>388</v>
      </c>
      <c r="UBM148" s="34" t="s">
        <v>388</v>
      </c>
      <c r="UBN148" s="34" t="s">
        <v>388</v>
      </c>
      <c r="UBO148" s="34" t="s">
        <v>388</v>
      </c>
      <c r="UBP148" s="34" t="s">
        <v>388</v>
      </c>
      <c r="UBQ148" s="34" t="s">
        <v>388</v>
      </c>
      <c r="UBR148" s="34" t="s">
        <v>388</v>
      </c>
      <c r="UBS148" s="34" t="s">
        <v>388</v>
      </c>
      <c r="UBT148" s="34" t="s">
        <v>388</v>
      </c>
      <c r="UBU148" s="34" t="s">
        <v>388</v>
      </c>
      <c r="UBV148" s="34" t="s">
        <v>388</v>
      </c>
      <c r="UBW148" s="34" t="s">
        <v>388</v>
      </c>
      <c r="UBX148" s="34" t="s">
        <v>388</v>
      </c>
      <c r="UBY148" s="34" t="s">
        <v>388</v>
      </c>
      <c r="UBZ148" s="34" t="s">
        <v>388</v>
      </c>
      <c r="UCA148" s="34" t="s">
        <v>388</v>
      </c>
      <c r="UCB148" s="34" t="s">
        <v>388</v>
      </c>
      <c r="UCC148" s="34" t="s">
        <v>388</v>
      </c>
      <c r="UCD148" s="34" t="s">
        <v>388</v>
      </c>
      <c r="UCE148" s="34" t="s">
        <v>388</v>
      </c>
      <c r="UCF148" s="34" t="s">
        <v>388</v>
      </c>
      <c r="UCG148" s="34" t="s">
        <v>388</v>
      </c>
      <c r="UCH148" s="34" t="s">
        <v>388</v>
      </c>
      <c r="UCI148" s="34" t="s">
        <v>388</v>
      </c>
      <c r="UCJ148" s="34" t="s">
        <v>388</v>
      </c>
      <c r="UCK148" s="34" t="s">
        <v>388</v>
      </c>
      <c r="UCL148" s="34" t="s">
        <v>388</v>
      </c>
      <c r="UCM148" s="34" t="s">
        <v>388</v>
      </c>
      <c r="UCN148" s="34" t="s">
        <v>388</v>
      </c>
      <c r="UCO148" s="34" t="s">
        <v>388</v>
      </c>
      <c r="UCP148" s="34" t="s">
        <v>388</v>
      </c>
      <c r="UCQ148" s="34" t="s">
        <v>388</v>
      </c>
      <c r="UCR148" s="34" t="s">
        <v>388</v>
      </c>
      <c r="UCS148" s="34" t="s">
        <v>388</v>
      </c>
      <c r="UCT148" s="34" t="s">
        <v>388</v>
      </c>
      <c r="UCU148" s="34" t="s">
        <v>388</v>
      </c>
      <c r="UCV148" s="34" t="s">
        <v>388</v>
      </c>
      <c r="UCW148" s="34" t="s">
        <v>388</v>
      </c>
      <c r="UCX148" s="34" t="s">
        <v>388</v>
      </c>
      <c r="UCY148" s="34" t="s">
        <v>388</v>
      </c>
      <c r="UCZ148" s="34" t="s">
        <v>388</v>
      </c>
      <c r="UDA148" s="34" t="s">
        <v>388</v>
      </c>
      <c r="UDB148" s="34" t="s">
        <v>388</v>
      </c>
      <c r="UDC148" s="34" t="s">
        <v>388</v>
      </c>
      <c r="UDD148" s="34" t="s">
        <v>388</v>
      </c>
      <c r="UDE148" s="34" t="s">
        <v>388</v>
      </c>
      <c r="UDF148" s="34" t="s">
        <v>388</v>
      </c>
      <c r="UDG148" s="34" t="s">
        <v>388</v>
      </c>
      <c r="UDH148" s="34" t="s">
        <v>388</v>
      </c>
      <c r="UDI148" s="34" t="s">
        <v>388</v>
      </c>
      <c r="UDJ148" s="34" t="s">
        <v>388</v>
      </c>
      <c r="UDK148" s="34" t="s">
        <v>388</v>
      </c>
      <c r="UDL148" s="34" t="s">
        <v>388</v>
      </c>
      <c r="UDM148" s="34" t="s">
        <v>388</v>
      </c>
      <c r="UDN148" s="34" t="s">
        <v>388</v>
      </c>
      <c r="UDO148" s="34" t="s">
        <v>388</v>
      </c>
      <c r="UDP148" s="34" t="s">
        <v>388</v>
      </c>
      <c r="UDQ148" s="34" t="s">
        <v>388</v>
      </c>
      <c r="UDR148" s="34" t="s">
        <v>388</v>
      </c>
      <c r="UDS148" s="34" t="s">
        <v>388</v>
      </c>
      <c r="UDT148" s="34" t="s">
        <v>388</v>
      </c>
      <c r="UDU148" s="34" t="s">
        <v>388</v>
      </c>
      <c r="UDV148" s="34" t="s">
        <v>388</v>
      </c>
      <c r="UDW148" s="34" t="s">
        <v>388</v>
      </c>
      <c r="UDX148" s="34" t="s">
        <v>388</v>
      </c>
      <c r="UDY148" s="34" t="s">
        <v>388</v>
      </c>
      <c r="UDZ148" s="34" t="s">
        <v>388</v>
      </c>
      <c r="UEA148" s="34" t="s">
        <v>388</v>
      </c>
      <c r="UEB148" s="34" t="s">
        <v>388</v>
      </c>
      <c r="UEC148" s="34" t="s">
        <v>388</v>
      </c>
      <c r="UED148" s="34" t="s">
        <v>388</v>
      </c>
      <c r="UEE148" s="34" t="s">
        <v>388</v>
      </c>
      <c r="UEF148" s="34" t="s">
        <v>388</v>
      </c>
      <c r="UEG148" s="34" t="s">
        <v>388</v>
      </c>
      <c r="UEH148" s="34" t="s">
        <v>388</v>
      </c>
      <c r="UEI148" s="34" t="s">
        <v>388</v>
      </c>
      <c r="UEJ148" s="34" t="s">
        <v>388</v>
      </c>
      <c r="UEK148" s="34" t="s">
        <v>388</v>
      </c>
      <c r="UEL148" s="34" t="s">
        <v>388</v>
      </c>
      <c r="UEM148" s="34" t="s">
        <v>388</v>
      </c>
      <c r="UEN148" s="34" t="s">
        <v>388</v>
      </c>
      <c r="UEO148" s="34" t="s">
        <v>388</v>
      </c>
      <c r="UEP148" s="34" t="s">
        <v>388</v>
      </c>
      <c r="UEQ148" s="34" t="s">
        <v>388</v>
      </c>
      <c r="UER148" s="34" t="s">
        <v>388</v>
      </c>
      <c r="UES148" s="34" t="s">
        <v>388</v>
      </c>
      <c r="UET148" s="34" t="s">
        <v>388</v>
      </c>
      <c r="UEU148" s="34" t="s">
        <v>388</v>
      </c>
      <c r="UEV148" s="34" t="s">
        <v>388</v>
      </c>
      <c r="UEW148" s="34" t="s">
        <v>388</v>
      </c>
      <c r="UEX148" s="34" t="s">
        <v>388</v>
      </c>
      <c r="UEY148" s="34" t="s">
        <v>388</v>
      </c>
      <c r="UEZ148" s="34" t="s">
        <v>388</v>
      </c>
      <c r="UFA148" s="34" t="s">
        <v>388</v>
      </c>
      <c r="UFB148" s="34" t="s">
        <v>388</v>
      </c>
      <c r="UFC148" s="34" t="s">
        <v>388</v>
      </c>
      <c r="UFD148" s="34" t="s">
        <v>388</v>
      </c>
      <c r="UFE148" s="34" t="s">
        <v>388</v>
      </c>
      <c r="UFF148" s="34" t="s">
        <v>388</v>
      </c>
      <c r="UFG148" s="34" t="s">
        <v>388</v>
      </c>
      <c r="UFH148" s="34" t="s">
        <v>388</v>
      </c>
      <c r="UFI148" s="34" t="s">
        <v>388</v>
      </c>
      <c r="UFJ148" s="34" t="s">
        <v>388</v>
      </c>
      <c r="UFK148" s="34" t="s">
        <v>388</v>
      </c>
      <c r="UFL148" s="34" t="s">
        <v>388</v>
      </c>
      <c r="UFM148" s="34" t="s">
        <v>388</v>
      </c>
      <c r="UFN148" s="34" t="s">
        <v>388</v>
      </c>
      <c r="UFO148" s="34" t="s">
        <v>388</v>
      </c>
      <c r="UFP148" s="34" t="s">
        <v>388</v>
      </c>
      <c r="UFQ148" s="34" t="s">
        <v>388</v>
      </c>
      <c r="UFR148" s="34" t="s">
        <v>388</v>
      </c>
      <c r="UFS148" s="34" t="s">
        <v>388</v>
      </c>
      <c r="UFT148" s="34" t="s">
        <v>388</v>
      </c>
      <c r="UFU148" s="34" t="s">
        <v>388</v>
      </c>
      <c r="UFV148" s="34" t="s">
        <v>388</v>
      </c>
      <c r="UFW148" s="34" t="s">
        <v>388</v>
      </c>
      <c r="UFX148" s="34" t="s">
        <v>388</v>
      </c>
      <c r="UFY148" s="34" t="s">
        <v>388</v>
      </c>
      <c r="UFZ148" s="34" t="s">
        <v>388</v>
      </c>
      <c r="UGA148" s="34" t="s">
        <v>388</v>
      </c>
      <c r="UGB148" s="34" t="s">
        <v>388</v>
      </c>
      <c r="UGC148" s="34" t="s">
        <v>388</v>
      </c>
      <c r="UGD148" s="34" t="s">
        <v>388</v>
      </c>
      <c r="UGE148" s="34" t="s">
        <v>388</v>
      </c>
      <c r="UGF148" s="34" t="s">
        <v>388</v>
      </c>
      <c r="UGG148" s="34" t="s">
        <v>388</v>
      </c>
      <c r="UGH148" s="34" t="s">
        <v>388</v>
      </c>
      <c r="UGI148" s="34" t="s">
        <v>388</v>
      </c>
      <c r="UGJ148" s="34" t="s">
        <v>388</v>
      </c>
      <c r="UGK148" s="34" t="s">
        <v>388</v>
      </c>
      <c r="UGL148" s="34" t="s">
        <v>388</v>
      </c>
      <c r="UGM148" s="34" t="s">
        <v>388</v>
      </c>
      <c r="UGN148" s="34" t="s">
        <v>388</v>
      </c>
      <c r="UGO148" s="34" t="s">
        <v>388</v>
      </c>
      <c r="UGP148" s="34" t="s">
        <v>388</v>
      </c>
      <c r="UGQ148" s="34" t="s">
        <v>388</v>
      </c>
      <c r="UGR148" s="34" t="s">
        <v>388</v>
      </c>
      <c r="UGS148" s="34" t="s">
        <v>388</v>
      </c>
      <c r="UGT148" s="34" t="s">
        <v>388</v>
      </c>
      <c r="UGU148" s="34" t="s">
        <v>388</v>
      </c>
      <c r="UGV148" s="34" t="s">
        <v>388</v>
      </c>
      <c r="UGW148" s="34" t="s">
        <v>388</v>
      </c>
      <c r="UGX148" s="34" t="s">
        <v>388</v>
      </c>
      <c r="UGY148" s="34" t="s">
        <v>388</v>
      </c>
      <c r="UGZ148" s="34" t="s">
        <v>388</v>
      </c>
      <c r="UHA148" s="34" t="s">
        <v>388</v>
      </c>
      <c r="UHB148" s="34" t="s">
        <v>388</v>
      </c>
      <c r="UHC148" s="34" t="s">
        <v>388</v>
      </c>
      <c r="UHD148" s="34" t="s">
        <v>388</v>
      </c>
      <c r="UHE148" s="34" t="s">
        <v>388</v>
      </c>
      <c r="UHF148" s="34" t="s">
        <v>388</v>
      </c>
      <c r="UHG148" s="34" t="s">
        <v>388</v>
      </c>
      <c r="UHH148" s="34" t="s">
        <v>388</v>
      </c>
      <c r="UHI148" s="34" t="s">
        <v>388</v>
      </c>
      <c r="UHJ148" s="34" t="s">
        <v>388</v>
      </c>
      <c r="UHK148" s="34" t="s">
        <v>388</v>
      </c>
      <c r="UHL148" s="34" t="s">
        <v>388</v>
      </c>
      <c r="UHM148" s="34" t="s">
        <v>388</v>
      </c>
      <c r="UHN148" s="34" t="s">
        <v>388</v>
      </c>
      <c r="UHO148" s="34" t="s">
        <v>388</v>
      </c>
      <c r="UHP148" s="34" t="s">
        <v>388</v>
      </c>
      <c r="UHQ148" s="34" t="s">
        <v>388</v>
      </c>
      <c r="UHR148" s="34" t="s">
        <v>388</v>
      </c>
      <c r="UHS148" s="34" t="s">
        <v>388</v>
      </c>
      <c r="UHT148" s="34" t="s">
        <v>388</v>
      </c>
      <c r="UHU148" s="34" t="s">
        <v>388</v>
      </c>
      <c r="UHV148" s="34" t="s">
        <v>388</v>
      </c>
      <c r="UHW148" s="34" t="s">
        <v>388</v>
      </c>
      <c r="UHX148" s="34" t="s">
        <v>388</v>
      </c>
      <c r="UHY148" s="34" t="s">
        <v>388</v>
      </c>
      <c r="UHZ148" s="34" t="s">
        <v>388</v>
      </c>
      <c r="UIA148" s="34" t="s">
        <v>388</v>
      </c>
      <c r="UIB148" s="34" t="s">
        <v>388</v>
      </c>
      <c r="UIC148" s="34" t="s">
        <v>388</v>
      </c>
      <c r="UID148" s="34" t="s">
        <v>388</v>
      </c>
      <c r="UIE148" s="34" t="s">
        <v>388</v>
      </c>
      <c r="UIF148" s="34" t="s">
        <v>388</v>
      </c>
      <c r="UIG148" s="34" t="s">
        <v>388</v>
      </c>
      <c r="UIH148" s="34" t="s">
        <v>388</v>
      </c>
      <c r="UII148" s="34" t="s">
        <v>388</v>
      </c>
      <c r="UIJ148" s="34" t="s">
        <v>388</v>
      </c>
      <c r="UIK148" s="34" t="s">
        <v>388</v>
      </c>
      <c r="UIL148" s="34" t="s">
        <v>388</v>
      </c>
      <c r="UIM148" s="34" t="s">
        <v>388</v>
      </c>
      <c r="UIN148" s="34" t="s">
        <v>388</v>
      </c>
      <c r="UIO148" s="34" t="s">
        <v>388</v>
      </c>
      <c r="UIP148" s="34" t="s">
        <v>388</v>
      </c>
      <c r="UIQ148" s="34" t="s">
        <v>388</v>
      </c>
      <c r="UIR148" s="34" t="s">
        <v>388</v>
      </c>
      <c r="UIS148" s="34" t="s">
        <v>388</v>
      </c>
      <c r="UIT148" s="34" t="s">
        <v>388</v>
      </c>
      <c r="UIU148" s="34" t="s">
        <v>388</v>
      </c>
      <c r="UIV148" s="34" t="s">
        <v>388</v>
      </c>
      <c r="UIW148" s="34" t="s">
        <v>388</v>
      </c>
      <c r="UIX148" s="34" t="s">
        <v>388</v>
      </c>
      <c r="UIY148" s="34" t="s">
        <v>388</v>
      </c>
      <c r="UIZ148" s="34" t="s">
        <v>388</v>
      </c>
      <c r="UJA148" s="34" t="s">
        <v>388</v>
      </c>
      <c r="UJB148" s="34" t="s">
        <v>388</v>
      </c>
      <c r="UJC148" s="34" t="s">
        <v>388</v>
      </c>
      <c r="UJD148" s="34" t="s">
        <v>388</v>
      </c>
      <c r="UJE148" s="34" t="s">
        <v>388</v>
      </c>
      <c r="UJF148" s="34" t="s">
        <v>388</v>
      </c>
      <c r="UJG148" s="34" t="s">
        <v>388</v>
      </c>
      <c r="UJH148" s="34" t="s">
        <v>388</v>
      </c>
      <c r="UJI148" s="34" t="s">
        <v>388</v>
      </c>
      <c r="UJJ148" s="34" t="s">
        <v>388</v>
      </c>
      <c r="UJK148" s="34" t="s">
        <v>388</v>
      </c>
      <c r="UJL148" s="34" t="s">
        <v>388</v>
      </c>
      <c r="UJM148" s="34" t="s">
        <v>388</v>
      </c>
      <c r="UJN148" s="34" t="s">
        <v>388</v>
      </c>
      <c r="UJO148" s="34" t="s">
        <v>388</v>
      </c>
      <c r="UJP148" s="34" t="s">
        <v>388</v>
      </c>
      <c r="UJQ148" s="34" t="s">
        <v>388</v>
      </c>
      <c r="UJR148" s="34" t="s">
        <v>388</v>
      </c>
      <c r="UJS148" s="34" t="s">
        <v>388</v>
      </c>
      <c r="UJT148" s="34" t="s">
        <v>388</v>
      </c>
      <c r="UJU148" s="34" t="s">
        <v>388</v>
      </c>
      <c r="UJV148" s="34" t="s">
        <v>388</v>
      </c>
      <c r="UJW148" s="34" t="s">
        <v>388</v>
      </c>
      <c r="UJX148" s="34" t="s">
        <v>388</v>
      </c>
      <c r="UJY148" s="34" t="s">
        <v>388</v>
      </c>
      <c r="UJZ148" s="34" t="s">
        <v>388</v>
      </c>
      <c r="UKA148" s="34" t="s">
        <v>388</v>
      </c>
      <c r="UKB148" s="34" t="s">
        <v>388</v>
      </c>
      <c r="UKC148" s="34" t="s">
        <v>388</v>
      </c>
      <c r="UKD148" s="34" t="s">
        <v>388</v>
      </c>
      <c r="UKE148" s="34" t="s">
        <v>388</v>
      </c>
      <c r="UKF148" s="34" t="s">
        <v>388</v>
      </c>
      <c r="UKG148" s="34" t="s">
        <v>388</v>
      </c>
      <c r="UKH148" s="34" t="s">
        <v>388</v>
      </c>
      <c r="UKI148" s="34" t="s">
        <v>388</v>
      </c>
      <c r="UKJ148" s="34" t="s">
        <v>388</v>
      </c>
      <c r="UKK148" s="34" t="s">
        <v>388</v>
      </c>
      <c r="UKL148" s="34" t="s">
        <v>388</v>
      </c>
      <c r="UKM148" s="34" t="s">
        <v>388</v>
      </c>
      <c r="UKN148" s="34" t="s">
        <v>388</v>
      </c>
      <c r="UKO148" s="34" t="s">
        <v>388</v>
      </c>
      <c r="UKP148" s="34" t="s">
        <v>388</v>
      </c>
      <c r="UKQ148" s="34" t="s">
        <v>388</v>
      </c>
      <c r="UKR148" s="34" t="s">
        <v>388</v>
      </c>
      <c r="UKS148" s="34" t="s">
        <v>388</v>
      </c>
      <c r="UKT148" s="34" t="s">
        <v>388</v>
      </c>
      <c r="UKU148" s="34" t="s">
        <v>388</v>
      </c>
      <c r="UKV148" s="34" t="s">
        <v>388</v>
      </c>
      <c r="UKW148" s="34" t="s">
        <v>388</v>
      </c>
      <c r="UKX148" s="34" t="s">
        <v>388</v>
      </c>
      <c r="UKY148" s="34" t="s">
        <v>388</v>
      </c>
      <c r="UKZ148" s="34" t="s">
        <v>388</v>
      </c>
      <c r="ULA148" s="34" t="s">
        <v>388</v>
      </c>
      <c r="ULB148" s="34" t="s">
        <v>388</v>
      </c>
      <c r="ULC148" s="34" t="s">
        <v>388</v>
      </c>
      <c r="ULD148" s="34" t="s">
        <v>388</v>
      </c>
      <c r="ULE148" s="34" t="s">
        <v>388</v>
      </c>
      <c r="ULF148" s="34" t="s">
        <v>388</v>
      </c>
      <c r="ULG148" s="34" t="s">
        <v>388</v>
      </c>
      <c r="ULH148" s="34" t="s">
        <v>388</v>
      </c>
      <c r="ULI148" s="34" t="s">
        <v>388</v>
      </c>
      <c r="ULJ148" s="34" t="s">
        <v>388</v>
      </c>
      <c r="ULK148" s="34" t="s">
        <v>388</v>
      </c>
      <c r="ULL148" s="34" t="s">
        <v>388</v>
      </c>
      <c r="ULM148" s="34" t="s">
        <v>388</v>
      </c>
      <c r="ULN148" s="34" t="s">
        <v>388</v>
      </c>
      <c r="ULO148" s="34" t="s">
        <v>388</v>
      </c>
      <c r="ULP148" s="34" t="s">
        <v>388</v>
      </c>
      <c r="ULQ148" s="34" t="s">
        <v>388</v>
      </c>
      <c r="ULR148" s="34" t="s">
        <v>388</v>
      </c>
      <c r="ULS148" s="34" t="s">
        <v>388</v>
      </c>
      <c r="ULT148" s="34" t="s">
        <v>388</v>
      </c>
      <c r="ULU148" s="34" t="s">
        <v>388</v>
      </c>
      <c r="ULV148" s="34" t="s">
        <v>388</v>
      </c>
      <c r="ULW148" s="34" t="s">
        <v>388</v>
      </c>
      <c r="ULX148" s="34" t="s">
        <v>388</v>
      </c>
      <c r="ULY148" s="34" t="s">
        <v>388</v>
      </c>
      <c r="ULZ148" s="34" t="s">
        <v>388</v>
      </c>
      <c r="UMA148" s="34" t="s">
        <v>388</v>
      </c>
      <c r="UMB148" s="34" t="s">
        <v>388</v>
      </c>
      <c r="UMC148" s="34" t="s">
        <v>388</v>
      </c>
      <c r="UMD148" s="34" t="s">
        <v>388</v>
      </c>
      <c r="UME148" s="34" t="s">
        <v>388</v>
      </c>
      <c r="UMF148" s="34" t="s">
        <v>388</v>
      </c>
      <c r="UMG148" s="34" t="s">
        <v>388</v>
      </c>
      <c r="UMH148" s="34" t="s">
        <v>388</v>
      </c>
      <c r="UMI148" s="34" t="s">
        <v>388</v>
      </c>
      <c r="UMJ148" s="34" t="s">
        <v>388</v>
      </c>
      <c r="UMK148" s="34" t="s">
        <v>388</v>
      </c>
      <c r="UML148" s="34" t="s">
        <v>388</v>
      </c>
      <c r="UMM148" s="34" t="s">
        <v>388</v>
      </c>
      <c r="UMN148" s="34" t="s">
        <v>388</v>
      </c>
      <c r="UMO148" s="34" t="s">
        <v>388</v>
      </c>
      <c r="UMP148" s="34" t="s">
        <v>388</v>
      </c>
      <c r="UMQ148" s="34" t="s">
        <v>388</v>
      </c>
      <c r="UMR148" s="34" t="s">
        <v>388</v>
      </c>
      <c r="UMS148" s="34" t="s">
        <v>388</v>
      </c>
      <c r="UMT148" s="34" t="s">
        <v>388</v>
      </c>
      <c r="UMU148" s="34" t="s">
        <v>388</v>
      </c>
      <c r="UMV148" s="34" t="s">
        <v>388</v>
      </c>
      <c r="UMW148" s="34" t="s">
        <v>388</v>
      </c>
      <c r="UMX148" s="34" t="s">
        <v>388</v>
      </c>
      <c r="UMY148" s="34" t="s">
        <v>388</v>
      </c>
      <c r="UMZ148" s="34" t="s">
        <v>388</v>
      </c>
      <c r="UNA148" s="34" t="s">
        <v>388</v>
      </c>
      <c r="UNB148" s="34" t="s">
        <v>388</v>
      </c>
      <c r="UNC148" s="34" t="s">
        <v>388</v>
      </c>
      <c r="UND148" s="34" t="s">
        <v>388</v>
      </c>
      <c r="UNE148" s="34" t="s">
        <v>388</v>
      </c>
      <c r="UNF148" s="34" t="s">
        <v>388</v>
      </c>
      <c r="UNG148" s="34" t="s">
        <v>388</v>
      </c>
      <c r="UNH148" s="34" t="s">
        <v>388</v>
      </c>
      <c r="UNI148" s="34" t="s">
        <v>388</v>
      </c>
      <c r="UNJ148" s="34" t="s">
        <v>388</v>
      </c>
      <c r="UNK148" s="34" t="s">
        <v>388</v>
      </c>
      <c r="UNL148" s="34" t="s">
        <v>388</v>
      </c>
      <c r="UNM148" s="34" t="s">
        <v>388</v>
      </c>
      <c r="UNN148" s="34" t="s">
        <v>388</v>
      </c>
      <c r="UNO148" s="34" t="s">
        <v>388</v>
      </c>
      <c r="UNP148" s="34" t="s">
        <v>388</v>
      </c>
      <c r="UNQ148" s="34" t="s">
        <v>388</v>
      </c>
      <c r="UNR148" s="34" t="s">
        <v>388</v>
      </c>
      <c r="UNS148" s="34" t="s">
        <v>388</v>
      </c>
      <c r="UNT148" s="34" t="s">
        <v>388</v>
      </c>
      <c r="UNU148" s="34" t="s">
        <v>388</v>
      </c>
      <c r="UNV148" s="34" t="s">
        <v>388</v>
      </c>
      <c r="UNW148" s="34" t="s">
        <v>388</v>
      </c>
      <c r="UNX148" s="34" t="s">
        <v>388</v>
      </c>
      <c r="UNY148" s="34" t="s">
        <v>388</v>
      </c>
      <c r="UNZ148" s="34" t="s">
        <v>388</v>
      </c>
      <c r="UOA148" s="34" t="s">
        <v>388</v>
      </c>
      <c r="UOB148" s="34" t="s">
        <v>388</v>
      </c>
      <c r="UOC148" s="34" t="s">
        <v>388</v>
      </c>
      <c r="UOD148" s="34" t="s">
        <v>388</v>
      </c>
      <c r="UOE148" s="34" t="s">
        <v>388</v>
      </c>
      <c r="UOF148" s="34" t="s">
        <v>388</v>
      </c>
      <c r="UOG148" s="34" t="s">
        <v>388</v>
      </c>
      <c r="UOH148" s="34" t="s">
        <v>388</v>
      </c>
      <c r="UOI148" s="34" t="s">
        <v>388</v>
      </c>
      <c r="UOJ148" s="34" t="s">
        <v>388</v>
      </c>
      <c r="UOK148" s="34" t="s">
        <v>388</v>
      </c>
      <c r="UOL148" s="34" t="s">
        <v>388</v>
      </c>
      <c r="UOM148" s="34" t="s">
        <v>388</v>
      </c>
      <c r="UON148" s="34" t="s">
        <v>388</v>
      </c>
      <c r="UOO148" s="34" t="s">
        <v>388</v>
      </c>
      <c r="UOP148" s="34" t="s">
        <v>388</v>
      </c>
      <c r="UOQ148" s="34" t="s">
        <v>388</v>
      </c>
      <c r="UOR148" s="34" t="s">
        <v>388</v>
      </c>
      <c r="UOS148" s="34" t="s">
        <v>388</v>
      </c>
      <c r="UOT148" s="34" t="s">
        <v>388</v>
      </c>
      <c r="UOU148" s="34" t="s">
        <v>388</v>
      </c>
      <c r="UOV148" s="34" t="s">
        <v>388</v>
      </c>
      <c r="UOW148" s="34" t="s">
        <v>388</v>
      </c>
      <c r="UOX148" s="34" t="s">
        <v>388</v>
      </c>
      <c r="UOY148" s="34" t="s">
        <v>388</v>
      </c>
      <c r="UOZ148" s="34" t="s">
        <v>388</v>
      </c>
      <c r="UPA148" s="34" t="s">
        <v>388</v>
      </c>
      <c r="UPB148" s="34" t="s">
        <v>388</v>
      </c>
      <c r="UPC148" s="34" t="s">
        <v>388</v>
      </c>
      <c r="UPD148" s="34" t="s">
        <v>388</v>
      </c>
      <c r="UPE148" s="34" t="s">
        <v>388</v>
      </c>
      <c r="UPF148" s="34" t="s">
        <v>388</v>
      </c>
      <c r="UPG148" s="34" t="s">
        <v>388</v>
      </c>
      <c r="UPH148" s="34" t="s">
        <v>388</v>
      </c>
      <c r="UPI148" s="34" t="s">
        <v>388</v>
      </c>
      <c r="UPJ148" s="34" t="s">
        <v>388</v>
      </c>
      <c r="UPK148" s="34" t="s">
        <v>388</v>
      </c>
      <c r="UPL148" s="34" t="s">
        <v>388</v>
      </c>
      <c r="UPM148" s="34" t="s">
        <v>388</v>
      </c>
      <c r="UPN148" s="34" t="s">
        <v>388</v>
      </c>
      <c r="UPO148" s="34" t="s">
        <v>388</v>
      </c>
      <c r="UPP148" s="34" t="s">
        <v>388</v>
      </c>
      <c r="UPQ148" s="34" t="s">
        <v>388</v>
      </c>
      <c r="UPR148" s="34" t="s">
        <v>388</v>
      </c>
      <c r="UPS148" s="34" t="s">
        <v>388</v>
      </c>
      <c r="UPT148" s="34" t="s">
        <v>388</v>
      </c>
      <c r="UPU148" s="34" t="s">
        <v>388</v>
      </c>
      <c r="UPV148" s="34" t="s">
        <v>388</v>
      </c>
      <c r="UPW148" s="34" t="s">
        <v>388</v>
      </c>
      <c r="UPX148" s="34" t="s">
        <v>388</v>
      </c>
      <c r="UPY148" s="34" t="s">
        <v>388</v>
      </c>
      <c r="UPZ148" s="34" t="s">
        <v>388</v>
      </c>
      <c r="UQA148" s="34" t="s">
        <v>388</v>
      </c>
      <c r="UQB148" s="34" t="s">
        <v>388</v>
      </c>
      <c r="UQC148" s="34" t="s">
        <v>388</v>
      </c>
      <c r="UQD148" s="34" t="s">
        <v>388</v>
      </c>
      <c r="UQE148" s="34" t="s">
        <v>388</v>
      </c>
      <c r="UQF148" s="34" t="s">
        <v>388</v>
      </c>
      <c r="UQG148" s="34" t="s">
        <v>388</v>
      </c>
      <c r="UQH148" s="34" t="s">
        <v>388</v>
      </c>
      <c r="UQI148" s="34" t="s">
        <v>388</v>
      </c>
      <c r="UQJ148" s="34" t="s">
        <v>388</v>
      </c>
      <c r="UQK148" s="34" t="s">
        <v>388</v>
      </c>
      <c r="UQL148" s="34" t="s">
        <v>388</v>
      </c>
      <c r="UQM148" s="34" t="s">
        <v>388</v>
      </c>
      <c r="UQN148" s="34" t="s">
        <v>388</v>
      </c>
      <c r="UQO148" s="34" t="s">
        <v>388</v>
      </c>
      <c r="UQP148" s="34" t="s">
        <v>388</v>
      </c>
      <c r="UQQ148" s="34" t="s">
        <v>388</v>
      </c>
      <c r="UQR148" s="34" t="s">
        <v>388</v>
      </c>
      <c r="UQS148" s="34" t="s">
        <v>388</v>
      </c>
      <c r="UQT148" s="34" t="s">
        <v>388</v>
      </c>
      <c r="UQU148" s="34" t="s">
        <v>388</v>
      </c>
      <c r="UQV148" s="34" t="s">
        <v>388</v>
      </c>
      <c r="UQW148" s="34" t="s">
        <v>388</v>
      </c>
      <c r="UQX148" s="34" t="s">
        <v>388</v>
      </c>
      <c r="UQY148" s="34" t="s">
        <v>388</v>
      </c>
      <c r="UQZ148" s="34" t="s">
        <v>388</v>
      </c>
      <c r="URA148" s="34" t="s">
        <v>388</v>
      </c>
      <c r="URB148" s="34" t="s">
        <v>388</v>
      </c>
      <c r="URC148" s="34" t="s">
        <v>388</v>
      </c>
      <c r="URD148" s="34" t="s">
        <v>388</v>
      </c>
      <c r="URE148" s="34" t="s">
        <v>388</v>
      </c>
      <c r="URF148" s="34" t="s">
        <v>388</v>
      </c>
      <c r="URG148" s="34" t="s">
        <v>388</v>
      </c>
      <c r="URH148" s="34" t="s">
        <v>388</v>
      </c>
      <c r="URI148" s="34" t="s">
        <v>388</v>
      </c>
      <c r="URJ148" s="34" t="s">
        <v>388</v>
      </c>
      <c r="URK148" s="34" t="s">
        <v>388</v>
      </c>
      <c r="URL148" s="34" t="s">
        <v>388</v>
      </c>
      <c r="URM148" s="34" t="s">
        <v>388</v>
      </c>
      <c r="URN148" s="34" t="s">
        <v>388</v>
      </c>
      <c r="URO148" s="34" t="s">
        <v>388</v>
      </c>
      <c r="URP148" s="34" t="s">
        <v>388</v>
      </c>
      <c r="URQ148" s="34" t="s">
        <v>388</v>
      </c>
      <c r="URR148" s="34" t="s">
        <v>388</v>
      </c>
      <c r="URS148" s="34" t="s">
        <v>388</v>
      </c>
      <c r="URT148" s="34" t="s">
        <v>388</v>
      </c>
      <c r="URU148" s="34" t="s">
        <v>388</v>
      </c>
      <c r="URV148" s="34" t="s">
        <v>388</v>
      </c>
      <c r="URW148" s="34" t="s">
        <v>388</v>
      </c>
      <c r="URX148" s="34" t="s">
        <v>388</v>
      </c>
      <c r="URY148" s="34" t="s">
        <v>388</v>
      </c>
      <c r="URZ148" s="34" t="s">
        <v>388</v>
      </c>
      <c r="USA148" s="34" t="s">
        <v>388</v>
      </c>
      <c r="USB148" s="34" t="s">
        <v>388</v>
      </c>
      <c r="USC148" s="34" t="s">
        <v>388</v>
      </c>
      <c r="USD148" s="34" t="s">
        <v>388</v>
      </c>
      <c r="USE148" s="34" t="s">
        <v>388</v>
      </c>
      <c r="USF148" s="34" t="s">
        <v>388</v>
      </c>
      <c r="USG148" s="34" t="s">
        <v>388</v>
      </c>
      <c r="USH148" s="34" t="s">
        <v>388</v>
      </c>
      <c r="USI148" s="34" t="s">
        <v>388</v>
      </c>
      <c r="USJ148" s="34" t="s">
        <v>388</v>
      </c>
      <c r="USK148" s="34" t="s">
        <v>388</v>
      </c>
      <c r="USL148" s="34" t="s">
        <v>388</v>
      </c>
      <c r="USM148" s="34" t="s">
        <v>388</v>
      </c>
      <c r="USN148" s="34" t="s">
        <v>388</v>
      </c>
      <c r="USO148" s="34" t="s">
        <v>388</v>
      </c>
      <c r="USP148" s="34" t="s">
        <v>388</v>
      </c>
      <c r="USQ148" s="34" t="s">
        <v>388</v>
      </c>
      <c r="USR148" s="34" t="s">
        <v>388</v>
      </c>
      <c r="USS148" s="34" t="s">
        <v>388</v>
      </c>
      <c r="UST148" s="34" t="s">
        <v>388</v>
      </c>
      <c r="USU148" s="34" t="s">
        <v>388</v>
      </c>
      <c r="USV148" s="34" t="s">
        <v>388</v>
      </c>
      <c r="USW148" s="34" t="s">
        <v>388</v>
      </c>
      <c r="USX148" s="34" t="s">
        <v>388</v>
      </c>
      <c r="USY148" s="34" t="s">
        <v>388</v>
      </c>
      <c r="USZ148" s="34" t="s">
        <v>388</v>
      </c>
      <c r="UTA148" s="34" t="s">
        <v>388</v>
      </c>
      <c r="UTB148" s="34" t="s">
        <v>388</v>
      </c>
      <c r="UTC148" s="34" t="s">
        <v>388</v>
      </c>
      <c r="UTD148" s="34" t="s">
        <v>388</v>
      </c>
      <c r="UTE148" s="34" t="s">
        <v>388</v>
      </c>
      <c r="UTF148" s="34" t="s">
        <v>388</v>
      </c>
      <c r="UTG148" s="34" t="s">
        <v>388</v>
      </c>
      <c r="UTH148" s="34" t="s">
        <v>388</v>
      </c>
      <c r="UTI148" s="34" t="s">
        <v>388</v>
      </c>
      <c r="UTJ148" s="34" t="s">
        <v>388</v>
      </c>
      <c r="UTK148" s="34" t="s">
        <v>388</v>
      </c>
      <c r="UTL148" s="34" t="s">
        <v>388</v>
      </c>
      <c r="UTM148" s="34" t="s">
        <v>388</v>
      </c>
      <c r="UTN148" s="34" t="s">
        <v>388</v>
      </c>
      <c r="UTO148" s="34" t="s">
        <v>388</v>
      </c>
      <c r="UTP148" s="34" t="s">
        <v>388</v>
      </c>
      <c r="UTQ148" s="34" t="s">
        <v>388</v>
      </c>
      <c r="UTR148" s="34" t="s">
        <v>388</v>
      </c>
      <c r="UTS148" s="34" t="s">
        <v>388</v>
      </c>
      <c r="UTT148" s="34" t="s">
        <v>388</v>
      </c>
      <c r="UTU148" s="34" t="s">
        <v>388</v>
      </c>
      <c r="UTV148" s="34" t="s">
        <v>388</v>
      </c>
      <c r="UTW148" s="34" t="s">
        <v>388</v>
      </c>
      <c r="UTX148" s="34" t="s">
        <v>388</v>
      </c>
      <c r="UTY148" s="34" t="s">
        <v>388</v>
      </c>
      <c r="UTZ148" s="34" t="s">
        <v>388</v>
      </c>
      <c r="UUA148" s="34" t="s">
        <v>388</v>
      </c>
      <c r="UUB148" s="34" t="s">
        <v>388</v>
      </c>
      <c r="UUC148" s="34" t="s">
        <v>388</v>
      </c>
      <c r="UUD148" s="34" t="s">
        <v>388</v>
      </c>
      <c r="UUE148" s="34" t="s">
        <v>388</v>
      </c>
      <c r="UUF148" s="34" t="s">
        <v>388</v>
      </c>
      <c r="UUG148" s="34" t="s">
        <v>388</v>
      </c>
      <c r="UUH148" s="34" t="s">
        <v>388</v>
      </c>
      <c r="UUI148" s="34" t="s">
        <v>388</v>
      </c>
      <c r="UUJ148" s="34" t="s">
        <v>388</v>
      </c>
      <c r="UUK148" s="34" t="s">
        <v>388</v>
      </c>
      <c r="UUL148" s="34" t="s">
        <v>388</v>
      </c>
      <c r="UUM148" s="34" t="s">
        <v>388</v>
      </c>
      <c r="UUN148" s="34" t="s">
        <v>388</v>
      </c>
      <c r="UUO148" s="34" t="s">
        <v>388</v>
      </c>
      <c r="UUP148" s="34" t="s">
        <v>388</v>
      </c>
      <c r="UUQ148" s="34" t="s">
        <v>388</v>
      </c>
      <c r="UUR148" s="34" t="s">
        <v>388</v>
      </c>
      <c r="UUS148" s="34" t="s">
        <v>388</v>
      </c>
      <c r="UUT148" s="34" t="s">
        <v>388</v>
      </c>
      <c r="UUU148" s="34" t="s">
        <v>388</v>
      </c>
      <c r="UUV148" s="34" t="s">
        <v>388</v>
      </c>
      <c r="UUW148" s="34" t="s">
        <v>388</v>
      </c>
      <c r="UUX148" s="34" t="s">
        <v>388</v>
      </c>
      <c r="UUY148" s="34" t="s">
        <v>388</v>
      </c>
      <c r="UUZ148" s="34" t="s">
        <v>388</v>
      </c>
      <c r="UVA148" s="34" t="s">
        <v>388</v>
      </c>
      <c r="UVB148" s="34" t="s">
        <v>388</v>
      </c>
      <c r="UVC148" s="34" t="s">
        <v>388</v>
      </c>
      <c r="UVD148" s="34" t="s">
        <v>388</v>
      </c>
      <c r="UVE148" s="34" t="s">
        <v>388</v>
      </c>
      <c r="UVF148" s="34" t="s">
        <v>388</v>
      </c>
      <c r="UVG148" s="34" t="s">
        <v>388</v>
      </c>
      <c r="UVH148" s="34" t="s">
        <v>388</v>
      </c>
      <c r="UVI148" s="34" t="s">
        <v>388</v>
      </c>
      <c r="UVJ148" s="34" t="s">
        <v>388</v>
      </c>
      <c r="UVK148" s="34" t="s">
        <v>388</v>
      </c>
      <c r="UVL148" s="34" t="s">
        <v>388</v>
      </c>
      <c r="UVM148" s="34" t="s">
        <v>388</v>
      </c>
      <c r="UVN148" s="34" t="s">
        <v>388</v>
      </c>
      <c r="UVO148" s="34" t="s">
        <v>388</v>
      </c>
      <c r="UVP148" s="34" t="s">
        <v>388</v>
      </c>
      <c r="UVQ148" s="34" t="s">
        <v>388</v>
      </c>
      <c r="UVR148" s="34" t="s">
        <v>388</v>
      </c>
      <c r="UVS148" s="34" t="s">
        <v>388</v>
      </c>
      <c r="UVT148" s="34" t="s">
        <v>388</v>
      </c>
      <c r="UVU148" s="34" t="s">
        <v>388</v>
      </c>
      <c r="UVV148" s="34" t="s">
        <v>388</v>
      </c>
      <c r="UVW148" s="34" t="s">
        <v>388</v>
      </c>
      <c r="UVX148" s="34" t="s">
        <v>388</v>
      </c>
      <c r="UVY148" s="34" t="s">
        <v>388</v>
      </c>
      <c r="UVZ148" s="34" t="s">
        <v>388</v>
      </c>
      <c r="UWA148" s="34" t="s">
        <v>388</v>
      </c>
      <c r="UWB148" s="34" t="s">
        <v>388</v>
      </c>
      <c r="UWC148" s="34" t="s">
        <v>388</v>
      </c>
      <c r="UWD148" s="34" t="s">
        <v>388</v>
      </c>
      <c r="UWE148" s="34" t="s">
        <v>388</v>
      </c>
      <c r="UWF148" s="34" t="s">
        <v>388</v>
      </c>
      <c r="UWG148" s="34" t="s">
        <v>388</v>
      </c>
      <c r="UWH148" s="34" t="s">
        <v>388</v>
      </c>
      <c r="UWI148" s="34" t="s">
        <v>388</v>
      </c>
      <c r="UWJ148" s="34" t="s">
        <v>388</v>
      </c>
      <c r="UWK148" s="34" t="s">
        <v>388</v>
      </c>
      <c r="UWL148" s="34" t="s">
        <v>388</v>
      </c>
      <c r="UWM148" s="34" t="s">
        <v>388</v>
      </c>
      <c r="UWN148" s="34" t="s">
        <v>388</v>
      </c>
      <c r="UWO148" s="34" t="s">
        <v>388</v>
      </c>
      <c r="UWP148" s="34" t="s">
        <v>388</v>
      </c>
      <c r="UWQ148" s="34" t="s">
        <v>388</v>
      </c>
      <c r="UWR148" s="34" t="s">
        <v>388</v>
      </c>
      <c r="UWS148" s="34" t="s">
        <v>388</v>
      </c>
      <c r="UWT148" s="34" t="s">
        <v>388</v>
      </c>
      <c r="UWU148" s="34" t="s">
        <v>388</v>
      </c>
      <c r="UWV148" s="34" t="s">
        <v>388</v>
      </c>
      <c r="UWW148" s="34" t="s">
        <v>388</v>
      </c>
      <c r="UWX148" s="34" t="s">
        <v>388</v>
      </c>
      <c r="UWY148" s="34" t="s">
        <v>388</v>
      </c>
      <c r="UWZ148" s="34" t="s">
        <v>388</v>
      </c>
      <c r="UXA148" s="34" t="s">
        <v>388</v>
      </c>
      <c r="UXB148" s="34" t="s">
        <v>388</v>
      </c>
      <c r="UXC148" s="34" t="s">
        <v>388</v>
      </c>
      <c r="UXD148" s="34" t="s">
        <v>388</v>
      </c>
      <c r="UXE148" s="34" t="s">
        <v>388</v>
      </c>
      <c r="UXF148" s="34" t="s">
        <v>388</v>
      </c>
      <c r="UXG148" s="34" t="s">
        <v>388</v>
      </c>
      <c r="UXH148" s="34" t="s">
        <v>388</v>
      </c>
      <c r="UXI148" s="34" t="s">
        <v>388</v>
      </c>
      <c r="UXJ148" s="34" t="s">
        <v>388</v>
      </c>
      <c r="UXK148" s="34" t="s">
        <v>388</v>
      </c>
      <c r="UXL148" s="34" t="s">
        <v>388</v>
      </c>
      <c r="UXM148" s="34" t="s">
        <v>388</v>
      </c>
      <c r="UXN148" s="34" t="s">
        <v>388</v>
      </c>
      <c r="UXO148" s="34" t="s">
        <v>388</v>
      </c>
      <c r="UXP148" s="34" t="s">
        <v>388</v>
      </c>
      <c r="UXQ148" s="34" t="s">
        <v>388</v>
      </c>
      <c r="UXR148" s="34" t="s">
        <v>388</v>
      </c>
      <c r="UXS148" s="34" t="s">
        <v>388</v>
      </c>
      <c r="UXT148" s="34" t="s">
        <v>388</v>
      </c>
      <c r="UXU148" s="34" t="s">
        <v>388</v>
      </c>
      <c r="UXV148" s="34" t="s">
        <v>388</v>
      </c>
      <c r="UXW148" s="34" t="s">
        <v>388</v>
      </c>
      <c r="UXX148" s="34" t="s">
        <v>388</v>
      </c>
      <c r="UXY148" s="34" t="s">
        <v>388</v>
      </c>
      <c r="UXZ148" s="34" t="s">
        <v>388</v>
      </c>
      <c r="UYA148" s="34" t="s">
        <v>388</v>
      </c>
      <c r="UYB148" s="34" t="s">
        <v>388</v>
      </c>
      <c r="UYC148" s="34" t="s">
        <v>388</v>
      </c>
      <c r="UYD148" s="34" t="s">
        <v>388</v>
      </c>
      <c r="UYE148" s="34" t="s">
        <v>388</v>
      </c>
      <c r="UYF148" s="34" t="s">
        <v>388</v>
      </c>
      <c r="UYG148" s="34" t="s">
        <v>388</v>
      </c>
      <c r="UYH148" s="34" t="s">
        <v>388</v>
      </c>
      <c r="UYI148" s="34" t="s">
        <v>388</v>
      </c>
      <c r="UYJ148" s="34" t="s">
        <v>388</v>
      </c>
      <c r="UYK148" s="34" t="s">
        <v>388</v>
      </c>
      <c r="UYL148" s="34" t="s">
        <v>388</v>
      </c>
      <c r="UYM148" s="34" t="s">
        <v>388</v>
      </c>
      <c r="UYN148" s="34" t="s">
        <v>388</v>
      </c>
      <c r="UYO148" s="34" t="s">
        <v>388</v>
      </c>
      <c r="UYP148" s="34" t="s">
        <v>388</v>
      </c>
      <c r="UYQ148" s="34" t="s">
        <v>388</v>
      </c>
      <c r="UYR148" s="34" t="s">
        <v>388</v>
      </c>
      <c r="UYS148" s="34" t="s">
        <v>388</v>
      </c>
      <c r="UYT148" s="34" t="s">
        <v>388</v>
      </c>
      <c r="UYU148" s="34" t="s">
        <v>388</v>
      </c>
      <c r="UYV148" s="34" t="s">
        <v>388</v>
      </c>
      <c r="UYW148" s="34" t="s">
        <v>388</v>
      </c>
      <c r="UYX148" s="34" t="s">
        <v>388</v>
      </c>
      <c r="UYY148" s="34" t="s">
        <v>388</v>
      </c>
      <c r="UYZ148" s="34" t="s">
        <v>388</v>
      </c>
      <c r="UZA148" s="34" t="s">
        <v>388</v>
      </c>
      <c r="UZB148" s="34" t="s">
        <v>388</v>
      </c>
      <c r="UZC148" s="34" t="s">
        <v>388</v>
      </c>
      <c r="UZD148" s="34" t="s">
        <v>388</v>
      </c>
      <c r="UZE148" s="34" t="s">
        <v>388</v>
      </c>
      <c r="UZF148" s="34" t="s">
        <v>388</v>
      </c>
      <c r="UZG148" s="34" t="s">
        <v>388</v>
      </c>
      <c r="UZH148" s="34" t="s">
        <v>388</v>
      </c>
      <c r="UZI148" s="34" t="s">
        <v>388</v>
      </c>
      <c r="UZJ148" s="34" t="s">
        <v>388</v>
      </c>
      <c r="UZK148" s="34" t="s">
        <v>388</v>
      </c>
      <c r="UZL148" s="34" t="s">
        <v>388</v>
      </c>
      <c r="UZM148" s="34" t="s">
        <v>388</v>
      </c>
      <c r="UZN148" s="34" t="s">
        <v>388</v>
      </c>
      <c r="UZO148" s="34" t="s">
        <v>388</v>
      </c>
      <c r="UZP148" s="34" t="s">
        <v>388</v>
      </c>
      <c r="UZQ148" s="34" t="s">
        <v>388</v>
      </c>
      <c r="UZR148" s="34" t="s">
        <v>388</v>
      </c>
      <c r="UZS148" s="34" t="s">
        <v>388</v>
      </c>
      <c r="UZT148" s="34" t="s">
        <v>388</v>
      </c>
      <c r="UZU148" s="34" t="s">
        <v>388</v>
      </c>
      <c r="UZV148" s="34" t="s">
        <v>388</v>
      </c>
      <c r="UZW148" s="34" t="s">
        <v>388</v>
      </c>
      <c r="UZX148" s="34" t="s">
        <v>388</v>
      </c>
      <c r="UZY148" s="34" t="s">
        <v>388</v>
      </c>
      <c r="UZZ148" s="34" t="s">
        <v>388</v>
      </c>
      <c r="VAA148" s="34" t="s">
        <v>388</v>
      </c>
      <c r="VAB148" s="34" t="s">
        <v>388</v>
      </c>
      <c r="VAC148" s="34" t="s">
        <v>388</v>
      </c>
      <c r="VAD148" s="34" t="s">
        <v>388</v>
      </c>
      <c r="VAE148" s="34" t="s">
        <v>388</v>
      </c>
      <c r="VAF148" s="34" t="s">
        <v>388</v>
      </c>
      <c r="VAG148" s="34" t="s">
        <v>388</v>
      </c>
      <c r="VAH148" s="34" t="s">
        <v>388</v>
      </c>
      <c r="VAI148" s="34" t="s">
        <v>388</v>
      </c>
      <c r="VAJ148" s="34" t="s">
        <v>388</v>
      </c>
      <c r="VAK148" s="34" t="s">
        <v>388</v>
      </c>
      <c r="VAL148" s="34" t="s">
        <v>388</v>
      </c>
      <c r="VAM148" s="34" t="s">
        <v>388</v>
      </c>
      <c r="VAN148" s="34" t="s">
        <v>388</v>
      </c>
      <c r="VAO148" s="34" t="s">
        <v>388</v>
      </c>
      <c r="VAP148" s="34" t="s">
        <v>388</v>
      </c>
      <c r="VAQ148" s="34" t="s">
        <v>388</v>
      </c>
      <c r="VAR148" s="34" t="s">
        <v>388</v>
      </c>
      <c r="VAS148" s="34" t="s">
        <v>388</v>
      </c>
      <c r="VAT148" s="34" t="s">
        <v>388</v>
      </c>
      <c r="VAU148" s="34" t="s">
        <v>388</v>
      </c>
      <c r="VAV148" s="34" t="s">
        <v>388</v>
      </c>
      <c r="VAW148" s="34" t="s">
        <v>388</v>
      </c>
      <c r="VAX148" s="34" t="s">
        <v>388</v>
      </c>
      <c r="VAY148" s="34" t="s">
        <v>388</v>
      </c>
      <c r="VAZ148" s="34" t="s">
        <v>388</v>
      </c>
      <c r="VBA148" s="34" t="s">
        <v>388</v>
      </c>
      <c r="VBB148" s="34" t="s">
        <v>388</v>
      </c>
      <c r="VBC148" s="34" t="s">
        <v>388</v>
      </c>
      <c r="VBD148" s="34" t="s">
        <v>388</v>
      </c>
      <c r="VBE148" s="34" t="s">
        <v>388</v>
      </c>
      <c r="VBF148" s="34" t="s">
        <v>388</v>
      </c>
      <c r="VBG148" s="34" t="s">
        <v>388</v>
      </c>
      <c r="VBH148" s="34" t="s">
        <v>388</v>
      </c>
      <c r="VBI148" s="34" t="s">
        <v>388</v>
      </c>
      <c r="VBJ148" s="34" t="s">
        <v>388</v>
      </c>
      <c r="VBK148" s="34" t="s">
        <v>388</v>
      </c>
      <c r="VBL148" s="34" t="s">
        <v>388</v>
      </c>
      <c r="VBM148" s="34" t="s">
        <v>388</v>
      </c>
      <c r="VBN148" s="34" t="s">
        <v>388</v>
      </c>
      <c r="VBO148" s="34" t="s">
        <v>388</v>
      </c>
      <c r="VBP148" s="34" t="s">
        <v>388</v>
      </c>
      <c r="VBQ148" s="34" t="s">
        <v>388</v>
      </c>
      <c r="VBR148" s="34" t="s">
        <v>388</v>
      </c>
      <c r="VBS148" s="34" t="s">
        <v>388</v>
      </c>
      <c r="VBT148" s="34" t="s">
        <v>388</v>
      </c>
      <c r="VBU148" s="34" t="s">
        <v>388</v>
      </c>
      <c r="VBV148" s="34" t="s">
        <v>388</v>
      </c>
      <c r="VBW148" s="34" t="s">
        <v>388</v>
      </c>
      <c r="VBX148" s="34" t="s">
        <v>388</v>
      </c>
      <c r="VBY148" s="34" t="s">
        <v>388</v>
      </c>
      <c r="VBZ148" s="34" t="s">
        <v>388</v>
      </c>
      <c r="VCA148" s="34" t="s">
        <v>388</v>
      </c>
      <c r="VCB148" s="34" t="s">
        <v>388</v>
      </c>
      <c r="VCC148" s="34" t="s">
        <v>388</v>
      </c>
      <c r="VCD148" s="34" t="s">
        <v>388</v>
      </c>
      <c r="VCE148" s="34" t="s">
        <v>388</v>
      </c>
      <c r="VCF148" s="34" t="s">
        <v>388</v>
      </c>
      <c r="VCG148" s="34" t="s">
        <v>388</v>
      </c>
      <c r="VCH148" s="34" t="s">
        <v>388</v>
      </c>
      <c r="VCI148" s="34" t="s">
        <v>388</v>
      </c>
      <c r="VCJ148" s="34" t="s">
        <v>388</v>
      </c>
      <c r="VCK148" s="34" t="s">
        <v>388</v>
      </c>
      <c r="VCL148" s="34" t="s">
        <v>388</v>
      </c>
      <c r="VCM148" s="34" t="s">
        <v>388</v>
      </c>
      <c r="VCN148" s="34" t="s">
        <v>388</v>
      </c>
      <c r="VCO148" s="34" t="s">
        <v>388</v>
      </c>
      <c r="VCP148" s="34" t="s">
        <v>388</v>
      </c>
      <c r="VCQ148" s="34" t="s">
        <v>388</v>
      </c>
      <c r="VCR148" s="34" t="s">
        <v>388</v>
      </c>
      <c r="VCS148" s="34" t="s">
        <v>388</v>
      </c>
      <c r="VCT148" s="34" t="s">
        <v>388</v>
      </c>
      <c r="VCU148" s="34" t="s">
        <v>388</v>
      </c>
      <c r="VCV148" s="34" t="s">
        <v>388</v>
      </c>
      <c r="VCW148" s="34" t="s">
        <v>388</v>
      </c>
      <c r="VCX148" s="34" t="s">
        <v>388</v>
      </c>
      <c r="VCY148" s="34" t="s">
        <v>388</v>
      </c>
      <c r="VCZ148" s="34" t="s">
        <v>388</v>
      </c>
      <c r="VDA148" s="34" t="s">
        <v>388</v>
      </c>
      <c r="VDB148" s="34" t="s">
        <v>388</v>
      </c>
      <c r="VDC148" s="34" t="s">
        <v>388</v>
      </c>
      <c r="VDD148" s="34" t="s">
        <v>388</v>
      </c>
      <c r="VDE148" s="34" t="s">
        <v>388</v>
      </c>
      <c r="VDF148" s="34" t="s">
        <v>388</v>
      </c>
      <c r="VDG148" s="34" t="s">
        <v>388</v>
      </c>
      <c r="VDH148" s="34" t="s">
        <v>388</v>
      </c>
      <c r="VDI148" s="34" t="s">
        <v>388</v>
      </c>
      <c r="VDJ148" s="34" t="s">
        <v>388</v>
      </c>
      <c r="VDK148" s="34" t="s">
        <v>388</v>
      </c>
      <c r="VDL148" s="34" t="s">
        <v>388</v>
      </c>
      <c r="VDM148" s="34" t="s">
        <v>388</v>
      </c>
      <c r="VDN148" s="34" t="s">
        <v>388</v>
      </c>
      <c r="VDO148" s="34" t="s">
        <v>388</v>
      </c>
      <c r="VDP148" s="34" t="s">
        <v>388</v>
      </c>
      <c r="VDQ148" s="34" t="s">
        <v>388</v>
      </c>
      <c r="VDR148" s="34" t="s">
        <v>388</v>
      </c>
      <c r="VDS148" s="34" t="s">
        <v>388</v>
      </c>
      <c r="VDT148" s="34" t="s">
        <v>388</v>
      </c>
      <c r="VDU148" s="34" t="s">
        <v>388</v>
      </c>
      <c r="VDV148" s="34" t="s">
        <v>388</v>
      </c>
      <c r="VDW148" s="34" t="s">
        <v>388</v>
      </c>
      <c r="VDX148" s="34" t="s">
        <v>388</v>
      </c>
      <c r="VDY148" s="34" t="s">
        <v>388</v>
      </c>
      <c r="VDZ148" s="34" t="s">
        <v>388</v>
      </c>
      <c r="VEA148" s="34" t="s">
        <v>388</v>
      </c>
      <c r="VEB148" s="34" t="s">
        <v>388</v>
      </c>
      <c r="VEC148" s="34" t="s">
        <v>388</v>
      </c>
      <c r="VED148" s="34" t="s">
        <v>388</v>
      </c>
      <c r="VEE148" s="34" t="s">
        <v>388</v>
      </c>
      <c r="VEF148" s="34" t="s">
        <v>388</v>
      </c>
      <c r="VEG148" s="34" t="s">
        <v>388</v>
      </c>
      <c r="VEH148" s="34" t="s">
        <v>388</v>
      </c>
      <c r="VEI148" s="34" t="s">
        <v>388</v>
      </c>
      <c r="VEJ148" s="34" t="s">
        <v>388</v>
      </c>
      <c r="VEK148" s="34" t="s">
        <v>388</v>
      </c>
      <c r="VEL148" s="34" t="s">
        <v>388</v>
      </c>
      <c r="VEM148" s="34" t="s">
        <v>388</v>
      </c>
      <c r="VEN148" s="34" t="s">
        <v>388</v>
      </c>
      <c r="VEO148" s="34" t="s">
        <v>388</v>
      </c>
      <c r="VEP148" s="34" t="s">
        <v>388</v>
      </c>
      <c r="VEQ148" s="34" t="s">
        <v>388</v>
      </c>
      <c r="VER148" s="34" t="s">
        <v>388</v>
      </c>
      <c r="VES148" s="34" t="s">
        <v>388</v>
      </c>
      <c r="VET148" s="34" t="s">
        <v>388</v>
      </c>
      <c r="VEU148" s="34" t="s">
        <v>388</v>
      </c>
      <c r="VEV148" s="34" t="s">
        <v>388</v>
      </c>
      <c r="VEW148" s="34" t="s">
        <v>388</v>
      </c>
      <c r="VEX148" s="34" t="s">
        <v>388</v>
      </c>
      <c r="VEY148" s="34" t="s">
        <v>388</v>
      </c>
      <c r="VEZ148" s="34" t="s">
        <v>388</v>
      </c>
      <c r="VFA148" s="34" t="s">
        <v>388</v>
      </c>
      <c r="VFB148" s="34" t="s">
        <v>388</v>
      </c>
      <c r="VFC148" s="34" t="s">
        <v>388</v>
      </c>
      <c r="VFD148" s="34" t="s">
        <v>388</v>
      </c>
      <c r="VFE148" s="34" t="s">
        <v>388</v>
      </c>
      <c r="VFF148" s="34" t="s">
        <v>388</v>
      </c>
      <c r="VFG148" s="34" t="s">
        <v>388</v>
      </c>
      <c r="VFH148" s="34" t="s">
        <v>388</v>
      </c>
      <c r="VFI148" s="34" t="s">
        <v>388</v>
      </c>
      <c r="VFJ148" s="34" t="s">
        <v>388</v>
      </c>
      <c r="VFK148" s="34" t="s">
        <v>388</v>
      </c>
      <c r="VFL148" s="34" t="s">
        <v>388</v>
      </c>
      <c r="VFM148" s="34" t="s">
        <v>388</v>
      </c>
      <c r="VFN148" s="34" t="s">
        <v>388</v>
      </c>
      <c r="VFO148" s="34" t="s">
        <v>388</v>
      </c>
      <c r="VFP148" s="34" t="s">
        <v>388</v>
      </c>
      <c r="VFQ148" s="34" t="s">
        <v>388</v>
      </c>
      <c r="VFR148" s="34" t="s">
        <v>388</v>
      </c>
      <c r="VFS148" s="34" t="s">
        <v>388</v>
      </c>
      <c r="VFT148" s="34" t="s">
        <v>388</v>
      </c>
      <c r="VFU148" s="34" t="s">
        <v>388</v>
      </c>
      <c r="VFV148" s="34" t="s">
        <v>388</v>
      </c>
      <c r="VFW148" s="34" t="s">
        <v>388</v>
      </c>
      <c r="VFX148" s="34" t="s">
        <v>388</v>
      </c>
      <c r="VFY148" s="34" t="s">
        <v>388</v>
      </c>
      <c r="VFZ148" s="34" t="s">
        <v>388</v>
      </c>
      <c r="VGA148" s="34" t="s">
        <v>388</v>
      </c>
      <c r="VGB148" s="34" t="s">
        <v>388</v>
      </c>
      <c r="VGC148" s="34" t="s">
        <v>388</v>
      </c>
      <c r="VGD148" s="34" t="s">
        <v>388</v>
      </c>
      <c r="VGE148" s="34" t="s">
        <v>388</v>
      </c>
      <c r="VGF148" s="34" t="s">
        <v>388</v>
      </c>
      <c r="VGG148" s="34" t="s">
        <v>388</v>
      </c>
      <c r="VGH148" s="34" t="s">
        <v>388</v>
      </c>
      <c r="VGI148" s="34" t="s">
        <v>388</v>
      </c>
      <c r="VGJ148" s="34" t="s">
        <v>388</v>
      </c>
      <c r="VGK148" s="34" t="s">
        <v>388</v>
      </c>
      <c r="VGL148" s="34" t="s">
        <v>388</v>
      </c>
      <c r="VGM148" s="34" t="s">
        <v>388</v>
      </c>
      <c r="VGN148" s="34" t="s">
        <v>388</v>
      </c>
      <c r="VGO148" s="34" t="s">
        <v>388</v>
      </c>
      <c r="VGP148" s="34" t="s">
        <v>388</v>
      </c>
      <c r="VGQ148" s="34" t="s">
        <v>388</v>
      </c>
      <c r="VGR148" s="34" t="s">
        <v>388</v>
      </c>
      <c r="VGS148" s="34" t="s">
        <v>388</v>
      </c>
      <c r="VGT148" s="34" t="s">
        <v>388</v>
      </c>
      <c r="VGU148" s="34" t="s">
        <v>388</v>
      </c>
      <c r="VGV148" s="34" t="s">
        <v>388</v>
      </c>
      <c r="VGW148" s="34" t="s">
        <v>388</v>
      </c>
      <c r="VGX148" s="34" t="s">
        <v>388</v>
      </c>
      <c r="VGY148" s="34" t="s">
        <v>388</v>
      </c>
      <c r="VGZ148" s="34" t="s">
        <v>388</v>
      </c>
      <c r="VHA148" s="34" t="s">
        <v>388</v>
      </c>
      <c r="VHB148" s="34" t="s">
        <v>388</v>
      </c>
      <c r="VHC148" s="34" t="s">
        <v>388</v>
      </c>
      <c r="VHD148" s="34" t="s">
        <v>388</v>
      </c>
      <c r="VHE148" s="34" t="s">
        <v>388</v>
      </c>
      <c r="VHF148" s="34" t="s">
        <v>388</v>
      </c>
      <c r="VHG148" s="34" t="s">
        <v>388</v>
      </c>
      <c r="VHH148" s="34" t="s">
        <v>388</v>
      </c>
      <c r="VHI148" s="34" t="s">
        <v>388</v>
      </c>
      <c r="VHJ148" s="34" t="s">
        <v>388</v>
      </c>
      <c r="VHK148" s="34" t="s">
        <v>388</v>
      </c>
      <c r="VHL148" s="34" t="s">
        <v>388</v>
      </c>
      <c r="VHM148" s="34" t="s">
        <v>388</v>
      </c>
      <c r="VHN148" s="34" t="s">
        <v>388</v>
      </c>
      <c r="VHO148" s="34" t="s">
        <v>388</v>
      </c>
      <c r="VHP148" s="34" t="s">
        <v>388</v>
      </c>
      <c r="VHQ148" s="34" t="s">
        <v>388</v>
      </c>
      <c r="VHR148" s="34" t="s">
        <v>388</v>
      </c>
      <c r="VHS148" s="34" t="s">
        <v>388</v>
      </c>
      <c r="VHT148" s="34" t="s">
        <v>388</v>
      </c>
      <c r="VHU148" s="34" t="s">
        <v>388</v>
      </c>
      <c r="VHV148" s="34" t="s">
        <v>388</v>
      </c>
      <c r="VHW148" s="34" t="s">
        <v>388</v>
      </c>
      <c r="VHX148" s="34" t="s">
        <v>388</v>
      </c>
      <c r="VHY148" s="34" t="s">
        <v>388</v>
      </c>
      <c r="VHZ148" s="34" t="s">
        <v>388</v>
      </c>
      <c r="VIA148" s="34" t="s">
        <v>388</v>
      </c>
      <c r="VIB148" s="34" t="s">
        <v>388</v>
      </c>
      <c r="VIC148" s="34" t="s">
        <v>388</v>
      </c>
      <c r="VID148" s="34" t="s">
        <v>388</v>
      </c>
      <c r="VIE148" s="34" t="s">
        <v>388</v>
      </c>
      <c r="VIF148" s="34" t="s">
        <v>388</v>
      </c>
      <c r="VIG148" s="34" t="s">
        <v>388</v>
      </c>
      <c r="VIH148" s="34" t="s">
        <v>388</v>
      </c>
      <c r="VII148" s="34" t="s">
        <v>388</v>
      </c>
      <c r="VIJ148" s="34" t="s">
        <v>388</v>
      </c>
      <c r="VIK148" s="34" t="s">
        <v>388</v>
      </c>
      <c r="VIL148" s="34" t="s">
        <v>388</v>
      </c>
      <c r="VIM148" s="34" t="s">
        <v>388</v>
      </c>
      <c r="VIN148" s="34" t="s">
        <v>388</v>
      </c>
      <c r="VIO148" s="34" t="s">
        <v>388</v>
      </c>
      <c r="VIP148" s="34" t="s">
        <v>388</v>
      </c>
      <c r="VIQ148" s="34" t="s">
        <v>388</v>
      </c>
      <c r="VIR148" s="34" t="s">
        <v>388</v>
      </c>
      <c r="VIS148" s="34" t="s">
        <v>388</v>
      </c>
      <c r="VIT148" s="34" t="s">
        <v>388</v>
      </c>
      <c r="VIU148" s="34" t="s">
        <v>388</v>
      </c>
      <c r="VIV148" s="34" t="s">
        <v>388</v>
      </c>
      <c r="VIW148" s="34" t="s">
        <v>388</v>
      </c>
      <c r="VIX148" s="34" t="s">
        <v>388</v>
      </c>
      <c r="VIY148" s="34" t="s">
        <v>388</v>
      </c>
      <c r="VIZ148" s="34" t="s">
        <v>388</v>
      </c>
      <c r="VJA148" s="34" t="s">
        <v>388</v>
      </c>
      <c r="VJB148" s="34" t="s">
        <v>388</v>
      </c>
      <c r="VJC148" s="34" t="s">
        <v>388</v>
      </c>
      <c r="VJD148" s="34" t="s">
        <v>388</v>
      </c>
      <c r="VJE148" s="34" t="s">
        <v>388</v>
      </c>
      <c r="VJF148" s="34" t="s">
        <v>388</v>
      </c>
      <c r="VJG148" s="34" t="s">
        <v>388</v>
      </c>
      <c r="VJH148" s="34" t="s">
        <v>388</v>
      </c>
      <c r="VJI148" s="34" t="s">
        <v>388</v>
      </c>
      <c r="VJJ148" s="34" t="s">
        <v>388</v>
      </c>
      <c r="VJK148" s="34" t="s">
        <v>388</v>
      </c>
      <c r="VJL148" s="34" t="s">
        <v>388</v>
      </c>
      <c r="VJM148" s="34" t="s">
        <v>388</v>
      </c>
      <c r="VJN148" s="34" t="s">
        <v>388</v>
      </c>
      <c r="VJO148" s="34" t="s">
        <v>388</v>
      </c>
      <c r="VJP148" s="34" t="s">
        <v>388</v>
      </c>
      <c r="VJQ148" s="34" t="s">
        <v>388</v>
      </c>
      <c r="VJR148" s="34" t="s">
        <v>388</v>
      </c>
      <c r="VJS148" s="34" t="s">
        <v>388</v>
      </c>
      <c r="VJT148" s="34" t="s">
        <v>388</v>
      </c>
      <c r="VJU148" s="34" t="s">
        <v>388</v>
      </c>
      <c r="VJV148" s="34" t="s">
        <v>388</v>
      </c>
      <c r="VJW148" s="34" t="s">
        <v>388</v>
      </c>
      <c r="VJX148" s="34" t="s">
        <v>388</v>
      </c>
      <c r="VJY148" s="34" t="s">
        <v>388</v>
      </c>
      <c r="VJZ148" s="34" t="s">
        <v>388</v>
      </c>
      <c r="VKA148" s="34" t="s">
        <v>388</v>
      </c>
      <c r="VKB148" s="34" t="s">
        <v>388</v>
      </c>
      <c r="VKC148" s="34" t="s">
        <v>388</v>
      </c>
      <c r="VKD148" s="34" t="s">
        <v>388</v>
      </c>
      <c r="VKE148" s="34" t="s">
        <v>388</v>
      </c>
      <c r="VKF148" s="34" t="s">
        <v>388</v>
      </c>
      <c r="VKG148" s="34" t="s">
        <v>388</v>
      </c>
      <c r="VKH148" s="34" t="s">
        <v>388</v>
      </c>
      <c r="VKI148" s="34" t="s">
        <v>388</v>
      </c>
      <c r="VKJ148" s="34" t="s">
        <v>388</v>
      </c>
      <c r="VKK148" s="34" t="s">
        <v>388</v>
      </c>
      <c r="VKL148" s="34" t="s">
        <v>388</v>
      </c>
      <c r="VKM148" s="34" t="s">
        <v>388</v>
      </c>
      <c r="VKN148" s="34" t="s">
        <v>388</v>
      </c>
      <c r="VKO148" s="34" t="s">
        <v>388</v>
      </c>
      <c r="VKP148" s="34" t="s">
        <v>388</v>
      </c>
      <c r="VKQ148" s="34" t="s">
        <v>388</v>
      </c>
      <c r="VKR148" s="34" t="s">
        <v>388</v>
      </c>
      <c r="VKS148" s="34" t="s">
        <v>388</v>
      </c>
      <c r="VKT148" s="34" t="s">
        <v>388</v>
      </c>
      <c r="VKU148" s="34" t="s">
        <v>388</v>
      </c>
      <c r="VKV148" s="34" t="s">
        <v>388</v>
      </c>
      <c r="VKW148" s="34" t="s">
        <v>388</v>
      </c>
      <c r="VKX148" s="34" t="s">
        <v>388</v>
      </c>
      <c r="VKY148" s="34" t="s">
        <v>388</v>
      </c>
      <c r="VKZ148" s="34" t="s">
        <v>388</v>
      </c>
      <c r="VLA148" s="34" t="s">
        <v>388</v>
      </c>
      <c r="VLB148" s="34" t="s">
        <v>388</v>
      </c>
      <c r="VLC148" s="34" t="s">
        <v>388</v>
      </c>
      <c r="VLD148" s="34" t="s">
        <v>388</v>
      </c>
      <c r="VLE148" s="34" t="s">
        <v>388</v>
      </c>
      <c r="VLF148" s="34" t="s">
        <v>388</v>
      </c>
      <c r="VLG148" s="34" t="s">
        <v>388</v>
      </c>
      <c r="VLH148" s="34" t="s">
        <v>388</v>
      </c>
      <c r="VLI148" s="34" t="s">
        <v>388</v>
      </c>
      <c r="VLJ148" s="34" t="s">
        <v>388</v>
      </c>
      <c r="VLK148" s="34" t="s">
        <v>388</v>
      </c>
      <c r="VLL148" s="34" t="s">
        <v>388</v>
      </c>
      <c r="VLM148" s="34" t="s">
        <v>388</v>
      </c>
      <c r="VLN148" s="34" t="s">
        <v>388</v>
      </c>
      <c r="VLO148" s="34" t="s">
        <v>388</v>
      </c>
      <c r="VLP148" s="34" t="s">
        <v>388</v>
      </c>
      <c r="VLQ148" s="34" t="s">
        <v>388</v>
      </c>
      <c r="VLR148" s="34" t="s">
        <v>388</v>
      </c>
      <c r="VLS148" s="34" t="s">
        <v>388</v>
      </c>
      <c r="VLT148" s="34" t="s">
        <v>388</v>
      </c>
      <c r="VLU148" s="34" t="s">
        <v>388</v>
      </c>
      <c r="VLV148" s="34" t="s">
        <v>388</v>
      </c>
      <c r="VLW148" s="34" t="s">
        <v>388</v>
      </c>
      <c r="VLX148" s="34" t="s">
        <v>388</v>
      </c>
      <c r="VLY148" s="34" t="s">
        <v>388</v>
      </c>
      <c r="VLZ148" s="34" t="s">
        <v>388</v>
      </c>
      <c r="VMA148" s="34" t="s">
        <v>388</v>
      </c>
      <c r="VMB148" s="34" t="s">
        <v>388</v>
      </c>
      <c r="VMC148" s="34" t="s">
        <v>388</v>
      </c>
      <c r="VMD148" s="34" t="s">
        <v>388</v>
      </c>
      <c r="VME148" s="34" t="s">
        <v>388</v>
      </c>
      <c r="VMF148" s="34" t="s">
        <v>388</v>
      </c>
      <c r="VMG148" s="34" t="s">
        <v>388</v>
      </c>
      <c r="VMH148" s="34" t="s">
        <v>388</v>
      </c>
      <c r="VMI148" s="34" t="s">
        <v>388</v>
      </c>
      <c r="VMJ148" s="34" t="s">
        <v>388</v>
      </c>
      <c r="VMK148" s="34" t="s">
        <v>388</v>
      </c>
      <c r="VML148" s="34" t="s">
        <v>388</v>
      </c>
      <c r="VMM148" s="34" t="s">
        <v>388</v>
      </c>
      <c r="VMN148" s="34" t="s">
        <v>388</v>
      </c>
      <c r="VMO148" s="34" t="s">
        <v>388</v>
      </c>
      <c r="VMP148" s="34" t="s">
        <v>388</v>
      </c>
      <c r="VMQ148" s="34" t="s">
        <v>388</v>
      </c>
      <c r="VMR148" s="34" t="s">
        <v>388</v>
      </c>
      <c r="VMS148" s="34" t="s">
        <v>388</v>
      </c>
      <c r="VMT148" s="34" t="s">
        <v>388</v>
      </c>
      <c r="VMU148" s="34" t="s">
        <v>388</v>
      </c>
      <c r="VMV148" s="34" t="s">
        <v>388</v>
      </c>
      <c r="VMW148" s="34" t="s">
        <v>388</v>
      </c>
      <c r="VMX148" s="34" t="s">
        <v>388</v>
      </c>
      <c r="VMY148" s="34" t="s">
        <v>388</v>
      </c>
      <c r="VMZ148" s="34" t="s">
        <v>388</v>
      </c>
      <c r="VNA148" s="34" t="s">
        <v>388</v>
      </c>
      <c r="VNB148" s="34" t="s">
        <v>388</v>
      </c>
      <c r="VNC148" s="34" t="s">
        <v>388</v>
      </c>
      <c r="VND148" s="34" t="s">
        <v>388</v>
      </c>
      <c r="VNE148" s="34" t="s">
        <v>388</v>
      </c>
      <c r="VNF148" s="34" t="s">
        <v>388</v>
      </c>
      <c r="VNG148" s="34" t="s">
        <v>388</v>
      </c>
      <c r="VNH148" s="34" t="s">
        <v>388</v>
      </c>
      <c r="VNI148" s="34" t="s">
        <v>388</v>
      </c>
      <c r="VNJ148" s="34" t="s">
        <v>388</v>
      </c>
      <c r="VNK148" s="34" t="s">
        <v>388</v>
      </c>
      <c r="VNL148" s="34" t="s">
        <v>388</v>
      </c>
      <c r="VNM148" s="34" t="s">
        <v>388</v>
      </c>
      <c r="VNN148" s="34" t="s">
        <v>388</v>
      </c>
      <c r="VNO148" s="34" t="s">
        <v>388</v>
      </c>
      <c r="VNP148" s="34" t="s">
        <v>388</v>
      </c>
      <c r="VNQ148" s="34" t="s">
        <v>388</v>
      </c>
      <c r="VNR148" s="34" t="s">
        <v>388</v>
      </c>
      <c r="VNS148" s="34" t="s">
        <v>388</v>
      </c>
      <c r="VNT148" s="34" t="s">
        <v>388</v>
      </c>
      <c r="VNU148" s="34" t="s">
        <v>388</v>
      </c>
      <c r="VNV148" s="34" t="s">
        <v>388</v>
      </c>
      <c r="VNW148" s="34" t="s">
        <v>388</v>
      </c>
      <c r="VNX148" s="34" t="s">
        <v>388</v>
      </c>
      <c r="VNY148" s="34" t="s">
        <v>388</v>
      </c>
      <c r="VNZ148" s="34" t="s">
        <v>388</v>
      </c>
      <c r="VOA148" s="34" t="s">
        <v>388</v>
      </c>
      <c r="VOB148" s="34" t="s">
        <v>388</v>
      </c>
      <c r="VOC148" s="34" t="s">
        <v>388</v>
      </c>
      <c r="VOD148" s="34" t="s">
        <v>388</v>
      </c>
      <c r="VOE148" s="34" t="s">
        <v>388</v>
      </c>
      <c r="VOF148" s="34" t="s">
        <v>388</v>
      </c>
      <c r="VOG148" s="34" t="s">
        <v>388</v>
      </c>
      <c r="VOH148" s="34" t="s">
        <v>388</v>
      </c>
      <c r="VOI148" s="34" t="s">
        <v>388</v>
      </c>
      <c r="VOJ148" s="34" t="s">
        <v>388</v>
      </c>
      <c r="VOK148" s="34" t="s">
        <v>388</v>
      </c>
      <c r="VOL148" s="34" t="s">
        <v>388</v>
      </c>
      <c r="VOM148" s="34" t="s">
        <v>388</v>
      </c>
      <c r="VON148" s="34" t="s">
        <v>388</v>
      </c>
      <c r="VOO148" s="34" t="s">
        <v>388</v>
      </c>
      <c r="VOP148" s="34" t="s">
        <v>388</v>
      </c>
      <c r="VOQ148" s="34" t="s">
        <v>388</v>
      </c>
      <c r="VOR148" s="34" t="s">
        <v>388</v>
      </c>
      <c r="VOS148" s="34" t="s">
        <v>388</v>
      </c>
      <c r="VOT148" s="34" t="s">
        <v>388</v>
      </c>
      <c r="VOU148" s="34" t="s">
        <v>388</v>
      </c>
      <c r="VOV148" s="34" t="s">
        <v>388</v>
      </c>
      <c r="VOW148" s="34" t="s">
        <v>388</v>
      </c>
      <c r="VOX148" s="34" t="s">
        <v>388</v>
      </c>
      <c r="VOY148" s="34" t="s">
        <v>388</v>
      </c>
      <c r="VOZ148" s="34" t="s">
        <v>388</v>
      </c>
      <c r="VPA148" s="34" t="s">
        <v>388</v>
      </c>
      <c r="VPB148" s="34" t="s">
        <v>388</v>
      </c>
      <c r="VPC148" s="34" t="s">
        <v>388</v>
      </c>
      <c r="VPD148" s="34" t="s">
        <v>388</v>
      </c>
      <c r="VPE148" s="34" t="s">
        <v>388</v>
      </c>
      <c r="VPF148" s="34" t="s">
        <v>388</v>
      </c>
      <c r="VPG148" s="34" t="s">
        <v>388</v>
      </c>
      <c r="VPH148" s="34" t="s">
        <v>388</v>
      </c>
      <c r="VPI148" s="34" t="s">
        <v>388</v>
      </c>
      <c r="VPJ148" s="34" t="s">
        <v>388</v>
      </c>
      <c r="VPK148" s="34" t="s">
        <v>388</v>
      </c>
      <c r="VPL148" s="34" t="s">
        <v>388</v>
      </c>
      <c r="VPM148" s="34" t="s">
        <v>388</v>
      </c>
      <c r="VPN148" s="34" t="s">
        <v>388</v>
      </c>
      <c r="VPO148" s="34" t="s">
        <v>388</v>
      </c>
      <c r="VPP148" s="34" t="s">
        <v>388</v>
      </c>
      <c r="VPQ148" s="34" t="s">
        <v>388</v>
      </c>
      <c r="VPR148" s="34" t="s">
        <v>388</v>
      </c>
      <c r="VPS148" s="34" t="s">
        <v>388</v>
      </c>
      <c r="VPT148" s="34" t="s">
        <v>388</v>
      </c>
      <c r="VPU148" s="34" t="s">
        <v>388</v>
      </c>
      <c r="VPV148" s="34" t="s">
        <v>388</v>
      </c>
      <c r="VPW148" s="34" t="s">
        <v>388</v>
      </c>
      <c r="VPX148" s="34" t="s">
        <v>388</v>
      </c>
      <c r="VPY148" s="34" t="s">
        <v>388</v>
      </c>
      <c r="VPZ148" s="34" t="s">
        <v>388</v>
      </c>
      <c r="VQA148" s="34" t="s">
        <v>388</v>
      </c>
      <c r="VQB148" s="34" t="s">
        <v>388</v>
      </c>
      <c r="VQC148" s="34" t="s">
        <v>388</v>
      </c>
      <c r="VQD148" s="34" t="s">
        <v>388</v>
      </c>
      <c r="VQE148" s="34" t="s">
        <v>388</v>
      </c>
      <c r="VQF148" s="34" t="s">
        <v>388</v>
      </c>
      <c r="VQG148" s="34" t="s">
        <v>388</v>
      </c>
      <c r="VQH148" s="34" t="s">
        <v>388</v>
      </c>
      <c r="VQI148" s="34" t="s">
        <v>388</v>
      </c>
      <c r="VQJ148" s="34" t="s">
        <v>388</v>
      </c>
      <c r="VQK148" s="34" t="s">
        <v>388</v>
      </c>
      <c r="VQL148" s="34" t="s">
        <v>388</v>
      </c>
      <c r="VQM148" s="34" t="s">
        <v>388</v>
      </c>
      <c r="VQN148" s="34" t="s">
        <v>388</v>
      </c>
      <c r="VQO148" s="34" t="s">
        <v>388</v>
      </c>
      <c r="VQP148" s="34" t="s">
        <v>388</v>
      </c>
      <c r="VQQ148" s="34" t="s">
        <v>388</v>
      </c>
      <c r="VQR148" s="34" t="s">
        <v>388</v>
      </c>
      <c r="VQS148" s="34" t="s">
        <v>388</v>
      </c>
      <c r="VQT148" s="34" t="s">
        <v>388</v>
      </c>
      <c r="VQU148" s="34" t="s">
        <v>388</v>
      </c>
      <c r="VQV148" s="34" t="s">
        <v>388</v>
      </c>
      <c r="VQW148" s="34" t="s">
        <v>388</v>
      </c>
      <c r="VQX148" s="34" t="s">
        <v>388</v>
      </c>
      <c r="VQY148" s="34" t="s">
        <v>388</v>
      </c>
      <c r="VQZ148" s="34" t="s">
        <v>388</v>
      </c>
      <c r="VRA148" s="34" t="s">
        <v>388</v>
      </c>
      <c r="VRB148" s="34" t="s">
        <v>388</v>
      </c>
      <c r="VRC148" s="34" t="s">
        <v>388</v>
      </c>
      <c r="VRD148" s="34" t="s">
        <v>388</v>
      </c>
      <c r="VRE148" s="34" t="s">
        <v>388</v>
      </c>
      <c r="VRF148" s="34" t="s">
        <v>388</v>
      </c>
      <c r="VRG148" s="34" t="s">
        <v>388</v>
      </c>
      <c r="VRH148" s="34" t="s">
        <v>388</v>
      </c>
      <c r="VRI148" s="34" t="s">
        <v>388</v>
      </c>
      <c r="VRJ148" s="34" t="s">
        <v>388</v>
      </c>
      <c r="VRK148" s="34" t="s">
        <v>388</v>
      </c>
      <c r="VRL148" s="34" t="s">
        <v>388</v>
      </c>
      <c r="VRM148" s="34" t="s">
        <v>388</v>
      </c>
      <c r="VRN148" s="34" t="s">
        <v>388</v>
      </c>
      <c r="VRO148" s="34" t="s">
        <v>388</v>
      </c>
      <c r="VRP148" s="34" t="s">
        <v>388</v>
      </c>
      <c r="VRQ148" s="34" t="s">
        <v>388</v>
      </c>
      <c r="VRR148" s="34" t="s">
        <v>388</v>
      </c>
      <c r="VRS148" s="34" t="s">
        <v>388</v>
      </c>
      <c r="VRT148" s="34" t="s">
        <v>388</v>
      </c>
      <c r="VRU148" s="34" t="s">
        <v>388</v>
      </c>
      <c r="VRV148" s="34" t="s">
        <v>388</v>
      </c>
      <c r="VRW148" s="34" t="s">
        <v>388</v>
      </c>
      <c r="VRX148" s="34" t="s">
        <v>388</v>
      </c>
      <c r="VRY148" s="34" t="s">
        <v>388</v>
      </c>
      <c r="VRZ148" s="34" t="s">
        <v>388</v>
      </c>
      <c r="VSA148" s="34" t="s">
        <v>388</v>
      </c>
      <c r="VSB148" s="34" t="s">
        <v>388</v>
      </c>
      <c r="VSC148" s="34" t="s">
        <v>388</v>
      </c>
      <c r="VSD148" s="34" t="s">
        <v>388</v>
      </c>
      <c r="VSE148" s="34" t="s">
        <v>388</v>
      </c>
      <c r="VSF148" s="34" t="s">
        <v>388</v>
      </c>
      <c r="VSG148" s="34" t="s">
        <v>388</v>
      </c>
      <c r="VSH148" s="34" t="s">
        <v>388</v>
      </c>
      <c r="VSI148" s="34" t="s">
        <v>388</v>
      </c>
      <c r="VSJ148" s="34" t="s">
        <v>388</v>
      </c>
      <c r="VSK148" s="34" t="s">
        <v>388</v>
      </c>
      <c r="VSL148" s="34" t="s">
        <v>388</v>
      </c>
      <c r="VSM148" s="34" t="s">
        <v>388</v>
      </c>
      <c r="VSN148" s="34" t="s">
        <v>388</v>
      </c>
      <c r="VSO148" s="34" t="s">
        <v>388</v>
      </c>
      <c r="VSP148" s="34" t="s">
        <v>388</v>
      </c>
      <c r="VSQ148" s="34" t="s">
        <v>388</v>
      </c>
      <c r="VSR148" s="34" t="s">
        <v>388</v>
      </c>
      <c r="VSS148" s="34" t="s">
        <v>388</v>
      </c>
      <c r="VST148" s="34" t="s">
        <v>388</v>
      </c>
      <c r="VSU148" s="34" t="s">
        <v>388</v>
      </c>
      <c r="VSV148" s="34" t="s">
        <v>388</v>
      </c>
      <c r="VSW148" s="34" t="s">
        <v>388</v>
      </c>
      <c r="VSX148" s="34" t="s">
        <v>388</v>
      </c>
      <c r="VSY148" s="34" t="s">
        <v>388</v>
      </c>
      <c r="VSZ148" s="34" t="s">
        <v>388</v>
      </c>
      <c r="VTA148" s="34" t="s">
        <v>388</v>
      </c>
      <c r="VTB148" s="34" t="s">
        <v>388</v>
      </c>
      <c r="VTC148" s="34" t="s">
        <v>388</v>
      </c>
      <c r="VTD148" s="34" t="s">
        <v>388</v>
      </c>
      <c r="VTE148" s="34" t="s">
        <v>388</v>
      </c>
      <c r="VTF148" s="34" t="s">
        <v>388</v>
      </c>
      <c r="VTG148" s="34" t="s">
        <v>388</v>
      </c>
      <c r="VTH148" s="34" t="s">
        <v>388</v>
      </c>
      <c r="VTI148" s="34" t="s">
        <v>388</v>
      </c>
      <c r="VTJ148" s="34" t="s">
        <v>388</v>
      </c>
      <c r="VTK148" s="34" t="s">
        <v>388</v>
      </c>
      <c r="VTL148" s="34" t="s">
        <v>388</v>
      </c>
      <c r="VTM148" s="34" t="s">
        <v>388</v>
      </c>
      <c r="VTN148" s="34" t="s">
        <v>388</v>
      </c>
      <c r="VTO148" s="34" t="s">
        <v>388</v>
      </c>
      <c r="VTP148" s="34" t="s">
        <v>388</v>
      </c>
      <c r="VTQ148" s="34" t="s">
        <v>388</v>
      </c>
      <c r="VTR148" s="34" t="s">
        <v>388</v>
      </c>
      <c r="VTS148" s="34" t="s">
        <v>388</v>
      </c>
      <c r="VTT148" s="34" t="s">
        <v>388</v>
      </c>
      <c r="VTU148" s="34" t="s">
        <v>388</v>
      </c>
      <c r="VTV148" s="34" t="s">
        <v>388</v>
      </c>
      <c r="VTW148" s="34" t="s">
        <v>388</v>
      </c>
      <c r="VTX148" s="34" t="s">
        <v>388</v>
      </c>
      <c r="VTY148" s="34" t="s">
        <v>388</v>
      </c>
      <c r="VTZ148" s="34" t="s">
        <v>388</v>
      </c>
      <c r="VUA148" s="34" t="s">
        <v>388</v>
      </c>
      <c r="VUB148" s="34" t="s">
        <v>388</v>
      </c>
      <c r="VUC148" s="34" t="s">
        <v>388</v>
      </c>
      <c r="VUD148" s="34" t="s">
        <v>388</v>
      </c>
      <c r="VUE148" s="34" t="s">
        <v>388</v>
      </c>
      <c r="VUF148" s="34" t="s">
        <v>388</v>
      </c>
      <c r="VUG148" s="34" t="s">
        <v>388</v>
      </c>
      <c r="VUH148" s="34" t="s">
        <v>388</v>
      </c>
      <c r="VUI148" s="34" t="s">
        <v>388</v>
      </c>
      <c r="VUJ148" s="34" t="s">
        <v>388</v>
      </c>
      <c r="VUK148" s="34" t="s">
        <v>388</v>
      </c>
      <c r="VUL148" s="34" t="s">
        <v>388</v>
      </c>
      <c r="VUM148" s="34" t="s">
        <v>388</v>
      </c>
      <c r="VUN148" s="34" t="s">
        <v>388</v>
      </c>
      <c r="VUO148" s="34" t="s">
        <v>388</v>
      </c>
      <c r="VUP148" s="34" t="s">
        <v>388</v>
      </c>
      <c r="VUQ148" s="34" t="s">
        <v>388</v>
      </c>
      <c r="VUR148" s="34" t="s">
        <v>388</v>
      </c>
      <c r="VUS148" s="34" t="s">
        <v>388</v>
      </c>
      <c r="VUT148" s="34" t="s">
        <v>388</v>
      </c>
      <c r="VUU148" s="34" t="s">
        <v>388</v>
      </c>
      <c r="VUV148" s="34" t="s">
        <v>388</v>
      </c>
      <c r="VUW148" s="34" t="s">
        <v>388</v>
      </c>
      <c r="VUX148" s="34" t="s">
        <v>388</v>
      </c>
      <c r="VUY148" s="34" t="s">
        <v>388</v>
      </c>
      <c r="VUZ148" s="34" t="s">
        <v>388</v>
      </c>
      <c r="VVA148" s="34" t="s">
        <v>388</v>
      </c>
      <c r="VVB148" s="34" t="s">
        <v>388</v>
      </c>
      <c r="VVC148" s="34" t="s">
        <v>388</v>
      </c>
      <c r="VVD148" s="34" t="s">
        <v>388</v>
      </c>
      <c r="VVE148" s="34" t="s">
        <v>388</v>
      </c>
      <c r="VVF148" s="34" t="s">
        <v>388</v>
      </c>
      <c r="VVG148" s="34" t="s">
        <v>388</v>
      </c>
      <c r="VVH148" s="34" t="s">
        <v>388</v>
      </c>
      <c r="VVI148" s="34" t="s">
        <v>388</v>
      </c>
      <c r="VVJ148" s="34" t="s">
        <v>388</v>
      </c>
      <c r="VVK148" s="34" t="s">
        <v>388</v>
      </c>
      <c r="VVL148" s="34" t="s">
        <v>388</v>
      </c>
      <c r="VVM148" s="34" t="s">
        <v>388</v>
      </c>
      <c r="VVN148" s="34" t="s">
        <v>388</v>
      </c>
      <c r="VVO148" s="34" t="s">
        <v>388</v>
      </c>
      <c r="VVP148" s="34" t="s">
        <v>388</v>
      </c>
      <c r="VVQ148" s="34" t="s">
        <v>388</v>
      </c>
      <c r="VVR148" s="34" t="s">
        <v>388</v>
      </c>
      <c r="VVS148" s="34" t="s">
        <v>388</v>
      </c>
      <c r="VVT148" s="34" t="s">
        <v>388</v>
      </c>
      <c r="VVU148" s="34" t="s">
        <v>388</v>
      </c>
      <c r="VVV148" s="34" t="s">
        <v>388</v>
      </c>
      <c r="VVW148" s="34" t="s">
        <v>388</v>
      </c>
      <c r="VVX148" s="34" t="s">
        <v>388</v>
      </c>
      <c r="VVY148" s="34" t="s">
        <v>388</v>
      </c>
      <c r="VVZ148" s="34" t="s">
        <v>388</v>
      </c>
      <c r="VWA148" s="34" t="s">
        <v>388</v>
      </c>
      <c r="VWB148" s="34" t="s">
        <v>388</v>
      </c>
      <c r="VWC148" s="34" t="s">
        <v>388</v>
      </c>
      <c r="VWD148" s="34" t="s">
        <v>388</v>
      </c>
      <c r="VWE148" s="34" t="s">
        <v>388</v>
      </c>
      <c r="VWF148" s="34" t="s">
        <v>388</v>
      </c>
      <c r="VWG148" s="34" t="s">
        <v>388</v>
      </c>
      <c r="VWH148" s="34" t="s">
        <v>388</v>
      </c>
      <c r="VWI148" s="34" t="s">
        <v>388</v>
      </c>
      <c r="VWJ148" s="34" t="s">
        <v>388</v>
      </c>
      <c r="VWK148" s="34" t="s">
        <v>388</v>
      </c>
      <c r="VWL148" s="34" t="s">
        <v>388</v>
      </c>
      <c r="VWM148" s="34" t="s">
        <v>388</v>
      </c>
      <c r="VWN148" s="34" t="s">
        <v>388</v>
      </c>
      <c r="VWO148" s="34" t="s">
        <v>388</v>
      </c>
      <c r="VWP148" s="34" t="s">
        <v>388</v>
      </c>
      <c r="VWQ148" s="34" t="s">
        <v>388</v>
      </c>
      <c r="VWR148" s="34" t="s">
        <v>388</v>
      </c>
      <c r="VWS148" s="34" t="s">
        <v>388</v>
      </c>
      <c r="VWT148" s="34" t="s">
        <v>388</v>
      </c>
      <c r="VWU148" s="34" t="s">
        <v>388</v>
      </c>
      <c r="VWV148" s="34" t="s">
        <v>388</v>
      </c>
      <c r="VWW148" s="34" t="s">
        <v>388</v>
      </c>
      <c r="VWX148" s="34" t="s">
        <v>388</v>
      </c>
      <c r="VWY148" s="34" t="s">
        <v>388</v>
      </c>
      <c r="VWZ148" s="34" t="s">
        <v>388</v>
      </c>
      <c r="VXA148" s="34" t="s">
        <v>388</v>
      </c>
      <c r="VXB148" s="34" t="s">
        <v>388</v>
      </c>
      <c r="VXC148" s="34" t="s">
        <v>388</v>
      </c>
      <c r="VXD148" s="34" t="s">
        <v>388</v>
      </c>
      <c r="VXE148" s="34" t="s">
        <v>388</v>
      </c>
      <c r="VXF148" s="34" t="s">
        <v>388</v>
      </c>
      <c r="VXG148" s="34" t="s">
        <v>388</v>
      </c>
      <c r="VXH148" s="34" t="s">
        <v>388</v>
      </c>
      <c r="VXI148" s="34" t="s">
        <v>388</v>
      </c>
      <c r="VXJ148" s="34" t="s">
        <v>388</v>
      </c>
      <c r="VXK148" s="34" t="s">
        <v>388</v>
      </c>
      <c r="VXL148" s="34" t="s">
        <v>388</v>
      </c>
      <c r="VXM148" s="34" t="s">
        <v>388</v>
      </c>
      <c r="VXN148" s="34" t="s">
        <v>388</v>
      </c>
      <c r="VXO148" s="34" t="s">
        <v>388</v>
      </c>
      <c r="VXP148" s="34" t="s">
        <v>388</v>
      </c>
      <c r="VXQ148" s="34" t="s">
        <v>388</v>
      </c>
      <c r="VXR148" s="34" t="s">
        <v>388</v>
      </c>
      <c r="VXS148" s="34" t="s">
        <v>388</v>
      </c>
      <c r="VXT148" s="34" t="s">
        <v>388</v>
      </c>
      <c r="VXU148" s="34" t="s">
        <v>388</v>
      </c>
      <c r="VXV148" s="34" t="s">
        <v>388</v>
      </c>
      <c r="VXW148" s="34" t="s">
        <v>388</v>
      </c>
      <c r="VXX148" s="34" t="s">
        <v>388</v>
      </c>
      <c r="VXY148" s="34" t="s">
        <v>388</v>
      </c>
      <c r="VXZ148" s="34" t="s">
        <v>388</v>
      </c>
      <c r="VYA148" s="34" t="s">
        <v>388</v>
      </c>
      <c r="VYB148" s="34" t="s">
        <v>388</v>
      </c>
      <c r="VYC148" s="34" t="s">
        <v>388</v>
      </c>
      <c r="VYD148" s="34" t="s">
        <v>388</v>
      </c>
      <c r="VYE148" s="34" t="s">
        <v>388</v>
      </c>
      <c r="VYF148" s="34" t="s">
        <v>388</v>
      </c>
      <c r="VYG148" s="34" t="s">
        <v>388</v>
      </c>
      <c r="VYH148" s="34" t="s">
        <v>388</v>
      </c>
      <c r="VYI148" s="34" t="s">
        <v>388</v>
      </c>
      <c r="VYJ148" s="34" t="s">
        <v>388</v>
      </c>
      <c r="VYK148" s="34" t="s">
        <v>388</v>
      </c>
      <c r="VYL148" s="34" t="s">
        <v>388</v>
      </c>
      <c r="VYM148" s="34" t="s">
        <v>388</v>
      </c>
      <c r="VYN148" s="34" t="s">
        <v>388</v>
      </c>
      <c r="VYO148" s="34" t="s">
        <v>388</v>
      </c>
      <c r="VYP148" s="34" t="s">
        <v>388</v>
      </c>
      <c r="VYQ148" s="34" t="s">
        <v>388</v>
      </c>
      <c r="VYR148" s="34" t="s">
        <v>388</v>
      </c>
      <c r="VYS148" s="34" t="s">
        <v>388</v>
      </c>
      <c r="VYT148" s="34" t="s">
        <v>388</v>
      </c>
      <c r="VYU148" s="34" t="s">
        <v>388</v>
      </c>
      <c r="VYV148" s="34" t="s">
        <v>388</v>
      </c>
      <c r="VYW148" s="34" t="s">
        <v>388</v>
      </c>
      <c r="VYX148" s="34" t="s">
        <v>388</v>
      </c>
      <c r="VYY148" s="34" t="s">
        <v>388</v>
      </c>
      <c r="VYZ148" s="34" t="s">
        <v>388</v>
      </c>
      <c r="VZA148" s="34" t="s">
        <v>388</v>
      </c>
      <c r="VZB148" s="34" t="s">
        <v>388</v>
      </c>
      <c r="VZC148" s="34" t="s">
        <v>388</v>
      </c>
      <c r="VZD148" s="34" t="s">
        <v>388</v>
      </c>
      <c r="VZE148" s="34" t="s">
        <v>388</v>
      </c>
      <c r="VZF148" s="34" t="s">
        <v>388</v>
      </c>
      <c r="VZG148" s="34" t="s">
        <v>388</v>
      </c>
      <c r="VZH148" s="34" t="s">
        <v>388</v>
      </c>
      <c r="VZI148" s="34" t="s">
        <v>388</v>
      </c>
      <c r="VZJ148" s="34" t="s">
        <v>388</v>
      </c>
      <c r="VZK148" s="34" t="s">
        <v>388</v>
      </c>
      <c r="VZL148" s="34" t="s">
        <v>388</v>
      </c>
      <c r="VZM148" s="34" t="s">
        <v>388</v>
      </c>
      <c r="VZN148" s="34" t="s">
        <v>388</v>
      </c>
      <c r="VZO148" s="34" t="s">
        <v>388</v>
      </c>
      <c r="VZP148" s="34" t="s">
        <v>388</v>
      </c>
      <c r="VZQ148" s="34" t="s">
        <v>388</v>
      </c>
      <c r="VZR148" s="34" t="s">
        <v>388</v>
      </c>
      <c r="VZS148" s="34" t="s">
        <v>388</v>
      </c>
      <c r="VZT148" s="34" t="s">
        <v>388</v>
      </c>
      <c r="VZU148" s="34" t="s">
        <v>388</v>
      </c>
      <c r="VZV148" s="34" t="s">
        <v>388</v>
      </c>
      <c r="VZW148" s="34" t="s">
        <v>388</v>
      </c>
      <c r="VZX148" s="34" t="s">
        <v>388</v>
      </c>
      <c r="VZY148" s="34" t="s">
        <v>388</v>
      </c>
      <c r="VZZ148" s="34" t="s">
        <v>388</v>
      </c>
      <c r="WAA148" s="34" t="s">
        <v>388</v>
      </c>
      <c r="WAB148" s="34" t="s">
        <v>388</v>
      </c>
      <c r="WAC148" s="34" t="s">
        <v>388</v>
      </c>
      <c r="WAD148" s="34" t="s">
        <v>388</v>
      </c>
      <c r="WAE148" s="34" t="s">
        <v>388</v>
      </c>
      <c r="WAF148" s="34" t="s">
        <v>388</v>
      </c>
      <c r="WAG148" s="34" t="s">
        <v>388</v>
      </c>
      <c r="WAH148" s="34" t="s">
        <v>388</v>
      </c>
      <c r="WAI148" s="34" t="s">
        <v>388</v>
      </c>
      <c r="WAJ148" s="34" t="s">
        <v>388</v>
      </c>
      <c r="WAK148" s="34" t="s">
        <v>388</v>
      </c>
      <c r="WAL148" s="34" t="s">
        <v>388</v>
      </c>
      <c r="WAM148" s="34" t="s">
        <v>388</v>
      </c>
      <c r="WAN148" s="34" t="s">
        <v>388</v>
      </c>
      <c r="WAO148" s="34" t="s">
        <v>388</v>
      </c>
      <c r="WAP148" s="34" t="s">
        <v>388</v>
      </c>
      <c r="WAQ148" s="34" t="s">
        <v>388</v>
      </c>
      <c r="WAR148" s="34" t="s">
        <v>388</v>
      </c>
      <c r="WAS148" s="34" t="s">
        <v>388</v>
      </c>
      <c r="WAT148" s="34" t="s">
        <v>388</v>
      </c>
      <c r="WAU148" s="34" t="s">
        <v>388</v>
      </c>
      <c r="WAV148" s="34" t="s">
        <v>388</v>
      </c>
      <c r="WAW148" s="34" t="s">
        <v>388</v>
      </c>
      <c r="WAX148" s="34" t="s">
        <v>388</v>
      </c>
      <c r="WAY148" s="34" t="s">
        <v>388</v>
      </c>
      <c r="WAZ148" s="34" t="s">
        <v>388</v>
      </c>
      <c r="WBA148" s="34" t="s">
        <v>388</v>
      </c>
      <c r="WBB148" s="34" t="s">
        <v>388</v>
      </c>
      <c r="WBC148" s="34" t="s">
        <v>388</v>
      </c>
      <c r="WBD148" s="34" t="s">
        <v>388</v>
      </c>
      <c r="WBE148" s="34" t="s">
        <v>388</v>
      </c>
      <c r="WBF148" s="34" t="s">
        <v>388</v>
      </c>
      <c r="WBG148" s="34" t="s">
        <v>388</v>
      </c>
      <c r="WBH148" s="34" t="s">
        <v>388</v>
      </c>
      <c r="WBI148" s="34" t="s">
        <v>388</v>
      </c>
      <c r="WBJ148" s="34" t="s">
        <v>388</v>
      </c>
      <c r="WBK148" s="34" t="s">
        <v>388</v>
      </c>
      <c r="WBL148" s="34" t="s">
        <v>388</v>
      </c>
      <c r="WBM148" s="34" t="s">
        <v>388</v>
      </c>
      <c r="WBN148" s="34" t="s">
        <v>388</v>
      </c>
      <c r="WBO148" s="34" t="s">
        <v>388</v>
      </c>
      <c r="WBP148" s="34" t="s">
        <v>388</v>
      </c>
      <c r="WBQ148" s="34" t="s">
        <v>388</v>
      </c>
      <c r="WBR148" s="34" t="s">
        <v>388</v>
      </c>
      <c r="WBS148" s="34" t="s">
        <v>388</v>
      </c>
      <c r="WBT148" s="34" t="s">
        <v>388</v>
      </c>
      <c r="WBU148" s="34" t="s">
        <v>388</v>
      </c>
      <c r="WBV148" s="34" t="s">
        <v>388</v>
      </c>
      <c r="WBW148" s="34" t="s">
        <v>388</v>
      </c>
      <c r="WBX148" s="34" t="s">
        <v>388</v>
      </c>
      <c r="WBY148" s="34" t="s">
        <v>388</v>
      </c>
      <c r="WBZ148" s="34" t="s">
        <v>388</v>
      </c>
      <c r="WCA148" s="34" t="s">
        <v>388</v>
      </c>
      <c r="WCB148" s="34" t="s">
        <v>388</v>
      </c>
      <c r="WCC148" s="34" t="s">
        <v>388</v>
      </c>
      <c r="WCD148" s="34" t="s">
        <v>388</v>
      </c>
      <c r="WCE148" s="34" t="s">
        <v>388</v>
      </c>
      <c r="WCF148" s="34" t="s">
        <v>388</v>
      </c>
      <c r="WCG148" s="34" t="s">
        <v>388</v>
      </c>
      <c r="WCH148" s="34" t="s">
        <v>388</v>
      </c>
      <c r="WCI148" s="34" t="s">
        <v>388</v>
      </c>
      <c r="WCJ148" s="34" t="s">
        <v>388</v>
      </c>
      <c r="WCK148" s="34" t="s">
        <v>388</v>
      </c>
      <c r="WCL148" s="34" t="s">
        <v>388</v>
      </c>
      <c r="WCM148" s="34" t="s">
        <v>388</v>
      </c>
      <c r="WCN148" s="34" t="s">
        <v>388</v>
      </c>
      <c r="WCO148" s="34" t="s">
        <v>388</v>
      </c>
      <c r="WCP148" s="34" t="s">
        <v>388</v>
      </c>
      <c r="WCQ148" s="34" t="s">
        <v>388</v>
      </c>
      <c r="WCR148" s="34" t="s">
        <v>388</v>
      </c>
      <c r="WCS148" s="34" t="s">
        <v>388</v>
      </c>
      <c r="WCT148" s="34" t="s">
        <v>388</v>
      </c>
      <c r="WCU148" s="34" t="s">
        <v>388</v>
      </c>
      <c r="WCV148" s="34" t="s">
        <v>388</v>
      </c>
      <c r="WCW148" s="34" t="s">
        <v>388</v>
      </c>
      <c r="WCX148" s="34" t="s">
        <v>388</v>
      </c>
      <c r="WCY148" s="34" t="s">
        <v>388</v>
      </c>
      <c r="WCZ148" s="34" t="s">
        <v>388</v>
      </c>
      <c r="WDA148" s="34" t="s">
        <v>388</v>
      </c>
      <c r="WDB148" s="34" t="s">
        <v>388</v>
      </c>
      <c r="WDC148" s="34" t="s">
        <v>388</v>
      </c>
      <c r="WDD148" s="34" t="s">
        <v>388</v>
      </c>
      <c r="WDE148" s="34" t="s">
        <v>388</v>
      </c>
      <c r="WDF148" s="34" t="s">
        <v>388</v>
      </c>
      <c r="WDG148" s="34" t="s">
        <v>388</v>
      </c>
      <c r="WDH148" s="34" t="s">
        <v>388</v>
      </c>
      <c r="WDI148" s="34" t="s">
        <v>388</v>
      </c>
      <c r="WDJ148" s="34" t="s">
        <v>388</v>
      </c>
      <c r="WDK148" s="34" t="s">
        <v>388</v>
      </c>
      <c r="WDL148" s="34" t="s">
        <v>388</v>
      </c>
      <c r="WDM148" s="34" t="s">
        <v>388</v>
      </c>
      <c r="WDN148" s="34" t="s">
        <v>388</v>
      </c>
      <c r="WDO148" s="34" t="s">
        <v>388</v>
      </c>
      <c r="WDP148" s="34" t="s">
        <v>388</v>
      </c>
      <c r="WDQ148" s="34" t="s">
        <v>388</v>
      </c>
      <c r="WDR148" s="34" t="s">
        <v>388</v>
      </c>
      <c r="WDS148" s="34" t="s">
        <v>388</v>
      </c>
      <c r="WDT148" s="34" t="s">
        <v>388</v>
      </c>
      <c r="WDU148" s="34" t="s">
        <v>388</v>
      </c>
      <c r="WDV148" s="34" t="s">
        <v>388</v>
      </c>
      <c r="WDW148" s="34" t="s">
        <v>388</v>
      </c>
      <c r="WDX148" s="34" t="s">
        <v>388</v>
      </c>
      <c r="WDY148" s="34" t="s">
        <v>388</v>
      </c>
      <c r="WDZ148" s="34" t="s">
        <v>388</v>
      </c>
      <c r="WEA148" s="34" t="s">
        <v>388</v>
      </c>
      <c r="WEB148" s="34" t="s">
        <v>388</v>
      </c>
      <c r="WEC148" s="34" t="s">
        <v>388</v>
      </c>
      <c r="WED148" s="34" t="s">
        <v>388</v>
      </c>
      <c r="WEE148" s="34" t="s">
        <v>388</v>
      </c>
      <c r="WEF148" s="34" t="s">
        <v>388</v>
      </c>
      <c r="WEG148" s="34" t="s">
        <v>388</v>
      </c>
      <c r="WEH148" s="34" t="s">
        <v>388</v>
      </c>
      <c r="WEI148" s="34" t="s">
        <v>388</v>
      </c>
      <c r="WEJ148" s="34" t="s">
        <v>388</v>
      </c>
      <c r="WEK148" s="34" t="s">
        <v>388</v>
      </c>
      <c r="WEL148" s="34" t="s">
        <v>388</v>
      </c>
      <c r="WEM148" s="34" t="s">
        <v>388</v>
      </c>
      <c r="WEN148" s="34" t="s">
        <v>388</v>
      </c>
      <c r="WEO148" s="34" t="s">
        <v>388</v>
      </c>
      <c r="WEP148" s="34" t="s">
        <v>388</v>
      </c>
      <c r="WEQ148" s="34" t="s">
        <v>388</v>
      </c>
      <c r="WER148" s="34" t="s">
        <v>388</v>
      </c>
      <c r="WES148" s="34" t="s">
        <v>388</v>
      </c>
      <c r="WET148" s="34" t="s">
        <v>388</v>
      </c>
      <c r="WEU148" s="34" t="s">
        <v>388</v>
      </c>
      <c r="WEV148" s="34" t="s">
        <v>388</v>
      </c>
      <c r="WEW148" s="34" t="s">
        <v>388</v>
      </c>
      <c r="WEX148" s="34" t="s">
        <v>388</v>
      </c>
      <c r="WEY148" s="34" t="s">
        <v>388</v>
      </c>
      <c r="WEZ148" s="34" t="s">
        <v>388</v>
      </c>
      <c r="WFA148" s="34" t="s">
        <v>388</v>
      </c>
      <c r="WFB148" s="34" t="s">
        <v>388</v>
      </c>
      <c r="WFC148" s="34" t="s">
        <v>388</v>
      </c>
      <c r="WFD148" s="34" t="s">
        <v>388</v>
      </c>
      <c r="WFE148" s="34" t="s">
        <v>388</v>
      </c>
      <c r="WFF148" s="34" t="s">
        <v>388</v>
      </c>
      <c r="WFG148" s="34" t="s">
        <v>388</v>
      </c>
      <c r="WFH148" s="34" t="s">
        <v>388</v>
      </c>
      <c r="WFI148" s="34" t="s">
        <v>388</v>
      </c>
      <c r="WFJ148" s="34" t="s">
        <v>388</v>
      </c>
      <c r="WFK148" s="34" t="s">
        <v>388</v>
      </c>
      <c r="WFL148" s="34" t="s">
        <v>388</v>
      </c>
      <c r="WFM148" s="34" t="s">
        <v>388</v>
      </c>
      <c r="WFN148" s="34" t="s">
        <v>388</v>
      </c>
      <c r="WFO148" s="34" t="s">
        <v>388</v>
      </c>
      <c r="WFP148" s="34" t="s">
        <v>388</v>
      </c>
      <c r="WFQ148" s="34" t="s">
        <v>388</v>
      </c>
      <c r="WFR148" s="34" t="s">
        <v>388</v>
      </c>
      <c r="WFS148" s="34" t="s">
        <v>388</v>
      </c>
      <c r="WFT148" s="34" t="s">
        <v>388</v>
      </c>
      <c r="WFU148" s="34" t="s">
        <v>388</v>
      </c>
      <c r="WFV148" s="34" t="s">
        <v>388</v>
      </c>
      <c r="WFW148" s="34" t="s">
        <v>388</v>
      </c>
      <c r="WFX148" s="34" t="s">
        <v>388</v>
      </c>
      <c r="WFY148" s="34" t="s">
        <v>388</v>
      </c>
      <c r="WFZ148" s="34" t="s">
        <v>388</v>
      </c>
      <c r="WGA148" s="34" t="s">
        <v>388</v>
      </c>
      <c r="WGB148" s="34" t="s">
        <v>388</v>
      </c>
      <c r="WGC148" s="34" t="s">
        <v>388</v>
      </c>
      <c r="WGD148" s="34" t="s">
        <v>388</v>
      </c>
      <c r="WGE148" s="34" t="s">
        <v>388</v>
      </c>
      <c r="WGF148" s="34" t="s">
        <v>388</v>
      </c>
      <c r="WGG148" s="34" t="s">
        <v>388</v>
      </c>
      <c r="WGH148" s="34" t="s">
        <v>388</v>
      </c>
      <c r="WGI148" s="34" t="s">
        <v>388</v>
      </c>
      <c r="WGJ148" s="34" t="s">
        <v>388</v>
      </c>
      <c r="WGK148" s="34" t="s">
        <v>388</v>
      </c>
      <c r="WGL148" s="34" t="s">
        <v>388</v>
      </c>
      <c r="WGM148" s="34" t="s">
        <v>388</v>
      </c>
      <c r="WGN148" s="34" t="s">
        <v>388</v>
      </c>
      <c r="WGO148" s="34" t="s">
        <v>388</v>
      </c>
      <c r="WGP148" s="34" t="s">
        <v>388</v>
      </c>
      <c r="WGQ148" s="34" t="s">
        <v>388</v>
      </c>
      <c r="WGR148" s="34" t="s">
        <v>388</v>
      </c>
      <c r="WGS148" s="34" t="s">
        <v>388</v>
      </c>
      <c r="WGT148" s="34" t="s">
        <v>388</v>
      </c>
      <c r="WGU148" s="34" t="s">
        <v>388</v>
      </c>
      <c r="WGV148" s="34" t="s">
        <v>388</v>
      </c>
      <c r="WGW148" s="34" t="s">
        <v>388</v>
      </c>
      <c r="WGX148" s="34" t="s">
        <v>388</v>
      </c>
      <c r="WGY148" s="34" t="s">
        <v>388</v>
      </c>
      <c r="WGZ148" s="34" t="s">
        <v>388</v>
      </c>
      <c r="WHA148" s="34" t="s">
        <v>388</v>
      </c>
      <c r="WHB148" s="34" t="s">
        <v>388</v>
      </c>
      <c r="WHC148" s="34" t="s">
        <v>388</v>
      </c>
      <c r="WHD148" s="34" t="s">
        <v>388</v>
      </c>
      <c r="WHE148" s="34" t="s">
        <v>388</v>
      </c>
      <c r="WHF148" s="34" t="s">
        <v>388</v>
      </c>
      <c r="WHG148" s="34" t="s">
        <v>388</v>
      </c>
      <c r="WHH148" s="34" t="s">
        <v>388</v>
      </c>
      <c r="WHI148" s="34" t="s">
        <v>388</v>
      </c>
      <c r="WHJ148" s="34" t="s">
        <v>388</v>
      </c>
      <c r="WHK148" s="34" t="s">
        <v>388</v>
      </c>
      <c r="WHL148" s="34" t="s">
        <v>388</v>
      </c>
      <c r="WHM148" s="34" t="s">
        <v>388</v>
      </c>
      <c r="WHN148" s="34" t="s">
        <v>388</v>
      </c>
      <c r="WHO148" s="34" t="s">
        <v>388</v>
      </c>
      <c r="WHP148" s="34" t="s">
        <v>388</v>
      </c>
      <c r="WHQ148" s="34" t="s">
        <v>388</v>
      </c>
      <c r="WHR148" s="34" t="s">
        <v>388</v>
      </c>
      <c r="WHS148" s="34" t="s">
        <v>388</v>
      </c>
      <c r="WHT148" s="34" t="s">
        <v>388</v>
      </c>
      <c r="WHU148" s="34" t="s">
        <v>388</v>
      </c>
      <c r="WHV148" s="34" t="s">
        <v>388</v>
      </c>
      <c r="WHW148" s="34" t="s">
        <v>388</v>
      </c>
      <c r="WHX148" s="34" t="s">
        <v>388</v>
      </c>
      <c r="WHY148" s="34" t="s">
        <v>388</v>
      </c>
      <c r="WHZ148" s="34" t="s">
        <v>388</v>
      </c>
      <c r="WIA148" s="34" t="s">
        <v>388</v>
      </c>
      <c r="WIB148" s="34" t="s">
        <v>388</v>
      </c>
      <c r="WIC148" s="34" t="s">
        <v>388</v>
      </c>
      <c r="WID148" s="34" t="s">
        <v>388</v>
      </c>
      <c r="WIE148" s="34" t="s">
        <v>388</v>
      </c>
      <c r="WIF148" s="34" t="s">
        <v>388</v>
      </c>
      <c r="WIG148" s="34" t="s">
        <v>388</v>
      </c>
      <c r="WIH148" s="34" t="s">
        <v>388</v>
      </c>
      <c r="WII148" s="34" t="s">
        <v>388</v>
      </c>
      <c r="WIJ148" s="34" t="s">
        <v>388</v>
      </c>
      <c r="WIK148" s="34" t="s">
        <v>388</v>
      </c>
      <c r="WIL148" s="34" t="s">
        <v>388</v>
      </c>
      <c r="WIM148" s="34" t="s">
        <v>388</v>
      </c>
      <c r="WIN148" s="34" t="s">
        <v>388</v>
      </c>
      <c r="WIO148" s="34" t="s">
        <v>388</v>
      </c>
      <c r="WIP148" s="34" t="s">
        <v>388</v>
      </c>
      <c r="WIQ148" s="34" t="s">
        <v>388</v>
      </c>
      <c r="WIR148" s="34" t="s">
        <v>388</v>
      </c>
      <c r="WIS148" s="34" t="s">
        <v>388</v>
      </c>
      <c r="WIT148" s="34" t="s">
        <v>388</v>
      </c>
      <c r="WIU148" s="34" t="s">
        <v>388</v>
      </c>
      <c r="WIV148" s="34" t="s">
        <v>388</v>
      </c>
      <c r="WIW148" s="34" t="s">
        <v>388</v>
      </c>
      <c r="WIX148" s="34" t="s">
        <v>388</v>
      </c>
      <c r="WIY148" s="34" t="s">
        <v>388</v>
      </c>
      <c r="WIZ148" s="34" t="s">
        <v>388</v>
      </c>
      <c r="WJA148" s="34" t="s">
        <v>388</v>
      </c>
      <c r="WJB148" s="34" t="s">
        <v>388</v>
      </c>
      <c r="WJC148" s="34" t="s">
        <v>388</v>
      </c>
      <c r="WJD148" s="34" t="s">
        <v>388</v>
      </c>
      <c r="WJE148" s="34" t="s">
        <v>388</v>
      </c>
      <c r="WJF148" s="34" t="s">
        <v>388</v>
      </c>
      <c r="WJG148" s="34" t="s">
        <v>388</v>
      </c>
      <c r="WJH148" s="34" t="s">
        <v>388</v>
      </c>
      <c r="WJI148" s="34" t="s">
        <v>388</v>
      </c>
      <c r="WJJ148" s="34" t="s">
        <v>388</v>
      </c>
      <c r="WJK148" s="34" t="s">
        <v>388</v>
      </c>
      <c r="WJL148" s="34" t="s">
        <v>388</v>
      </c>
      <c r="WJM148" s="34" t="s">
        <v>388</v>
      </c>
      <c r="WJN148" s="34" t="s">
        <v>388</v>
      </c>
      <c r="WJO148" s="34" t="s">
        <v>388</v>
      </c>
      <c r="WJP148" s="34" t="s">
        <v>388</v>
      </c>
      <c r="WJQ148" s="34" t="s">
        <v>388</v>
      </c>
      <c r="WJR148" s="34" t="s">
        <v>388</v>
      </c>
      <c r="WJS148" s="34" t="s">
        <v>388</v>
      </c>
      <c r="WJT148" s="34" t="s">
        <v>388</v>
      </c>
      <c r="WJU148" s="34" t="s">
        <v>388</v>
      </c>
      <c r="WJV148" s="34" t="s">
        <v>388</v>
      </c>
      <c r="WJW148" s="34" t="s">
        <v>388</v>
      </c>
      <c r="WJX148" s="34" t="s">
        <v>388</v>
      </c>
      <c r="WJY148" s="34" t="s">
        <v>388</v>
      </c>
      <c r="WJZ148" s="34" t="s">
        <v>388</v>
      </c>
      <c r="WKA148" s="34" t="s">
        <v>388</v>
      </c>
      <c r="WKB148" s="34" t="s">
        <v>388</v>
      </c>
      <c r="WKC148" s="34" t="s">
        <v>388</v>
      </c>
      <c r="WKD148" s="34" t="s">
        <v>388</v>
      </c>
      <c r="WKE148" s="34" t="s">
        <v>388</v>
      </c>
      <c r="WKF148" s="34" t="s">
        <v>388</v>
      </c>
      <c r="WKG148" s="34" t="s">
        <v>388</v>
      </c>
      <c r="WKH148" s="34" t="s">
        <v>388</v>
      </c>
      <c r="WKI148" s="34" t="s">
        <v>388</v>
      </c>
      <c r="WKJ148" s="34" t="s">
        <v>388</v>
      </c>
      <c r="WKK148" s="34" t="s">
        <v>388</v>
      </c>
      <c r="WKL148" s="34" t="s">
        <v>388</v>
      </c>
      <c r="WKM148" s="34" t="s">
        <v>388</v>
      </c>
      <c r="WKN148" s="34" t="s">
        <v>388</v>
      </c>
      <c r="WKO148" s="34" t="s">
        <v>388</v>
      </c>
      <c r="WKP148" s="34" t="s">
        <v>388</v>
      </c>
      <c r="WKQ148" s="34" t="s">
        <v>388</v>
      </c>
      <c r="WKR148" s="34" t="s">
        <v>388</v>
      </c>
      <c r="WKS148" s="34" t="s">
        <v>388</v>
      </c>
      <c r="WKT148" s="34" t="s">
        <v>388</v>
      </c>
      <c r="WKU148" s="34" t="s">
        <v>388</v>
      </c>
      <c r="WKV148" s="34" t="s">
        <v>388</v>
      </c>
      <c r="WKW148" s="34" t="s">
        <v>388</v>
      </c>
      <c r="WKX148" s="34" t="s">
        <v>388</v>
      </c>
      <c r="WKY148" s="34" t="s">
        <v>388</v>
      </c>
      <c r="WKZ148" s="34" t="s">
        <v>388</v>
      </c>
      <c r="WLA148" s="34" t="s">
        <v>388</v>
      </c>
      <c r="WLB148" s="34" t="s">
        <v>388</v>
      </c>
      <c r="WLC148" s="34" t="s">
        <v>388</v>
      </c>
      <c r="WLD148" s="34" t="s">
        <v>388</v>
      </c>
      <c r="WLE148" s="34" t="s">
        <v>388</v>
      </c>
      <c r="WLF148" s="34" t="s">
        <v>388</v>
      </c>
      <c r="WLG148" s="34" t="s">
        <v>388</v>
      </c>
      <c r="WLH148" s="34" t="s">
        <v>388</v>
      </c>
      <c r="WLI148" s="34" t="s">
        <v>388</v>
      </c>
      <c r="WLJ148" s="34" t="s">
        <v>388</v>
      </c>
      <c r="WLK148" s="34" t="s">
        <v>388</v>
      </c>
      <c r="WLL148" s="34" t="s">
        <v>388</v>
      </c>
      <c r="WLM148" s="34" t="s">
        <v>388</v>
      </c>
      <c r="WLN148" s="34" t="s">
        <v>388</v>
      </c>
      <c r="WLO148" s="34" t="s">
        <v>388</v>
      </c>
      <c r="WLP148" s="34" t="s">
        <v>388</v>
      </c>
      <c r="WLQ148" s="34" t="s">
        <v>388</v>
      </c>
      <c r="WLR148" s="34" t="s">
        <v>388</v>
      </c>
      <c r="WLS148" s="34" t="s">
        <v>388</v>
      </c>
      <c r="WLT148" s="34" t="s">
        <v>388</v>
      </c>
      <c r="WLU148" s="34" t="s">
        <v>388</v>
      </c>
      <c r="WLV148" s="34" t="s">
        <v>388</v>
      </c>
      <c r="WLW148" s="34" t="s">
        <v>388</v>
      </c>
      <c r="WLX148" s="34" t="s">
        <v>388</v>
      </c>
      <c r="WLY148" s="34" t="s">
        <v>388</v>
      </c>
      <c r="WLZ148" s="34" t="s">
        <v>388</v>
      </c>
      <c r="WMA148" s="34" t="s">
        <v>388</v>
      </c>
      <c r="WMB148" s="34" t="s">
        <v>388</v>
      </c>
      <c r="WMC148" s="34" t="s">
        <v>388</v>
      </c>
      <c r="WMD148" s="34" t="s">
        <v>388</v>
      </c>
      <c r="WME148" s="34" t="s">
        <v>388</v>
      </c>
      <c r="WMF148" s="34" t="s">
        <v>388</v>
      </c>
      <c r="WMG148" s="34" t="s">
        <v>388</v>
      </c>
      <c r="WMH148" s="34" t="s">
        <v>388</v>
      </c>
      <c r="WMI148" s="34" t="s">
        <v>388</v>
      </c>
      <c r="WMJ148" s="34" t="s">
        <v>388</v>
      </c>
      <c r="WMK148" s="34" t="s">
        <v>388</v>
      </c>
      <c r="WML148" s="34" t="s">
        <v>388</v>
      </c>
      <c r="WMM148" s="34" t="s">
        <v>388</v>
      </c>
      <c r="WMN148" s="34" t="s">
        <v>388</v>
      </c>
      <c r="WMO148" s="34" t="s">
        <v>388</v>
      </c>
      <c r="WMP148" s="34" t="s">
        <v>388</v>
      </c>
      <c r="WMQ148" s="34" t="s">
        <v>388</v>
      </c>
      <c r="WMR148" s="34" t="s">
        <v>388</v>
      </c>
      <c r="WMS148" s="34" t="s">
        <v>388</v>
      </c>
      <c r="WMT148" s="34" t="s">
        <v>388</v>
      </c>
      <c r="WMU148" s="34" t="s">
        <v>388</v>
      </c>
      <c r="WMV148" s="34" t="s">
        <v>388</v>
      </c>
      <c r="WMW148" s="34" t="s">
        <v>388</v>
      </c>
      <c r="WMX148" s="34" t="s">
        <v>388</v>
      </c>
      <c r="WMY148" s="34" t="s">
        <v>388</v>
      </c>
      <c r="WMZ148" s="34" t="s">
        <v>388</v>
      </c>
      <c r="WNA148" s="34" t="s">
        <v>388</v>
      </c>
      <c r="WNB148" s="34" t="s">
        <v>388</v>
      </c>
      <c r="WNC148" s="34" t="s">
        <v>388</v>
      </c>
      <c r="WND148" s="34" t="s">
        <v>388</v>
      </c>
      <c r="WNE148" s="34" t="s">
        <v>388</v>
      </c>
      <c r="WNF148" s="34" t="s">
        <v>388</v>
      </c>
      <c r="WNG148" s="34" t="s">
        <v>388</v>
      </c>
      <c r="WNH148" s="34" t="s">
        <v>388</v>
      </c>
      <c r="WNI148" s="34" t="s">
        <v>388</v>
      </c>
      <c r="WNJ148" s="34" t="s">
        <v>388</v>
      </c>
      <c r="WNK148" s="34" t="s">
        <v>388</v>
      </c>
      <c r="WNL148" s="34" t="s">
        <v>388</v>
      </c>
      <c r="WNM148" s="34" t="s">
        <v>388</v>
      </c>
      <c r="WNN148" s="34" t="s">
        <v>388</v>
      </c>
      <c r="WNO148" s="34" t="s">
        <v>388</v>
      </c>
      <c r="WNP148" s="34" t="s">
        <v>388</v>
      </c>
      <c r="WNQ148" s="34" t="s">
        <v>388</v>
      </c>
      <c r="WNR148" s="34" t="s">
        <v>388</v>
      </c>
      <c r="WNS148" s="34" t="s">
        <v>388</v>
      </c>
      <c r="WNT148" s="34" t="s">
        <v>388</v>
      </c>
      <c r="WNU148" s="34" t="s">
        <v>388</v>
      </c>
      <c r="WNV148" s="34" t="s">
        <v>388</v>
      </c>
      <c r="WNW148" s="34" t="s">
        <v>388</v>
      </c>
      <c r="WNX148" s="34" t="s">
        <v>388</v>
      </c>
      <c r="WNY148" s="34" t="s">
        <v>388</v>
      </c>
      <c r="WNZ148" s="34" t="s">
        <v>388</v>
      </c>
      <c r="WOA148" s="34" t="s">
        <v>388</v>
      </c>
      <c r="WOB148" s="34" t="s">
        <v>388</v>
      </c>
      <c r="WOC148" s="34" t="s">
        <v>388</v>
      </c>
      <c r="WOD148" s="34" t="s">
        <v>388</v>
      </c>
      <c r="WOE148" s="34" t="s">
        <v>388</v>
      </c>
      <c r="WOF148" s="34" t="s">
        <v>388</v>
      </c>
      <c r="WOG148" s="34" t="s">
        <v>388</v>
      </c>
      <c r="WOH148" s="34" t="s">
        <v>388</v>
      </c>
      <c r="WOI148" s="34" t="s">
        <v>388</v>
      </c>
      <c r="WOJ148" s="34" t="s">
        <v>388</v>
      </c>
      <c r="WOK148" s="34" t="s">
        <v>388</v>
      </c>
      <c r="WOL148" s="34" t="s">
        <v>388</v>
      </c>
      <c r="WOM148" s="34" t="s">
        <v>388</v>
      </c>
      <c r="WON148" s="34" t="s">
        <v>388</v>
      </c>
      <c r="WOO148" s="34" t="s">
        <v>388</v>
      </c>
      <c r="WOP148" s="34" t="s">
        <v>388</v>
      </c>
      <c r="WOQ148" s="34" t="s">
        <v>388</v>
      </c>
      <c r="WOR148" s="34" t="s">
        <v>388</v>
      </c>
      <c r="WOS148" s="34" t="s">
        <v>388</v>
      </c>
      <c r="WOT148" s="34" t="s">
        <v>388</v>
      </c>
      <c r="WOU148" s="34" t="s">
        <v>388</v>
      </c>
      <c r="WOV148" s="34" t="s">
        <v>388</v>
      </c>
      <c r="WOW148" s="34" t="s">
        <v>388</v>
      </c>
      <c r="WOX148" s="34" t="s">
        <v>388</v>
      </c>
      <c r="WOY148" s="34" t="s">
        <v>388</v>
      </c>
      <c r="WOZ148" s="34" t="s">
        <v>388</v>
      </c>
      <c r="WPA148" s="34" t="s">
        <v>388</v>
      </c>
      <c r="WPB148" s="34" t="s">
        <v>388</v>
      </c>
      <c r="WPC148" s="34" t="s">
        <v>388</v>
      </c>
      <c r="WPD148" s="34" t="s">
        <v>388</v>
      </c>
      <c r="WPE148" s="34" t="s">
        <v>388</v>
      </c>
      <c r="WPF148" s="34" t="s">
        <v>388</v>
      </c>
      <c r="WPG148" s="34" t="s">
        <v>388</v>
      </c>
      <c r="WPH148" s="34" t="s">
        <v>388</v>
      </c>
      <c r="WPI148" s="34" t="s">
        <v>388</v>
      </c>
      <c r="WPJ148" s="34" t="s">
        <v>388</v>
      </c>
      <c r="WPK148" s="34" t="s">
        <v>388</v>
      </c>
      <c r="WPL148" s="34" t="s">
        <v>388</v>
      </c>
      <c r="WPM148" s="34" t="s">
        <v>388</v>
      </c>
      <c r="WPN148" s="34" t="s">
        <v>388</v>
      </c>
      <c r="WPO148" s="34" t="s">
        <v>388</v>
      </c>
      <c r="WPP148" s="34" t="s">
        <v>388</v>
      </c>
      <c r="WPQ148" s="34" t="s">
        <v>388</v>
      </c>
      <c r="WPR148" s="34" t="s">
        <v>388</v>
      </c>
      <c r="WPS148" s="34" t="s">
        <v>388</v>
      </c>
      <c r="WPT148" s="34" t="s">
        <v>388</v>
      </c>
      <c r="WPU148" s="34" t="s">
        <v>388</v>
      </c>
      <c r="WPV148" s="34" t="s">
        <v>388</v>
      </c>
      <c r="WPW148" s="34" t="s">
        <v>388</v>
      </c>
      <c r="WPX148" s="34" t="s">
        <v>388</v>
      </c>
      <c r="WPY148" s="34" t="s">
        <v>388</v>
      </c>
      <c r="WPZ148" s="34" t="s">
        <v>388</v>
      </c>
      <c r="WQA148" s="34" t="s">
        <v>388</v>
      </c>
      <c r="WQB148" s="34" t="s">
        <v>388</v>
      </c>
      <c r="WQC148" s="34" t="s">
        <v>388</v>
      </c>
      <c r="WQD148" s="34" t="s">
        <v>388</v>
      </c>
      <c r="WQE148" s="34" t="s">
        <v>388</v>
      </c>
      <c r="WQF148" s="34" t="s">
        <v>388</v>
      </c>
      <c r="WQG148" s="34" t="s">
        <v>388</v>
      </c>
      <c r="WQH148" s="34" t="s">
        <v>388</v>
      </c>
      <c r="WQI148" s="34" t="s">
        <v>388</v>
      </c>
      <c r="WQJ148" s="34" t="s">
        <v>388</v>
      </c>
      <c r="WQK148" s="34" t="s">
        <v>388</v>
      </c>
      <c r="WQL148" s="34" t="s">
        <v>388</v>
      </c>
      <c r="WQM148" s="34" t="s">
        <v>388</v>
      </c>
      <c r="WQN148" s="34" t="s">
        <v>388</v>
      </c>
      <c r="WQO148" s="34" t="s">
        <v>388</v>
      </c>
      <c r="WQP148" s="34" t="s">
        <v>388</v>
      </c>
      <c r="WQQ148" s="34" t="s">
        <v>388</v>
      </c>
      <c r="WQR148" s="34" t="s">
        <v>388</v>
      </c>
      <c r="WQS148" s="34" t="s">
        <v>388</v>
      </c>
      <c r="WQT148" s="34" t="s">
        <v>388</v>
      </c>
      <c r="WQU148" s="34" t="s">
        <v>388</v>
      </c>
      <c r="WQV148" s="34" t="s">
        <v>388</v>
      </c>
      <c r="WQW148" s="34" t="s">
        <v>388</v>
      </c>
      <c r="WQX148" s="34" t="s">
        <v>388</v>
      </c>
      <c r="WQY148" s="34" t="s">
        <v>388</v>
      </c>
      <c r="WQZ148" s="34" t="s">
        <v>388</v>
      </c>
      <c r="WRA148" s="34" t="s">
        <v>388</v>
      </c>
      <c r="WRB148" s="34" t="s">
        <v>388</v>
      </c>
      <c r="WRC148" s="34" t="s">
        <v>388</v>
      </c>
      <c r="WRD148" s="34" t="s">
        <v>388</v>
      </c>
      <c r="WRE148" s="34" t="s">
        <v>388</v>
      </c>
      <c r="WRF148" s="34" t="s">
        <v>388</v>
      </c>
      <c r="WRG148" s="34" t="s">
        <v>388</v>
      </c>
      <c r="WRH148" s="34" t="s">
        <v>388</v>
      </c>
      <c r="WRI148" s="34" t="s">
        <v>388</v>
      </c>
      <c r="WRJ148" s="34" t="s">
        <v>388</v>
      </c>
      <c r="WRK148" s="34" t="s">
        <v>388</v>
      </c>
      <c r="WRL148" s="34" t="s">
        <v>388</v>
      </c>
      <c r="WRM148" s="34" t="s">
        <v>388</v>
      </c>
      <c r="WRN148" s="34" t="s">
        <v>388</v>
      </c>
      <c r="WRO148" s="34" t="s">
        <v>388</v>
      </c>
      <c r="WRP148" s="34" t="s">
        <v>388</v>
      </c>
      <c r="WRQ148" s="34" t="s">
        <v>388</v>
      </c>
      <c r="WRR148" s="34" t="s">
        <v>388</v>
      </c>
      <c r="WRS148" s="34" t="s">
        <v>388</v>
      </c>
      <c r="WRT148" s="34" t="s">
        <v>388</v>
      </c>
      <c r="WRU148" s="34" t="s">
        <v>388</v>
      </c>
      <c r="WRV148" s="34" t="s">
        <v>388</v>
      </c>
      <c r="WRW148" s="34" t="s">
        <v>388</v>
      </c>
      <c r="WRX148" s="34" t="s">
        <v>388</v>
      </c>
      <c r="WRY148" s="34" t="s">
        <v>388</v>
      </c>
      <c r="WRZ148" s="34" t="s">
        <v>388</v>
      </c>
      <c r="WSA148" s="34" t="s">
        <v>388</v>
      </c>
      <c r="WSB148" s="34" t="s">
        <v>388</v>
      </c>
      <c r="WSC148" s="34" t="s">
        <v>388</v>
      </c>
      <c r="WSD148" s="34" t="s">
        <v>388</v>
      </c>
      <c r="WSE148" s="34" t="s">
        <v>388</v>
      </c>
      <c r="WSF148" s="34" t="s">
        <v>388</v>
      </c>
      <c r="WSG148" s="34" t="s">
        <v>388</v>
      </c>
      <c r="WSH148" s="34" t="s">
        <v>388</v>
      </c>
      <c r="WSI148" s="34" t="s">
        <v>388</v>
      </c>
      <c r="WSJ148" s="34" t="s">
        <v>388</v>
      </c>
      <c r="WSK148" s="34" t="s">
        <v>388</v>
      </c>
      <c r="WSL148" s="34" t="s">
        <v>388</v>
      </c>
      <c r="WSM148" s="34" t="s">
        <v>388</v>
      </c>
      <c r="WSN148" s="34" t="s">
        <v>388</v>
      </c>
      <c r="WSO148" s="34" t="s">
        <v>388</v>
      </c>
      <c r="WSP148" s="34" t="s">
        <v>388</v>
      </c>
      <c r="WSQ148" s="34" t="s">
        <v>388</v>
      </c>
      <c r="WSR148" s="34" t="s">
        <v>388</v>
      </c>
      <c r="WSS148" s="34" t="s">
        <v>388</v>
      </c>
      <c r="WST148" s="34" t="s">
        <v>388</v>
      </c>
      <c r="WSU148" s="34" t="s">
        <v>388</v>
      </c>
      <c r="WSV148" s="34" t="s">
        <v>388</v>
      </c>
      <c r="WSW148" s="34" t="s">
        <v>388</v>
      </c>
      <c r="WSX148" s="34" t="s">
        <v>388</v>
      </c>
      <c r="WSY148" s="34" t="s">
        <v>388</v>
      </c>
      <c r="WSZ148" s="34" t="s">
        <v>388</v>
      </c>
      <c r="WTA148" s="34" t="s">
        <v>388</v>
      </c>
      <c r="WTB148" s="34" t="s">
        <v>388</v>
      </c>
      <c r="WTC148" s="34" t="s">
        <v>388</v>
      </c>
      <c r="WTD148" s="34" t="s">
        <v>388</v>
      </c>
      <c r="WTE148" s="34" t="s">
        <v>388</v>
      </c>
      <c r="WTF148" s="34" t="s">
        <v>388</v>
      </c>
      <c r="WTG148" s="34" t="s">
        <v>388</v>
      </c>
      <c r="WTH148" s="34" t="s">
        <v>388</v>
      </c>
      <c r="WTI148" s="34" t="s">
        <v>388</v>
      </c>
      <c r="WTJ148" s="34" t="s">
        <v>388</v>
      </c>
      <c r="WTK148" s="34" t="s">
        <v>388</v>
      </c>
      <c r="WTL148" s="34" t="s">
        <v>388</v>
      </c>
      <c r="WTM148" s="34" t="s">
        <v>388</v>
      </c>
      <c r="WTN148" s="34" t="s">
        <v>388</v>
      </c>
      <c r="WTO148" s="34" t="s">
        <v>388</v>
      </c>
      <c r="WTP148" s="34" t="s">
        <v>388</v>
      </c>
      <c r="WTQ148" s="34" t="s">
        <v>388</v>
      </c>
      <c r="WTR148" s="34" t="s">
        <v>388</v>
      </c>
      <c r="WTS148" s="34" t="s">
        <v>388</v>
      </c>
      <c r="WTT148" s="34" t="s">
        <v>388</v>
      </c>
      <c r="WTU148" s="34" t="s">
        <v>388</v>
      </c>
      <c r="WTV148" s="34" t="s">
        <v>388</v>
      </c>
      <c r="WTW148" s="34" t="s">
        <v>388</v>
      </c>
      <c r="WTX148" s="34" t="s">
        <v>388</v>
      </c>
      <c r="WTY148" s="34" t="s">
        <v>388</v>
      </c>
      <c r="WTZ148" s="34" t="s">
        <v>388</v>
      </c>
      <c r="WUA148" s="34" t="s">
        <v>388</v>
      </c>
      <c r="WUB148" s="34" t="s">
        <v>388</v>
      </c>
      <c r="WUC148" s="34" t="s">
        <v>388</v>
      </c>
      <c r="WUD148" s="34" t="s">
        <v>388</v>
      </c>
      <c r="WUE148" s="34" t="s">
        <v>388</v>
      </c>
      <c r="WUF148" s="34" t="s">
        <v>388</v>
      </c>
      <c r="WUG148" s="34" t="s">
        <v>388</v>
      </c>
      <c r="WUH148" s="34" t="s">
        <v>388</v>
      </c>
      <c r="WUI148" s="34" t="s">
        <v>388</v>
      </c>
      <c r="WUJ148" s="34" t="s">
        <v>388</v>
      </c>
      <c r="WUK148" s="34" t="s">
        <v>388</v>
      </c>
      <c r="WUL148" s="34" t="s">
        <v>388</v>
      </c>
      <c r="WUM148" s="34" t="s">
        <v>388</v>
      </c>
      <c r="WUN148" s="34" t="s">
        <v>388</v>
      </c>
      <c r="WUO148" s="34" t="s">
        <v>388</v>
      </c>
      <c r="WUP148" s="34" t="s">
        <v>388</v>
      </c>
      <c r="WUQ148" s="34" t="s">
        <v>388</v>
      </c>
      <c r="WUR148" s="34" t="s">
        <v>388</v>
      </c>
      <c r="WUS148" s="34" t="s">
        <v>388</v>
      </c>
      <c r="WUT148" s="34" t="s">
        <v>388</v>
      </c>
      <c r="WUU148" s="34" t="s">
        <v>388</v>
      </c>
      <c r="WUV148" s="34" t="s">
        <v>388</v>
      </c>
      <c r="WUW148" s="34" t="s">
        <v>388</v>
      </c>
      <c r="WUX148" s="34" t="s">
        <v>388</v>
      </c>
      <c r="WUY148" s="34" t="s">
        <v>388</v>
      </c>
      <c r="WUZ148" s="34" t="s">
        <v>388</v>
      </c>
      <c r="WVA148" s="34" t="s">
        <v>388</v>
      </c>
      <c r="WVB148" s="34" t="s">
        <v>388</v>
      </c>
      <c r="WVC148" s="34" t="s">
        <v>388</v>
      </c>
      <c r="WVD148" s="34" t="s">
        <v>388</v>
      </c>
      <c r="WVE148" s="34" t="s">
        <v>388</v>
      </c>
      <c r="WVF148" s="34" t="s">
        <v>388</v>
      </c>
      <c r="WVG148" s="34" t="s">
        <v>388</v>
      </c>
      <c r="WVH148" s="34" t="s">
        <v>388</v>
      </c>
      <c r="WVI148" s="34" t="s">
        <v>388</v>
      </c>
      <c r="WVJ148" s="34" t="s">
        <v>388</v>
      </c>
      <c r="WVK148" s="34" t="s">
        <v>388</v>
      </c>
      <c r="WVL148" s="34" t="s">
        <v>388</v>
      </c>
      <c r="WVM148" s="34" t="s">
        <v>388</v>
      </c>
      <c r="WVN148" s="34" t="s">
        <v>388</v>
      </c>
      <c r="WVO148" s="34" t="s">
        <v>388</v>
      </c>
      <c r="WVP148" s="34" t="s">
        <v>388</v>
      </c>
      <c r="WVQ148" s="34" t="s">
        <v>388</v>
      </c>
      <c r="WVR148" s="34" t="s">
        <v>388</v>
      </c>
      <c r="WVS148" s="34" t="s">
        <v>388</v>
      </c>
      <c r="WVT148" s="34" t="s">
        <v>388</v>
      </c>
      <c r="WVU148" s="34" t="s">
        <v>388</v>
      </c>
      <c r="WVV148" s="34" t="s">
        <v>388</v>
      </c>
      <c r="WVW148" s="34" t="s">
        <v>388</v>
      </c>
      <c r="WVX148" s="34" t="s">
        <v>388</v>
      </c>
      <c r="WVY148" s="34" t="s">
        <v>388</v>
      </c>
      <c r="WVZ148" s="34" t="s">
        <v>388</v>
      </c>
      <c r="WWA148" s="34" t="s">
        <v>388</v>
      </c>
      <c r="WWB148" s="34" t="s">
        <v>388</v>
      </c>
      <c r="WWC148" s="34" t="s">
        <v>388</v>
      </c>
      <c r="WWD148" s="34" t="s">
        <v>388</v>
      </c>
      <c r="WWE148" s="34" t="s">
        <v>388</v>
      </c>
      <c r="WWF148" s="34" t="s">
        <v>388</v>
      </c>
      <c r="WWG148" s="34" t="s">
        <v>388</v>
      </c>
      <c r="WWH148" s="34" t="s">
        <v>388</v>
      </c>
      <c r="WWI148" s="34" t="s">
        <v>388</v>
      </c>
      <c r="WWJ148" s="34" t="s">
        <v>388</v>
      </c>
      <c r="WWK148" s="34" t="s">
        <v>388</v>
      </c>
      <c r="WWL148" s="34" t="s">
        <v>388</v>
      </c>
      <c r="WWM148" s="34" t="s">
        <v>388</v>
      </c>
      <c r="WWN148" s="34" t="s">
        <v>388</v>
      </c>
      <c r="WWO148" s="34" t="s">
        <v>388</v>
      </c>
      <c r="WWP148" s="34" t="s">
        <v>388</v>
      </c>
      <c r="WWQ148" s="34" t="s">
        <v>388</v>
      </c>
      <c r="WWR148" s="34" t="s">
        <v>388</v>
      </c>
      <c r="WWS148" s="34" t="s">
        <v>388</v>
      </c>
      <c r="WWT148" s="34" t="s">
        <v>388</v>
      </c>
      <c r="WWU148" s="34" t="s">
        <v>388</v>
      </c>
      <c r="WWV148" s="34" t="s">
        <v>388</v>
      </c>
      <c r="WWW148" s="34" t="s">
        <v>388</v>
      </c>
      <c r="WWX148" s="34" t="s">
        <v>388</v>
      </c>
      <c r="WWY148" s="34" t="s">
        <v>388</v>
      </c>
      <c r="WWZ148" s="34" t="s">
        <v>388</v>
      </c>
      <c r="WXA148" s="34" t="s">
        <v>388</v>
      </c>
      <c r="WXB148" s="34" t="s">
        <v>388</v>
      </c>
      <c r="WXC148" s="34" t="s">
        <v>388</v>
      </c>
      <c r="WXD148" s="34" t="s">
        <v>388</v>
      </c>
      <c r="WXE148" s="34" t="s">
        <v>388</v>
      </c>
      <c r="WXF148" s="34" t="s">
        <v>388</v>
      </c>
      <c r="WXG148" s="34" t="s">
        <v>388</v>
      </c>
      <c r="WXH148" s="34" t="s">
        <v>388</v>
      </c>
      <c r="WXI148" s="34" t="s">
        <v>388</v>
      </c>
      <c r="WXJ148" s="34" t="s">
        <v>388</v>
      </c>
      <c r="WXK148" s="34" t="s">
        <v>388</v>
      </c>
      <c r="WXL148" s="34" t="s">
        <v>388</v>
      </c>
      <c r="WXM148" s="34" t="s">
        <v>388</v>
      </c>
      <c r="WXN148" s="34" t="s">
        <v>388</v>
      </c>
      <c r="WXO148" s="34" t="s">
        <v>388</v>
      </c>
      <c r="WXP148" s="34" t="s">
        <v>388</v>
      </c>
      <c r="WXQ148" s="34" t="s">
        <v>388</v>
      </c>
      <c r="WXR148" s="34" t="s">
        <v>388</v>
      </c>
      <c r="WXS148" s="34" t="s">
        <v>388</v>
      </c>
      <c r="WXT148" s="34" t="s">
        <v>388</v>
      </c>
      <c r="WXU148" s="34" t="s">
        <v>388</v>
      </c>
      <c r="WXV148" s="34" t="s">
        <v>388</v>
      </c>
      <c r="WXW148" s="34" t="s">
        <v>388</v>
      </c>
      <c r="WXX148" s="34" t="s">
        <v>388</v>
      </c>
      <c r="WXY148" s="34" t="s">
        <v>388</v>
      </c>
      <c r="WXZ148" s="34" t="s">
        <v>388</v>
      </c>
      <c r="WYA148" s="34" t="s">
        <v>388</v>
      </c>
      <c r="WYB148" s="34" t="s">
        <v>388</v>
      </c>
      <c r="WYC148" s="34" t="s">
        <v>388</v>
      </c>
      <c r="WYD148" s="34" t="s">
        <v>388</v>
      </c>
      <c r="WYE148" s="34" t="s">
        <v>388</v>
      </c>
      <c r="WYF148" s="34" t="s">
        <v>388</v>
      </c>
      <c r="WYG148" s="34" t="s">
        <v>388</v>
      </c>
      <c r="WYH148" s="34" t="s">
        <v>388</v>
      </c>
      <c r="WYI148" s="34" t="s">
        <v>388</v>
      </c>
      <c r="WYJ148" s="34" t="s">
        <v>388</v>
      </c>
      <c r="WYK148" s="34" t="s">
        <v>388</v>
      </c>
      <c r="WYL148" s="34" t="s">
        <v>388</v>
      </c>
      <c r="WYM148" s="34" t="s">
        <v>388</v>
      </c>
      <c r="WYN148" s="34" t="s">
        <v>388</v>
      </c>
      <c r="WYO148" s="34" t="s">
        <v>388</v>
      </c>
      <c r="WYP148" s="34" t="s">
        <v>388</v>
      </c>
      <c r="WYQ148" s="34" t="s">
        <v>388</v>
      </c>
      <c r="WYR148" s="34" t="s">
        <v>388</v>
      </c>
      <c r="WYS148" s="34" t="s">
        <v>388</v>
      </c>
      <c r="WYT148" s="34" t="s">
        <v>388</v>
      </c>
      <c r="WYU148" s="34" t="s">
        <v>388</v>
      </c>
      <c r="WYV148" s="34" t="s">
        <v>388</v>
      </c>
      <c r="WYW148" s="34" t="s">
        <v>388</v>
      </c>
      <c r="WYX148" s="34" t="s">
        <v>388</v>
      </c>
      <c r="WYY148" s="34" t="s">
        <v>388</v>
      </c>
      <c r="WYZ148" s="34" t="s">
        <v>388</v>
      </c>
      <c r="WZA148" s="34" t="s">
        <v>388</v>
      </c>
      <c r="WZB148" s="34" t="s">
        <v>388</v>
      </c>
      <c r="WZC148" s="34" t="s">
        <v>388</v>
      </c>
      <c r="WZD148" s="34" t="s">
        <v>388</v>
      </c>
      <c r="WZE148" s="34" t="s">
        <v>388</v>
      </c>
      <c r="WZF148" s="34" t="s">
        <v>388</v>
      </c>
      <c r="WZG148" s="34" t="s">
        <v>388</v>
      </c>
      <c r="WZH148" s="34" t="s">
        <v>388</v>
      </c>
      <c r="WZI148" s="34" t="s">
        <v>388</v>
      </c>
      <c r="WZJ148" s="34" t="s">
        <v>388</v>
      </c>
      <c r="WZK148" s="34" t="s">
        <v>388</v>
      </c>
      <c r="WZL148" s="34" t="s">
        <v>388</v>
      </c>
      <c r="WZM148" s="34" t="s">
        <v>388</v>
      </c>
      <c r="WZN148" s="34" t="s">
        <v>388</v>
      </c>
      <c r="WZO148" s="34" t="s">
        <v>388</v>
      </c>
      <c r="WZP148" s="34" t="s">
        <v>388</v>
      </c>
      <c r="WZQ148" s="34" t="s">
        <v>388</v>
      </c>
      <c r="WZR148" s="34" t="s">
        <v>388</v>
      </c>
      <c r="WZS148" s="34" t="s">
        <v>388</v>
      </c>
      <c r="WZT148" s="34" t="s">
        <v>388</v>
      </c>
      <c r="WZU148" s="34" t="s">
        <v>388</v>
      </c>
      <c r="WZV148" s="34" t="s">
        <v>388</v>
      </c>
      <c r="WZW148" s="34" t="s">
        <v>388</v>
      </c>
      <c r="WZX148" s="34" t="s">
        <v>388</v>
      </c>
      <c r="WZY148" s="34" t="s">
        <v>388</v>
      </c>
      <c r="WZZ148" s="34" t="s">
        <v>388</v>
      </c>
      <c r="XAA148" s="34" t="s">
        <v>388</v>
      </c>
      <c r="XAB148" s="34" t="s">
        <v>388</v>
      </c>
      <c r="XAC148" s="34" t="s">
        <v>388</v>
      </c>
      <c r="XAD148" s="34" t="s">
        <v>388</v>
      </c>
      <c r="XAE148" s="34" t="s">
        <v>388</v>
      </c>
      <c r="XAF148" s="34" t="s">
        <v>388</v>
      </c>
      <c r="XAG148" s="34" t="s">
        <v>388</v>
      </c>
      <c r="XAH148" s="34" t="s">
        <v>388</v>
      </c>
      <c r="XAI148" s="34" t="s">
        <v>388</v>
      </c>
      <c r="XAJ148" s="34" t="s">
        <v>388</v>
      </c>
      <c r="XAK148" s="34" t="s">
        <v>388</v>
      </c>
      <c r="XAL148" s="34" t="s">
        <v>388</v>
      </c>
      <c r="XAM148" s="34" t="s">
        <v>388</v>
      </c>
      <c r="XAN148" s="34" t="s">
        <v>388</v>
      </c>
      <c r="XAO148" s="34" t="s">
        <v>388</v>
      </c>
      <c r="XAP148" s="34" t="s">
        <v>388</v>
      </c>
      <c r="XAQ148" s="34" t="s">
        <v>388</v>
      </c>
      <c r="XAR148" s="34" t="s">
        <v>388</v>
      </c>
      <c r="XAS148" s="34" t="s">
        <v>388</v>
      </c>
      <c r="XAT148" s="34" t="s">
        <v>388</v>
      </c>
      <c r="XAU148" s="34" t="s">
        <v>388</v>
      </c>
      <c r="XAV148" s="34" t="s">
        <v>388</v>
      </c>
      <c r="XAW148" s="34" t="s">
        <v>388</v>
      </c>
      <c r="XAX148" s="34" t="s">
        <v>388</v>
      </c>
      <c r="XAY148" s="34" t="s">
        <v>388</v>
      </c>
      <c r="XAZ148" s="34" t="s">
        <v>388</v>
      </c>
      <c r="XBA148" s="34" t="s">
        <v>388</v>
      </c>
      <c r="XBB148" s="34" t="s">
        <v>388</v>
      </c>
      <c r="XBC148" s="34" t="s">
        <v>388</v>
      </c>
      <c r="XBD148" s="34" t="s">
        <v>388</v>
      </c>
      <c r="XBE148" s="34" t="s">
        <v>388</v>
      </c>
      <c r="XBF148" s="34" t="s">
        <v>388</v>
      </c>
      <c r="XBG148" s="34" t="s">
        <v>388</v>
      </c>
      <c r="XBH148" s="34" t="s">
        <v>388</v>
      </c>
      <c r="XBI148" s="34" t="s">
        <v>388</v>
      </c>
      <c r="XBJ148" s="34" t="s">
        <v>388</v>
      </c>
      <c r="XBK148" s="34" t="s">
        <v>388</v>
      </c>
      <c r="XBL148" s="34" t="s">
        <v>388</v>
      </c>
      <c r="XBM148" s="34" t="s">
        <v>388</v>
      </c>
      <c r="XBN148" s="34" t="s">
        <v>388</v>
      </c>
      <c r="XBO148" s="34" t="s">
        <v>388</v>
      </c>
      <c r="XBP148" s="34" t="s">
        <v>388</v>
      </c>
      <c r="XBQ148" s="34" t="s">
        <v>388</v>
      </c>
      <c r="XBR148" s="34" t="s">
        <v>388</v>
      </c>
      <c r="XBS148" s="34" t="s">
        <v>388</v>
      </c>
      <c r="XBT148" s="34" t="s">
        <v>388</v>
      </c>
      <c r="XBU148" s="34" t="s">
        <v>388</v>
      </c>
      <c r="XBV148" s="34" t="s">
        <v>388</v>
      </c>
      <c r="XBW148" s="34" t="s">
        <v>388</v>
      </c>
      <c r="XBX148" s="34" t="s">
        <v>388</v>
      </c>
      <c r="XBY148" s="34" t="s">
        <v>388</v>
      </c>
      <c r="XBZ148" s="34" t="s">
        <v>388</v>
      </c>
      <c r="XCA148" s="34" t="s">
        <v>388</v>
      </c>
      <c r="XCB148" s="34" t="s">
        <v>388</v>
      </c>
      <c r="XCC148" s="34" t="s">
        <v>388</v>
      </c>
      <c r="XCD148" s="34" t="s">
        <v>388</v>
      </c>
      <c r="XCE148" s="34" t="s">
        <v>388</v>
      </c>
      <c r="XCF148" s="34" t="s">
        <v>388</v>
      </c>
      <c r="XCG148" s="34" t="s">
        <v>388</v>
      </c>
      <c r="XCH148" s="34" t="s">
        <v>388</v>
      </c>
      <c r="XCI148" s="34" t="s">
        <v>388</v>
      </c>
      <c r="XCJ148" s="34" t="s">
        <v>388</v>
      </c>
      <c r="XCK148" s="34" t="s">
        <v>388</v>
      </c>
      <c r="XCL148" s="34" t="s">
        <v>388</v>
      </c>
      <c r="XCM148" s="34" t="s">
        <v>388</v>
      </c>
      <c r="XCN148" s="34" t="s">
        <v>388</v>
      </c>
      <c r="XCO148" s="34" t="s">
        <v>388</v>
      </c>
      <c r="XCP148" s="34" t="s">
        <v>388</v>
      </c>
      <c r="XCQ148" s="34" t="s">
        <v>388</v>
      </c>
      <c r="XCR148" s="34" t="s">
        <v>388</v>
      </c>
      <c r="XCS148" s="34" t="s">
        <v>388</v>
      </c>
      <c r="XCT148" s="34" t="s">
        <v>388</v>
      </c>
      <c r="XCU148" s="34" t="s">
        <v>388</v>
      </c>
      <c r="XCV148" s="34" t="s">
        <v>388</v>
      </c>
      <c r="XCW148" s="34" t="s">
        <v>388</v>
      </c>
      <c r="XCX148" s="34" t="s">
        <v>388</v>
      </c>
      <c r="XCY148" s="34" t="s">
        <v>388</v>
      </c>
      <c r="XCZ148" s="34" t="s">
        <v>388</v>
      </c>
      <c r="XDA148" s="34" t="s">
        <v>388</v>
      </c>
      <c r="XDB148" s="34" t="s">
        <v>388</v>
      </c>
      <c r="XDC148" s="34" t="s">
        <v>388</v>
      </c>
      <c r="XDD148" s="34" t="s">
        <v>388</v>
      </c>
      <c r="XDE148" s="34" t="s">
        <v>388</v>
      </c>
      <c r="XDF148" s="34" t="s">
        <v>388</v>
      </c>
      <c r="XDG148" s="34" t="s">
        <v>388</v>
      </c>
      <c r="XDH148" s="34" t="s">
        <v>388</v>
      </c>
      <c r="XDI148" s="34" t="s">
        <v>388</v>
      </c>
      <c r="XDJ148" s="34" t="s">
        <v>388</v>
      </c>
      <c r="XDK148" s="34" t="s">
        <v>388</v>
      </c>
      <c r="XDL148" s="34" t="s">
        <v>388</v>
      </c>
      <c r="XDM148" s="34" t="s">
        <v>388</v>
      </c>
      <c r="XDN148" s="34" t="s">
        <v>388</v>
      </c>
      <c r="XDO148" s="34" t="s">
        <v>388</v>
      </c>
      <c r="XDP148" s="34" t="s">
        <v>388</v>
      </c>
      <c r="XDQ148" s="34" t="s">
        <v>388</v>
      </c>
      <c r="XDR148" s="34" t="s">
        <v>388</v>
      </c>
      <c r="XDS148" s="34" t="s">
        <v>388</v>
      </c>
      <c r="XDT148" s="34" t="s">
        <v>388</v>
      </c>
      <c r="XDU148" s="34" t="s">
        <v>388</v>
      </c>
      <c r="XDV148" s="34" t="s">
        <v>388</v>
      </c>
      <c r="XDW148" s="34" t="s">
        <v>388</v>
      </c>
      <c r="XDX148" s="34" t="s">
        <v>388</v>
      </c>
      <c r="XDY148" s="34" t="s">
        <v>388</v>
      </c>
      <c r="XDZ148" s="34" t="s">
        <v>388</v>
      </c>
      <c r="XEA148" s="34" t="s">
        <v>388</v>
      </c>
      <c r="XEB148" s="34" t="s">
        <v>388</v>
      </c>
      <c r="XEC148" s="34" t="s">
        <v>388</v>
      </c>
      <c r="XED148" s="34" t="s">
        <v>388</v>
      </c>
      <c r="XEE148" s="34" t="s">
        <v>388</v>
      </c>
      <c r="XEF148" s="34" t="s">
        <v>388</v>
      </c>
      <c r="XEG148" s="34" t="s">
        <v>388</v>
      </c>
      <c r="XEH148" s="34" t="s">
        <v>388</v>
      </c>
      <c r="XEI148" s="34" t="s">
        <v>388</v>
      </c>
      <c r="XEJ148" s="34" t="s">
        <v>388</v>
      </c>
      <c r="XEK148" s="34" t="s">
        <v>388</v>
      </c>
      <c r="XEL148" s="34" t="s">
        <v>388</v>
      </c>
      <c r="XEM148" s="34" t="s">
        <v>388</v>
      </c>
      <c r="XEN148" s="34" t="s">
        <v>388</v>
      </c>
      <c r="XEO148" s="34" t="s">
        <v>388</v>
      </c>
      <c r="XEP148" s="34" t="s">
        <v>388</v>
      </c>
      <c r="XEQ148" s="34" t="s">
        <v>388</v>
      </c>
      <c r="XER148" s="34" t="s">
        <v>388</v>
      </c>
      <c r="XES148" s="34" t="s">
        <v>388</v>
      </c>
      <c r="XET148" s="34" t="s">
        <v>388</v>
      </c>
      <c r="XEU148" s="34" t="s">
        <v>388</v>
      </c>
      <c r="XEV148" s="34" t="s">
        <v>388</v>
      </c>
      <c r="XEW148" s="34" t="s">
        <v>388</v>
      </c>
      <c r="XEX148" s="34" t="s">
        <v>388</v>
      </c>
      <c r="XEY148" s="34" t="s">
        <v>388</v>
      </c>
      <c r="XEZ148" s="34" t="s">
        <v>388</v>
      </c>
      <c r="XFA148" s="34" t="s">
        <v>388</v>
      </c>
      <c r="XFB148" s="34" t="s">
        <v>388</v>
      </c>
    </row>
    <row r="149" spans="1:16382" outlineLevel="1" x14ac:dyDescent="0.15">
      <c r="B149" s="299" t="s">
        <v>248</v>
      </c>
      <c r="C149" s="94" t="s">
        <v>17</v>
      </c>
      <c r="D149" s="57">
        <v>0</v>
      </c>
      <c r="E149" s="57">
        <v>0</v>
      </c>
      <c r="F149" s="57">
        <v>0</v>
      </c>
      <c r="G149" s="57">
        <v>0</v>
      </c>
      <c r="H149" s="57">
        <v>0</v>
      </c>
      <c r="I149" s="57">
        <v>0</v>
      </c>
      <c r="J149" s="57">
        <v>0</v>
      </c>
      <c r="K149" s="57">
        <v>0</v>
      </c>
      <c r="L149" s="57">
        <v>0</v>
      </c>
      <c r="M149" s="57">
        <v>0</v>
      </c>
      <c r="N149" s="57">
        <v>0</v>
      </c>
      <c r="O149" s="57">
        <v>0</v>
      </c>
      <c r="P149" s="46">
        <f>'Pop-ups'!D45</f>
        <v>0</v>
      </c>
      <c r="Q149" s="46">
        <f>'Pop-ups'!E45</f>
        <v>0</v>
      </c>
      <c r="R149" s="46">
        <f>'Pop-ups'!F45</f>
        <v>0</v>
      </c>
      <c r="S149" s="46">
        <f>'Pop-ups'!G45</f>
        <v>0</v>
      </c>
      <c r="T149" s="46">
        <f>'Pop-ups'!H45</f>
        <v>0</v>
      </c>
      <c r="U149" s="46">
        <f>'Pop-ups'!I45</f>
        <v>0</v>
      </c>
      <c r="V149" s="46">
        <f>'Pop-ups'!J45</f>
        <v>900</v>
      </c>
      <c r="W149" s="46">
        <f>'Pop-ups'!K45</f>
        <v>1000</v>
      </c>
      <c r="X149" s="46">
        <f>'Pop-ups'!L45</f>
        <v>0</v>
      </c>
      <c r="Y149" s="46">
        <f>'Pop-ups'!M45</f>
        <v>0</v>
      </c>
      <c r="Z149" s="46">
        <f>'Pop-ups'!N45</f>
        <v>0</v>
      </c>
      <c r="AA149" s="46">
        <f>'Pop-ups'!O45</f>
        <v>0</v>
      </c>
      <c r="AB149" s="46">
        <f>'Pop-ups'!P45</f>
        <v>0</v>
      </c>
      <c r="AC149" s="46">
        <f>'Pop-ups'!Q45</f>
        <v>0</v>
      </c>
      <c r="AD149" s="46">
        <f>'Pop-ups'!R45</f>
        <v>0</v>
      </c>
      <c r="AE149" s="46">
        <f>'Pop-ups'!S45</f>
        <v>1000</v>
      </c>
      <c r="AF149" s="46">
        <f>'Pop-ups'!T45</f>
        <v>1350</v>
      </c>
      <c r="AG149" s="46">
        <f>'Pop-ups'!U45</f>
        <v>0</v>
      </c>
      <c r="AH149" s="46">
        <f>'Pop-ups'!V45</f>
        <v>0</v>
      </c>
      <c r="AI149" s="46">
        <f>'Pop-ups'!W45</f>
        <v>0</v>
      </c>
      <c r="AJ149" s="46">
        <f>'Pop-ups'!X45</f>
        <v>0</v>
      </c>
      <c r="AK149" s="46">
        <f>'Pop-ups'!Y45</f>
        <v>0</v>
      </c>
      <c r="AL149" s="46">
        <f>'Pop-ups'!Z45</f>
        <v>0</v>
      </c>
      <c r="AM149" s="46">
        <f>'Pop-ups'!AA45</f>
        <v>0</v>
      </c>
      <c r="AN149" s="46">
        <f>'Pop-ups'!AB45</f>
        <v>0</v>
      </c>
      <c r="AO149" s="46">
        <f>'Pop-ups'!AC45</f>
        <v>0</v>
      </c>
      <c r="AP149" s="46">
        <f>'Pop-ups'!AD45</f>
        <v>0</v>
      </c>
      <c r="AQ149" s="46">
        <f>'Pop-ups'!AE45</f>
        <v>1000</v>
      </c>
      <c r="AR149" s="46">
        <f>'Pop-ups'!AF45</f>
        <v>0</v>
      </c>
      <c r="AS149" s="46">
        <f>'Pop-ups'!AG45</f>
        <v>0</v>
      </c>
      <c r="AT149" s="46">
        <f>'Pop-ups'!AH45</f>
        <v>0</v>
      </c>
      <c r="AU149" s="46">
        <f>'Pop-ups'!AI45</f>
        <v>0</v>
      </c>
      <c r="AV149" s="46">
        <f>'Pop-ups'!AJ45</f>
        <v>0</v>
      </c>
      <c r="AW149" s="46">
        <f>'Pop-ups'!AK45</f>
        <v>0</v>
      </c>
      <c r="AX149" s="46">
        <f>'Pop-ups'!AL45</f>
        <v>0</v>
      </c>
      <c r="AY149" s="46">
        <f>'Pop-ups'!AM45</f>
        <v>0</v>
      </c>
      <c r="AZ149" s="46">
        <f>'Pop-ups'!AN45</f>
        <v>0</v>
      </c>
      <c r="BA149" s="57">
        <v>0</v>
      </c>
      <c r="BB149" s="57">
        <v>0</v>
      </c>
      <c r="BD149" s="46">
        <f t="shared" si="624"/>
        <v>0</v>
      </c>
      <c r="BF149" s="46">
        <f t="shared" si="627"/>
        <v>1900</v>
      </c>
      <c r="BG149" s="55"/>
      <c r="BH149" s="46">
        <f t="shared" si="625"/>
        <v>2350</v>
      </c>
      <c r="BI149" s="55"/>
      <c r="BJ149" s="46">
        <f t="shared" si="626"/>
        <v>1000</v>
      </c>
      <c r="BK149" s="55"/>
    </row>
    <row r="150" spans="1:16382" outlineLevel="1" x14ac:dyDescent="0.15">
      <c r="B150" s="299" t="s">
        <v>249</v>
      </c>
      <c r="C150" s="94" t="s">
        <v>17</v>
      </c>
      <c r="D150" s="57">
        <v>0</v>
      </c>
      <c r="E150" s="57">
        <v>0</v>
      </c>
      <c r="F150" s="57">
        <v>0</v>
      </c>
      <c r="G150" s="57">
        <v>0</v>
      </c>
      <c r="H150" s="57">
        <v>0</v>
      </c>
      <c r="I150" s="57">
        <v>0</v>
      </c>
      <c r="J150" s="57">
        <v>0</v>
      </c>
      <c r="K150" s="57">
        <v>0</v>
      </c>
      <c r="L150" s="57">
        <v>0</v>
      </c>
      <c r="M150" s="57">
        <v>0</v>
      </c>
      <c r="N150" s="57">
        <v>0</v>
      </c>
      <c r="O150" s="57">
        <v>0</v>
      </c>
      <c r="P150" s="46">
        <f>'Pop-ups'!D46</f>
        <v>0</v>
      </c>
      <c r="Q150" s="46">
        <f>'Pop-ups'!E46</f>
        <v>0</v>
      </c>
      <c r="R150" s="46">
        <f>'Pop-ups'!F46</f>
        <v>0</v>
      </c>
      <c r="S150" s="46">
        <f>'Pop-ups'!G46</f>
        <v>0</v>
      </c>
      <c r="T150" s="46">
        <f>'Pop-ups'!H46</f>
        <v>0</v>
      </c>
      <c r="U150" s="46">
        <f>'Pop-ups'!I46</f>
        <v>0</v>
      </c>
      <c r="V150" s="46">
        <f>'Pop-ups'!J46</f>
        <v>400</v>
      </c>
      <c r="W150" s="46">
        <f>'Pop-ups'!K46</f>
        <v>600</v>
      </c>
      <c r="X150" s="46">
        <f>'Pop-ups'!L46</f>
        <v>0</v>
      </c>
      <c r="Y150" s="46">
        <f>'Pop-ups'!M46</f>
        <v>0</v>
      </c>
      <c r="Z150" s="46">
        <f>'Pop-ups'!N46</f>
        <v>0</v>
      </c>
      <c r="AA150" s="46">
        <f>'Pop-ups'!O46</f>
        <v>0</v>
      </c>
      <c r="AB150" s="46">
        <f>'Pop-ups'!P46</f>
        <v>0</v>
      </c>
      <c r="AC150" s="46">
        <f>'Pop-ups'!Q46</f>
        <v>0</v>
      </c>
      <c r="AD150" s="46">
        <f>'Pop-ups'!R46</f>
        <v>0</v>
      </c>
      <c r="AE150" s="46">
        <f>'Pop-ups'!S46</f>
        <v>600</v>
      </c>
      <c r="AF150" s="46">
        <f>'Pop-ups'!T46</f>
        <v>900</v>
      </c>
      <c r="AG150" s="46">
        <f>'Pop-ups'!U46</f>
        <v>0</v>
      </c>
      <c r="AH150" s="46">
        <f>'Pop-ups'!V46</f>
        <v>0</v>
      </c>
      <c r="AI150" s="46">
        <f>'Pop-ups'!W46</f>
        <v>0</v>
      </c>
      <c r="AJ150" s="46">
        <f>'Pop-ups'!X46</f>
        <v>0</v>
      </c>
      <c r="AK150" s="46">
        <f>'Pop-ups'!Y46</f>
        <v>0</v>
      </c>
      <c r="AL150" s="46">
        <f>'Pop-ups'!Z46</f>
        <v>0</v>
      </c>
      <c r="AM150" s="46">
        <f>'Pop-ups'!AA46</f>
        <v>0</v>
      </c>
      <c r="AN150" s="46">
        <f>'Pop-ups'!AB46</f>
        <v>0</v>
      </c>
      <c r="AO150" s="46">
        <f>'Pop-ups'!AC46</f>
        <v>0</v>
      </c>
      <c r="AP150" s="46">
        <f>'Pop-ups'!AD46</f>
        <v>0</v>
      </c>
      <c r="AQ150" s="46">
        <f>'Pop-ups'!AE46</f>
        <v>600</v>
      </c>
      <c r="AR150" s="46">
        <f>'Pop-ups'!AF46</f>
        <v>0</v>
      </c>
      <c r="AS150" s="46">
        <f>'Pop-ups'!AG46</f>
        <v>0</v>
      </c>
      <c r="AT150" s="46">
        <f>'Pop-ups'!AH46</f>
        <v>0</v>
      </c>
      <c r="AU150" s="46">
        <f>'Pop-ups'!AI46</f>
        <v>0</v>
      </c>
      <c r="AV150" s="46">
        <f>'Pop-ups'!AJ46</f>
        <v>0</v>
      </c>
      <c r="AW150" s="46">
        <f>'Pop-ups'!AK46</f>
        <v>0</v>
      </c>
      <c r="AX150" s="46">
        <f>'Pop-ups'!AL46</f>
        <v>0</v>
      </c>
      <c r="AY150" s="46">
        <f>'Pop-ups'!AM46</f>
        <v>0</v>
      </c>
      <c r="AZ150" s="46">
        <f>'Pop-ups'!AN46</f>
        <v>0</v>
      </c>
      <c r="BA150" s="57">
        <v>0</v>
      </c>
      <c r="BB150" s="57">
        <v>0</v>
      </c>
      <c r="BD150" s="46">
        <f t="shared" si="624"/>
        <v>0</v>
      </c>
      <c r="BF150" s="46">
        <f t="shared" si="627"/>
        <v>1000</v>
      </c>
      <c r="BG150" s="55"/>
      <c r="BH150" s="46">
        <f t="shared" si="625"/>
        <v>1500</v>
      </c>
      <c r="BI150" s="55"/>
      <c r="BJ150" s="46">
        <f t="shared" si="626"/>
        <v>600</v>
      </c>
      <c r="BK150" s="55"/>
    </row>
    <row r="151" spans="1:16382" outlineLevel="1" x14ac:dyDescent="0.15">
      <c r="B151" s="299" t="s">
        <v>250</v>
      </c>
      <c r="C151" s="94" t="s">
        <v>17</v>
      </c>
      <c r="D151" s="57">
        <v>0</v>
      </c>
      <c r="E151" s="57">
        <v>0</v>
      </c>
      <c r="F151" s="57">
        <v>0</v>
      </c>
      <c r="G151" s="57">
        <v>0</v>
      </c>
      <c r="H151" s="57">
        <v>0</v>
      </c>
      <c r="I151" s="57">
        <v>0</v>
      </c>
      <c r="J151" s="57">
        <v>0</v>
      </c>
      <c r="K151" s="57">
        <v>0</v>
      </c>
      <c r="L151" s="57">
        <v>0</v>
      </c>
      <c r="M151" s="57">
        <v>0</v>
      </c>
      <c r="N151" s="57">
        <v>0</v>
      </c>
      <c r="O151" s="57">
        <v>0</v>
      </c>
      <c r="P151" s="46">
        <f>'Pop-ups'!D47</f>
        <v>0</v>
      </c>
      <c r="Q151" s="46">
        <f>'Pop-ups'!E47</f>
        <v>0</v>
      </c>
      <c r="R151" s="46">
        <f>'Pop-ups'!F47</f>
        <v>0</v>
      </c>
      <c r="S151" s="46">
        <f>'Pop-ups'!G47</f>
        <v>0</v>
      </c>
      <c r="T151" s="46">
        <f>'Pop-ups'!H47</f>
        <v>0</v>
      </c>
      <c r="U151" s="46">
        <f>'Pop-ups'!I47</f>
        <v>0</v>
      </c>
      <c r="V151" s="46">
        <f>'Pop-ups'!J47</f>
        <v>1000</v>
      </c>
      <c r="W151" s="46">
        <f>'Pop-ups'!K47</f>
        <v>2000</v>
      </c>
      <c r="X151" s="46">
        <f>'Pop-ups'!L47</f>
        <v>0</v>
      </c>
      <c r="Y151" s="46">
        <f>'Pop-ups'!M47</f>
        <v>0</v>
      </c>
      <c r="Z151" s="46">
        <f>'Pop-ups'!N47</f>
        <v>0</v>
      </c>
      <c r="AA151" s="46">
        <f>'Pop-ups'!O47</f>
        <v>0</v>
      </c>
      <c r="AB151" s="46">
        <f>'Pop-ups'!P47</f>
        <v>0</v>
      </c>
      <c r="AC151" s="46">
        <f>'Pop-ups'!Q47</f>
        <v>0</v>
      </c>
      <c r="AD151" s="46">
        <f>'Pop-ups'!R47</f>
        <v>0</v>
      </c>
      <c r="AE151" s="46">
        <f>'Pop-ups'!S47</f>
        <v>2000</v>
      </c>
      <c r="AF151" s="46">
        <f>'Pop-ups'!T47</f>
        <v>2000</v>
      </c>
      <c r="AG151" s="46">
        <f>'Pop-ups'!U47</f>
        <v>0</v>
      </c>
      <c r="AH151" s="46">
        <f>'Pop-ups'!V47</f>
        <v>0</v>
      </c>
      <c r="AI151" s="46">
        <f>'Pop-ups'!W47</f>
        <v>0</v>
      </c>
      <c r="AJ151" s="46">
        <f>'Pop-ups'!X47</f>
        <v>0</v>
      </c>
      <c r="AK151" s="46">
        <f>'Pop-ups'!Y47</f>
        <v>0</v>
      </c>
      <c r="AL151" s="46">
        <f>'Pop-ups'!Z47</f>
        <v>0</v>
      </c>
      <c r="AM151" s="46">
        <f>'Pop-ups'!AA47</f>
        <v>0</v>
      </c>
      <c r="AN151" s="46">
        <f>'Pop-ups'!AB47</f>
        <v>0</v>
      </c>
      <c r="AO151" s="46">
        <f>'Pop-ups'!AC47</f>
        <v>0</v>
      </c>
      <c r="AP151" s="46">
        <f>'Pop-ups'!AD47</f>
        <v>0</v>
      </c>
      <c r="AQ151" s="46">
        <f>'Pop-ups'!AE47</f>
        <v>2000</v>
      </c>
      <c r="AR151" s="46">
        <f>'Pop-ups'!AF47</f>
        <v>0</v>
      </c>
      <c r="AS151" s="46">
        <f>'Pop-ups'!AG47</f>
        <v>0</v>
      </c>
      <c r="AT151" s="46">
        <f>'Pop-ups'!AH47</f>
        <v>0</v>
      </c>
      <c r="AU151" s="46">
        <f>'Pop-ups'!AI47</f>
        <v>0</v>
      </c>
      <c r="AV151" s="46">
        <f>'Pop-ups'!AJ47</f>
        <v>0</v>
      </c>
      <c r="AW151" s="46">
        <f>'Pop-ups'!AK47</f>
        <v>0</v>
      </c>
      <c r="AX151" s="46">
        <f>'Pop-ups'!AL47</f>
        <v>0</v>
      </c>
      <c r="AY151" s="46">
        <f>'Pop-ups'!AM47</f>
        <v>0</v>
      </c>
      <c r="AZ151" s="46">
        <f>'Pop-ups'!AN47</f>
        <v>0</v>
      </c>
      <c r="BA151" s="57">
        <v>0</v>
      </c>
      <c r="BB151" s="57">
        <v>0</v>
      </c>
      <c r="BD151" s="46">
        <f t="shared" si="624"/>
        <v>0</v>
      </c>
      <c r="BF151" s="46">
        <f t="shared" si="627"/>
        <v>3000</v>
      </c>
      <c r="BG151" s="55"/>
      <c r="BH151" s="46">
        <f t="shared" si="625"/>
        <v>4000</v>
      </c>
      <c r="BI151" s="55"/>
      <c r="BJ151" s="46">
        <f t="shared" si="626"/>
        <v>2000</v>
      </c>
      <c r="BK151" s="55"/>
    </row>
    <row r="152" spans="1:16382" outlineLevel="1" x14ac:dyDescent="0.15">
      <c r="B152" s="299" t="s">
        <v>251</v>
      </c>
      <c r="C152" s="94" t="s">
        <v>17</v>
      </c>
      <c r="D152" s="57">
        <v>0</v>
      </c>
      <c r="E152" s="57">
        <v>0</v>
      </c>
      <c r="F152" s="57">
        <v>0</v>
      </c>
      <c r="G152" s="57">
        <v>0</v>
      </c>
      <c r="H152" s="57">
        <v>0</v>
      </c>
      <c r="I152" s="57">
        <v>0</v>
      </c>
      <c r="J152" s="57">
        <v>0</v>
      </c>
      <c r="K152" s="57">
        <v>0</v>
      </c>
      <c r="L152" s="57">
        <v>0</v>
      </c>
      <c r="M152" s="57">
        <v>0</v>
      </c>
      <c r="N152" s="57">
        <v>0</v>
      </c>
      <c r="O152" s="57">
        <v>0</v>
      </c>
      <c r="P152" s="46">
        <f>'Pop-ups'!D48</f>
        <v>0</v>
      </c>
      <c r="Q152" s="46">
        <f>'Pop-ups'!E48</f>
        <v>0</v>
      </c>
      <c r="R152" s="46">
        <f>'Pop-ups'!F48</f>
        <v>0</v>
      </c>
      <c r="S152" s="46">
        <f>'Pop-ups'!G48</f>
        <v>0</v>
      </c>
      <c r="T152" s="46">
        <f>'Pop-ups'!H48</f>
        <v>0</v>
      </c>
      <c r="U152" s="46">
        <f>'Pop-ups'!I48</f>
        <v>0</v>
      </c>
      <c r="V152" s="46">
        <f>'Pop-ups'!J48</f>
        <v>500</v>
      </c>
      <c r="W152" s="46">
        <f>'Pop-ups'!K48</f>
        <v>1000</v>
      </c>
      <c r="X152" s="46">
        <f>'Pop-ups'!L48</f>
        <v>0</v>
      </c>
      <c r="Y152" s="46">
        <f>'Pop-ups'!M48</f>
        <v>0</v>
      </c>
      <c r="Z152" s="46">
        <f>'Pop-ups'!N48</f>
        <v>0</v>
      </c>
      <c r="AA152" s="46">
        <f>'Pop-ups'!O48</f>
        <v>0</v>
      </c>
      <c r="AB152" s="46">
        <f>'Pop-ups'!P48</f>
        <v>0</v>
      </c>
      <c r="AC152" s="46">
        <f>'Pop-ups'!Q48</f>
        <v>0</v>
      </c>
      <c r="AD152" s="46">
        <f>'Pop-ups'!R48</f>
        <v>0</v>
      </c>
      <c r="AE152" s="46">
        <f>'Pop-ups'!S48</f>
        <v>1000</v>
      </c>
      <c r="AF152" s="46">
        <f>'Pop-ups'!T48</f>
        <v>1500</v>
      </c>
      <c r="AG152" s="46">
        <f>'Pop-ups'!U48</f>
        <v>0</v>
      </c>
      <c r="AH152" s="46">
        <f>'Pop-ups'!V48</f>
        <v>0</v>
      </c>
      <c r="AI152" s="46">
        <f>'Pop-ups'!W48</f>
        <v>0</v>
      </c>
      <c r="AJ152" s="46">
        <f>'Pop-ups'!X48</f>
        <v>0</v>
      </c>
      <c r="AK152" s="46">
        <f>'Pop-ups'!Y48</f>
        <v>0</v>
      </c>
      <c r="AL152" s="46">
        <f>'Pop-ups'!Z48</f>
        <v>0</v>
      </c>
      <c r="AM152" s="46">
        <f>'Pop-ups'!AA48</f>
        <v>0</v>
      </c>
      <c r="AN152" s="46">
        <f>'Pop-ups'!AB48</f>
        <v>0</v>
      </c>
      <c r="AO152" s="46">
        <f>'Pop-ups'!AC48</f>
        <v>0</v>
      </c>
      <c r="AP152" s="46">
        <f>'Pop-ups'!AD48</f>
        <v>0</v>
      </c>
      <c r="AQ152" s="46">
        <f>'Pop-ups'!AE48</f>
        <v>1000</v>
      </c>
      <c r="AR152" s="46">
        <f>'Pop-ups'!AF48</f>
        <v>0</v>
      </c>
      <c r="AS152" s="46">
        <f>'Pop-ups'!AG48</f>
        <v>0</v>
      </c>
      <c r="AT152" s="46">
        <f>'Pop-ups'!AH48</f>
        <v>0</v>
      </c>
      <c r="AU152" s="46">
        <f>'Pop-ups'!AI48</f>
        <v>0</v>
      </c>
      <c r="AV152" s="46">
        <f>'Pop-ups'!AJ48</f>
        <v>0</v>
      </c>
      <c r="AW152" s="46">
        <f>'Pop-ups'!AK48</f>
        <v>0</v>
      </c>
      <c r="AX152" s="46">
        <f>'Pop-ups'!AL48</f>
        <v>0</v>
      </c>
      <c r="AY152" s="46">
        <f>'Pop-ups'!AM48</f>
        <v>0</v>
      </c>
      <c r="AZ152" s="46">
        <f>'Pop-ups'!AN48</f>
        <v>0</v>
      </c>
      <c r="BA152" s="57">
        <v>0</v>
      </c>
      <c r="BB152" s="57">
        <v>0</v>
      </c>
      <c r="BD152" s="46">
        <f t="shared" si="624"/>
        <v>0</v>
      </c>
      <c r="BF152" s="46">
        <f t="shared" si="627"/>
        <v>1500</v>
      </c>
      <c r="BG152" s="55"/>
      <c r="BH152" s="46">
        <f t="shared" si="625"/>
        <v>2500</v>
      </c>
      <c r="BI152" s="55"/>
      <c r="BJ152" s="46">
        <f t="shared" si="626"/>
        <v>1000</v>
      </c>
      <c r="BK152" s="55"/>
    </row>
    <row r="153" spans="1:16382" outlineLevel="1" x14ac:dyDescent="0.15">
      <c r="B153" s="299" t="s">
        <v>242</v>
      </c>
      <c r="C153" s="94" t="s">
        <v>17</v>
      </c>
      <c r="D153" s="57">
        <v>0</v>
      </c>
      <c r="E153" s="57">
        <v>0</v>
      </c>
      <c r="F153" s="57">
        <v>0</v>
      </c>
      <c r="G153" s="57">
        <v>0</v>
      </c>
      <c r="H153" s="57">
        <v>0</v>
      </c>
      <c r="I153" s="57">
        <v>0</v>
      </c>
      <c r="J153" s="57">
        <v>0</v>
      </c>
      <c r="K153" s="57">
        <v>0</v>
      </c>
      <c r="L153" s="57">
        <v>0</v>
      </c>
      <c r="M153" s="57">
        <v>0</v>
      </c>
      <c r="N153" s="57">
        <v>0</v>
      </c>
      <c r="O153" s="57">
        <v>0</v>
      </c>
      <c r="P153" s="46">
        <f>'Pop-ups'!D49</f>
        <v>0</v>
      </c>
      <c r="Q153" s="46">
        <f>'Pop-ups'!E49</f>
        <v>0</v>
      </c>
      <c r="R153" s="46">
        <f>'Pop-ups'!F49</f>
        <v>0</v>
      </c>
      <c r="S153" s="46">
        <f>'Pop-ups'!G49</f>
        <v>0</v>
      </c>
      <c r="T153" s="46">
        <f>'Pop-ups'!H49</f>
        <v>0</v>
      </c>
      <c r="U153" s="46">
        <f>'Pop-ups'!I49</f>
        <v>0</v>
      </c>
      <c r="V153" s="46">
        <f>'Pop-ups'!J49</f>
        <v>500</v>
      </c>
      <c r="W153" s="46">
        <f>'Pop-ups'!K49</f>
        <v>1000</v>
      </c>
      <c r="X153" s="46">
        <f>'Pop-ups'!L49</f>
        <v>0</v>
      </c>
      <c r="Y153" s="46">
        <f>'Pop-ups'!M49</f>
        <v>0</v>
      </c>
      <c r="Z153" s="46">
        <f>'Pop-ups'!N49</f>
        <v>0</v>
      </c>
      <c r="AA153" s="46">
        <f>'Pop-ups'!O49</f>
        <v>0</v>
      </c>
      <c r="AB153" s="46">
        <f>'Pop-ups'!P49</f>
        <v>0</v>
      </c>
      <c r="AC153" s="46">
        <f>'Pop-ups'!Q49</f>
        <v>0</v>
      </c>
      <c r="AD153" s="46">
        <f>'Pop-ups'!R49</f>
        <v>0</v>
      </c>
      <c r="AE153" s="46">
        <f>'Pop-ups'!S49</f>
        <v>1000</v>
      </c>
      <c r="AF153" s="46">
        <f>'Pop-ups'!T49</f>
        <v>1000</v>
      </c>
      <c r="AG153" s="46">
        <f>'Pop-ups'!U49</f>
        <v>0</v>
      </c>
      <c r="AH153" s="46">
        <f>'Pop-ups'!V49</f>
        <v>0</v>
      </c>
      <c r="AI153" s="46">
        <f>'Pop-ups'!W49</f>
        <v>0</v>
      </c>
      <c r="AJ153" s="46">
        <f>'Pop-ups'!X49</f>
        <v>0</v>
      </c>
      <c r="AK153" s="46">
        <f>'Pop-ups'!Y49</f>
        <v>0</v>
      </c>
      <c r="AL153" s="46">
        <f>'Pop-ups'!Z49</f>
        <v>0</v>
      </c>
      <c r="AM153" s="46">
        <f>'Pop-ups'!AA49</f>
        <v>0</v>
      </c>
      <c r="AN153" s="46">
        <f>'Pop-ups'!AB49</f>
        <v>0</v>
      </c>
      <c r="AO153" s="46">
        <f>'Pop-ups'!AC49</f>
        <v>0</v>
      </c>
      <c r="AP153" s="46">
        <f>'Pop-ups'!AD49</f>
        <v>0</v>
      </c>
      <c r="AQ153" s="46">
        <f>'Pop-ups'!AE49</f>
        <v>1000</v>
      </c>
      <c r="AR153" s="46">
        <f>'Pop-ups'!AF49</f>
        <v>0</v>
      </c>
      <c r="AS153" s="46">
        <f>'Pop-ups'!AG49</f>
        <v>0</v>
      </c>
      <c r="AT153" s="46">
        <f>'Pop-ups'!AH49</f>
        <v>0</v>
      </c>
      <c r="AU153" s="46">
        <f>'Pop-ups'!AI49</f>
        <v>0</v>
      </c>
      <c r="AV153" s="46">
        <f>'Pop-ups'!AJ49</f>
        <v>0</v>
      </c>
      <c r="AW153" s="46">
        <f>'Pop-ups'!AK49</f>
        <v>0</v>
      </c>
      <c r="AX153" s="46">
        <f>'Pop-ups'!AL49</f>
        <v>0</v>
      </c>
      <c r="AY153" s="46">
        <f>'Pop-ups'!AM49</f>
        <v>0</v>
      </c>
      <c r="AZ153" s="46">
        <f>'Pop-ups'!AN49</f>
        <v>0</v>
      </c>
      <c r="BA153" s="57">
        <v>0</v>
      </c>
      <c r="BB153" s="57">
        <v>0</v>
      </c>
      <c r="BD153" s="46">
        <f t="shared" si="624"/>
        <v>0</v>
      </c>
      <c r="BF153" s="46">
        <f t="shared" si="627"/>
        <v>1500</v>
      </c>
      <c r="BG153" s="55"/>
      <c r="BH153" s="46">
        <f t="shared" si="625"/>
        <v>2000</v>
      </c>
      <c r="BI153" s="55"/>
      <c r="BJ153" s="46">
        <f t="shared" si="626"/>
        <v>1000</v>
      </c>
      <c r="BK153" s="55"/>
    </row>
    <row r="154" spans="1:16382" outlineLevel="1" x14ac:dyDescent="0.15">
      <c r="B154" s="299" t="s">
        <v>252</v>
      </c>
      <c r="C154" s="94" t="s">
        <v>17</v>
      </c>
      <c r="D154" s="57">
        <v>0</v>
      </c>
      <c r="E154" s="57">
        <v>0</v>
      </c>
      <c r="F154" s="57">
        <v>0</v>
      </c>
      <c r="G154" s="57">
        <v>0</v>
      </c>
      <c r="H154" s="57">
        <v>0</v>
      </c>
      <c r="I154" s="57">
        <v>0</v>
      </c>
      <c r="J154" s="57">
        <v>0</v>
      </c>
      <c r="K154" s="57">
        <v>0</v>
      </c>
      <c r="L154" s="57">
        <v>0</v>
      </c>
      <c r="M154" s="57">
        <v>0</v>
      </c>
      <c r="N154" s="57">
        <v>0</v>
      </c>
      <c r="O154" s="57">
        <v>0</v>
      </c>
      <c r="P154" s="46">
        <f>'Pop-ups'!D50</f>
        <v>0</v>
      </c>
      <c r="Q154" s="46">
        <f>'Pop-ups'!E50</f>
        <v>0</v>
      </c>
      <c r="R154" s="46">
        <f>'Pop-ups'!F50</f>
        <v>0</v>
      </c>
      <c r="S154" s="46">
        <f>'Pop-ups'!G50</f>
        <v>0</v>
      </c>
      <c r="T154" s="46">
        <f>'Pop-ups'!H50</f>
        <v>0</v>
      </c>
      <c r="U154" s="46">
        <f>'Pop-ups'!I50</f>
        <v>0</v>
      </c>
      <c r="V154" s="46">
        <f>'Pop-ups'!J50</f>
        <v>420</v>
      </c>
      <c r="W154" s="46">
        <f>'Pop-ups'!K50</f>
        <v>900</v>
      </c>
      <c r="X154" s="46">
        <f>'Pop-ups'!L50</f>
        <v>0</v>
      </c>
      <c r="Y154" s="46">
        <f>'Pop-ups'!M50</f>
        <v>0</v>
      </c>
      <c r="Z154" s="46">
        <f>'Pop-ups'!N50</f>
        <v>0</v>
      </c>
      <c r="AA154" s="46">
        <f>'Pop-ups'!O50</f>
        <v>0</v>
      </c>
      <c r="AB154" s="46">
        <f>'Pop-ups'!P50</f>
        <v>0</v>
      </c>
      <c r="AC154" s="46">
        <f>'Pop-ups'!Q50</f>
        <v>0</v>
      </c>
      <c r="AD154" s="46">
        <f>'Pop-ups'!R50</f>
        <v>0</v>
      </c>
      <c r="AE154" s="46">
        <f>'Pop-ups'!S50</f>
        <v>900</v>
      </c>
      <c r="AF154" s="46">
        <f>'Pop-ups'!T50</f>
        <v>600</v>
      </c>
      <c r="AG154" s="46">
        <f>'Pop-ups'!U50</f>
        <v>0</v>
      </c>
      <c r="AH154" s="46">
        <f>'Pop-ups'!V50</f>
        <v>0</v>
      </c>
      <c r="AI154" s="46">
        <f>'Pop-ups'!W50</f>
        <v>0</v>
      </c>
      <c r="AJ154" s="46">
        <f>'Pop-ups'!X50</f>
        <v>0</v>
      </c>
      <c r="AK154" s="46">
        <f>'Pop-ups'!Y50</f>
        <v>0</v>
      </c>
      <c r="AL154" s="46">
        <f>'Pop-ups'!Z50</f>
        <v>0</v>
      </c>
      <c r="AM154" s="46">
        <f>'Pop-ups'!AA50</f>
        <v>0</v>
      </c>
      <c r="AN154" s="46">
        <f>'Pop-ups'!AB50</f>
        <v>0</v>
      </c>
      <c r="AO154" s="46">
        <f>'Pop-ups'!AC50</f>
        <v>0</v>
      </c>
      <c r="AP154" s="46">
        <f>'Pop-ups'!AD50</f>
        <v>0</v>
      </c>
      <c r="AQ154" s="46">
        <f>'Pop-ups'!AE50</f>
        <v>900</v>
      </c>
      <c r="AR154" s="46">
        <f>'Pop-ups'!AF50</f>
        <v>0</v>
      </c>
      <c r="AS154" s="46">
        <f>'Pop-ups'!AG50</f>
        <v>0</v>
      </c>
      <c r="AT154" s="46">
        <f>'Pop-ups'!AH50</f>
        <v>0</v>
      </c>
      <c r="AU154" s="46">
        <f>'Pop-ups'!AI50</f>
        <v>0</v>
      </c>
      <c r="AV154" s="46">
        <f>'Pop-ups'!AJ50</f>
        <v>0</v>
      </c>
      <c r="AW154" s="46">
        <f>'Pop-ups'!AK50</f>
        <v>0</v>
      </c>
      <c r="AX154" s="46">
        <f>'Pop-ups'!AL50</f>
        <v>0</v>
      </c>
      <c r="AY154" s="46">
        <f>'Pop-ups'!AM50</f>
        <v>0</v>
      </c>
      <c r="AZ154" s="46">
        <f>'Pop-ups'!AN50</f>
        <v>0</v>
      </c>
      <c r="BA154" s="57">
        <v>0</v>
      </c>
      <c r="BB154" s="57">
        <v>0</v>
      </c>
      <c r="BD154" s="46">
        <f t="shared" si="624"/>
        <v>0</v>
      </c>
      <c r="BF154" s="46">
        <f t="shared" si="627"/>
        <v>1320</v>
      </c>
      <c r="BG154" s="55"/>
      <c r="BH154" s="46">
        <f t="shared" si="625"/>
        <v>1500</v>
      </c>
      <c r="BI154" s="55"/>
      <c r="BJ154" s="46">
        <f t="shared" si="626"/>
        <v>900</v>
      </c>
      <c r="BK154" s="55"/>
    </row>
    <row r="155" spans="1:16382" outlineLevel="1" x14ac:dyDescent="0.15">
      <c r="B155" s="299" t="s">
        <v>253</v>
      </c>
      <c r="C155" s="94" t="s">
        <v>17</v>
      </c>
      <c r="D155" s="57">
        <v>0</v>
      </c>
      <c r="E155" s="57">
        <v>0</v>
      </c>
      <c r="F155" s="57">
        <v>0</v>
      </c>
      <c r="G155" s="57">
        <v>0</v>
      </c>
      <c r="H155" s="57">
        <v>0</v>
      </c>
      <c r="I155" s="57">
        <v>0</v>
      </c>
      <c r="J155" s="57">
        <v>0</v>
      </c>
      <c r="K155" s="57">
        <v>0</v>
      </c>
      <c r="L155" s="57">
        <v>0</v>
      </c>
      <c r="M155" s="57">
        <v>0</v>
      </c>
      <c r="N155" s="57">
        <v>0</v>
      </c>
      <c r="O155" s="57">
        <v>0</v>
      </c>
      <c r="P155" s="46">
        <f>'Pop-ups'!D51</f>
        <v>0</v>
      </c>
      <c r="Q155" s="46">
        <f>'Pop-ups'!E51</f>
        <v>0</v>
      </c>
      <c r="R155" s="46">
        <f>'Pop-ups'!F51</f>
        <v>0</v>
      </c>
      <c r="S155" s="46">
        <f>'Pop-ups'!G51</f>
        <v>0</v>
      </c>
      <c r="T155" s="46">
        <f>'Pop-ups'!H51</f>
        <v>0</v>
      </c>
      <c r="U155" s="46">
        <f>'Pop-ups'!I51</f>
        <v>0</v>
      </c>
      <c r="V155" s="46">
        <f>'Pop-ups'!J51</f>
        <v>314</v>
      </c>
      <c r="W155" s="46">
        <f>'Pop-ups'!K51</f>
        <v>1507</v>
      </c>
      <c r="X155" s="46">
        <f>'Pop-ups'!L51</f>
        <v>0</v>
      </c>
      <c r="Y155" s="46">
        <f>'Pop-ups'!M51</f>
        <v>0</v>
      </c>
      <c r="Z155" s="46">
        <f>'Pop-ups'!N51</f>
        <v>0</v>
      </c>
      <c r="AA155" s="46">
        <f>'Pop-ups'!O51</f>
        <v>0</v>
      </c>
      <c r="AB155" s="46">
        <f>'Pop-ups'!P51</f>
        <v>0</v>
      </c>
      <c r="AC155" s="46">
        <f>'Pop-ups'!Q51</f>
        <v>0</v>
      </c>
      <c r="AD155" s="46">
        <f>'Pop-ups'!R51</f>
        <v>0</v>
      </c>
      <c r="AE155" s="46">
        <f>'Pop-ups'!S51</f>
        <v>2800</v>
      </c>
      <c r="AF155" s="46">
        <f>'Pop-ups'!T51</f>
        <v>2000</v>
      </c>
      <c r="AG155" s="46">
        <f>'Pop-ups'!U51</f>
        <v>0</v>
      </c>
      <c r="AH155" s="46">
        <f>'Pop-ups'!V51</f>
        <v>0</v>
      </c>
      <c r="AI155" s="46">
        <f>'Pop-ups'!W51</f>
        <v>0</v>
      </c>
      <c r="AJ155" s="46">
        <f>'Pop-ups'!X51</f>
        <v>0</v>
      </c>
      <c r="AK155" s="46">
        <f>'Pop-ups'!Y51</f>
        <v>0</v>
      </c>
      <c r="AL155" s="46">
        <f>'Pop-ups'!Z51</f>
        <v>0</v>
      </c>
      <c r="AM155" s="46">
        <f>'Pop-ups'!AA51</f>
        <v>0</v>
      </c>
      <c r="AN155" s="46">
        <f>'Pop-ups'!AB51</f>
        <v>0</v>
      </c>
      <c r="AO155" s="46">
        <f>'Pop-ups'!AC51</f>
        <v>0</v>
      </c>
      <c r="AP155" s="46">
        <f>'Pop-ups'!AD51</f>
        <v>0</v>
      </c>
      <c r="AQ155" s="46">
        <f>'Pop-ups'!AE51</f>
        <v>2800</v>
      </c>
      <c r="AR155" s="46">
        <f>'Pop-ups'!AF51</f>
        <v>0</v>
      </c>
      <c r="AS155" s="46">
        <f>'Pop-ups'!AG51</f>
        <v>0</v>
      </c>
      <c r="AT155" s="46">
        <f>'Pop-ups'!AH51</f>
        <v>0</v>
      </c>
      <c r="AU155" s="46">
        <f>'Pop-ups'!AI51</f>
        <v>0</v>
      </c>
      <c r="AV155" s="46">
        <f>'Pop-ups'!AJ51</f>
        <v>0</v>
      </c>
      <c r="AW155" s="46">
        <f>'Pop-ups'!AK51</f>
        <v>0</v>
      </c>
      <c r="AX155" s="46">
        <f>'Pop-ups'!AL51</f>
        <v>0</v>
      </c>
      <c r="AY155" s="46">
        <f>'Pop-ups'!AM51</f>
        <v>0</v>
      </c>
      <c r="AZ155" s="46">
        <f>'Pop-ups'!AN51</f>
        <v>0</v>
      </c>
      <c r="BA155" s="57">
        <v>0</v>
      </c>
      <c r="BB155" s="57">
        <v>0</v>
      </c>
      <c r="BD155" s="46">
        <f t="shared" si="624"/>
        <v>0</v>
      </c>
      <c r="BF155" s="46">
        <f t="shared" si="627"/>
        <v>1821</v>
      </c>
      <c r="BG155" s="55"/>
      <c r="BH155" s="46">
        <f t="shared" si="625"/>
        <v>4800</v>
      </c>
      <c r="BI155" s="55"/>
      <c r="BJ155" s="46">
        <f t="shared" si="626"/>
        <v>2800</v>
      </c>
      <c r="BK155" s="55"/>
    </row>
    <row r="156" spans="1:16382" outlineLevel="1" x14ac:dyDescent="0.15">
      <c r="B156" s="299" t="s">
        <v>254</v>
      </c>
      <c r="C156" s="94"/>
      <c r="D156" s="57">
        <v>0</v>
      </c>
      <c r="E156" s="57">
        <v>0</v>
      </c>
      <c r="F156" s="57">
        <v>0</v>
      </c>
      <c r="G156" s="57">
        <v>0</v>
      </c>
      <c r="H156" s="57">
        <v>0</v>
      </c>
      <c r="I156" s="57">
        <v>0</v>
      </c>
      <c r="J156" s="57">
        <v>0</v>
      </c>
      <c r="K156" s="57">
        <v>0</v>
      </c>
      <c r="L156" s="57">
        <v>0</v>
      </c>
      <c r="M156" s="57">
        <v>0</v>
      </c>
      <c r="N156" s="57">
        <v>0</v>
      </c>
      <c r="O156" s="57">
        <v>0</v>
      </c>
      <c r="P156" s="46">
        <f>'Pop-ups'!D52</f>
        <v>0</v>
      </c>
      <c r="Q156" s="46">
        <f>'Pop-ups'!E52</f>
        <v>0</v>
      </c>
      <c r="R156" s="46">
        <f>'Pop-ups'!F52</f>
        <v>0</v>
      </c>
      <c r="S156" s="46">
        <f>'Pop-ups'!G52</f>
        <v>0</v>
      </c>
      <c r="T156" s="46">
        <f>'Pop-ups'!H52</f>
        <v>0</v>
      </c>
      <c r="U156" s="46">
        <f>'Pop-ups'!I52</f>
        <v>0</v>
      </c>
      <c r="V156" s="46">
        <f>'Pop-ups'!J52</f>
        <v>0</v>
      </c>
      <c r="W156" s="46">
        <f>'Pop-ups'!K52</f>
        <v>1880</v>
      </c>
      <c r="X156" s="46">
        <f>'Pop-ups'!L52</f>
        <v>0</v>
      </c>
      <c r="Y156" s="46">
        <f>'Pop-ups'!M52</f>
        <v>0</v>
      </c>
      <c r="Z156" s="46">
        <f>'Pop-ups'!N52</f>
        <v>0</v>
      </c>
      <c r="AA156" s="46">
        <f>'Pop-ups'!O52</f>
        <v>0</v>
      </c>
      <c r="AB156" s="46">
        <f>'Pop-ups'!P52</f>
        <v>0</v>
      </c>
      <c r="AC156" s="46">
        <f>'Pop-ups'!Q52</f>
        <v>0</v>
      </c>
      <c r="AD156" s="46">
        <f>'Pop-ups'!R52</f>
        <v>0</v>
      </c>
      <c r="AE156" s="46">
        <f>'Pop-ups'!S52</f>
        <v>1880</v>
      </c>
      <c r="AF156" s="46">
        <f>'Pop-ups'!T52</f>
        <v>1880</v>
      </c>
      <c r="AG156" s="46">
        <f>'Pop-ups'!U52</f>
        <v>0</v>
      </c>
      <c r="AH156" s="46">
        <f>'Pop-ups'!V52</f>
        <v>0</v>
      </c>
      <c r="AI156" s="46">
        <f>'Pop-ups'!W52</f>
        <v>0</v>
      </c>
      <c r="AJ156" s="46">
        <f>'Pop-ups'!X52</f>
        <v>0</v>
      </c>
      <c r="AK156" s="46">
        <f>'Pop-ups'!Y52</f>
        <v>0</v>
      </c>
      <c r="AL156" s="46">
        <f>'Pop-ups'!Z52</f>
        <v>0</v>
      </c>
      <c r="AM156" s="46">
        <f>'Pop-ups'!AA52</f>
        <v>0</v>
      </c>
      <c r="AN156" s="46">
        <f>'Pop-ups'!AB52</f>
        <v>0</v>
      </c>
      <c r="AO156" s="46">
        <f>'Pop-ups'!AC52</f>
        <v>0</v>
      </c>
      <c r="AP156" s="46">
        <f>'Pop-ups'!AD52</f>
        <v>0</v>
      </c>
      <c r="AQ156" s="46">
        <f>'Pop-ups'!AE52</f>
        <v>1880</v>
      </c>
      <c r="AR156" s="46">
        <f>'Pop-ups'!AF52</f>
        <v>0</v>
      </c>
      <c r="AS156" s="46">
        <f>'Pop-ups'!AG52</f>
        <v>0</v>
      </c>
      <c r="AT156" s="46">
        <f>'Pop-ups'!AH52</f>
        <v>0</v>
      </c>
      <c r="AU156" s="46">
        <f>'Pop-ups'!AI52</f>
        <v>0</v>
      </c>
      <c r="AV156" s="46">
        <f>'Pop-ups'!AJ52</f>
        <v>0</v>
      </c>
      <c r="AW156" s="46">
        <f>'Pop-ups'!AK52</f>
        <v>0</v>
      </c>
      <c r="AX156" s="46">
        <f>'Pop-ups'!AL52</f>
        <v>0</v>
      </c>
      <c r="AY156" s="46">
        <f>'Pop-ups'!AM52</f>
        <v>0</v>
      </c>
      <c r="AZ156" s="46">
        <f>'Pop-ups'!AN52</f>
        <v>0</v>
      </c>
      <c r="BA156" s="57">
        <v>0</v>
      </c>
      <c r="BB156" s="57">
        <v>0</v>
      </c>
      <c r="BD156" s="46">
        <f t="shared" si="624"/>
        <v>0</v>
      </c>
      <c r="BF156" s="46">
        <f t="shared" si="627"/>
        <v>1880</v>
      </c>
      <c r="BG156" s="55"/>
      <c r="BH156" s="46">
        <f t="shared" si="625"/>
        <v>3760</v>
      </c>
      <c r="BI156" s="55"/>
      <c r="BJ156" s="46">
        <f t="shared" si="626"/>
        <v>1880</v>
      </c>
      <c r="BK156" s="55"/>
    </row>
    <row r="157" spans="1:16382" x14ac:dyDescent="0.15">
      <c r="B157" s="71"/>
      <c r="C157" s="100"/>
      <c r="D157" s="78"/>
      <c r="E157" s="79"/>
      <c r="F157" s="79"/>
      <c r="G157" s="82"/>
      <c r="H157" s="79"/>
      <c r="I157" s="82"/>
      <c r="J157" s="79"/>
      <c r="K157" s="79"/>
      <c r="L157" s="79"/>
      <c r="M157" s="83"/>
      <c r="N157" s="79"/>
      <c r="O157" s="79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R157" s="10"/>
      <c r="AS157" s="10"/>
      <c r="AT157" s="10"/>
      <c r="AU157" s="10"/>
      <c r="AV157" s="10"/>
      <c r="AW157" s="10"/>
      <c r="AX157" s="10"/>
      <c r="BD157" s="79"/>
      <c r="BF157" s="79"/>
      <c r="BH157" s="79"/>
      <c r="BJ157" s="79"/>
    </row>
    <row r="158" spans="1:16382" s="90" customFormat="1" x14ac:dyDescent="0.15">
      <c r="B158" s="90" t="s">
        <v>255</v>
      </c>
      <c r="C158" s="94" t="s">
        <v>17</v>
      </c>
      <c r="D158" s="65">
        <f>SUM(D159:D163)</f>
        <v>1324.27</v>
      </c>
      <c r="E158" s="65">
        <f t="shared" ref="E158:BA158" si="628">SUM(E159:E163)</f>
        <v>827.24</v>
      </c>
      <c r="F158" s="65">
        <f t="shared" si="628"/>
        <v>445</v>
      </c>
      <c r="G158" s="65">
        <f t="shared" si="628"/>
        <v>0</v>
      </c>
      <c r="H158" s="65">
        <f t="shared" si="628"/>
        <v>0</v>
      </c>
      <c r="I158" s="65">
        <f t="shared" si="628"/>
        <v>0</v>
      </c>
      <c r="J158" s="65">
        <f t="shared" si="628"/>
        <v>0</v>
      </c>
      <c r="K158" s="65">
        <f t="shared" si="628"/>
        <v>0</v>
      </c>
      <c r="L158" s="65">
        <f t="shared" si="628"/>
        <v>0</v>
      </c>
      <c r="M158" s="65">
        <f t="shared" si="628"/>
        <v>72</v>
      </c>
      <c r="N158" s="65">
        <f t="shared" si="628"/>
        <v>379.86</v>
      </c>
      <c r="O158" s="65">
        <f t="shared" si="628"/>
        <v>777.43000000000006</v>
      </c>
      <c r="P158" s="65">
        <f t="shared" si="628"/>
        <v>0</v>
      </c>
      <c r="Q158" s="65">
        <f t="shared" si="628"/>
        <v>0</v>
      </c>
      <c r="R158" s="65">
        <f t="shared" si="628"/>
        <v>0</v>
      </c>
      <c r="S158" s="65">
        <f t="shared" si="628"/>
        <v>0</v>
      </c>
      <c r="T158" s="65">
        <f t="shared" si="628"/>
        <v>0</v>
      </c>
      <c r="U158" s="65">
        <f t="shared" si="628"/>
        <v>1500</v>
      </c>
      <c r="V158" s="65">
        <f t="shared" si="628"/>
        <v>1500</v>
      </c>
      <c r="W158" s="65">
        <f t="shared" si="628"/>
        <v>1500</v>
      </c>
      <c r="X158" s="65">
        <f t="shared" si="628"/>
        <v>1500</v>
      </c>
      <c r="Y158" s="65">
        <f t="shared" si="628"/>
        <v>1500</v>
      </c>
      <c r="Z158" s="65">
        <f t="shared" si="628"/>
        <v>1500</v>
      </c>
      <c r="AA158" s="65">
        <f t="shared" si="628"/>
        <v>1500</v>
      </c>
      <c r="AB158" s="65">
        <f t="shared" si="628"/>
        <v>1500</v>
      </c>
      <c r="AC158" s="65">
        <f t="shared" si="628"/>
        <v>1500</v>
      </c>
      <c r="AD158" s="65">
        <f t="shared" si="628"/>
        <v>1500</v>
      </c>
      <c r="AE158" s="65">
        <f t="shared" si="628"/>
        <v>6500</v>
      </c>
      <c r="AF158" s="65">
        <f t="shared" si="628"/>
        <v>6500</v>
      </c>
      <c r="AG158" s="65">
        <f t="shared" si="628"/>
        <v>6500</v>
      </c>
      <c r="AH158" s="65">
        <f t="shared" si="628"/>
        <v>6500</v>
      </c>
      <c r="AI158" s="65">
        <f t="shared" si="628"/>
        <v>6500</v>
      </c>
      <c r="AJ158" s="65">
        <f t="shared" si="628"/>
        <v>6500</v>
      </c>
      <c r="AK158" s="65">
        <f t="shared" si="628"/>
        <v>6500</v>
      </c>
      <c r="AL158" s="65">
        <f t="shared" si="628"/>
        <v>6500</v>
      </c>
      <c r="AM158" s="65">
        <f t="shared" si="628"/>
        <v>6500</v>
      </c>
      <c r="AN158" s="65">
        <f t="shared" si="628"/>
        <v>6500</v>
      </c>
      <c r="AO158" s="65">
        <f t="shared" si="628"/>
        <v>6500</v>
      </c>
      <c r="AP158" s="65">
        <f t="shared" si="628"/>
        <v>13500</v>
      </c>
      <c r="AQ158" s="65">
        <f t="shared" si="628"/>
        <v>13500</v>
      </c>
      <c r="AR158" s="65">
        <f t="shared" si="628"/>
        <v>13500</v>
      </c>
      <c r="AS158" s="65">
        <f t="shared" si="628"/>
        <v>13500</v>
      </c>
      <c r="AT158" s="65">
        <f t="shared" si="628"/>
        <v>13500</v>
      </c>
      <c r="AU158" s="65">
        <f t="shared" si="628"/>
        <v>13500</v>
      </c>
      <c r="AV158" s="65">
        <f t="shared" si="628"/>
        <v>13500</v>
      </c>
      <c r="AW158" s="65">
        <f t="shared" si="628"/>
        <v>13500</v>
      </c>
      <c r="AX158" s="65">
        <f t="shared" si="628"/>
        <v>13500</v>
      </c>
      <c r="AY158" s="65">
        <f t="shared" si="628"/>
        <v>13500</v>
      </c>
      <c r="AZ158" s="65">
        <f t="shared" si="628"/>
        <v>13500</v>
      </c>
      <c r="BA158" s="65">
        <f t="shared" si="628"/>
        <v>13500</v>
      </c>
      <c r="BB158" s="65">
        <f>SUM(BB159:BB163)</f>
        <v>13500</v>
      </c>
      <c r="BD158" s="65">
        <f>SUM(D158:O158)</f>
        <v>3825.8</v>
      </c>
      <c r="BE158" s="17"/>
      <c r="BF158" s="65">
        <f>SUM(P158:AA158)</f>
        <v>10500</v>
      </c>
      <c r="BH158" s="65">
        <f>SUM(AB158:AM158)</f>
        <v>63000</v>
      </c>
      <c r="BJ158" s="65">
        <f>SUM(AN158:AY158)</f>
        <v>148000</v>
      </c>
    </row>
    <row r="159" spans="1:16382" x14ac:dyDescent="0.15">
      <c r="B159" s="299" t="s">
        <v>256</v>
      </c>
      <c r="C159" s="94" t="s">
        <v>17</v>
      </c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57">
        <v>307.86</v>
      </c>
      <c r="O159" s="57">
        <v>172.43</v>
      </c>
      <c r="P159" s="57">
        <v>0</v>
      </c>
      <c r="Q159" s="57">
        <v>0</v>
      </c>
      <c r="R159" s="57">
        <v>0</v>
      </c>
      <c r="S159" s="57">
        <v>0</v>
      </c>
      <c r="T159" s="57">
        <v>0</v>
      </c>
      <c r="U159" s="57">
        <v>1500</v>
      </c>
      <c r="V159" s="57">
        <v>1500</v>
      </c>
      <c r="W159" s="57">
        <v>1500</v>
      </c>
      <c r="X159" s="57">
        <v>1500</v>
      </c>
      <c r="Y159" s="57">
        <v>1500</v>
      </c>
      <c r="Z159" s="57">
        <v>1500</v>
      </c>
      <c r="AA159" s="57">
        <v>1500</v>
      </c>
      <c r="AB159" s="57">
        <v>1500</v>
      </c>
      <c r="AC159" s="57">
        <v>1500</v>
      </c>
      <c r="AD159" s="57">
        <v>1500</v>
      </c>
      <c r="AE159" s="57">
        <v>1500</v>
      </c>
      <c r="AF159" s="57">
        <v>1500</v>
      </c>
      <c r="AG159" s="57">
        <v>1500</v>
      </c>
      <c r="AH159" s="57">
        <v>1500</v>
      </c>
      <c r="AI159" s="57">
        <v>1500</v>
      </c>
      <c r="AJ159" s="57">
        <v>1500</v>
      </c>
      <c r="AK159" s="57">
        <v>1500</v>
      </c>
      <c r="AL159" s="57">
        <v>1500</v>
      </c>
      <c r="AM159" s="57">
        <v>1500</v>
      </c>
      <c r="AN159" s="57">
        <v>1500</v>
      </c>
      <c r="AO159" s="57">
        <v>1500</v>
      </c>
      <c r="AP159" s="57">
        <v>1500</v>
      </c>
      <c r="AQ159" s="57">
        <v>1500</v>
      </c>
      <c r="AR159" s="57">
        <v>1500</v>
      </c>
      <c r="AS159" s="57">
        <v>1500</v>
      </c>
      <c r="AT159" s="57">
        <v>1500</v>
      </c>
      <c r="AU159" s="57">
        <v>1500</v>
      </c>
      <c r="AV159" s="57">
        <v>1500</v>
      </c>
      <c r="AW159" s="57">
        <v>1500</v>
      </c>
      <c r="AX159" s="57">
        <v>1500</v>
      </c>
      <c r="AY159" s="57">
        <v>1500</v>
      </c>
      <c r="AZ159" s="57">
        <v>1500</v>
      </c>
      <c r="BA159" s="57">
        <v>1500</v>
      </c>
      <c r="BB159" s="57">
        <v>1500</v>
      </c>
      <c r="BD159" s="46">
        <f>SUM(D159:O159)</f>
        <v>480.29</v>
      </c>
      <c r="BF159" s="46">
        <f>SUM(P159:AA159)</f>
        <v>10500</v>
      </c>
      <c r="BG159" s="55"/>
      <c r="BH159" s="46">
        <f>SUM(AB159:AM159)</f>
        <v>18000</v>
      </c>
      <c r="BI159" s="55"/>
      <c r="BJ159" s="46">
        <f>SUM(AN159:AY159)</f>
        <v>18000</v>
      </c>
      <c r="BK159" s="55"/>
    </row>
    <row r="160" spans="1:16382" x14ac:dyDescent="0.15">
      <c r="B160" s="299" t="s">
        <v>257</v>
      </c>
      <c r="C160" s="94" t="s">
        <v>17</v>
      </c>
      <c r="D160" s="76">
        <v>1324.27</v>
      </c>
      <c r="E160" s="76">
        <v>827.24</v>
      </c>
      <c r="F160" s="57">
        <v>445</v>
      </c>
      <c r="G160" s="57">
        <v>0</v>
      </c>
      <c r="H160" s="57">
        <v>0</v>
      </c>
      <c r="I160" s="57">
        <v>0</v>
      </c>
      <c r="J160" s="57">
        <v>0</v>
      </c>
      <c r="K160" s="57">
        <v>0</v>
      </c>
      <c r="L160" s="57">
        <v>0</v>
      </c>
      <c r="M160" s="57">
        <v>0</v>
      </c>
      <c r="N160" s="57">
        <v>0</v>
      </c>
      <c r="O160" s="57">
        <v>0</v>
      </c>
      <c r="P160" s="84"/>
      <c r="Q160" s="84"/>
      <c r="R160" s="84"/>
      <c r="S160" s="84"/>
      <c r="T160" s="84"/>
      <c r="U160" s="84"/>
      <c r="V160" s="84"/>
      <c r="W160" s="84"/>
      <c r="X160" s="84"/>
      <c r="Y160" s="84"/>
      <c r="Z160" s="84"/>
      <c r="AA160" s="84"/>
      <c r="AB160" s="84"/>
      <c r="AC160" s="84"/>
      <c r="AD160" s="84"/>
      <c r="AE160" s="84"/>
      <c r="AF160" s="84"/>
      <c r="AG160" s="84"/>
      <c r="AH160" s="84"/>
      <c r="AI160" s="84"/>
      <c r="AJ160" s="84"/>
      <c r="AK160" s="84"/>
      <c r="AL160" s="84"/>
      <c r="AM160" s="84"/>
      <c r="AN160" s="84"/>
      <c r="AO160" s="84"/>
      <c r="AP160" s="84"/>
      <c r="AQ160" s="84"/>
      <c r="AR160" s="84"/>
      <c r="AS160" s="84"/>
      <c r="AT160" s="84"/>
      <c r="AU160" s="84"/>
      <c r="AV160" s="84"/>
      <c r="AW160" s="84"/>
      <c r="AX160" s="84"/>
      <c r="AY160" s="84"/>
      <c r="AZ160" s="84"/>
      <c r="BA160" s="84"/>
      <c r="BB160" s="84"/>
      <c r="BD160" s="46">
        <f>SUM(D160:O160)</f>
        <v>2596.5100000000002</v>
      </c>
      <c r="BF160" s="46">
        <f>SUM(P160:AA160)</f>
        <v>0</v>
      </c>
      <c r="BG160" s="55"/>
      <c r="BH160" s="46">
        <f>SUM(AB160:AM160)</f>
        <v>0</v>
      </c>
      <c r="BI160" s="55"/>
      <c r="BJ160" s="46">
        <f>SUM(AN160:AY160)</f>
        <v>0</v>
      </c>
      <c r="BK160" s="55"/>
    </row>
    <row r="161" spans="2:63" x14ac:dyDescent="0.15">
      <c r="B161" s="299" t="s">
        <v>258</v>
      </c>
      <c r="C161" s="94" t="s">
        <v>17</v>
      </c>
      <c r="D161" s="57">
        <v>0</v>
      </c>
      <c r="E161" s="57">
        <v>0</v>
      </c>
      <c r="F161" s="57">
        <v>0</v>
      </c>
      <c r="G161" s="57">
        <v>0</v>
      </c>
      <c r="H161" s="57">
        <v>0</v>
      </c>
      <c r="I161" s="57">
        <v>0</v>
      </c>
      <c r="J161" s="57">
        <v>0</v>
      </c>
      <c r="K161" s="57">
        <v>0</v>
      </c>
      <c r="L161" s="57">
        <v>0</v>
      </c>
      <c r="M161" s="77">
        <v>72</v>
      </c>
      <c r="N161" s="57">
        <v>72</v>
      </c>
      <c r="O161" s="57">
        <v>605</v>
      </c>
      <c r="P161" s="84"/>
      <c r="Q161" s="84"/>
      <c r="R161" s="84"/>
      <c r="S161" s="84"/>
      <c r="T161" s="84"/>
      <c r="U161" s="84"/>
      <c r="V161" s="84"/>
      <c r="W161" s="84"/>
      <c r="X161" s="84"/>
      <c r="Y161" s="84"/>
      <c r="Z161" s="84"/>
      <c r="AA161" s="84"/>
      <c r="AB161" s="84"/>
      <c r="AC161" s="84"/>
      <c r="AD161" s="84"/>
      <c r="AE161" s="84"/>
      <c r="AF161" s="84"/>
      <c r="AG161" s="84"/>
      <c r="AH161" s="84"/>
      <c r="AI161" s="84"/>
      <c r="AJ161" s="84"/>
      <c r="AK161" s="84"/>
      <c r="AL161" s="84"/>
      <c r="AM161" s="84"/>
      <c r="AN161" s="84"/>
      <c r="AO161" s="84"/>
      <c r="AP161" s="84"/>
      <c r="AQ161" s="84"/>
      <c r="AR161" s="84"/>
      <c r="AS161" s="84"/>
      <c r="AT161" s="84"/>
      <c r="AU161" s="84"/>
      <c r="AV161" s="84"/>
      <c r="AW161" s="84"/>
      <c r="AX161" s="84"/>
      <c r="AY161" s="84"/>
      <c r="AZ161" s="84"/>
      <c r="BA161" s="84"/>
      <c r="BB161" s="84"/>
      <c r="BD161" s="46">
        <f>SUM(D161:O161)</f>
        <v>749</v>
      </c>
      <c r="BF161" s="46">
        <f>SUM(P161:AA161)</f>
        <v>0</v>
      </c>
      <c r="BG161" s="55"/>
      <c r="BH161" s="46">
        <f>SUM(AB161:AM161)</f>
        <v>0</v>
      </c>
      <c r="BI161" s="55"/>
      <c r="BJ161" s="46">
        <f>SUM(AN162:AY162)</f>
        <v>60000</v>
      </c>
      <c r="BK161" s="55"/>
    </row>
    <row r="162" spans="2:63" x14ac:dyDescent="0.15">
      <c r="B162" s="299" t="s">
        <v>406</v>
      </c>
      <c r="C162" s="94"/>
      <c r="D162" s="84"/>
      <c r="E162" s="84"/>
      <c r="F162" s="84"/>
      <c r="G162" s="84"/>
      <c r="H162" s="84"/>
      <c r="I162" s="84"/>
      <c r="J162" s="84"/>
      <c r="K162" s="84"/>
      <c r="L162" s="84"/>
      <c r="M162" s="84"/>
      <c r="N162" s="84"/>
      <c r="O162" s="84"/>
      <c r="P162" s="84"/>
      <c r="Q162" s="84"/>
      <c r="R162" s="84"/>
      <c r="S162" s="84"/>
      <c r="T162" s="84"/>
      <c r="U162" s="84"/>
      <c r="V162" s="84"/>
      <c r="W162" s="84"/>
      <c r="X162" s="84"/>
      <c r="Y162" s="84"/>
      <c r="Z162" s="84"/>
      <c r="AA162" s="84"/>
      <c r="AB162" s="84"/>
      <c r="AC162" s="84"/>
      <c r="AD162" s="84"/>
      <c r="AE162" s="57">
        <v>5000</v>
      </c>
      <c r="AF162" s="57">
        <v>5000</v>
      </c>
      <c r="AG162" s="57">
        <v>5000</v>
      </c>
      <c r="AH162" s="57">
        <v>5000</v>
      </c>
      <c r="AI162" s="57">
        <v>5000</v>
      </c>
      <c r="AJ162" s="57">
        <v>5000</v>
      </c>
      <c r="AK162" s="57">
        <v>5000</v>
      </c>
      <c r="AL162" s="57">
        <v>5000</v>
      </c>
      <c r="AM162" s="57">
        <v>5000</v>
      </c>
      <c r="AN162" s="57">
        <v>5000</v>
      </c>
      <c r="AO162" s="57">
        <v>5000</v>
      </c>
      <c r="AP162" s="57">
        <v>5000</v>
      </c>
      <c r="AQ162" s="57">
        <v>5000</v>
      </c>
      <c r="AR162" s="57">
        <v>5000</v>
      </c>
      <c r="AS162" s="57">
        <v>5000</v>
      </c>
      <c r="AT162" s="57">
        <v>5000</v>
      </c>
      <c r="AU162" s="57">
        <v>5000</v>
      </c>
      <c r="AV162" s="57">
        <v>5000</v>
      </c>
      <c r="AW162" s="57">
        <v>5000</v>
      </c>
      <c r="AX162" s="57">
        <v>5000</v>
      </c>
      <c r="AY162" s="57">
        <v>5000</v>
      </c>
      <c r="AZ162" s="57">
        <v>5000</v>
      </c>
      <c r="BA162" s="57">
        <v>5000</v>
      </c>
      <c r="BB162" s="57">
        <v>5000</v>
      </c>
      <c r="BD162" s="46">
        <f>SUM(D162:O162)</f>
        <v>0</v>
      </c>
      <c r="BF162" s="46">
        <f>SUM(P162:AA162)</f>
        <v>0</v>
      </c>
      <c r="BG162" s="55"/>
      <c r="BH162" s="46">
        <f>SUM(AB162:AM162)</f>
        <v>45000</v>
      </c>
      <c r="BI162" s="55"/>
      <c r="BJ162" s="46">
        <f>SUM(AN163:AY163)</f>
        <v>70000</v>
      </c>
      <c r="BK162" s="55"/>
    </row>
    <row r="163" spans="2:63" x14ac:dyDescent="0.15">
      <c r="B163" s="299" t="s">
        <v>405</v>
      </c>
      <c r="C163" s="94"/>
      <c r="D163" s="84"/>
      <c r="E163" s="84"/>
      <c r="F163" s="84"/>
      <c r="G163" s="84"/>
      <c r="H163" s="84"/>
      <c r="I163" s="84"/>
      <c r="J163" s="84"/>
      <c r="K163" s="84"/>
      <c r="L163" s="84"/>
      <c r="M163" s="84"/>
      <c r="N163" s="84"/>
      <c r="O163" s="84"/>
      <c r="P163" s="84"/>
      <c r="Q163" s="84"/>
      <c r="R163" s="84"/>
      <c r="S163" s="84"/>
      <c r="T163" s="84"/>
      <c r="U163" s="84"/>
      <c r="V163" s="84"/>
      <c r="W163" s="84"/>
      <c r="X163" s="84"/>
      <c r="Y163" s="84"/>
      <c r="Z163" s="84"/>
      <c r="AA163" s="84"/>
      <c r="AB163" s="84"/>
      <c r="AC163" s="84"/>
      <c r="AD163" s="84"/>
      <c r="AE163" s="84"/>
      <c r="AF163" s="84"/>
      <c r="AG163" s="84"/>
      <c r="AH163" s="84"/>
      <c r="AI163" s="84"/>
      <c r="AJ163" s="84"/>
      <c r="AK163" s="84"/>
      <c r="AL163" s="84"/>
      <c r="AM163" s="84"/>
      <c r="AN163" s="84"/>
      <c r="AO163" s="84"/>
      <c r="AP163" s="57">
        <v>7000</v>
      </c>
      <c r="AQ163" s="57">
        <v>7000</v>
      </c>
      <c r="AR163" s="57">
        <v>7000</v>
      </c>
      <c r="AS163" s="57">
        <v>7000</v>
      </c>
      <c r="AT163" s="57">
        <v>7000</v>
      </c>
      <c r="AU163" s="57">
        <v>7000</v>
      </c>
      <c r="AV163" s="57">
        <v>7000</v>
      </c>
      <c r="AW163" s="57">
        <v>7000</v>
      </c>
      <c r="AX163" s="57">
        <v>7000</v>
      </c>
      <c r="AY163" s="57">
        <v>7000</v>
      </c>
      <c r="AZ163" s="57">
        <v>7000</v>
      </c>
      <c r="BA163" s="57">
        <v>7000</v>
      </c>
      <c r="BB163" s="57">
        <v>7000</v>
      </c>
      <c r="BD163" s="102"/>
      <c r="BF163" s="102"/>
      <c r="BG163" s="55"/>
      <c r="BH163" s="102"/>
      <c r="BI163" s="55"/>
      <c r="BJ163" s="102"/>
      <c r="BK163" s="55"/>
    </row>
    <row r="164" spans="2:63" x14ac:dyDescent="0.15">
      <c r="B164" s="299"/>
    </row>
    <row r="165" spans="2:63" s="90" customFormat="1" x14ac:dyDescent="0.15">
      <c r="B165" s="90" t="s">
        <v>259</v>
      </c>
      <c r="C165" s="94" t="s">
        <v>17</v>
      </c>
      <c r="D165" s="65">
        <f t="shared" ref="D165:N165" si="629">SUM(D166:D174)</f>
        <v>103.7</v>
      </c>
      <c r="E165" s="65">
        <f t="shared" si="629"/>
        <v>4.5</v>
      </c>
      <c r="F165" s="65">
        <f t="shared" si="629"/>
        <v>5</v>
      </c>
      <c r="G165" s="65">
        <f t="shared" si="629"/>
        <v>0</v>
      </c>
      <c r="H165" s="65">
        <f>SUM(H166:H174)</f>
        <v>0</v>
      </c>
      <c r="I165" s="65">
        <f t="shared" si="629"/>
        <v>10.9</v>
      </c>
      <c r="J165" s="65">
        <f t="shared" si="629"/>
        <v>98.22</v>
      </c>
      <c r="K165" s="65">
        <f t="shared" si="629"/>
        <v>255.44</v>
      </c>
      <c r="L165" s="65">
        <f t="shared" si="629"/>
        <v>27.63</v>
      </c>
      <c r="M165" s="65">
        <f t="shared" si="629"/>
        <v>117.75999999999999</v>
      </c>
      <c r="N165" s="65">
        <f t="shared" si="629"/>
        <v>147.9</v>
      </c>
      <c r="O165" s="65">
        <f>SUM(O166:O174)</f>
        <v>410.83</v>
      </c>
      <c r="P165" s="130">
        <v>200</v>
      </c>
      <c r="Q165" s="130">
        <v>200</v>
      </c>
      <c r="R165" s="130">
        <v>200</v>
      </c>
      <c r="S165" s="130">
        <v>200</v>
      </c>
      <c r="T165" s="130">
        <v>200</v>
      </c>
      <c r="U165" s="130">
        <v>200</v>
      </c>
      <c r="V165" s="130">
        <v>200</v>
      </c>
      <c r="W165" s="130">
        <v>200</v>
      </c>
      <c r="X165" s="130">
        <v>200</v>
      </c>
      <c r="Y165" s="130">
        <v>200</v>
      </c>
      <c r="Z165" s="130">
        <v>200</v>
      </c>
      <c r="AA165" s="130">
        <v>200</v>
      </c>
      <c r="AB165" s="130">
        <v>200</v>
      </c>
      <c r="AC165" s="130">
        <v>200</v>
      </c>
      <c r="AD165" s="130">
        <v>500</v>
      </c>
      <c r="AE165" s="130">
        <v>500</v>
      </c>
      <c r="AF165" s="130">
        <v>500</v>
      </c>
      <c r="AG165" s="130">
        <v>500</v>
      </c>
      <c r="AH165" s="130">
        <v>500</v>
      </c>
      <c r="AI165" s="130">
        <v>500</v>
      </c>
      <c r="AJ165" s="130">
        <v>500</v>
      </c>
      <c r="AK165" s="130">
        <v>500</v>
      </c>
      <c r="AL165" s="130">
        <v>500</v>
      </c>
      <c r="AM165" s="130">
        <v>500</v>
      </c>
      <c r="AN165" s="130">
        <v>500</v>
      </c>
      <c r="AO165" s="130">
        <v>500</v>
      </c>
      <c r="AP165" s="130">
        <v>500</v>
      </c>
      <c r="AQ165" s="130">
        <v>700</v>
      </c>
      <c r="AR165" s="130">
        <v>700</v>
      </c>
      <c r="AS165" s="130">
        <v>700</v>
      </c>
      <c r="AT165" s="130">
        <v>700</v>
      </c>
      <c r="AU165" s="130">
        <v>700</v>
      </c>
      <c r="AV165" s="130">
        <v>700</v>
      </c>
      <c r="AW165" s="130">
        <v>700</v>
      </c>
      <c r="AX165" s="130">
        <v>700</v>
      </c>
      <c r="AY165" s="130">
        <v>700</v>
      </c>
      <c r="AZ165" s="130">
        <v>700</v>
      </c>
      <c r="BA165" s="130">
        <v>700</v>
      </c>
      <c r="BB165" s="130">
        <v>700</v>
      </c>
      <c r="BD165" s="65">
        <f t="shared" ref="BD165:BD174" si="630">SUM(D165:O165)</f>
        <v>1181.8799999999999</v>
      </c>
      <c r="BE165" s="17"/>
      <c r="BF165" s="65">
        <f t="shared" ref="BF165:BF174" si="631">SUM(P165:AA165)</f>
        <v>2400</v>
      </c>
      <c r="BH165" s="65">
        <f t="shared" ref="BH165:BH174" si="632">SUM(AB165:AM165)</f>
        <v>5400</v>
      </c>
      <c r="BJ165" s="65">
        <f t="shared" ref="BJ165:BJ174" si="633">SUM(AN165:AY165)</f>
        <v>7800</v>
      </c>
    </row>
    <row r="166" spans="2:63" outlineLevel="1" x14ac:dyDescent="0.15">
      <c r="B166" s="299" t="s">
        <v>260</v>
      </c>
      <c r="C166" s="94" t="s">
        <v>17</v>
      </c>
      <c r="D166" s="76">
        <v>97.2</v>
      </c>
      <c r="E166" s="57">
        <v>0</v>
      </c>
      <c r="F166" s="57">
        <v>0</v>
      </c>
      <c r="G166" s="57">
        <v>0</v>
      </c>
      <c r="H166" s="57">
        <v>0</v>
      </c>
      <c r="I166" s="57">
        <v>0</v>
      </c>
      <c r="J166" s="57">
        <v>0</v>
      </c>
      <c r="K166" s="57">
        <v>0</v>
      </c>
      <c r="L166" s="57">
        <v>0</v>
      </c>
      <c r="M166" s="57">
        <v>0</v>
      </c>
      <c r="N166" s="57">
        <v>0</v>
      </c>
      <c r="O166" s="57">
        <v>0</v>
      </c>
      <c r="P166" s="63"/>
      <c r="Q166" s="63"/>
      <c r="R166" s="63"/>
      <c r="S166" s="63"/>
      <c r="T166" s="63"/>
      <c r="U166" s="63"/>
      <c r="V166" s="63"/>
      <c r="W166" s="63"/>
      <c r="X166" s="63"/>
      <c r="Y166" s="63"/>
      <c r="Z166" s="63"/>
      <c r="AA166" s="63"/>
      <c r="AB166" s="63"/>
      <c r="AC166" s="63"/>
      <c r="AD166" s="63"/>
      <c r="AE166" s="63"/>
      <c r="AF166" s="63"/>
      <c r="AG166" s="63"/>
      <c r="AH166" s="63"/>
      <c r="AI166" s="63"/>
      <c r="AJ166" s="63"/>
      <c r="AK166" s="63"/>
      <c r="AL166" s="63"/>
      <c r="AM166" s="63"/>
      <c r="AN166" s="63"/>
      <c r="AO166" s="63"/>
      <c r="AP166" s="63"/>
      <c r="AQ166" s="63"/>
      <c r="AR166" s="63"/>
      <c r="AS166" s="63"/>
      <c r="AT166" s="63"/>
      <c r="AU166" s="63"/>
      <c r="AV166" s="63"/>
      <c r="AW166" s="63"/>
      <c r="AX166" s="63"/>
      <c r="AY166" s="63"/>
      <c r="AZ166" s="63"/>
      <c r="BA166" s="63"/>
      <c r="BB166" s="63"/>
      <c r="BD166" s="46">
        <f t="shared" si="630"/>
        <v>97.2</v>
      </c>
      <c r="BF166" s="46">
        <f t="shared" si="631"/>
        <v>0</v>
      </c>
      <c r="BG166" s="55"/>
      <c r="BH166" s="46">
        <f t="shared" si="632"/>
        <v>0</v>
      </c>
      <c r="BI166" s="55"/>
      <c r="BJ166" s="46">
        <f t="shared" si="633"/>
        <v>0</v>
      </c>
      <c r="BK166" s="55"/>
    </row>
    <row r="167" spans="2:63" outlineLevel="1" x14ac:dyDescent="0.15">
      <c r="B167" s="299" t="s">
        <v>261</v>
      </c>
      <c r="C167" s="94" t="s">
        <v>17</v>
      </c>
      <c r="D167" s="57">
        <v>0</v>
      </c>
      <c r="E167" s="57">
        <v>0</v>
      </c>
      <c r="F167" s="57">
        <v>0</v>
      </c>
      <c r="G167" s="57">
        <v>0</v>
      </c>
      <c r="H167" s="57">
        <v>0</v>
      </c>
      <c r="I167" s="76">
        <v>10.9</v>
      </c>
      <c r="J167" s="57">
        <v>0</v>
      </c>
      <c r="K167" s="57">
        <v>0</v>
      </c>
      <c r="L167" s="57">
        <v>0</v>
      </c>
      <c r="M167" s="57">
        <v>0</v>
      </c>
      <c r="N167" s="57">
        <v>0</v>
      </c>
      <c r="O167" s="57">
        <v>0</v>
      </c>
      <c r="P167" s="63"/>
      <c r="Q167" s="63"/>
      <c r="R167" s="63"/>
      <c r="S167" s="63"/>
      <c r="T167" s="63"/>
      <c r="U167" s="63"/>
      <c r="V167" s="63"/>
      <c r="W167" s="63"/>
      <c r="X167" s="63"/>
      <c r="Y167" s="63"/>
      <c r="Z167" s="63"/>
      <c r="AA167" s="63"/>
      <c r="AB167" s="63"/>
      <c r="AC167" s="63"/>
      <c r="AD167" s="63"/>
      <c r="AE167" s="63"/>
      <c r="AF167" s="63"/>
      <c r="AG167" s="63"/>
      <c r="AH167" s="63"/>
      <c r="AI167" s="63"/>
      <c r="AJ167" s="63"/>
      <c r="AK167" s="63"/>
      <c r="AL167" s="63"/>
      <c r="AM167" s="63"/>
      <c r="AN167" s="63"/>
      <c r="AO167" s="63"/>
      <c r="AP167" s="63"/>
      <c r="AQ167" s="63"/>
      <c r="AR167" s="63"/>
      <c r="AS167" s="63"/>
      <c r="AT167" s="63"/>
      <c r="AU167" s="63"/>
      <c r="AV167" s="63"/>
      <c r="AW167" s="63"/>
      <c r="AX167" s="63"/>
      <c r="AY167" s="63"/>
      <c r="AZ167" s="63"/>
      <c r="BA167" s="63"/>
      <c r="BB167" s="63"/>
      <c r="BD167" s="46">
        <f t="shared" si="630"/>
        <v>10.9</v>
      </c>
      <c r="BF167" s="46">
        <f t="shared" si="631"/>
        <v>0</v>
      </c>
      <c r="BG167" s="55"/>
      <c r="BH167" s="46">
        <f t="shared" si="632"/>
        <v>0</v>
      </c>
      <c r="BI167" s="55"/>
      <c r="BJ167" s="46">
        <f t="shared" si="633"/>
        <v>0</v>
      </c>
      <c r="BK167" s="55"/>
    </row>
    <row r="168" spans="2:63" outlineLevel="1" x14ac:dyDescent="0.15">
      <c r="B168" s="299" t="s">
        <v>20</v>
      </c>
      <c r="C168" s="94" t="s">
        <v>17</v>
      </c>
      <c r="D168" s="57">
        <v>0</v>
      </c>
      <c r="E168" s="57">
        <v>0</v>
      </c>
      <c r="F168" s="57">
        <v>0</v>
      </c>
      <c r="G168" s="57">
        <v>0</v>
      </c>
      <c r="H168" s="57">
        <v>0</v>
      </c>
      <c r="I168" s="57">
        <v>0</v>
      </c>
      <c r="J168" s="76">
        <v>60</v>
      </c>
      <c r="K168" s="57">
        <v>0</v>
      </c>
      <c r="L168" s="57">
        <v>27.63</v>
      </c>
      <c r="M168" s="76">
        <v>28.71</v>
      </c>
      <c r="N168" s="57">
        <v>0</v>
      </c>
      <c r="O168" s="57">
        <v>0</v>
      </c>
      <c r="P168" s="63"/>
      <c r="Q168" s="63"/>
      <c r="R168" s="63"/>
      <c r="S168" s="63"/>
      <c r="T168" s="63"/>
      <c r="U168" s="63"/>
      <c r="V168" s="63"/>
      <c r="W168" s="63"/>
      <c r="X168" s="63"/>
      <c r="Y168" s="63"/>
      <c r="Z168" s="63"/>
      <c r="AA168" s="63"/>
      <c r="AB168" s="63"/>
      <c r="AC168" s="63"/>
      <c r="AD168" s="63"/>
      <c r="AE168" s="63"/>
      <c r="AF168" s="63"/>
      <c r="AG168" s="63"/>
      <c r="AH168" s="63"/>
      <c r="AI168" s="63"/>
      <c r="AJ168" s="63"/>
      <c r="AK168" s="63"/>
      <c r="AL168" s="63"/>
      <c r="AM168" s="63"/>
      <c r="AN168" s="63"/>
      <c r="AO168" s="63"/>
      <c r="AP168" s="63"/>
      <c r="AQ168" s="63"/>
      <c r="AR168" s="63"/>
      <c r="AS168" s="63"/>
      <c r="AT168" s="63"/>
      <c r="AU168" s="63"/>
      <c r="AV168" s="63"/>
      <c r="AW168" s="63"/>
      <c r="AX168" s="63"/>
      <c r="AY168" s="63"/>
      <c r="AZ168" s="63"/>
      <c r="BA168" s="63"/>
      <c r="BB168" s="63"/>
      <c r="BD168" s="46">
        <f t="shared" si="630"/>
        <v>116.34</v>
      </c>
      <c r="BF168" s="46">
        <f t="shared" si="631"/>
        <v>0</v>
      </c>
      <c r="BG168" s="55"/>
      <c r="BH168" s="46">
        <f t="shared" si="632"/>
        <v>0</v>
      </c>
      <c r="BI168" s="55"/>
      <c r="BJ168" s="46">
        <f t="shared" si="633"/>
        <v>0</v>
      </c>
      <c r="BK168" s="55"/>
    </row>
    <row r="169" spans="2:63" outlineLevel="1" x14ac:dyDescent="0.15">
      <c r="B169" s="299" t="s">
        <v>262</v>
      </c>
      <c r="C169" s="94" t="s">
        <v>17</v>
      </c>
      <c r="D169" s="57">
        <v>0</v>
      </c>
      <c r="E169" s="57">
        <v>0</v>
      </c>
      <c r="F169" s="57">
        <v>0</v>
      </c>
      <c r="G169" s="57">
        <v>0</v>
      </c>
      <c r="H169" s="57">
        <v>0</v>
      </c>
      <c r="I169" s="57">
        <v>0</v>
      </c>
      <c r="J169" s="57">
        <v>0</v>
      </c>
      <c r="K169" s="76">
        <v>119.99</v>
      </c>
      <c r="L169" s="57">
        <v>0</v>
      </c>
      <c r="M169" s="57">
        <v>0</v>
      </c>
      <c r="N169" s="57">
        <v>0</v>
      </c>
      <c r="O169" s="57">
        <v>0</v>
      </c>
      <c r="P169" s="63"/>
      <c r="Q169" s="63"/>
      <c r="R169" s="63"/>
      <c r="S169" s="63"/>
      <c r="T169" s="63"/>
      <c r="U169" s="63"/>
      <c r="V169" s="63"/>
      <c r="W169" s="63"/>
      <c r="X169" s="63"/>
      <c r="Y169" s="63"/>
      <c r="Z169" s="63"/>
      <c r="AA169" s="63"/>
      <c r="AB169" s="63"/>
      <c r="AC169" s="63"/>
      <c r="AD169" s="63"/>
      <c r="AE169" s="63"/>
      <c r="AF169" s="63"/>
      <c r="AG169" s="63"/>
      <c r="AH169" s="63"/>
      <c r="AI169" s="63"/>
      <c r="AJ169" s="63"/>
      <c r="AK169" s="63"/>
      <c r="AL169" s="63"/>
      <c r="AM169" s="63"/>
      <c r="AN169" s="63"/>
      <c r="AO169" s="63"/>
      <c r="AP169" s="63"/>
      <c r="AQ169" s="63"/>
      <c r="AR169" s="63"/>
      <c r="AS169" s="63"/>
      <c r="AT169" s="63"/>
      <c r="AU169" s="63"/>
      <c r="AV169" s="63"/>
      <c r="AW169" s="63"/>
      <c r="AX169" s="63"/>
      <c r="AY169" s="63"/>
      <c r="AZ169" s="63"/>
      <c r="BA169" s="63"/>
      <c r="BB169" s="63"/>
      <c r="BD169" s="46">
        <f t="shared" si="630"/>
        <v>119.99</v>
      </c>
      <c r="BF169" s="46">
        <f t="shared" si="631"/>
        <v>0</v>
      </c>
      <c r="BG169" s="55"/>
      <c r="BH169" s="46">
        <f t="shared" si="632"/>
        <v>0</v>
      </c>
      <c r="BI169" s="55"/>
      <c r="BJ169" s="46">
        <f t="shared" si="633"/>
        <v>0</v>
      </c>
      <c r="BK169" s="55"/>
    </row>
    <row r="170" spans="2:63" outlineLevel="1" x14ac:dyDescent="0.15">
      <c r="B170" s="299" t="s">
        <v>263</v>
      </c>
      <c r="C170" s="94" t="s">
        <v>17</v>
      </c>
      <c r="D170" s="57">
        <v>0</v>
      </c>
      <c r="E170" s="57">
        <v>0</v>
      </c>
      <c r="F170" s="57">
        <v>0</v>
      </c>
      <c r="G170" s="57">
        <v>0</v>
      </c>
      <c r="H170" s="57">
        <v>0</v>
      </c>
      <c r="I170" s="57">
        <v>0</v>
      </c>
      <c r="J170" s="57">
        <v>0</v>
      </c>
      <c r="K170" s="76">
        <v>72</v>
      </c>
      <c r="L170" s="57">
        <v>0</v>
      </c>
      <c r="M170" s="57">
        <v>0</v>
      </c>
      <c r="N170" s="57">
        <v>0</v>
      </c>
      <c r="O170" s="57">
        <v>0</v>
      </c>
      <c r="P170" s="63"/>
      <c r="Q170" s="63"/>
      <c r="R170" s="63"/>
      <c r="S170" s="63"/>
      <c r="T170" s="63"/>
      <c r="U170" s="63"/>
      <c r="V170" s="63"/>
      <c r="W170" s="63"/>
      <c r="X170" s="63"/>
      <c r="Y170" s="63"/>
      <c r="Z170" s="63"/>
      <c r="AA170" s="63"/>
      <c r="AB170" s="63"/>
      <c r="AC170" s="63"/>
      <c r="AD170" s="63"/>
      <c r="AE170" s="63"/>
      <c r="AF170" s="63"/>
      <c r="AG170" s="63"/>
      <c r="AH170" s="63"/>
      <c r="AI170" s="63"/>
      <c r="AJ170" s="63"/>
      <c r="AK170" s="63"/>
      <c r="AL170" s="63"/>
      <c r="AM170" s="63"/>
      <c r="AN170" s="63"/>
      <c r="AO170" s="63"/>
      <c r="AP170" s="63"/>
      <c r="AQ170" s="63"/>
      <c r="AR170" s="63"/>
      <c r="AS170" s="63"/>
      <c r="AT170" s="63"/>
      <c r="AU170" s="63"/>
      <c r="AV170" s="63"/>
      <c r="AW170" s="63"/>
      <c r="AX170" s="63"/>
      <c r="AY170" s="63"/>
      <c r="AZ170" s="63"/>
      <c r="BA170" s="63"/>
      <c r="BB170" s="63"/>
      <c r="BD170" s="46">
        <f t="shared" si="630"/>
        <v>72</v>
      </c>
      <c r="BF170" s="46">
        <f t="shared" si="631"/>
        <v>0</v>
      </c>
      <c r="BG170" s="55"/>
      <c r="BH170" s="46">
        <f t="shared" si="632"/>
        <v>0</v>
      </c>
      <c r="BI170" s="55"/>
      <c r="BJ170" s="46">
        <f t="shared" si="633"/>
        <v>0</v>
      </c>
      <c r="BK170" s="55"/>
    </row>
    <row r="171" spans="2:63" outlineLevel="1" x14ac:dyDescent="0.15">
      <c r="B171" s="299" t="s">
        <v>264</v>
      </c>
      <c r="C171" s="94" t="s">
        <v>17</v>
      </c>
      <c r="D171" s="57">
        <v>0</v>
      </c>
      <c r="E171" s="57">
        <v>0</v>
      </c>
      <c r="F171" s="57">
        <v>0</v>
      </c>
      <c r="G171" s="57">
        <v>0</v>
      </c>
      <c r="H171" s="57">
        <v>0</v>
      </c>
      <c r="I171" s="57">
        <v>0</v>
      </c>
      <c r="J171" s="57">
        <v>0</v>
      </c>
      <c r="K171" s="76">
        <v>63.45</v>
      </c>
      <c r="L171" s="57">
        <v>0</v>
      </c>
      <c r="M171" s="57">
        <v>0</v>
      </c>
      <c r="N171" s="57">
        <v>0</v>
      </c>
      <c r="O171" s="57">
        <v>0</v>
      </c>
      <c r="P171" s="63"/>
      <c r="Q171" s="63"/>
      <c r="R171" s="63"/>
      <c r="S171" s="63"/>
      <c r="T171" s="63"/>
      <c r="U171" s="63"/>
      <c r="V171" s="63"/>
      <c r="W171" s="63"/>
      <c r="X171" s="63"/>
      <c r="Y171" s="63"/>
      <c r="Z171" s="63"/>
      <c r="AA171" s="63"/>
      <c r="AB171" s="63"/>
      <c r="AC171" s="63"/>
      <c r="AD171" s="63"/>
      <c r="AE171" s="63"/>
      <c r="AF171" s="63"/>
      <c r="AG171" s="63"/>
      <c r="AH171" s="63"/>
      <c r="AI171" s="63"/>
      <c r="AJ171" s="63"/>
      <c r="AK171" s="63"/>
      <c r="AL171" s="63"/>
      <c r="AM171" s="63"/>
      <c r="AN171" s="63"/>
      <c r="AO171" s="63"/>
      <c r="AP171" s="63"/>
      <c r="AQ171" s="63"/>
      <c r="AR171" s="63"/>
      <c r="AS171" s="63"/>
      <c r="AT171" s="63"/>
      <c r="AU171" s="63"/>
      <c r="AV171" s="63"/>
      <c r="AW171" s="63"/>
      <c r="AX171" s="63"/>
      <c r="AY171" s="63"/>
      <c r="AZ171" s="63"/>
      <c r="BA171" s="63"/>
      <c r="BB171" s="63"/>
      <c r="BD171" s="46">
        <f t="shared" si="630"/>
        <v>63.45</v>
      </c>
      <c r="BF171" s="46">
        <f t="shared" si="631"/>
        <v>0</v>
      </c>
      <c r="BG171" s="55"/>
      <c r="BH171" s="46">
        <f t="shared" si="632"/>
        <v>0</v>
      </c>
      <c r="BI171" s="55"/>
      <c r="BJ171" s="46">
        <f t="shared" si="633"/>
        <v>0</v>
      </c>
      <c r="BK171" s="55"/>
    </row>
    <row r="172" spans="2:63" outlineLevel="1" x14ac:dyDescent="0.15">
      <c r="B172" s="299" t="s">
        <v>265</v>
      </c>
      <c r="C172" s="94" t="s">
        <v>17</v>
      </c>
      <c r="D172" s="76">
        <v>4.5</v>
      </c>
      <c r="E172" s="57">
        <v>4.5</v>
      </c>
      <c r="F172" s="57">
        <v>5</v>
      </c>
      <c r="G172" s="57">
        <v>0</v>
      </c>
      <c r="H172" s="57">
        <v>0</v>
      </c>
      <c r="I172" s="57">
        <v>0</v>
      </c>
      <c r="J172" s="57">
        <v>0</v>
      </c>
      <c r="K172" s="57">
        <v>0</v>
      </c>
      <c r="L172" s="57">
        <v>0</v>
      </c>
      <c r="M172" s="57">
        <v>89.05</v>
      </c>
      <c r="N172" s="57">
        <v>4.5</v>
      </c>
      <c r="O172" s="57">
        <v>4.5</v>
      </c>
      <c r="P172" s="63"/>
      <c r="Q172" s="63"/>
      <c r="R172" s="63"/>
      <c r="S172" s="63"/>
      <c r="T172" s="63"/>
      <c r="U172" s="63"/>
      <c r="V172" s="63"/>
      <c r="W172" s="63"/>
      <c r="X172" s="63"/>
      <c r="Y172" s="63"/>
      <c r="Z172" s="63"/>
      <c r="AA172" s="63"/>
      <c r="AB172" s="63"/>
      <c r="AC172" s="63"/>
      <c r="AD172" s="63"/>
      <c r="AE172" s="63"/>
      <c r="AF172" s="63"/>
      <c r="AG172" s="63"/>
      <c r="AH172" s="63"/>
      <c r="AI172" s="63"/>
      <c r="AJ172" s="63"/>
      <c r="AK172" s="63"/>
      <c r="AL172" s="63"/>
      <c r="AM172" s="63"/>
      <c r="AN172" s="63"/>
      <c r="AO172" s="63"/>
      <c r="AP172" s="63"/>
      <c r="AQ172" s="63"/>
      <c r="AR172" s="63"/>
      <c r="AS172" s="63"/>
      <c r="AT172" s="63"/>
      <c r="AU172" s="63"/>
      <c r="AV172" s="63"/>
      <c r="AW172" s="63"/>
      <c r="AX172" s="63"/>
      <c r="AY172" s="63"/>
      <c r="AZ172" s="63"/>
      <c r="BA172" s="63"/>
      <c r="BB172" s="63"/>
      <c r="BD172" s="46">
        <f t="shared" si="630"/>
        <v>112.05</v>
      </c>
      <c r="BF172" s="46">
        <f t="shared" si="631"/>
        <v>0</v>
      </c>
      <c r="BG172" s="55"/>
      <c r="BH172" s="46">
        <f t="shared" si="632"/>
        <v>0</v>
      </c>
      <c r="BI172" s="55"/>
      <c r="BJ172" s="46">
        <f t="shared" si="633"/>
        <v>0</v>
      </c>
      <c r="BK172" s="55"/>
    </row>
    <row r="173" spans="2:63" outlineLevel="1" x14ac:dyDescent="0.15">
      <c r="B173" s="299" t="s">
        <v>19</v>
      </c>
      <c r="C173" s="94" t="s">
        <v>17</v>
      </c>
      <c r="D173" s="76">
        <v>2</v>
      </c>
      <c r="E173" s="57">
        <v>0</v>
      </c>
      <c r="F173" s="57">
        <v>0</v>
      </c>
      <c r="G173" s="57">
        <v>0</v>
      </c>
      <c r="H173" s="57">
        <v>0</v>
      </c>
      <c r="I173" s="57">
        <v>0</v>
      </c>
      <c r="J173" s="57">
        <v>0</v>
      </c>
      <c r="K173" s="57">
        <v>0</v>
      </c>
      <c r="L173" s="57">
        <v>0</v>
      </c>
      <c r="M173" s="57">
        <v>0</v>
      </c>
      <c r="N173" s="57">
        <v>0</v>
      </c>
      <c r="O173" s="57">
        <v>0</v>
      </c>
      <c r="P173" s="63"/>
      <c r="Q173" s="63"/>
      <c r="R173" s="63"/>
      <c r="S173" s="63"/>
      <c r="T173" s="63"/>
      <c r="U173" s="63"/>
      <c r="V173" s="63"/>
      <c r="W173" s="63"/>
      <c r="X173" s="63"/>
      <c r="Y173" s="63"/>
      <c r="Z173" s="63"/>
      <c r="AA173" s="63"/>
      <c r="AB173" s="63"/>
      <c r="AC173" s="63"/>
      <c r="AD173" s="63"/>
      <c r="AE173" s="63"/>
      <c r="AF173" s="63"/>
      <c r="AG173" s="63"/>
      <c r="AH173" s="63"/>
      <c r="AI173" s="63"/>
      <c r="AJ173" s="63"/>
      <c r="AK173" s="63"/>
      <c r="AL173" s="63"/>
      <c r="AM173" s="63"/>
      <c r="AN173" s="63"/>
      <c r="AO173" s="63"/>
      <c r="AP173" s="63"/>
      <c r="AQ173" s="63"/>
      <c r="AR173" s="63"/>
      <c r="AS173" s="63"/>
      <c r="AT173" s="63"/>
      <c r="AU173" s="63"/>
      <c r="AV173" s="63"/>
      <c r="AW173" s="63"/>
      <c r="AX173" s="63"/>
      <c r="AY173" s="63"/>
      <c r="AZ173" s="63"/>
      <c r="BA173" s="63"/>
      <c r="BB173" s="63"/>
      <c r="BD173" s="46">
        <f t="shared" si="630"/>
        <v>2</v>
      </c>
      <c r="BF173" s="46">
        <f t="shared" si="631"/>
        <v>0</v>
      </c>
      <c r="BG173" s="55"/>
      <c r="BH173" s="46">
        <f t="shared" si="632"/>
        <v>0</v>
      </c>
      <c r="BI173" s="55"/>
      <c r="BJ173" s="46">
        <f t="shared" si="633"/>
        <v>0</v>
      </c>
      <c r="BK173" s="55"/>
    </row>
    <row r="174" spans="2:63" outlineLevel="1" x14ac:dyDescent="0.15">
      <c r="B174" s="299" t="s">
        <v>266</v>
      </c>
      <c r="C174" s="94" t="s">
        <v>17</v>
      </c>
      <c r="D174" s="57">
        <v>0</v>
      </c>
      <c r="E174" s="57">
        <v>0</v>
      </c>
      <c r="F174" s="57">
        <v>0</v>
      </c>
      <c r="G174" s="57">
        <v>0</v>
      </c>
      <c r="H174" s="57">
        <v>0</v>
      </c>
      <c r="I174" s="57">
        <v>0</v>
      </c>
      <c r="J174" s="57">
        <v>38.22</v>
      </c>
      <c r="K174" s="57">
        <v>0</v>
      </c>
      <c r="L174" s="57">
        <v>0</v>
      </c>
      <c r="M174" s="57">
        <v>0</v>
      </c>
      <c r="N174" s="57">
        <v>143.4</v>
      </c>
      <c r="O174" s="57">
        <v>406.33</v>
      </c>
      <c r="P174" s="57">
        <v>0</v>
      </c>
      <c r="Q174" s="57">
        <v>0</v>
      </c>
      <c r="R174" s="57">
        <v>0</v>
      </c>
      <c r="S174" s="57">
        <v>0</v>
      </c>
      <c r="T174" s="57">
        <v>0</v>
      </c>
      <c r="U174" s="57">
        <v>0</v>
      </c>
      <c r="V174" s="57">
        <v>0</v>
      </c>
      <c r="W174" s="57">
        <v>0</v>
      </c>
      <c r="X174" s="57">
        <v>0</v>
      </c>
      <c r="Y174" s="57">
        <v>0</v>
      </c>
      <c r="Z174" s="57">
        <v>0</v>
      </c>
      <c r="AA174" s="57">
        <v>0</v>
      </c>
      <c r="AB174" s="57">
        <v>0</v>
      </c>
      <c r="AC174" s="57">
        <v>0</v>
      </c>
      <c r="AD174" s="57">
        <v>0</v>
      </c>
      <c r="AE174" s="57">
        <v>0</v>
      </c>
      <c r="AF174" s="57">
        <v>0</v>
      </c>
      <c r="AG174" s="57">
        <v>0</v>
      </c>
      <c r="AH174" s="57">
        <v>0</v>
      </c>
      <c r="AI174" s="57">
        <v>0</v>
      </c>
      <c r="AJ174" s="57">
        <v>0</v>
      </c>
      <c r="AK174" s="57">
        <v>0</v>
      </c>
      <c r="AL174" s="57">
        <v>0</v>
      </c>
      <c r="AM174" s="57">
        <v>0</v>
      </c>
      <c r="AN174" s="57">
        <v>0</v>
      </c>
      <c r="AO174" s="57">
        <v>0</v>
      </c>
      <c r="AP174" s="57">
        <v>0</v>
      </c>
      <c r="AQ174" s="57">
        <v>0</v>
      </c>
      <c r="AR174" s="57">
        <v>0</v>
      </c>
      <c r="AS174" s="57">
        <v>0</v>
      </c>
      <c r="AT174" s="57">
        <v>0</v>
      </c>
      <c r="AU174" s="57">
        <v>0</v>
      </c>
      <c r="AV174" s="57">
        <v>0</v>
      </c>
      <c r="AW174" s="57">
        <v>0</v>
      </c>
      <c r="AX174" s="57">
        <v>0</v>
      </c>
      <c r="AY174" s="57">
        <v>0</v>
      </c>
      <c r="AZ174" s="57">
        <v>0</v>
      </c>
      <c r="BA174" s="57">
        <v>0</v>
      </c>
      <c r="BB174" s="57">
        <v>0</v>
      </c>
      <c r="BD174" s="46">
        <f t="shared" si="630"/>
        <v>587.95000000000005</v>
      </c>
      <c r="BF174" s="46">
        <f t="shared" si="631"/>
        <v>0</v>
      </c>
      <c r="BG174" s="55"/>
      <c r="BH174" s="46">
        <f t="shared" si="632"/>
        <v>0</v>
      </c>
      <c r="BI174" s="55"/>
      <c r="BJ174" s="46">
        <f t="shared" si="633"/>
        <v>0</v>
      </c>
      <c r="BK174" s="55"/>
    </row>
    <row r="175" spans="2:63" x14ac:dyDescent="0.15">
      <c r="B175" s="34"/>
      <c r="C175" s="94"/>
      <c r="BD175" s="102"/>
      <c r="BF175" s="102"/>
      <c r="BH175" s="102"/>
      <c r="BJ175" s="102"/>
    </row>
    <row r="176" spans="2:63" x14ac:dyDescent="0.15">
      <c r="C176" s="96"/>
      <c r="D176" s="78"/>
      <c r="E176" s="79"/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R176" s="10"/>
      <c r="AS176" s="10"/>
      <c r="AT176" s="10"/>
      <c r="AU176" s="10"/>
      <c r="AV176" s="10"/>
      <c r="AW176" s="10"/>
      <c r="AX176" s="10"/>
      <c r="BD176" s="79"/>
      <c r="BF176" s="79"/>
      <c r="BH176" s="79"/>
      <c r="BJ176" s="79"/>
    </row>
    <row r="177" spans="2:64" x14ac:dyDescent="0.15">
      <c r="B177" s="90" t="s">
        <v>327</v>
      </c>
      <c r="C177" s="94" t="s">
        <v>17</v>
      </c>
      <c r="D177" s="65">
        <f>SUM(D178,D184,D185,D183+D182)</f>
        <v>17.850000000000001</v>
      </c>
      <c r="E177" s="65">
        <f t="shared" ref="E177:BB177" si="634">SUM(E178,E184,E185,E183+E182)</f>
        <v>0</v>
      </c>
      <c r="F177" s="65">
        <f t="shared" si="634"/>
        <v>459.55</v>
      </c>
      <c r="G177" s="65">
        <f t="shared" si="634"/>
        <v>240</v>
      </c>
      <c r="H177" s="65">
        <f t="shared" si="634"/>
        <v>0</v>
      </c>
      <c r="I177" s="65">
        <f t="shared" si="634"/>
        <v>0</v>
      </c>
      <c r="J177" s="65">
        <f t="shared" si="634"/>
        <v>1627.45</v>
      </c>
      <c r="K177" s="65">
        <f t="shared" si="634"/>
        <v>2737.9</v>
      </c>
      <c r="L177" s="65">
        <f t="shared" si="634"/>
        <v>2888.26</v>
      </c>
      <c r="M177" s="65">
        <f t="shared" si="634"/>
        <v>1400</v>
      </c>
      <c r="N177" s="65">
        <f t="shared" si="634"/>
        <v>1726.78</v>
      </c>
      <c r="O177" s="65">
        <f t="shared" si="634"/>
        <v>119.56666666666666</v>
      </c>
      <c r="P177" s="65">
        <f t="shared" si="634"/>
        <v>83.333333333333329</v>
      </c>
      <c r="Q177" s="65">
        <f t="shared" si="634"/>
        <v>83.333333333333329</v>
      </c>
      <c r="R177" s="65">
        <f t="shared" si="634"/>
        <v>83.333333333333329</v>
      </c>
      <c r="S177" s="65">
        <f t="shared" si="634"/>
        <v>83.333333333333329</v>
      </c>
      <c r="T177" s="65">
        <f t="shared" si="634"/>
        <v>5083.333333333333</v>
      </c>
      <c r="U177" s="65">
        <f t="shared" si="634"/>
        <v>4083.3333333333335</v>
      </c>
      <c r="V177" s="65">
        <f t="shared" si="634"/>
        <v>9083.3333333333321</v>
      </c>
      <c r="W177" s="65">
        <f t="shared" si="634"/>
        <v>17083.333333333332</v>
      </c>
      <c r="X177" s="65">
        <f t="shared" si="634"/>
        <v>4083.3333333333335</v>
      </c>
      <c r="Y177" s="65">
        <f t="shared" si="634"/>
        <v>1583.3333333333333</v>
      </c>
      <c r="Z177" s="65">
        <f t="shared" si="634"/>
        <v>1083.3333333333333</v>
      </c>
      <c r="AA177" s="65">
        <f t="shared" si="634"/>
        <v>7083.333333333333</v>
      </c>
      <c r="AB177" s="65">
        <f t="shared" si="634"/>
        <v>1916.6666666666665</v>
      </c>
      <c r="AC177" s="65">
        <f t="shared" si="634"/>
        <v>9416.6666666666679</v>
      </c>
      <c r="AD177" s="65">
        <f t="shared" si="634"/>
        <v>15416.666666666666</v>
      </c>
      <c r="AE177" s="65">
        <f t="shared" si="634"/>
        <v>23416.666666666664</v>
      </c>
      <c r="AF177" s="65">
        <f t="shared" si="634"/>
        <v>29416.666666666668</v>
      </c>
      <c r="AG177" s="65">
        <f t="shared" si="634"/>
        <v>22916.666666666664</v>
      </c>
      <c r="AH177" s="65">
        <f t="shared" si="634"/>
        <v>7916.6666666666661</v>
      </c>
      <c r="AI177" s="65">
        <f t="shared" si="634"/>
        <v>23416.666666666664</v>
      </c>
      <c r="AJ177" s="65">
        <f t="shared" si="634"/>
        <v>8416.6666666666661</v>
      </c>
      <c r="AK177" s="65">
        <f t="shared" si="634"/>
        <v>5416.6666666666661</v>
      </c>
      <c r="AL177" s="65">
        <f t="shared" si="634"/>
        <v>7416.666666666667</v>
      </c>
      <c r="AM177" s="65">
        <f t="shared" si="634"/>
        <v>16916.666666666668</v>
      </c>
      <c r="AN177" s="65">
        <f t="shared" si="634"/>
        <v>3916.666666666667</v>
      </c>
      <c r="AO177" s="65">
        <f t="shared" si="634"/>
        <v>20416.666666666664</v>
      </c>
      <c r="AP177" s="65">
        <f t="shared" si="634"/>
        <v>30916.666666666668</v>
      </c>
      <c r="AQ177" s="65">
        <f t="shared" si="634"/>
        <v>34416.666666666664</v>
      </c>
      <c r="AR177" s="65">
        <f t="shared" si="634"/>
        <v>43416.666666666664</v>
      </c>
      <c r="AS177" s="65">
        <f t="shared" si="634"/>
        <v>22416.666666666668</v>
      </c>
      <c r="AT177" s="65">
        <f t="shared" si="634"/>
        <v>22416.666666666664</v>
      </c>
      <c r="AU177" s="65">
        <f t="shared" si="634"/>
        <v>27416.666666666664</v>
      </c>
      <c r="AV177" s="65">
        <f t="shared" si="634"/>
        <v>4416.666666666667</v>
      </c>
      <c r="AW177" s="65">
        <f t="shared" si="634"/>
        <v>24416.666666666668</v>
      </c>
      <c r="AX177" s="65">
        <f t="shared" si="634"/>
        <v>16416.666666666668</v>
      </c>
      <c r="AY177" s="65">
        <f>SUM(AY178,AY184,AY185,AY183+AY182)</f>
        <v>35916.666666666672</v>
      </c>
      <c r="AZ177" s="65">
        <f t="shared" si="634"/>
        <v>416.66666666666663</v>
      </c>
      <c r="BA177" s="65">
        <f t="shared" si="634"/>
        <v>416.66666666666663</v>
      </c>
      <c r="BB177" s="65">
        <f t="shared" si="634"/>
        <v>416.66666666666663</v>
      </c>
      <c r="BD177" s="65">
        <f t="shared" ref="BD177:BD186" si="635">SUM(D177:O177)</f>
        <v>11217.356666666668</v>
      </c>
      <c r="BF177" s="65">
        <f t="shared" ref="BF177:BF186" si="636">SUM(P177:AA177)</f>
        <v>49500.000000000007</v>
      </c>
      <c r="BG177" s="90"/>
      <c r="BH177" s="65">
        <f t="shared" ref="BH177:BH186" si="637">SUM(AB177:AM177)</f>
        <v>171999.99999999997</v>
      </c>
      <c r="BI177" s="90"/>
      <c r="BJ177" s="65">
        <f t="shared" ref="BJ177:BJ186" si="638">SUM(AN177:AY177)</f>
        <v>286499.99999999994</v>
      </c>
      <c r="BK177" s="90"/>
    </row>
    <row r="178" spans="2:64" outlineLevel="1" x14ac:dyDescent="0.15">
      <c r="B178" s="299" t="s">
        <v>404</v>
      </c>
      <c r="C178" s="94" t="s">
        <v>17</v>
      </c>
      <c r="D178" s="46">
        <f>SUM(D179:D181)</f>
        <v>17.850000000000001</v>
      </c>
      <c r="E178" s="46">
        <f t="shared" ref="E178:N178" si="639">SUM(E179:E181)</f>
        <v>0</v>
      </c>
      <c r="F178" s="46">
        <f t="shared" si="639"/>
        <v>0</v>
      </c>
      <c r="G178" s="46">
        <f t="shared" si="639"/>
        <v>240</v>
      </c>
      <c r="H178" s="46">
        <f t="shared" si="639"/>
        <v>0</v>
      </c>
      <c r="I178" s="46">
        <f t="shared" si="639"/>
        <v>0</v>
      </c>
      <c r="J178" s="46">
        <f t="shared" si="639"/>
        <v>1627.45</v>
      </c>
      <c r="K178" s="46">
        <f t="shared" si="639"/>
        <v>0</v>
      </c>
      <c r="L178" s="46">
        <f t="shared" si="639"/>
        <v>0</v>
      </c>
      <c r="M178" s="46">
        <f t="shared" si="639"/>
        <v>0</v>
      </c>
      <c r="N178" s="46">
        <f t="shared" si="639"/>
        <v>0</v>
      </c>
      <c r="O178" s="46">
        <f t="shared" ref="O178:O185" si="640">AVERAGE(D178:I178)</f>
        <v>42.975000000000001</v>
      </c>
      <c r="P178" s="57">
        <v>0</v>
      </c>
      <c r="Q178" s="57">
        <v>0</v>
      </c>
      <c r="R178" s="57">
        <v>0</v>
      </c>
      <c r="S178" s="57">
        <v>0</v>
      </c>
      <c r="T178" s="46">
        <f>'Marketing Plan'!$G44</f>
        <v>0</v>
      </c>
      <c r="U178" s="46">
        <f>'Marketing Plan'!$G45</f>
        <v>2000</v>
      </c>
      <c r="V178" s="46">
        <f>'Marketing Plan'!$G49</f>
        <v>8000</v>
      </c>
      <c r="W178" s="46">
        <f>'Marketing Plan'!$G55</f>
        <v>7000</v>
      </c>
      <c r="X178" s="46">
        <f>'Marketing Plan'!$G62</f>
        <v>4000</v>
      </c>
      <c r="Y178" s="46">
        <f>'Marketing Plan'!$G65</f>
        <v>1500</v>
      </c>
      <c r="Z178" s="46">
        <v>0</v>
      </c>
      <c r="AA178" s="46">
        <f>'Marketing Plan'!$G69</f>
        <v>5000</v>
      </c>
      <c r="AB178" s="46">
        <f>'Marketing Plan'!$S40</f>
        <v>1000</v>
      </c>
      <c r="AC178" s="46">
        <f>'Marketing Plan'!$S42</f>
        <v>2000</v>
      </c>
      <c r="AD178" s="46">
        <f>'Marketing Plan'!$S45</f>
        <v>7000</v>
      </c>
      <c r="AE178" s="46">
        <f>'Marketing Plan'!$S48</f>
        <v>18000</v>
      </c>
      <c r="AF178" s="46">
        <f>'Marketing Plan'!$S52</f>
        <v>10000</v>
      </c>
      <c r="AG178" s="46">
        <f>'Marketing Plan'!$S56</f>
        <v>19000</v>
      </c>
      <c r="AH178" s="46">
        <f>'Marketing Plan'!$S61</f>
        <v>7000</v>
      </c>
      <c r="AI178" s="46">
        <f>'Marketing Plan'!$S65</f>
        <v>17000</v>
      </c>
      <c r="AJ178" s="46">
        <f>'Marketing Plan'!$S70</f>
        <v>7000</v>
      </c>
      <c r="AK178" s="46">
        <f>'Marketing Plan'!$S73</f>
        <v>5000</v>
      </c>
      <c r="AL178" s="46">
        <f>'Marketing Plan'!$S77</f>
        <v>3000</v>
      </c>
      <c r="AM178" s="46">
        <f>'Marketing Plan'!$S80</f>
        <v>16000</v>
      </c>
      <c r="AN178" s="46">
        <f>'Marketing Plan'!$AE40</f>
        <v>3000</v>
      </c>
      <c r="AO178" s="46">
        <f>'Marketing Plan'!$AE42</f>
        <v>7000</v>
      </c>
      <c r="AP178" s="46">
        <f>'Marketing Plan'!$AE45</f>
        <v>15000</v>
      </c>
      <c r="AQ178" s="46">
        <f>'Marketing Plan'!$AE48</f>
        <v>30000</v>
      </c>
      <c r="AR178" s="46">
        <f>'Marketing Plan'!$AE52</f>
        <v>26000</v>
      </c>
      <c r="AS178" s="46">
        <f>'Marketing Plan'!$AE57</f>
        <v>16000</v>
      </c>
      <c r="AT178" s="46">
        <f>'Marketing Plan'!$AE61</f>
        <v>18000</v>
      </c>
      <c r="AU178" s="46">
        <f>'Marketing Plan'!$AE65</f>
        <v>23000</v>
      </c>
      <c r="AV178" s="46">
        <f>'Marketing Plan'!$AE68</f>
        <v>3000</v>
      </c>
      <c r="AW178" s="46">
        <f>'Marketing Plan'!$AE71</f>
        <v>16000</v>
      </c>
      <c r="AX178" s="46">
        <f>'Marketing Plan'!$AE78</f>
        <v>10000</v>
      </c>
      <c r="AY178" s="46">
        <f>'Marketing Plan'!$AE80</f>
        <v>35000</v>
      </c>
      <c r="AZ178" s="46">
        <v>0</v>
      </c>
      <c r="BA178" s="46">
        <v>0</v>
      </c>
      <c r="BB178" s="46">
        <v>0</v>
      </c>
      <c r="BD178" s="46">
        <f t="shared" si="635"/>
        <v>1928.2750000000001</v>
      </c>
      <c r="BF178" s="46">
        <f t="shared" si="636"/>
        <v>27500</v>
      </c>
      <c r="BG178" s="55"/>
      <c r="BH178" s="46">
        <f t="shared" si="637"/>
        <v>112000</v>
      </c>
      <c r="BI178" s="55"/>
      <c r="BJ178" s="46">
        <f t="shared" si="638"/>
        <v>202000</v>
      </c>
      <c r="BK178" s="55"/>
    </row>
    <row r="179" spans="2:64" outlineLevel="2" x14ac:dyDescent="0.15">
      <c r="B179" s="33" t="s">
        <v>269</v>
      </c>
      <c r="C179" s="94" t="s">
        <v>17</v>
      </c>
      <c r="D179" s="87">
        <v>17.850000000000001</v>
      </c>
      <c r="E179" s="57">
        <v>0</v>
      </c>
      <c r="F179" s="57">
        <v>0</v>
      </c>
      <c r="G179" s="57">
        <v>0</v>
      </c>
      <c r="H179" s="57">
        <v>0</v>
      </c>
      <c r="I179" s="57">
        <v>0</v>
      </c>
      <c r="J179" s="57">
        <v>0</v>
      </c>
      <c r="K179" s="57">
        <v>0</v>
      </c>
      <c r="L179" s="57">
        <v>0</v>
      </c>
      <c r="M179" s="57">
        <v>0</v>
      </c>
      <c r="N179" s="57">
        <v>0</v>
      </c>
      <c r="O179" s="57">
        <v>0</v>
      </c>
      <c r="P179" s="84"/>
      <c r="Q179" s="84"/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  <c r="AF179" s="84"/>
      <c r="AG179" s="84"/>
      <c r="AH179" s="84"/>
      <c r="AI179" s="84"/>
      <c r="AJ179" s="84"/>
      <c r="AK179" s="84"/>
      <c r="AL179" s="84"/>
      <c r="AM179" s="84"/>
      <c r="AN179" s="84"/>
      <c r="AO179" s="84"/>
      <c r="AP179" s="84"/>
      <c r="AQ179" s="84"/>
      <c r="AR179" s="84"/>
      <c r="AS179" s="84"/>
      <c r="AT179" s="84"/>
      <c r="AU179" s="84"/>
      <c r="AV179" s="84"/>
      <c r="AW179" s="84"/>
      <c r="AX179" s="84"/>
      <c r="AY179" s="84"/>
      <c r="AZ179" s="84"/>
      <c r="BA179" s="84"/>
      <c r="BB179" s="84"/>
      <c r="BD179" s="46">
        <f t="shared" si="635"/>
        <v>17.850000000000001</v>
      </c>
      <c r="BF179" s="46">
        <f t="shared" si="636"/>
        <v>0</v>
      </c>
      <c r="BG179" s="55"/>
      <c r="BH179" s="46">
        <f t="shared" si="637"/>
        <v>0</v>
      </c>
      <c r="BI179" s="55"/>
      <c r="BJ179" s="46">
        <f t="shared" si="638"/>
        <v>0</v>
      </c>
      <c r="BK179" s="55"/>
    </row>
    <row r="180" spans="2:64" outlineLevel="2" x14ac:dyDescent="0.15">
      <c r="B180" s="33" t="s">
        <v>270</v>
      </c>
      <c r="C180" s="94" t="s">
        <v>17</v>
      </c>
      <c r="D180" s="57">
        <v>0</v>
      </c>
      <c r="E180" s="57">
        <v>0</v>
      </c>
      <c r="F180" s="57">
        <v>0</v>
      </c>
      <c r="G180" s="76">
        <v>60</v>
      </c>
      <c r="H180" s="57">
        <v>0</v>
      </c>
      <c r="I180" s="57">
        <v>0</v>
      </c>
      <c r="J180" s="57">
        <v>0</v>
      </c>
      <c r="K180" s="57">
        <v>0</v>
      </c>
      <c r="L180" s="57">
        <v>0</v>
      </c>
      <c r="M180" s="57">
        <v>0</v>
      </c>
      <c r="N180" s="57">
        <v>0</v>
      </c>
      <c r="O180" s="57">
        <v>0</v>
      </c>
      <c r="P180" s="84"/>
      <c r="Q180" s="84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  <c r="AF180" s="84"/>
      <c r="AG180" s="84"/>
      <c r="AH180" s="84"/>
      <c r="AI180" s="84"/>
      <c r="AJ180" s="84"/>
      <c r="AK180" s="84"/>
      <c r="AL180" s="84"/>
      <c r="AM180" s="84"/>
      <c r="AN180" s="84"/>
      <c r="AO180" s="84"/>
      <c r="AP180" s="84"/>
      <c r="AQ180" s="84"/>
      <c r="AR180" s="84"/>
      <c r="AS180" s="84"/>
      <c r="AT180" s="84"/>
      <c r="AU180" s="84"/>
      <c r="AV180" s="84"/>
      <c r="AW180" s="84"/>
      <c r="AX180" s="84"/>
      <c r="AY180" s="84"/>
      <c r="AZ180" s="84"/>
      <c r="BA180" s="84"/>
      <c r="BB180" s="84"/>
      <c r="BD180" s="46">
        <f t="shared" si="635"/>
        <v>60</v>
      </c>
      <c r="BF180" s="46">
        <f t="shared" si="636"/>
        <v>0</v>
      </c>
      <c r="BG180" s="55"/>
      <c r="BH180" s="46">
        <f t="shared" si="637"/>
        <v>0</v>
      </c>
      <c r="BI180" s="55"/>
      <c r="BJ180" s="46">
        <f t="shared" si="638"/>
        <v>0</v>
      </c>
      <c r="BK180" s="55"/>
    </row>
    <row r="181" spans="2:64" outlineLevel="2" x14ac:dyDescent="0.15">
      <c r="B181" s="33" t="s">
        <v>271</v>
      </c>
      <c r="C181" s="94" t="s">
        <v>17</v>
      </c>
      <c r="D181" s="57">
        <v>0</v>
      </c>
      <c r="E181" s="57">
        <v>0</v>
      </c>
      <c r="F181" s="57">
        <v>0</v>
      </c>
      <c r="G181" s="76">
        <v>180</v>
      </c>
      <c r="H181" s="57">
        <v>0</v>
      </c>
      <c r="I181" s="57">
        <v>0</v>
      </c>
      <c r="J181" s="76">
        <f>1627.45</f>
        <v>1627.45</v>
      </c>
      <c r="K181" s="57">
        <v>0</v>
      </c>
      <c r="L181" s="57">
        <v>0</v>
      </c>
      <c r="M181" s="57">
        <v>0</v>
      </c>
      <c r="N181" s="57">
        <v>0</v>
      </c>
      <c r="O181" s="57">
        <v>0</v>
      </c>
      <c r="P181" s="84"/>
      <c r="Q181" s="84"/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  <c r="AF181" s="84"/>
      <c r="AG181" s="84"/>
      <c r="AH181" s="84"/>
      <c r="AI181" s="84"/>
      <c r="AJ181" s="84"/>
      <c r="AK181" s="84"/>
      <c r="AL181" s="84"/>
      <c r="AM181" s="84"/>
      <c r="AN181" s="84"/>
      <c r="AO181" s="84"/>
      <c r="AP181" s="84"/>
      <c r="AQ181" s="84"/>
      <c r="AR181" s="84"/>
      <c r="AS181" s="84"/>
      <c r="AT181" s="84"/>
      <c r="AU181" s="84"/>
      <c r="AV181" s="84"/>
      <c r="AW181" s="84"/>
      <c r="AX181" s="84"/>
      <c r="AY181" s="84"/>
      <c r="AZ181" s="84"/>
      <c r="BA181" s="84"/>
      <c r="BB181" s="84"/>
      <c r="BD181" s="46">
        <f t="shared" si="635"/>
        <v>1807.45</v>
      </c>
      <c r="BF181" s="46">
        <f t="shared" si="636"/>
        <v>0</v>
      </c>
      <c r="BG181" s="55"/>
      <c r="BH181" s="46">
        <f t="shared" si="637"/>
        <v>0</v>
      </c>
      <c r="BI181" s="55"/>
      <c r="BJ181" s="46">
        <f t="shared" si="638"/>
        <v>0</v>
      </c>
      <c r="BK181" s="55"/>
    </row>
    <row r="182" spans="2:64" outlineLevel="1" x14ac:dyDescent="0.15">
      <c r="B182" s="299" t="s">
        <v>587</v>
      </c>
      <c r="C182" s="94" t="s">
        <v>17</v>
      </c>
      <c r="D182" s="57">
        <v>0</v>
      </c>
      <c r="E182" s="57">
        <v>0</v>
      </c>
      <c r="F182" s="57">
        <v>0</v>
      </c>
      <c r="G182" s="57">
        <v>0</v>
      </c>
      <c r="H182" s="57">
        <v>0</v>
      </c>
      <c r="I182" s="57">
        <v>0</v>
      </c>
      <c r="J182" s="57">
        <v>0</v>
      </c>
      <c r="K182" s="57">
        <v>0</v>
      </c>
      <c r="L182" s="57">
        <v>0</v>
      </c>
      <c r="M182" s="57">
        <v>0</v>
      </c>
      <c r="N182" s="57">
        <v>0</v>
      </c>
      <c r="O182" s="57">
        <v>0</v>
      </c>
      <c r="P182" s="57">
        <v>0</v>
      </c>
      <c r="Q182" s="57">
        <v>0</v>
      </c>
      <c r="R182" s="57">
        <v>0</v>
      </c>
      <c r="S182" s="46">
        <f>'Marketing Plan'!$G85</f>
        <v>0</v>
      </c>
      <c r="T182" s="46">
        <f>'Marketing Plan'!$G86</f>
        <v>5000</v>
      </c>
      <c r="U182" s="46">
        <f>'Marketing Plan'!$G90</f>
        <v>2000</v>
      </c>
      <c r="V182" s="46">
        <f>'Marketing Plan'!$G93</f>
        <v>1000</v>
      </c>
      <c r="W182" s="46">
        <f>'Marketing Plan'!$G95</f>
        <v>5000</v>
      </c>
      <c r="X182" s="46">
        <v>0</v>
      </c>
      <c r="Y182" s="46">
        <v>0</v>
      </c>
      <c r="Z182" s="46">
        <f>'Marketing Plan'!G101</f>
        <v>1000</v>
      </c>
      <c r="AA182" s="46">
        <f>'Marketing Plan'!$G103</f>
        <v>2000</v>
      </c>
      <c r="AB182" s="46">
        <f>'Marketing Plan'!$S93</f>
        <v>500</v>
      </c>
      <c r="AC182" s="46">
        <f>'Marketing Plan'!$S95</f>
        <v>2000</v>
      </c>
      <c r="AD182" s="46">
        <f>'Marketing Plan'!$S97</f>
        <v>3000</v>
      </c>
      <c r="AE182" s="46">
        <f>'Marketing Plan'!$S101</f>
        <v>5000</v>
      </c>
      <c r="AF182" s="46">
        <f>'Marketing Plan'!$S104</f>
        <v>19000</v>
      </c>
      <c r="AG182" s="46">
        <f>'Marketing Plan'!$S110</f>
        <v>3500</v>
      </c>
      <c r="AH182" s="46">
        <f>'Marketing Plan'!$S113</f>
        <v>500</v>
      </c>
      <c r="AI182" s="46">
        <f>'Marketing Plan'!$S115</f>
        <v>6000</v>
      </c>
      <c r="AJ182" s="46">
        <f>'Marketing Plan'!$S119</f>
        <v>1000</v>
      </c>
      <c r="AK182" s="46">
        <v>0</v>
      </c>
      <c r="AL182" s="46">
        <f>'Marketing Plan'!$S122</f>
        <v>4000</v>
      </c>
      <c r="AM182" s="46">
        <f>'Marketing Plan'!$S126</f>
        <v>500</v>
      </c>
      <c r="AN182" s="46">
        <f>'Marketing Plan'!$AE94</f>
        <v>500</v>
      </c>
      <c r="AO182" s="46">
        <f>'Marketing Plan'!$AE96</f>
        <v>8000</v>
      </c>
      <c r="AP182" s="46">
        <f>'Marketing Plan'!$AE98</f>
        <v>10500</v>
      </c>
      <c r="AQ182" s="46">
        <f>'Marketing Plan'!$AE104</f>
        <v>4000</v>
      </c>
      <c r="AR182" s="46">
        <f>'Marketing Plan'!$AE107</f>
        <v>12000</v>
      </c>
      <c r="AS182" s="46">
        <f>'Marketing Plan'!$AE112</f>
        <v>6000</v>
      </c>
      <c r="AT182" s="46">
        <f>'Marketing Plan'!$AE115</f>
        <v>4000</v>
      </c>
      <c r="AU182" s="46">
        <f>'Marketing Plan'!$AE118</f>
        <v>4000</v>
      </c>
      <c r="AV182" s="46">
        <f>'Marketing Plan'!$AE122</f>
        <v>1000</v>
      </c>
      <c r="AW182" s="46">
        <f>'Marketing Plan'!$AE124</f>
        <v>8000</v>
      </c>
      <c r="AX182" s="46">
        <f>'Marketing Plan'!$AE126</f>
        <v>6000</v>
      </c>
      <c r="AY182" s="46">
        <f>'Marketing Plan'!$AE130</f>
        <v>500</v>
      </c>
      <c r="AZ182" s="46">
        <v>0</v>
      </c>
      <c r="BA182" s="46">
        <v>0</v>
      </c>
      <c r="BB182" s="46">
        <v>0</v>
      </c>
      <c r="BD182" s="46">
        <f t="shared" si="635"/>
        <v>0</v>
      </c>
      <c r="BF182" s="46">
        <f t="shared" si="636"/>
        <v>16000</v>
      </c>
      <c r="BG182" s="55"/>
      <c r="BH182" s="46">
        <f t="shared" si="637"/>
        <v>45000</v>
      </c>
      <c r="BI182" s="55"/>
      <c r="BJ182" s="46">
        <f t="shared" si="638"/>
        <v>64500</v>
      </c>
      <c r="BK182" s="55"/>
    </row>
    <row r="183" spans="2:64" outlineLevel="1" x14ac:dyDescent="0.15">
      <c r="B183" s="299" t="s">
        <v>323</v>
      </c>
      <c r="C183" s="94" t="s">
        <v>17</v>
      </c>
      <c r="D183" s="57">
        <v>0</v>
      </c>
      <c r="E183" s="57">
        <v>0</v>
      </c>
      <c r="F183" s="57">
        <v>0</v>
      </c>
      <c r="G183" s="57">
        <v>0</v>
      </c>
      <c r="H183" s="57">
        <v>0</v>
      </c>
      <c r="I183" s="57">
        <v>0</v>
      </c>
      <c r="J183" s="57">
        <v>0</v>
      </c>
      <c r="K183" s="57">
        <v>0</v>
      </c>
      <c r="L183" s="57">
        <v>0</v>
      </c>
      <c r="M183" s="57">
        <v>0</v>
      </c>
      <c r="N183" s="57">
        <v>0</v>
      </c>
      <c r="O183" s="57">
        <v>0</v>
      </c>
      <c r="P183" s="57">
        <v>0</v>
      </c>
      <c r="Q183" s="57">
        <v>0</v>
      </c>
      <c r="R183" s="57">
        <v>0</v>
      </c>
      <c r="S183" s="57">
        <v>0</v>
      </c>
      <c r="T183" s="57">
        <v>0</v>
      </c>
      <c r="U183" s="57">
        <v>0</v>
      </c>
      <c r="V183" s="57">
        <v>0</v>
      </c>
      <c r="W183" s="57">
        <v>5000</v>
      </c>
      <c r="X183" s="57">
        <v>0</v>
      </c>
      <c r="Y183" s="57">
        <v>0</v>
      </c>
      <c r="Z183" s="57">
        <v>0</v>
      </c>
      <c r="AA183" s="57">
        <v>0</v>
      </c>
      <c r="AB183" s="57">
        <v>0</v>
      </c>
      <c r="AC183" s="57">
        <v>5000</v>
      </c>
      <c r="AD183" s="57">
        <v>5000</v>
      </c>
      <c r="AE183" s="57">
        <v>0</v>
      </c>
      <c r="AF183" s="57">
        <v>0</v>
      </c>
      <c r="AG183" s="57">
        <v>0</v>
      </c>
      <c r="AH183" s="57">
        <v>0</v>
      </c>
      <c r="AI183" s="57">
        <v>0</v>
      </c>
      <c r="AJ183" s="57">
        <v>0</v>
      </c>
      <c r="AK183" s="57">
        <v>0</v>
      </c>
      <c r="AL183" s="57">
        <v>0</v>
      </c>
      <c r="AM183" s="57">
        <v>0</v>
      </c>
      <c r="AN183" s="57">
        <v>0</v>
      </c>
      <c r="AO183" s="57">
        <v>5000</v>
      </c>
      <c r="AP183" s="57">
        <v>5000</v>
      </c>
      <c r="AQ183" s="57">
        <v>0</v>
      </c>
      <c r="AR183" s="57">
        <v>5000</v>
      </c>
      <c r="AS183" s="57">
        <v>0</v>
      </c>
      <c r="AT183" s="57">
        <v>0</v>
      </c>
      <c r="AU183" s="57">
        <v>0</v>
      </c>
      <c r="AV183" s="57">
        <v>0</v>
      </c>
      <c r="AW183" s="57">
        <v>0</v>
      </c>
      <c r="AX183" s="57">
        <v>0</v>
      </c>
      <c r="AY183" s="57">
        <v>0</v>
      </c>
      <c r="AZ183" s="57">
        <v>0</v>
      </c>
      <c r="BA183" s="57">
        <v>0</v>
      </c>
      <c r="BB183" s="57">
        <v>0</v>
      </c>
      <c r="BD183" s="46">
        <f t="shared" si="635"/>
        <v>0</v>
      </c>
      <c r="BF183" s="46">
        <f t="shared" si="636"/>
        <v>5000</v>
      </c>
      <c r="BG183" s="55"/>
      <c r="BH183" s="46">
        <f t="shared" si="637"/>
        <v>10000</v>
      </c>
      <c r="BI183" s="55"/>
      <c r="BJ183" s="46">
        <f t="shared" si="638"/>
        <v>15000</v>
      </c>
      <c r="BK183" s="55"/>
    </row>
    <row r="184" spans="2:64" outlineLevel="1" x14ac:dyDescent="0.15">
      <c r="B184" s="299" t="s">
        <v>588</v>
      </c>
      <c r="C184" s="94" t="s">
        <v>17</v>
      </c>
      <c r="D184" s="57">
        <v>0</v>
      </c>
      <c r="E184" s="57">
        <v>0</v>
      </c>
      <c r="F184" s="57">
        <v>0</v>
      </c>
      <c r="G184" s="57">
        <v>0</v>
      </c>
      <c r="H184" s="57">
        <v>0</v>
      </c>
      <c r="I184" s="57">
        <v>0</v>
      </c>
      <c r="J184" s="57">
        <v>0</v>
      </c>
      <c r="K184" s="57">
        <v>0</v>
      </c>
      <c r="L184" s="57">
        <v>0</v>
      </c>
      <c r="M184" s="57">
        <v>1400</v>
      </c>
      <c r="N184" s="57">
        <v>0</v>
      </c>
      <c r="O184" s="57">
        <v>0</v>
      </c>
      <c r="P184" s="57">
        <v>0</v>
      </c>
      <c r="Q184" s="57">
        <v>0</v>
      </c>
      <c r="R184" s="57">
        <v>0</v>
      </c>
      <c r="S184" s="57">
        <v>0</v>
      </c>
      <c r="T184" s="57">
        <v>0</v>
      </c>
      <c r="U184" s="57">
        <v>0</v>
      </c>
      <c r="V184" s="57">
        <v>0</v>
      </c>
      <c r="W184" s="57">
        <v>0</v>
      </c>
      <c r="X184" s="57">
        <v>0</v>
      </c>
      <c r="Y184" s="57">
        <v>0</v>
      </c>
      <c r="Z184" s="57">
        <v>0</v>
      </c>
      <c r="AA184" s="57">
        <v>0</v>
      </c>
      <c r="AB184" s="57">
        <v>333.33333333333331</v>
      </c>
      <c r="AC184" s="57">
        <v>333.33333333333331</v>
      </c>
      <c r="AD184" s="57">
        <v>333.33333333333331</v>
      </c>
      <c r="AE184" s="57">
        <v>333.33333333333331</v>
      </c>
      <c r="AF184" s="57">
        <v>333.33333333333331</v>
      </c>
      <c r="AG184" s="57">
        <v>333.33333333333331</v>
      </c>
      <c r="AH184" s="57">
        <v>333.33333333333331</v>
      </c>
      <c r="AI184" s="57">
        <v>333.33333333333331</v>
      </c>
      <c r="AJ184" s="57">
        <v>333.33333333333331</v>
      </c>
      <c r="AK184" s="57">
        <v>333.33333333333331</v>
      </c>
      <c r="AL184" s="57">
        <v>333.33333333333331</v>
      </c>
      <c r="AM184" s="57">
        <v>333.33333333333331</v>
      </c>
      <c r="AN184" s="57">
        <v>333.33333333333331</v>
      </c>
      <c r="AO184" s="57">
        <v>333.33333333333331</v>
      </c>
      <c r="AP184" s="57">
        <v>333.33333333333331</v>
      </c>
      <c r="AQ184" s="57">
        <v>333.33333333333331</v>
      </c>
      <c r="AR184" s="57">
        <v>333.33333333333331</v>
      </c>
      <c r="AS184" s="57">
        <v>333.33333333333331</v>
      </c>
      <c r="AT184" s="57">
        <v>333.33333333333331</v>
      </c>
      <c r="AU184" s="57">
        <v>333.33333333333331</v>
      </c>
      <c r="AV184" s="57">
        <v>333.33333333333331</v>
      </c>
      <c r="AW184" s="57">
        <v>333.33333333333331</v>
      </c>
      <c r="AX184" s="57">
        <v>333.33333333333331</v>
      </c>
      <c r="AY184" s="57">
        <v>333.33333333333331</v>
      </c>
      <c r="AZ184" s="57">
        <v>333.33333333333331</v>
      </c>
      <c r="BA184" s="57">
        <v>333.33333333333331</v>
      </c>
      <c r="BB184" s="57">
        <v>333.33333333333331</v>
      </c>
      <c r="BD184" s="46">
        <f t="shared" si="635"/>
        <v>1400</v>
      </c>
      <c r="BF184" s="46">
        <f t="shared" si="636"/>
        <v>0</v>
      </c>
      <c r="BG184" s="55"/>
      <c r="BH184" s="46">
        <f t="shared" si="637"/>
        <v>4000.0000000000005</v>
      </c>
      <c r="BI184" s="55"/>
      <c r="BJ184" s="46">
        <f t="shared" si="638"/>
        <v>4000.0000000000005</v>
      </c>
      <c r="BK184" s="55"/>
    </row>
    <row r="185" spans="2:64" outlineLevel="1" x14ac:dyDescent="0.15">
      <c r="B185" s="299" t="s">
        <v>259</v>
      </c>
      <c r="C185" s="94" t="s">
        <v>17</v>
      </c>
      <c r="D185" s="46">
        <f>SUM(D186)</f>
        <v>0</v>
      </c>
      <c r="E185" s="46">
        <f t="shared" ref="E185:N185" si="641">SUM(E186)</f>
        <v>0</v>
      </c>
      <c r="F185" s="46">
        <f t="shared" si="641"/>
        <v>459.55</v>
      </c>
      <c r="G185" s="46">
        <f t="shared" si="641"/>
        <v>0</v>
      </c>
      <c r="H185" s="46">
        <f t="shared" si="641"/>
        <v>0</v>
      </c>
      <c r="I185" s="46">
        <f t="shared" si="641"/>
        <v>0</v>
      </c>
      <c r="J185" s="46">
        <f t="shared" si="641"/>
        <v>0</v>
      </c>
      <c r="K185" s="46">
        <f t="shared" si="641"/>
        <v>2737.9</v>
      </c>
      <c r="L185" s="46">
        <f t="shared" si="641"/>
        <v>2888.26</v>
      </c>
      <c r="M185" s="46">
        <f t="shared" si="641"/>
        <v>0</v>
      </c>
      <c r="N185" s="46">
        <f t="shared" si="641"/>
        <v>1726.78</v>
      </c>
      <c r="O185" s="46">
        <f t="shared" si="640"/>
        <v>76.591666666666669</v>
      </c>
      <c r="P185" s="46">
        <v>83.333333333333329</v>
      </c>
      <c r="Q185" s="46">
        <v>83.333333333333329</v>
      </c>
      <c r="R185" s="46">
        <v>83.333333333333329</v>
      </c>
      <c r="S185" s="46">
        <v>83.333333333333329</v>
      </c>
      <c r="T185" s="46">
        <v>83.333333333333329</v>
      </c>
      <c r="U185" s="46">
        <v>83.333333333333329</v>
      </c>
      <c r="V185" s="46">
        <v>83.333333333333329</v>
      </c>
      <c r="W185" s="46">
        <v>83.333333333333329</v>
      </c>
      <c r="X185" s="46">
        <v>83.333333333333329</v>
      </c>
      <c r="Y185" s="46">
        <v>83.333333333333329</v>
      </c>
      <c r="Z185" s="46">
        <v>83.333333333333329</v>
      </c>
      <c r="AA185" s="46">
        <v>83.333333333333329</v>
      </c>
      <c r="AB185" s="46">
        <v>83.333333333333329</v>
      </c>
      <c r="AC185" s="46">
        <v>83.333333333333329</v>
      </c>
      <c r="AD185" s="46">
        <v>83.333333333333329</v>
      </c>
      <c r="AE185" s="46">
        <v>83.333333333333329</v>
      </c>
      <c r="AF185" s="46">
        <v>83.333333333333329</v>
      </c>
      <c r="AG185" s="46">
        <v>83.333333333333329</v>
      </c>
      <c r="AH185" s="46">
        <v>83.333333333333329</v>
      </c>
      <c r="AI185" s="46">
        <v>83.333333333333329</v>
      </c>
      <c r="AJ185" s="46">
        <v>83.333333333333329</v>
      </c>
      <c r="AK185" s="46">
        <v>83.333333333333329</v>
      </c>
      <c r="AL185" s="46">
        <v>83.333333333333329</v>
      </c>
      <c r="AM185" s="46">
        <v>83.333333333333329</v>
      </c>
      <c r="AN185" s="46">
        <v>83.333333333333329</v>
      </c>
      <c r="AO185" s="46">
        <v>83.333333333333329</v>
      </c>
      <c r="AP185" s="46">
        <v>83.333333333333329</v>
      </c>
      <c r="AQ185" s="46">
        <v>83.333333333333329</v>
      </c>
      <c r="AR185" s="46">
        <v>83.333333333333329</v>
      </c>
      <c r="AS185" s="46">
        <v>83.333333333333329</v>
      </c>
      <c r="AT185" s="46">
        <v>83.333333333333329</v>
      </c>
      <c r="AU185" s="46">
        <v>83.333333333333329</v>
      </c>
      <c r="AV185" s="46">
        <v>83.333333333333329</v>
      </c>
      <c r="AW185" s="46">
        <v>83.333333333333329</v>
      </c>
      <c r="AX185" s="46">
        <v>83.333333333333329</v>
      </c>
      <c r="AY185" s="46">
        <v>83.333333333333329</v>
      </c>
      <c r="AZ185" s="46">
        <v>83.333333333333329</v>
      </c>
      <c r="BA185" s="46">
        <v>83.333333333333329</v>
      </c>
      <c r="BB185" s="46">
        <v>83.333333333333329</v>
      </c>
      <c r="BD185" s="46">
        <f t="shared" si="635"/>
        <v>7889.0816666666669</v>
      </c>
      <c r="BF185" s="46">
        <f t="shared" si="636"/>
        <v>1000.0000000000001</v>
      </c>
      <c r="BG185" s="55"/>
      <c r="BH185" s="46">
        <f t="shared" si="637"/>
        <v>1000.0000000000001</v>
      </c>
      <c r="BI185" s="55"/>
      <c r="BJ185" s="46">
        <f t="shared" si="638"/>
        <v>1000.0000000000001</v>
      </c>
      <c r="BK185" s="55"/>
    </row>
    <row r="186" spans="2:64" outlineLevel="1" x14ac:dyDescent="0.15">
      <c r="B186" s="33" t="s">
        <v>275</v>
      </c>
      <c r="C186" s="94" t="s">
        <v>17</v>
      </c>
      <c r="D186" s="57">
        <v>0</v>
      </c>
      <c r="E186" s="57">
        <v>0</v>
      </c>
      <c r="F186" s="57">
        <v>459.55</v>
      </c>
      <c r="G186" s="57">
        <v>0</v>
      </c>
      <c r="H186" s="57">
        <v>0</v>
      </c>
      <c r="I186" s="57">
        <v>0</v>
      </c>
      <c r="J186" s="57">
        <v>0</v>
      </c>
      <c r="K186" s="76">
        <v>2737.9</v>
      </c>
      <c r="L186" s="77">
        <v>2888.26</v>
      </c>
      <c r="M186" s="57">
        <v>0</v>
      </c>
      <c r="N186" s="57">
        <v>1726.78</v>
      </c>
      <c r="O186" s="57">
        <v>1922.71</v>
      </c>
      <c r="P186" s="84"/>
      <c r="Q186" s="84"/>
      <c r="R186" s="84"/>
      <c r="S186" s="84"/>
      <c r="T186" s="84"/>
      <c r="U186" s="84"/>
      <c r="V186" s="84"/>
      <c r="W186" s="84"/>
      <c r="X186" s="84"/>
      <c r="Y186" s="84"/>
      <c r="Z186" s="84"/>
      <c r="AA186" s="84"/>
      <c r="AB186" s="84"/>
      <c r="AC186" s="84"/>
      <c r="AD186" s="84"/>
      <c r="AE186" s="84"/>
      <c r="AF186" s="84"/>
      <c r="AG186" s="84"/>
      <c r="AH186" s="84"/>
      <c r="AI186" s="84"/>
      <c r="AJ186" s="84"/>
      <c r="AK186" s="84"/>
      <c r="AL186" s="84"/>
      <c r="AM186" s="84"/>
      <c r="AN186" s="84"/>
      <c r="AO186" s="84"/>
      <c r="AP186" s="84"/>
      <c r="AQ186" s="84"/>
      <c r="AR186" s="84"/>
      <c r="AS186" s="84"/>
      <c r="AT186" s="84"/>
      <c r="AU186" s="84"/>
      <c r="AV186" s="84"/>
      <c r="AW186" s="84"/>
      <c r="AX186" s="84"/>
      <c r="AY186" s="84"/>
      <c r="AZ186" s="84"/>
      <c r="BA186" s="84"/>
      <c r="BB186" s="84"/>
      <c r="BD186" s="46">
        <f t="shared" si="635"/>
        <v>9735.2000000000007</v>
      </c>
      <c r="BF186" s="46">
        <f t="shared" si="636"/>
        <v>0</v>
      </c>
      <c r="BG186" s="55"/>
      <c r="BH186" s="46">
        <f t="shared" si="637"/>
        <v>0</v>
      </c>
      <c r="BI186" s="55"/>
      <c r="BJ186" s="46">
        <f t="shared" si="638"/>
        <v>0</v>
      </c>
      <c r="BK186" s="55"/>
    </row>
    <row r="187" spans="2:64" s="29" customFormat="1" x14ac:dyDescent="0.15">
      <c r="C187" s="127"/>
      <c r="D187" s="59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79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7"/>
      <c r="AN187" s="17"/>
      <c r="AO187" s="17"/>
      <c r="AP187" s="17"/>
      <c r="AQ187" s="17"/>
      <c r="AR187" s="10"/>
      <c r="AS187" s="10"/>
      <c r="AT187" s="10"/>
      <c r="AU187" s="10"/>
      <c r="AV187" s="10"/>
      <c r="AW187" s="10"/>
      <c r="AX187" s="10"/>
      <c r="AY187" s="17"/>
      <c r="AZ187" s="17"/>
      <c r="BA187" s="17"/>
      <c r="BB187" s="17"/>
      <c r="BD187" s="10"/>
      <c r="BF187" s="10"/>
      <c r="BH187" s="10"/>
      <c r="BJ187" s="10"/>
    </row>
    <row r="188" spans="2:64" s="119" customFormat="1" x14ac:dyDescent="0.15">
      <c r="B188" s="124" t="s">
        <v>21</v>
      </c>
      <c r="C188" s="125" t="s">
        <v>17</v>
      </c>
      <c r="D188" s="118">
        <f t="shared" ref="D188:AI188" si="642">+D130-D132-D177</f>
        <v>-648.57999999999993</v>
      </c>
      <c r="E188" s="118">
        <f t="shared" si="642"/>
        <v>-850.28</v>
      </c>
      <c r="F188" s="118">
        <f t="shared" si="642"/>
        <v>-21777.02</v>
      </c>
      <c r="G188" s="118">
        <f t="shared" si="642"/>
        <v>-3172.3399999999997</v>
      </c>
      <c r="H188" s="118">
        <f t="shared" si="642"/>
        <v>-9290.8500000000022</v>
      </c>
      <c r="I188" s="118">
        <f t="shared" si="642"/>
        <v>-536.69999999999936</v>
      </c>
      <c r="J188" s="118">
        <f t="shared" si="642"/>
        <v>23487.689999999995</v>
      </c>
      <c r="K188" s="118">
        <f t="shared" si="642"/>
        <v>14553.750000000002</v>
      </c>
      <c r="L188" s="118">
        <f t="shared" si="642"/>
        <v>8648.6299999999974</v>
      </c>
      <c r="M188" s="118">
        <f t="shared" si="642"/>
        <v>-4090.4000000000019</v>
      </c>
      <c r="N188" s="118">
        <f t="shared" si="642"/>
        <v>2968.2000000000007</v>
      </c>
      <c r="O188" s="118">
        <f t="shared" si="642"/>
        <v>8586.6233333333312</v>
      </c>
      <c r="P188" s="118">
        <f t="shared" si="642"/>
        <v>-137.9691826560437</v>
      </c>
      <c r="Q188" s="118">
        <f t="shared" si="642"/>
        <v>-137.9691826560437</v>
      </c>
      <c r="R188" s="118">
        <f t="shared" si="642"/>
        <v>-137.9691826560437</v>
      </c>
      <c r="S188" s="118">
        <f t="shared" si="642"/>
        <v>-3875.7044084281538</v>
      </c>
      <c r="T188" s="118">
        <f t="shared" si="642"/>
        <v>-26668.820245064202</v>
      </c>
      <c r="U188" s="118">
        <f t="shared" si="642"/>
        <v>25274.749226622534</v>
      </c>
      <c r="V188" s="118">
        <f t="shared" si="642"/>
        <v>27138.766348559588</v>
      </c>
      <c r="W188" s="118">
        <f t="shared" si="642"/>
        <v>4554.3147921711534</v>
      </c>
      <c r="X188" s="118">
        <f t="shared" si="642"/>
        <v>29346.509880852991</v>
      </c>
      <c r="Y188" s="118">
        <f t="shared" si="642"/>
        <v>-4983.7223362331533</v>
      </c>
      <c r="Z188" s="118">
        <f t="shared" si="642"/>
        <v>-7265.3603329461357</v>
      </c>
      <c r="AA188" s="118">
        <f t="shared" si="642"/>
        <v>-5886.4245710500254</v>
      </c>
      <c r="AB188" s="118">
        <f t="shared" si="642"/>
        <v>-14700.961026821211</v>
      </c>
      <c r="AC188" s="118">
        <f t="shared" si="642"/>
        <v>-63959.278800581684</v>
      </c>
      <c r="AD188" s="118">
        <f t="shared" si="642"/>
        <v>-56700.961026821205</v>
      </c>
      <c r="AE188" s="118">
        <f t="shared" si="642"/>
        <v>75402.802018951566</v>
      </c>
      <c r="AF188" s="118">
        <f t="shared" si="642"/>
        <v>39529.708731928651</v>
      </c>
      <c r="AG188" s="118">
        <f t="shared" si="642"/>
        <v>78842.413291292876</v>
      </c>
      <c r="AH188" s="118">
        <f t="shared" si="642"/>
        <v>51176.591013218269</v>
      </c>
      <c r="AI188" s="118">
        <f t="shared" si="642"/>
        <v>49176.274367496262</v>
      </c>
      <c r="AJ188" s="118">
        <f t="shared" ref="AJ188:BB188" si="643">+AJ130-AJ132-AJ177</f>
        <v>7975.0701038930365</v>
      </c>
      <c r="AK188" s="118">
        <f t="shared" si="643"/>
        <v>-5836.1590418490705</v>
      </c>
      <c r="AL188" s="118">
        <f t="shared" si="643"/>
        <v>-16241.773614720147</v>
      </c>
      <c r="AM188" s="118">
        <f t="shared" si="643"/>
        <v>117153.67412408792</v>
      </c>
      <c r="AN188" s="118">
        <f t="shared" si="643"/>
        <v>-30153.00276046227</v>
      </c>
      <c r="AO188" s="118">
        <f t="shared" si="643"/>
        <v>-46653.002760462266</v>
      </c>
      <c r="AP188" s="118">
        <f t="shared" si="643"/>
        <v>-114336.90276046227</v>
      </c>
      <c r="AQ188" s="118">
        <f t="shared" si="643"/>
        <v>136735.86050342262</v>
      </c>
      <c r="AR188" s="118">
        <f t="shared" si="643"/>
        <v>48483.577463283458</v>
      </c>
      <c r="AS188" s="118">
        <f t="shared" si="643"/>
        <v>65340.067472316776</v>
      </c>
      <c r="AT188" s="118">
        <f t="shared" si="643"/>
        <v>82972.285900113522</v>
      </c>
      <c r="AU188" s="118">
        <f t="shared" si="643"/>
        <v>84156.176686215127</v>
      </c>
      <c r="AV188" s="118">
        <f t="shared" si="643"/>
        <v>65638.854817316533</v>
      </c>
      <c r="AW188" s="118">
        <f t="shared" si="643"/>
        <v>-5225.4168270795235</v>
      </c>
      <c r="AX188" s="118">
        <f t="shared" si="643"/>
        <v>-7124.3187869763242</v>
      </c>
      <c r="AY188" s="118">
        <f t="shared" si="643"/>
        <v>301657.01453126897</v>
      </c>
      <c r="AZ188" s="118">
        <f t="shared" si="643"/>
        <v>-40310.011706769874</v>
      </c>
      <c r="BA188" s="118">
        <f t="shared" si="643"/>
        <v>-40310.011706769874</v>
      </c>
      <c r="BB188" s="118">
        <f t="shared" si="643"/>
        <v>-40310.011706769874</v>
      </c>
      <c r="BD188" s="118">
        <f>+BD130-BD132-BD177</f>
        <v>17878.723333333321</v>
      </c>
      <c r="BF188" s="118">
        <f>+BF130-BF132-BF177</f>
        <v>37220.400806516402</v>
      </c>
      <c r="BH188" s="118">
        <f>+BH130-BH132-BH177</f>
        <v>261817.40014007551</v>
      </c>
      <c r="BJ188" s="118">
        <f>+BJ130-BJ132-BJ177</f>
        <v>581491.19347849442</v>
      </c>
    </row>
    <row r="189" spans="2:64" s="14" customFormat="1" x14ac:dyDescent="0.15">
      <c r="B189" s="114" t="s">
        <v>22</v>
      </c>
      <c r="C189" s="120" t="s">
        <v>0</v>
      </c>
      <c r="D189" s="115">
        <f t="shared" ref="D189:M189" si="644">D188/D74</f>
        <v>-0.55551939153076602</v>
      </c>
      <c r="E189" s="115">
        <f t="shared" si="644"/>
        <v>-1.18988510894359</v>
      </c>
      <c r="F189" s="115">
        <f t="shared" si="644"/>
        <v>-12.581400320066557</v>
      </c>
      <c r="G189" s="115">
        <f t="shared" si="644"/>
        <v>-1.9771394382085494</v>
      </c>
      <c r="H189" s="115">
        <f t="shared" si="644"/>
        <v>-2.3984928826265874</v>
      </c>
      <c r="I189" s="115">
        <f t="shared" si="644"/>
        <v>-8.9375520399666841E-2</v>
      </c>
      <c r="J189" s="115">
        <f t="shared" si="644"/>
        <v>0.64676068795229846</v>
      </c>
      <c r="K189" s="115">
        <f t="shared" si="644"/>
        <v>0.61965287943001512</v>
      </c>
      <c r="L189" s="115">
        <f t="shared" si="644"/>
        <v>0.38806778486780485</v>
      </c>
      <c r="M189" s="115">
        <f t="shared" si="644"/>
        <v>-0.32004256384576885</v>
      </c>
      <c r="N189" s="115">
        <f t="shared" ref="N189" si="645">AVERAGE(D189:I189)</f>
        <v>-3.1319687769626192</v>
      </c>
      <c r="O189" s="115">
        <f t="shared" ref="O189" si="646">AVERAGE(D189:I189)</f>
        <v>-3.1319687769626192</v>
      </c>
      <c r="P189" s="115">
        <f t="shared" ref="P189" si="647">AVERAGE(E189:J189)</f>
        <v>-2.9315887637154421</v>
      </c>
      <c r="Q189" s="115">
        <f t="shared" ref="Q189" si="648">AVERAGE(F189:K189)</f>
        <v>-2.6299990989865081</v>
      </c>
      <c r="R189" s="115">
        <f t="shared" ref="R189" si="649">AVERAGE(G189:L189)</f>
        <v>-0.46842108149744749</v>
      </c>
      <c r="S189" s="115">
        <f t="shared" ref="S189" si="650">AVERAGE(H189:M189)</f>
        <v>-0.1922382691036508</v>
      </c>
      <c r="T189" s="115">
        <f t="shared" ref="T189" si="651">AVERAGE(I189:N189)</f>
        <v>-0.31448425149298942</v>
      </c>
      <c r="U189" s="115">
        <f t="shared" ref="U189" si="652">AVERAGE(J189:O189)</f>
        <v>-0.82158312758681484</v>
      </c>
      <c r="V189" s="115">
        <f t="shared" ref="V189" si="653">AVERAGE(K189:P189)</f>
        <v>-1.4179747028647716</v>
      </c>
      <c r="W189" s="115">
        <f t="shared" ref="W189" si="654">AVERAGE(L189:Q189)</f>
        <v>-1.9595833659341919</v>
      </c>
      <c r="X189" s="115">
        <f t="shared" ref="X189" si="655">AVERAGE(M189:R189)</f>
        <v>-2.1023315103284008</v>
      </c>
      <c r="Y189" s="115">
        <f t="shared" ref="Y189" si="656">AVERAGE(N189:S189)</f>
        <v>-2.081030794538048</v>
      </c>
      <c r="Z189" s="115">
        <f t="shared" ref="Z189" si="657">AVERAGE(O189:T189)</f>
        <v>-1.6114500402931098</v>
      </c>
      <c r="AA189" s="115">
        <f t="shared" ref="AA189" si="658">AVERAGE(P189:U189)</f>
        <v>-1.2263857653971419</v>
      </c>
      <c r="AB189" s="115">
        <f t="shared" ref="AB189" si="659">AVERAGE(Q189:V189)</f>
        <v>-0.97411675525536368</v>
      </c>
      <c r="AC189" s="115">
        <f t="shared" ref="AC189" si="660">AVERAGE(R189:W189)</f>
        <v>-0.86238079974664428</v>
      </c>
      <c r="AD189" s="115">
        <f t="shared" ref="AD189" si="661">AVERAGE(S189:X189)</f>
        <v>-1.1346992045518032</v>
      </c>
      <c r="AE189" s="115">
        <f t="shared" ref="AE189" si="662">AVERAGE(T189:Y189)</f>
        <v>-1.4494979587908692</v>
      </c>
      <c r="AF189" s="115">
        <f t="shared" ref="AF189" si="663">AVERAGE(U189:Z189)</f>
        <v>-1.6656589235908896</v>
      </c>
      <c r="AG189" s="115">
        <f t="shared" ref="AG189" si="664">AVERAGE(V189:AA189)</f>
        <v>-1.7331260298926106</v>
      </c>
      <c r="AH189" s="115">
        <f t="shared" ref="AH189" si="665">AVERAGE(W189:AB189)</f>
        <v>-1.6591497052910429</v>
      </c>
      <c r="AI189" s="115">
        <f t="shared" ref="AI189" si="666">AVERAGE(X189:AC189)</f>
        <v>-1.4762826109264513</v>
      </c>
      <c r="AJ189" s="115">
        <f t="shared" ref="AJ189" si="667">AVERAGE(Y189:AD189)</f>
        <v>-1.315010559963685</v>
      </c>
      <c r="AK189" s="115">
        <f t="shared" ref="AK189" si="668">AVERAGE(Z189:AE189)</f>
        <v>-1.2097550873391552</v>
      </c>
      <c r="AL189" s="115">
        <f t="shared" ref="AL189" si="669">AVERAGE(AA189:AF189)</f>
        <v>-1.2187899012221186</v>
      </c>
      <c r="AM189" s="115">
        <f>AVERAGE(AB189:AG189)</f>
        <v>-1.3032466119713633</v>
      </c>
      <c r="AN189" s="115">
        <f t="shared" ref="AN189:AQ189" si="670">AVERAGE(AC189:AH189)</f>
        <v>-1.4174187703106433</v>
      </c>
      <c r="AO189" s="115">
        <f t="shared" si="670"/>
        <v>-1.519735738840611</v>
      </c>
      <c r="AP189" s="115">
        <f t="shared" si="670"/>
        <v>-1.5497876314092578</v>
      </c>
      <c r="AQ189" s="115">
        <f t="shared" si="670"/>
        <v>-1.5098304861673058</v>
      </c>
      <c r="AR189" s="115">
        <f t="shared" ref="AR189" si="671">AVERAGE(AG189:AL189)</f>
        <v>-1.4353523157725105</v>
      </c>
      <c r="AS189" s="115">
        <f t="shared" ref="AS189" si="672">AVERAGE(AH189:AM189)</f>
        <v>-1.3637057461189694</v>
      </c>
      <c r="AT189" s="115">
        <f t="shared" ref="AT189" si="673">AVERAGE(AI189:AN189)</f>
        <v>-1.3234172569555693</v>
      </c>
      <c r="AU189" s="115">
        <f t="shared" ref="AU189" si="674">AVERAGE(AJ189:AO189)</f>
        <v>-1.3306594449412625</v>
      </c>
      <c r="AV189" s="115">
        <f t="shared" ref="AV189" si="675">AVERAGE(AK189:AP189)</f>
        <v>-1.3697889568488584</v>
      </c>
      <c r="AW189" s="115">
        <f t="shared" ref="AW189" si="676">AVERAGE(AL189:AQ189)</f>
        <v>-1.4198015233202168</v>
      </c>
      <c r="AX189" s="115">
        <f t="shared" ref="AX189" si="677">AVERAGE(AM189:AR189)</f>
        <v>-1.4558952590786152</v>
      </c>
      <c r="AY189" s="115">
        <f>AVERAGE(AN189:AS189)</f>
        <v>-1.4659717814365496</v>
      </c>
      <c r="AZ189" s="115">
        <f t="shared" ref="AZ189" si="678">AVERAGE(AO189:AT189)</f>
        <v>-1.4503048625440373</v>
      </c>
      <c r="BA189" s="115">
        <f t="shared" ref="BA189" si="679">AVERAGE(AP189:AU189)</f>
        <v>-1.4187921468941462</v>
      </c>
      <c r="BB189" s="115">
        <f t="shared" ref="BB189" si="680">AVERAGE(AQ189:AV189)</f>
        <v>-1.3887923678007459</v>
      </c>
      <c r="BC189" s="251"/>
      <c r="BD189" s="315"/>
      <c r="BE189" s="11"/>
      <c r="BF189" s="315"/>
      <c r="BG189" s="11"/>
      <c r="BH189" s="315"/>
      <c r="BI189" s="11"/>
      <c r="BJ189" s="315"/>
      <c r="BK189" s="11"/>
      <c r="BL189" s="15"/>
    </row>
    <row r="190" spans="2:64" x14ac:dyDescent="0.15">
      <c r="C190" s="96"/>
      <c r="D190" s="66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79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R190" s="10"/>
      <c r="AS190" s="10"/>
      <c r="AT190" s="10"/>
      <c r="AU190" s="10"/>
      <c r="AV190" s="10"/>
      <c r="AW190" s="10"/>
      <c r="AX190" s="10"/>
      <c r="BD190" s="67"/>
      <c r="BE190" s="14"/>
      <c r="BF190" s="67"/>
      <c r="BG190" s="14"/>
      <c r="BH190" s="67"/>
      <c r="BI190" s="14"/>
      <c r="BJ190" s="67"/>
      <c r="BK190" s="14"/>
    </row>
    <row r="191" spans="2:64" x14ac:dyDescent="0.15">
      <c r="B191" s="85" t="s">
        <v>35</v>
      </c>
      <c r="C191" s="94" t="s">
        <v>17</v>
      </c>
      <c r="D191" s="65">
        <f>D188</f>
        <v>-648.57999999999993</v>
      </c>
      <c r="E191" s="65">
        <f t="shared" ref="E191:AM191" si="681">E188</f>
        <v>-850.28</v>
      </c>
      <c r="F191" s="65">
        <f t="shared" si="681"/>
        <v>-21777.02</v>
      </c>
      <c r="G191" s="65">
        <f t="shared" si="681"/>
        <v>-3172.3399999999997</v>
      </c>
      <c r="H191" s="65">
        <f t="shared" si="681"/>
        <v>-9290.8500000000022</v>
      </c>
      <c r="I191" s="65">
        <f t="shared" si="681"/>
        <v>-536.69999999999936</v>
      </c>
      <c r="J191" s="65">
        <f t="shared" si="681"/>
        <v>23487.689999999995</v>
      </c>
      <c r="K191" s="65">
        <f t="shared" si="681"/>
        <v>14553.750000000002</v>
      </c>
      <c r="L191" s="65">
        <f t="shared" si="681"/>
        <v>8648.6299999999974</v>
      </c>
      <c r="M191" s="65">
        <f t="shared" si="681"/>
        <v>-4090.4000000000019</v>
      </c>
      <c r="N191" s="65">
        <f t="shared" si="681"/>
        <v>2968.2000000000007</v>
      </c>
      <c r="O191" s="65">
        <f t="shared" si="681"/>
        <v>8586.6233333333312</v>
      </c>
      <c r="P191" s="65">
        <f t="shared" si="681"/>
        <v>-137.9691826560437</v>
      </c>
      <c r="Q191" s="65">
        <f t="shared" si="681"/>
        <v>-137.9691826560437</v>
      </c>
      <c r="R191" s="65">
        <f t="shared" si="681"/>
        <v>-137.9691826560437</v>
      </c>
      <c r="S191" s="65">
        <f t="shared" si="681"/>
        <v>-3875.7044084281538</v>
      </c>
      <c r="T191" s="65">
        <f t="shared" si="681"/>
        <v>-26668.820245064202</v>
      </c>
      <c r="U191" s="65">
        <f t="shared" si="681"/>
        <v>25274.749226622534</v>
      </c>
      <c r="V191" s="65">
        <f t="shared" si="681"/>
        <v>27138.766348559588</v>
      </c>
      <c r="W191" s="65">
        <f t="shared" si="681"/>
        <v>4554.3147921711534</v>
      </c>
      <c r="X191" s="65">
        <f t="shared" si="681"/>
        <v>29346.509880852991</v>
      </c>
      <c r="Y191" s="65">
        <f t="shared" si="681"/>
        <v>-4983.7223362331533</v>
      </c>
      <c r="Z191" s="65">
        <f t="shared" si="681"/>
        <v>-7265.3603329461357</v>
      </c>
      <c r="AA191" s="65">
        <f t="shared" si="681"/>
        <v>-5886.4245710500254</v>
      </c>
      <c r="AB191" s="65">
        <f t="shared" si="681"/>
        <v>-14700.961026821211</v>
      </c>
      <c r="AC191" s="65">
        <f t="shared" si="681"/>
        <v>-63959.278800581684</v>
      </c>
      <c r="AD191" s="65">
        <f t="shared" si="681"/>
        <v>-56700.961026821205</v>
      </c>
      <c r="AE191" s="65">
        <f t="shared" si="681"/>
        <v>75402.802018951566</v>
      </c>
      <c r="AF191" s="65">
        <f t="shared" si="681"/>
        <v>39529.708731928651</v>
      </c>
      <c r="AG191" s="65">
        <f t="shared" si="681"/>
        <v>78842.413291292876</v>
      </c>
      <c r="AH191" s="65">
        <f t="shared" si="681"/>
        <v>51176.591013218269</v>
      </c>
      <c r="AI191" s="65">
        <f t="shared" si="681"/>
        <v>49176.274367496262</v>
      </c>
      <c r="AJ191" s="65">
        <f t="shared" si="681"/>
        <v>7975.0701038930365</v>
      </c>
      <c r="AK191" s="65">
        <f t="shared" si="681"/>
        <v>-5836.1590418490705</v>
      </c>
      <c r="AL191" s="65">
        <f t="shared" si="681"/>
        <v>-16241.773614720147</v>
      </c>
      <c r="AM191" s="65">
        <f t="shared" si="681"/>
        <v>117153.67412408792</v>
      </c>
      <c r="AN191" s="65">
        <f t="shared" ref="AN191:AY191" si="682">AN188</f>
        <v>-30153.00276046227</v>
      </c>
      <c r="AO191" s="65">
        <f t="shared" si="682"/>
        <v>-46653.002760462266</v>
      </c>
      <c r="AP191" s="65">
        <f t="shared" si="682"/>
        <v>-114336.90276046227</v>
      </c>
      <c r="AQ191" s="65">
        <f t="shared" si="682"/>
        <v>136735.86050342262</v>
      </c>
      <c r="AR191" s="65">
        <f t="shared" si="682"/>
        <v>48483.577463283458</v>
      </c>
      <c r="AS191" s="65">
        <f t="shared" si="682"/>
        <v>65340.067472316776</v>
      </c>
      <c r="AT191" s="65">
        <f t="shared" si="682"/>
        <v>82972.285900113522</v>
      </c>
      <c r="AU191" s="65">
        <f t="shared" si="682"/>
        <v>84156.176686215127</v>
      </c>
      <c r="AV191" s="65">
        <f t="shared" si="682"/>
        <v>65638.854817316533</v>
      </c>
      <c r="AW191" s="65">
        <f t="shared" si="682"/>
        <v>-5225.4168270795235</v>
      </c>
      <c r="AX191" s="65">
        <f t="shared" si="682"/>
        <v>-7124.3187869763242</v>
      </c>
      <c r="AY191" s="65">
        <f t="shared" si="682"/>
        <v>301657.01453126897</v>
      </c>
      <c r="AZ191" s="65">
        <f t="shared" ref="AZ191:BB191" si="683">AZ188</f>
        <v>-40310.011706769874</v>
      </c>
      <c r="BA191" s="65">
        <f t="shared" si="683"/>
        <v>-40310.011706769874</v>
      </c>
      <c r="BB191" s="65">
        <f t="shared" si="683"/>
        <v>-40310.011706769874</v>
      </c>
      <c r="BD191" s="46">
        <f>SUM(D191:O191)</f>
        <v>17878.723333333321</v>
      </c>
      <c r="BF191" s="46">
        <f>SUM(P191:AA191)</f>
        <v>37220.400806516467</v>
      </c>
      <c r="BG191" s="55"/>
      <c r="BH191" s="46">
        <f>SUM(AB191:AM191)</f>
        <v>261817.40014007525</v>
      </c>
      <c r="BI191" s="55"/>
      <c r="BJ191" s="46">
        <f>SUM(AN191:AY191)</f>
        <v>581491.1934784943</v>
      </c>
      <c r="BK191" s="55"/>
    </row>
    <row r="192" spans="2:64" x14ac:dyDescent="0.15">
      <c r="B192" s="70" t="s">
        <v>23</v>
      </c>
      <c r="C192" s="101" t="s">
        <v>0</v>
      </c>
      <c r="D192" s="48">
        <f t="shared" ref="D192:M192" si="684">D191/D74</f>
        <v>-0.55551939153076602</v>
      </c>
      <c r="E192" s="48">
        <f t="shared" si="684"/>
        <v>-1.18988510894359</v>
      </c>
      <c r="F192" s="48">
        <f t="shared" si="684"/>
        <v>-12.581400320066557</v>
      </c>
      <c r="G192" s="48">
        <f t="shared" si="684"/>
        <v>-1.9771394382085494</v>
      </c>
      <c r="H192" s="48">
        <f t="shared" si="684"/>
        <v>-2.3984928826265874</v>
      </c>
      <c r="I192" s="48">
        <f t="shared" si="684"/>
        <v>-8.9375520399666841E-2</v>
      </c>
      <c r="J192" s="48">
        <f t="shared" si="684"/>
        <v>0.64676068795229846</v>
      </c>
      <c r="K192" s="48">
        <f t="shared" si="684"/>
        <v>0.61965287943001512</v>
      </c>
      <c r="L192" s="48">
        <f t="shared" si="684"/>
        <v>0.38806778486780485</v>
      </c>
      <c r="M192" s="48">
        <f t="shared" si="684"/>
        <v>-0.32004256384576885</v>
      </c>
      <c r="N192" s="48">
        <f t="shared" ref="N192" si="685">AVERAGE(D192:I192)</f>
        <v>-3.1319687769626192</v>
      </c>
      <c r="O192" s="48">
        <f t="shared" ref="O192" si="686">AVERAGE(D192:I192)</f>
        <v>-3.1319687769626192</v>
      </c>
      <c r="P192" s="48">
        <f t="shared" ref="P192" si="687">AVERAGE(E192:J192)</f>
        <v>-2.9315887637154421</v>
      </c>
      <c r="Q192" s="48">
        <f t="shared" ref="Q192" si="688">AVERAGE(F192:K192)</f>
        <v>-2.6299990989865081</v>
      </c>
      <c r="R192" s="48">
        <f t="shared" ref="R192" si="689">AVERAGE(G192:L192)</f>
        <v>-0.46842108149744749</v>
      </c>
      <c r="S192" s="48">
        <f t="shared" ref="S192" si="690">AVERAGE(H192:M192)</f>
        <v>-0.1922382691036508</v>
      </c>
      <c r="T192" s="48">
        <f t="shared" ref="T192" si="691">AVERAGE(I192:N192)</f>
        <v>-0.31448425149298942</v>
      </c>
      <c r="U192" s="48">
        <f t="shared" ref="U192" si="692">AVERAGE(J192:O192)</f>
        <v>-0.82158312758681484</v>
      </c>
      <c r="V192" s="48">
        <f t="shared" ref="V192" si="693">AVERAGE(K192:P192)</f>
        <v>-1.4179747028647716</v>
      </c>
      <c r="W192" s="48">
        <f t="shared" ref="W192" si="694">AVERAGE(L192:Q192)</f>
        <v>-1.9595833659341919</v>
      </c>
      <c r="X192" s="48">
        <f t="shared" ref="X192" si="695">AVERAGE(M192:R192)</f>
        <v>-2.1023315103284008</v>
      </c>
      <c r="Y192" s="48">
        <f t="shared" ref="Y192" si="696">AVERAGE(N192:S192)</f>
        <v>-2.081030794538048</v>
      </c>
      <c r="Z192" s="48">
        <f t="shared" ref="Z192" si="697">AVERAGE(O192:T192)</f>
        <v>-1.6114500402931098</v>
      </c>
      <c r="AA192" s="48">
        <f t="shared" ref="AA192" si="698">AVERAGE(P192:U192)</f>
        <v>-1.2263857653971419</v>
      </c>
      <c r="AB192" s="48">
        <f t="shared" ref="AB192" si="699">AVERAGE(Q192:V192)</f>
        <v>-0.97411675525536368</v>
      </c>
      <c r="AC192" s="48">
        <f t="shared" ref="AC192" si="700">AVERAGE(R192:W192)</f>
        <v>-0.86238079974664428</v>
      </c>
      <c r="AD192" s="48">
        <f t="shared" ref="AD192" si="701">AVERAGE(S192:X192)</f>
        <v>-1.1346992045518032</v>
      </c>
      <c r="AE192" s="48">
        <f t="shared" ref="AE192" si="702">AVERAGE(T192:Y192)</f>
        <v>-1.4494979587908692</v>
      </c>
      <c r="AF192" s="48">
        <f t="shared" ref="AF192" si="703">AVERAGE(U192:Z192)</f>
        <v>-1.6656589235908896</v>
      </c>
      <c r="AG192" s="48">
        <f t="shared" ref="AG192" si="704">AVERAGE(V192:AA192)</f>
        <v>-1.7331260298926106</v>
      </c>
      <c r="AH192" s="48">
        <f t="shared" ref="AH192" si="705">AVERAGE(W192:AB192)</f>
        <v>-1.6591497052910429</v>
      </c>
      <c r="AI192" s="48">
        <f t="shared" ref="AI192" si="706">AVERAGE(X192:AC192)</f>
        <v>-1.4762826109264513</v>
      </c>
      <c r="AJ192" s="48">
        <f t="shared" ref="AJ192" si="707">AVERAGE(Y192:AD192)</f>
        <v>-1.315010559963685</v>
      </c>
      <c r="AK192" s="48">
        <f t="shared" ref="AK192" si="708">AVERAGE(Z192:AE192)</f>
        <v>-1.2097550873391552</v>
      </c>
      <c r="AL192" s="48">
        <f t="shared" ref="AL192" si="709">AVERAGE(AA192:AF192)</f>
        <v>-1.2187899012221186</v>
      </c>
      <c r="AM192" s="48">
        <f>AVERAGE(AB192:AG192)</f>
        <v>-1.3032466119713633</v>
      </c>
      <c r="AN192" s="48">
        <f t="shared" ref="AN192:AQ192" si="710">AVERAGE(AC192:AH192)</f>
        <v>-1.4174187703106433</v>
      </c>
      <c r="AO192" s="48">
        <f t="shared" si="710"/>
        <v>-1.519735738840611</v>
      </c>
      <c r="AP192" s="48">
        <f t="shared" si="710"/>
        <v>-1.5497876314092578</v>
      </c>
      <c r="AQ192" s="48">
        <f t="shared" si="710"/>
        <v>-1.5098304861673058</v>
      </c>
      <c r="AR192" s="48">
        <f t="shared" ref="AR192" si="711">AVERAGE(AG192:AL192)</f>
        <v>-1.4353523157725105</v>
      </c>
      <c r="AS192" s="48">
        <f t="shared" ref="AS192" si="712">AVERAGE(AH192:AM192)</f>
        <v>-1.3637057461189694</v>
      </c>
      <c r="AT192" s="48">
        <f t="shared" ref="AT192" si="713">AVERAGE(AI192:AN192)</f>
        <v>-1.3234172569555693</v>
      </c>
      <c r="AU192" s="48">
        <f t="shared" ref="AU192" si="714">AVERAGE(AJ192:AO192)</f>
        <v>-1.3306594449412625</v>
      </c>
      <c r="AV192" s="48">
        <f t="shared" ref="AV192" si="715">AVERAGE(AK192:AP192)</f>
        <v>-1.3697889568488584</v>
      </c>
      <c r="AW192" s="48">
        <f t="shared" ref="AW192" si="716">AVERAGE(AL192:AQ192)</f>
        <v>-1.4198015233202168</v>
      </c>
      <c r="AX192" s="48">
        <f t="shared" ref="AX192" si="717">AVERAGE(AM192:AR192)</f>
        <v>-1.4558952590786152</v>
      </c>
      <c r="AY192" s="48">
        <f>AVERAGE(AN192:AS192)</f>
        <v>-1.4659717814365496</v>
      </c>
      <c r="AZ192" s="48">
        <f t="shared" ref="AZ192" si="718">AVERAGE(AO192:AT192)</f>
        <v>-1.4503048625440373</v>
      </c>
      <c r="BA192" s="48">
        <f t="shared" ref="BA192" si="719">AVERAGE(AP192:AU192)</f>
        <v>-1.4187921468941462</v>
      </c>
      <c r="BB192" s="48">
        <f t="shared" ref="BB192" si="720">AVERAGE(AQ192:AV192)</f>
        <v>-1.3887923678007459</v>
      </c>
      <c r="BC192" s="25"/>
      <c r="BD192" s="315"/>
      <c r="BE192" s="11"/>
      <c r="BF192" s="315"/>
      <c r="BG192" s="11"/>
      <c r="BH192" s="315"/>
      <c r="BI192" s="11"/>
      <c r="BJ192" s="315"/>
      <c r="BK192" s="11"/>
      <c r="BL192" s="21"/>
    </row>
    <row r="193" spans="2:63" x14ac:dyDescent="0.15">
      <c r="C193" s="96"/>
      <c r="D193" s="72"/>
      <c r="E193" s="73"/>
      <c r="F193" s="73"/>
      <c r="G193" s="73"/>
      <c r="H193" s="73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3"/>
      <c r="V193" s="73"/>
      <c r="W193" s="73"/>
      <c r="X193" s="73"/>
      <c r="Y193" s="73"/>
      <c r="Z193" s="73"/>
      <c r="AA193" s="73"/>
      <c r="AB193" s="73"/>
      <c r="AC193" s="73"/>
      <c r="AD193" s="73"/>
      <c r="AE193" s="73"/>
      <c r="AF193" s="73"/>
      <c r="AG193" s="73"/>
      <c r="AH193" s="73"/>
      <c r="AI193" s="73"/>
      <c r="AJ193" s="73"/>
      <c r="AK193" s="73"/>
      <c r="AL193" s="73"/>
      <c r="AR193" s="73"/>
      <c r="AS193" s="73"/>
      <c r="AT193" s="73"/>
      <c r="AU193" s="73"/>
      <c r="AV193" s="73"/>
      <c r="AW193" s="73"/>
      <c r="AX193" s="73"/>
      <c r="BD193" s="73"/>
      <c r="BE193" s="14"/>
      <c r="BF193" s="73"/>
      <c r="BG193" s="14"/>
      <c r="BH193" s="73"/>
      <c r="BI193" s="14"/>
      <c r="BJ193" s="73"/>
      <c r="BK193" s="14"/>
    </row>
    <row r="194" spans="2:63" s="119" customFormat="1" x14ac:dyDescent="0.15">
      <c r="B194" s="124" t="s">
        <v>276</v>
      </c>
      <c r="C194" s="125" t="s">
        <v>17</v>
      </c>
      <c r="D194" s="118">
        <f t="shared" ref="D194:AM194" si="721">SUM(D191)</f>
        <v>-648.57999999999993</v>
      </c>
      <c r="E194" s="118">
        <f t="shared" si="721"/>
        <v>-850.28</v>
      </c>
      <c r="F194" s="118">
        <f t="shared" si="721"/>
        <v>-21777.02</v>
      </c>
      <c r="G194" s="118">
        <f t="shared" si="721"/>
        <v>-3172.3399999999997</v>
      </c>
      <c r="H194" s="118">
        <f t="shared" si="721"/>
        <v>-9290.8500000000022</v>
      </c>
      <c r="I194" s="118">
        <f t="shared" si="721"/>
        <v>-536.69999999999936</v>
      </c>
      <c r="J194" s="118">
        <f t="shared" si="721"/>
        <v>23487.689999999995</v>
      </c>
      <c r="K194" s="118">
        <f t="shared" si="721"/>
        <v>14553.750000000002</v>
      </c>
      <c r="L194" s="118">
        <f t="shared" si="721"/>
        <v>8648.6299999999974</v>
      </c>
      <c r="M194" s="118">
        <f t="shared" si="721"/>
        <v>-4090.4000000000019</v>
      </c>
      <c r="N194" s="118">
        <f t="shared" si="721"/>
        <v>2968.2000000000007</v>
      </c>
      <c r="O194" s="118">
        <f t="shared" si="721"/>
        <v>8586.6233333333312</v>
      </c>
      <c r="P194" s="118">
        <f t="shared" si="721"/>
        <v>-137.9691826560437</v>
      </c>
      <c r="Q194" s="118">
        <f t="shared" si="721"/>
        <v>-137.9691826560437</v>
      </c>
      <c r="R194" s="118">
        <f t="shared" si="721"/>
        <v>-137.9691826560437</v>
      </c>
      <c r="S194" s="118">
        <f t="shared" si="721"/>
        <v>-3875.7044084281538</v>
      </c>
      <c r="T194" s="118">
        <f t="shared" si="721"/>
        <v>-26668.820245064202</v>
      </c>
      <c r="U194" s="118">
        <f t="shared" si="721"/>
        <v>25274.749226622534</v>
      </c>
      <c r="V194" s="118">
        <f t="shared" si="721"/>
        <v>27138.766348559588</v>
      </c>
      <c r="W194" s="118">
        <f t="shared" si="721"/>
        <v>4554.3147921711534</v>
      </c>
      <c r="X194" s="118">
        <f t="shared" si="721"/>
        <v>29346.509880852991</v>
      </c>
      <c r="Y194" s="118">
        <f t="shared" si="721"/>
        <v>-4983.7223362331533</v>
      </c>
      <c r="Z194" s="118">
        <f t="shared" si="721"/>
        <v>-7265.3603329461357</v>
      </c>
      <c r="AA194" s="118">
        <f t="shared" si="721"/>
        <v>-5886.4245710500254</v>
      </c>
      <c r="AB194" s="118">
        <f t="shared" si="721"/>
        <v>-14700.961026821211</v>
      </c>
      <c r="AC194" s="118">
        <f t="shared" si="721"/>
        <v>-63959.278800581684</v>
      </c>
      <c r="AD194" s="118">
        <f t="shared" si="721"/>
        <v>-56700.961026821205</v>
      </c>
      <c r="AE194" s="118">
        <f t="shared" si="721"/>
        <v>75402.802018951566</v>
      </c>
      <c r="AF194" s="118">
        <f t="shared" si="721"/>
        <v>39529.708731928651</v>
      </c>
      <c r="AG194" s="118">
        <f t="shared" si="721"/>
        <v>78842.413291292876</v>
      </c>
      <c r="AH194" s="118">
        <f t="shared" si="721"/>
        <v>51176.591013218269</v>
      </c>
      <c r="AI194" s="118">
        <f t="shared" si="721"/>
        <v>49176.274367496262</v>
      </c>
      <c r="AJ194" s="118">
        <f t="shared" si="721"/>
        <v>7975.0701038930365</v>
      </c>
      <c r="AK194" s="118">
        <f t="shared" si="721"/>
        <v>-5836.1590418490705</v>
      </c>
      <c r="AL194" s="118">
        <f t="shared" si="721"/>
        <v>-16241.773614720147</v>
      </c>
      <c r="AM194" s="118">
        <f t="shared" si="721"/>
        <v>117153.67412408792</v>
      </c>
      <c r="AN194" s="118">
        <f t="shared" ref="AN194:AQ194" si="722">SUM(AN191)</f>
        <v>-30153.00276046227</v>
      </c>
      <c r="AO194" s="118">
        <f t="shared" si="722"/>
        <v>-46653.002760462266</v>
      </c>
      <c r="AP194" s="118">
        <f t="shared" si="722"/>
        <v>-114336.90276046227</v>
      </c>
      <c r="AQ194" s="118">
        <f t="shared" si="722"/>
        <v>136735.86050342262</v>
      </c>
      <c r="AR194" s="118">
        <f t="shared" ref="AR194:AY194" si="723">SUM(AR191)</f>
        <v>48483.577463283458</v>
      </c>
      <c r="AS194" s="118">
        <f t="shared" si="723"/>
        <v>65340.067472316776</v>
      </c>
      <c r="AT194" s="118">
        <f t="shared" si="723"/>
        <v>82972.285900113522</v>
      </c>
      <c r="AU194" s="118">
        <f t="shared" si="723"/>
        <v>84156.176686215127</v>
      </c>
      <c r="AV194" s="118">
        <f t="shared" si="723"/>
        <v>65638.854817316533</v>
      </c>
      <c r="AW194" s="118">
        <f t="shared" si="723"/>
        <v>-5225.4168270795235</v>
      </c>
      <c r="AX194" s="118">
        <f t="shared" si="723"/>
        <v>-7124.3187869763242</v>
      </c>
      <c r="AY194" s="118">
        <f t="shared" si="723"/>
        <v>301657.01453126897</v>
      </c>
      <c r="AZ194" s="118">
        <f t="shared" ref="AZ194:BB194" si="724">SUM(AZ191)</f>
        <v>-40310.011706769874</v>
      </c>
      <c r="BA194" s="118">
        <f t="shared" si="724"/>
        <v>-40310.011706769874</v>
      </c>
      <c r="BB194" s="118">
        <f t="shared" si="724"/>
        <v>-40310.011706769874</v>
      </c>
      <c r="BD194" s="118">
        <f>SUM(D194:O194)</f>
        <v>17878.723333333321</v>
      </c>
      <c r="BF194" s="118">
        <f>SUM(P194:AA194)</f>
        <v>37220.400806516467</v>
      </c>
      <c r="BH194" s="118">
        <f>SUM(AB194:AM194)</f>
        <v>261817.40014007525</v>
      </c>
      <c r="BJ194" s="118">
        <f>SUM(AN194:AY194)</f>
        <v>581491.1934784943</v>
      </c>
    </row>
    <row r="195" spans="2:63" ht="12.5" customHeight="1" x14ac:dyDescent="0.15"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</row>
    <row r="198" spans="2:63" s="12" customFormat="1" x14ac:dyDescent="0.15">
      <c r="B198" s="13" t="s">
        <v>277</v>
      </c>
      <c r="C198" s="137"/>
    </row>
    <row r="199" spans="2:63" x14ac:dyDescent="0.15">
      <c r="B199" s="11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F199" s="29"/>
      <c r="AG199" s="29"/>
      <c r="AH199" s="29"/>
      <c r="AI199" s="29"/>
      <c r="AJ199" s="29"/>
      <c r="AK199" s="29"/>
      <c r="AL199" s="29"/>
      <c r="AM199" s="29"/>
      <c r="AN199" s="29"/>
      <c r="AO199" s="29"/>
      <c r="AP199" s="29"/>
      <c r="AQ199" s="29"/>
      <c r="AR199" s="29"/>
      <c r="AS199" s="29"/>
      <c r="AT199" s="29"/>
      <c r="AU199" s="29"/>
      <c r="AV199" s="29"/>
      <c r="AW199" s="29"/>
      <c r="AX199" s="29"/>
      <c r="AY199" s="29"/>
      <c r="AZ199" s="29"/>
      <c r="BA199" s="29"/>
      <c r="BB199" s="29"/>
      <c r="BI199" s="342"/>
      <c r="BK199" s="342"/>
    </row>
    <row r="200" spans="2:63" x14ac:dyDescent="0.15">
      <c r="B200" s="17" t="s">
        <v>278</v>
      </c>
    </row>
    <row r="201" spans="2:63" ht="42" x14ac:dyDescent="0.15">
      <c r="AR201" s="486" t="s">
        <v>488</v>
      </c>
      <c r="AU201" s="486" t="s">
        <v>495</v>
      </c>
      <c r="BI201" s="342"/>
      <c r="BJ201" s="342"/>
      <c r="BK201" s="342"/>
    </row>
    <row r="202" spans="2:63" ht="56" x14ac:dyDescent="0.15">
      <c r="U202" s="486" t="s">
        <v>510</v>
      </c>
      <c r="W202" s="486" t="s">
        <v>538</v>
      </c>
      <c r="X202" s="486" t="s">
        <v>512</v>
      </c>
      <c r="AF202" s="486" t="s">
        <v>533</v>
      </c>
      <c r="AG202" s="486" t="s">
        <v>534</v>
      </c>
      <c r="AI202" s="486" t="s">
        <v>601</v>
      </c>
      <c r="AR202" s="486" t="s">
        <v>510</v>
      </c>
      <c r="AS202" s="486" t="s">
        <v>596</v>
      </c>
      <c r="AU202" s="486" t="s">
        <v>499</v>
      </c>
      <c r="BI202" s="342"/>
      <c r="BJ202" s="342"/>
      <c r="BK202" s="342"/>
    </row>
    <row r="203" spans="2:63" ht="56" x14ac:dyDescent="0.15">
      <c r="U203" s="486" t="s">
        <v>489</v>
      </c>
      <c r="W203" s="486" t="s">
        <v>490</v>
      </c>
      <c r="X203" s="486" t="s">
        <v>499</v>
      </c>
      <c r="AE203" s="486" t="s">
        <v>502</v>
      </c>
      <c r="AF203" s="486" t="s">
        <v>488</v>
      </c>
      <c r="AG203" s="486" t="s">
        <v>489</v>
      </c>
      <c r="AH203" s="486" t="s">
        <v>600</v>
      </c>
      <c r="AI203" s="486" t="s">
        <v>495</v>
      </c>
      <c r="AK203" s="486" t="s">
        <v>492</v>
      </c>
      <c r="AL203" s="486" t="s">
        <v>490</v>
      </c>
      <c r="AQ203" s="486" t="s">
        <v>502</v>
      </c>
      <c r="AR203" s="486" t="s">
        <v>548</v>
      </c>
      <c r="AS203" s="486" t="s">
        <v>489</v>
      </c>
      <c r="AT203" s="482" t="s">
        <v>597</v>
      </c>
      <c r="AU203" s="486" t="s">
        <v>553</v>
      </c>
      <c r="AV203" s="486" t="s">
        <v>496</v>
      </c>
      <c r="AX203" s="486" t="s">
        <v>490</v>
      </c>
      <c r="BI203" s="342"/>
      <c r="BJ203" s="342"/>
      <c r="BK203" s="342"/>
    </row>
    <row r="204" spans="2:63" ht="56" x14ac:dyDescent="0.15">
      <c r="T204" s="486" t="s">
        <v>488</v>
      </c>
      <c r="U204" s="486" t="s">
        <v>589</v>
      </c>
      <c r="V204" s="486" t="s">
        <v>567</v>
      </c>
      <c r="W204" s="486" t="s">
        <v>530</v>
      </c>
      <c r="X204" s="486" t="s">
        <v>497</v>
      </c>
      <c r="Y204" s="486" t="s">
        <v>492</v>
      </c>
      <c r="AC204" s="486" t="s">
        <v>492</v>
      </c>
      <c r="AD204" s="486" t="s">
        <v>493</v>
      </c>
      <c r="AE204" s="486" t="s">
        <v>521</v>
      </c>
      <c r="AF204" s="486" t="s">
        <v>510</v>
      </c>
      <c r="AG204" s="486" t="s">
        <v>537</v>
      </c>
      <c r="AH204" s="486" t="s">
        <v>540</v>
      </c>
      <c r="AI204" s="486" t="s">
        <v>499</v>
      </c>
      <c r="AJ204" s="486" t="s">
        <v>496</v>
      </c>
      <c r="AK204" s="486" t="s">
        <v>537</v>
      </c>
      <c r="AL204" s="486" t="s">
        <v>512</v>
      </c>
      <c r="AM204" s="486" t="s">
        <v>497</v>
      </c>
      <c r="AO204" s="486" t="s">
        <v>492</v>
      </c>
      <c r="AP204" s="486" t="s">
        <v>493</v>
      </c>
      <c r="AQ204" s="486" t="s">
        <v>524</v>
      </c>
      <c r="AR204" s="486" t="s">
        <v>537</v>
      </c>
      <c r="AS204" s="486" t="s">
        <v>537</v>
      </c>
      <c r="AT204" s="486" t="s">
        <v>540</v>
      </c>
      <c r="AU204" s="486" t="s">
        <v>543</v>
      </c>
      <c r="AV204" s="486" t="s">
        <v>537</v>
      </c>
      <c r="AX204" s="486" t="s">
        <v>512</v>
      </c>
      <c r="AY204" s="486" t="s">
        <v>497</v>
      </c>
      <c r="BI204" s="342"/>
      <c r="BJ204" s="342"/>
      <c r="BK204" s="342"/>
    </row>
    <row r="205" spans="2:63" ht="42" x14ac:dyDescent="0.15">
      <c r="T205" s="486" t="s">
        <v>516</v>
      </c>
      <c r="U205" s="486" t="s">
        <v>537</v>
      </c>
      <c r="V205" s="486" t="s">
        <v>425</v>
      </c>
      <c r="W205" s="486" t="s">
        <v>553</v>
      </c>
      <c r="X205" s="486" t="s">
        <v>537</v>
      </c>
      <c r="Y205" s="486" t="s">
        <v>540</v>
      </c>
      <c r="AA205" s="482" t="s">
        <v>282</v>
      </c>
      <c r="AB205" s="482" t="s">
        <v>500</v>
      </c>
      <c r="AC205" s="486" t="s">
        <v>501</v>
      </c>
      <c r="AD205" s="486" t="s">
        <v>520</v>
      </c>
      <c r="AE205" s="482" t="s">
        <v>494</v>
      </c>
      <c r="AF205" s="486" t="s">
        <v>543</v>
      </c>
      <c r="AG205" s="486" t="s">
        <v>544</v>
      </c>
      <c r="AH205" s="486" t="s">
        <v>577</v>
      </c>
      <c r="AI205" s="486" t="s">
        <v>553</v>
      </c>
      <c r="AJ205" s="486" t="s">
        <v>543</v>
      </c>
      <c r="AK205" s="486" t="s">
        <v>544</v>
      </c>
      <c r="AL205" s="486" t="s">
        <v>540</v>
      </c>
      <c r="AM205" s="486" t="s">
        <v>282</v>
      </c>
      <c r="AN205" s="482" t="s">
        <v>500</v>
      </c>
      <c r="AO205" s="486" t="s">
        <v>501</v>
      </c>
      <c r="AP205" s="482" t="s">
        <v>524</v>
      </c>
      <c r="AQ205" s="482" t="s">
        <v>494</v>
      </c>
      <c r="AR205" s="486" t="s">
        <v>543</v>
      </c>
      <c r="AS205" s="486" t="s">
        <v>544</v>
      </c>
      <c r="AT205" s="486" t="s">
        <v>577</v>
      </c>
      <c r="AU205" s="482" t="s">
        <v>549</v>
      </c>
      <c r="AV205" s="486" t="s">
        <v>544</v>
      </c>
      <c r="AW205" s="486" t="s">
        <v>492</v>
      </c>
      <c r="AX205" s="486" t="s">
        <v>540</v>
      </c>
      <c r="AY205" s="486" t="s">
        <v>282</v>
      </c>
      <c r="BI205" s="342"/>
      <c r="BJ205" s="342"/>
      <c r="BK205" s="342"/>
    </row>
    <row r="206" spans="2:63" x14ac:dyDescent="0.15">
      <c r="B206" s="17" t="s">
        <v>590</v>
      </c>
      <c r="P206" s="105">
        <v>500</v>
      </c>
      <c r="Q206" s="105">
        <v>500</v>
      </c>
      <c r="R206" s="105">
        <v>500</v>
      </c>
      <c r="S206" s="105">
        <v>500</v>
      </c>
      <c r="T206" s="105">
        <v>1000</v>
      </c>
      <c r="U206" s="46">
        <f>'Marketing Plan'!$N45</f>
        <v>1000</v>
      </c>
      <c r="V206" s="46">
        <f>'Marketing Plan'!$N49</f>
        <v>19200</v>
      </c>
      <c r="W206" s="46">
        <f>'Marketing Plan'!$N55</f>
        <v>11050</v>
      </c>
      <c r="X206" s="46">
        <f>'Marketing Plan'!$N62</f>
        <v>11325</v>
      </c>
      <c r="Y206" s="46">
        <f>'Marketing Plan'!$N65</f>
        <v>3600</v>
      </c>
      <c r="Z206" s="46">
        <v>0</v>
      </c>
      <c r="AA206" s="46">
        <f>'Marketing Plan'!$N69</f>
        <v>12000</v>
      </c>
      <c r="AB206" s="46">
        <v>500</v>
      </c>
      <c r="AC206" s="46">
        <v>500</v>
      </c>
      <c r="AD206" s="46">
        <v>1000</v>
      </c>
      <c r="AE206" s="46">
        <f>'Marketing Plan'!$Z48</f>
        <v>39166.666666666672</v>
      </c>
      <c r="AF206" s="46">
        <f>'Marketing Plan'!$Z52</f>
        <v>22633.333333333336</v>
      </c>
      <c r="AG206" s="46">
        <f>'Marketing Plan'!$Z56</f>
        <v>46416.666666666672</v>
      </c>
      <c r="AH206" s="46">
        <f>'Marketing Plan'!$Z61</f>
        <v>18216.666666666664</v>
      </c>
      <c r="AI206" s="46">
        <f>'Marketing Plan'!$Z65</f>
        <v>39383.333333333336</v>
      </c>
      <c r="AJ206" s="46">
        <f>'Marketing Plan'!$Z70</f>
        <v>16216.666666666666</v>
      </c>
      <c r="AK206" s="46">
        <f>'Marketing Plan'!$Z73</f>
        <v>10783.333333333332</v>
      </c>
      <c r="AL206" s="46">
        <f>'Marketing Plan'!$Z77</f>
        <v>6683.333333333333</v>
      </c>
      <c r="AM206" s="46">
        <f>'Marketing Plan'!$Z80</f>
        <v>37066.666666666672</v>
      </c>
      <c r="AN206" s="46">
        <f>'Marketing Plan'!$AL40</f>
        <v>7750</v>
      </c>
      <c r="AO206" s="46">
        <f>'Marketing Plan'!$AL42</f>
        <v>16833.333333333336</v>
      </c>
      <c r="AP206" s="46">
        <f>'Marketing Plan'!$AL45</f>
        <v>37500</v>
      </c>
      <c r="AQ206" s="46">
        <f>'Marketing Plan'!$AL48</f>
        <v>85833.333333333343</v>
      </c>
      <c r="AR206" s="46">
        <f>'Marketing Plan'!$AL52</f>
        <v>75833.333333333343</v>
      </c>
      <c r="AS206" s="46">
        <f>'Marketing Plan'!$AL57</f>
        <v>46666.666666666672</v>
      </c>
      <c r="AT206" s="46">
        <f>'Marketing Plan'!$AL61</f>
        <v>53166.666666666672</v>
      </c>
      <c r="AU206" s="46">
        <f>'Marketing Plan'!$AL65</f>
        <v>66000</v>
      </c>
      <c r="AV206" s="46">
        <f>'Marketing Plan'!$AL68</f>
        <v>8500</v>
      </c>
      <c r="AW206" s="46">
        <f>'Marketing Plan'!$AL71</f>
        <v>46666.666666666672</v>
      </c>
      <c r="AX206" s="46">
        <f>'Marketing Plan'!$AL78</f>
        <v>30000</v>
      </c>
      <c r="AY206" s="46">
        <f>'Marketing Plan'!$AL80</f>
        <v>105000</v>
      </c>
      <c r="AZ206" s="57">
        <v>0</v>
      </c>
      <c r="BA206" s="57">
        <v>0</v>
      </c>
      <c r="BB206" s="57">
        <v>0</v>
      </c>
      <c r="BF206" s="108">
        <f>SUM(P206:AA206)</f>
        <v>61175</v>
      </c>
      <c r="BG206" s="107"/>
      <c r="BH206" s="108">
        <f>SUM(AB206:AM206)</f>
        <v>238566.66666666669</v>
      </c>
      <c r="BI206" s="342"/>
      <c r="BJ206" s="108">
        <f>SUM(AN206:AY206)</f>
        <v>579750</v>
      </c>
      <c r="BK206" s="342"/>
    </row>
    <row r="207" spans="2:63" x14ac:dyDescent="0.15">
      <c r="B207" s="17" t="s">
        <v>591</v>
      </c>
      <c r="P207" s="105">
        <v>0</v>
      </c>
      <c r="Q207" s="105">
        <v>0</v>
      </c>
      <c r="R207" s="105">
        <v>0</v>
      </c>
      <c r="S207" s="105">
        <v>0</v>
      </c>
      <c r="T207" s="105">
        <v>0</v>
      </c>
      <c r="U207" s="46">
        <f>U209-U206</f>
        <v>24025.418141699876</v>
      </c>
      <c r="V207" s="46">
        <f t="shared" ref="V207:AD207" si="725">V209-V206</f>
        <v>13333.043584209838</v>
      </c>
      <c r="W207" s="46">
        <f t="shared" si="725"/>
        <v>26488.127212549807</v>
      </c>
      <c r="X207" s="46">
        <f t="shared" si="725"/>
        <v>88776.672566799505</v>
      </c>
      <c r="Y207" s="46">
        <f t="shared" si="725"/>
        <v>8912.7090708499381</v>
      </c>
      <c r="Z207" s="46">
        <f t="shared" si="725"/>
        <v>7507.6254425099614</v>
      </c>
      <c r="AA207" s="46">
        <f t="shared" si="725"/>
        <v>13025.418141699876</v>
      </c>
      <c r="AB207" s="46">
        <f t="shared" si="725"/>
        <v>2002.5418141699874</v>
      </c>
      <c r="AC207" s="46">
        <f t="shared" si="725"/>
        <v>2002.5418141699874</v>
      </c>
      <c r="AD207" s="46">
        <f t="shared" si="725"/>
        <v>1502.5418141699874</v>
      </c>
      <c r="AE207" s="46">
        <f t="shared" ref="AE207:AM207" si="726">(AE206/$BH$9)*$BH$39</f>
        <v>91388.888888888905</v>
      </c>
      <c r="AF207" s="46">
        <f t="shared" si="726"/>
        <v>52811.111111111117</v>
      </c>
      <c r="AG207" s="46">
        <f t="shared" si="726"/>
        <v>108305.55555555556</v>
      </c>
      <c r="AH207" s="46">
        <f t="shared" si="726"/>
        <v>42505.555555555547</v>
      </c>
      <c r="AI207" s="46">
        <f t="shared" si="726"/>
        <v>91894.444444444438</v>
      </c>
      <c r="AJ207" s="46">
        <f t="shared" si="726"/>
        <v>37838.888888888883</v>
      </c>
      <c r="AK207" s="46">
        <f t="shared" si="726"/>
        <v>25161.111111111109</v>
      </c>
      <c r="AL207" s="46">
        <f t="shared" si="726"/>
        <v>15594.444444444443</v>
      </c>
      <c r="AM207" s="46">
        <f t="shared" si="726"/>
        <v>86488.888888888905</v>
      </c>
      <c r="AN207" s="46">
        <f t="shared" ref="AN207:AY207" si="727">(AN206/$BJ$9)*$BJ$39</f>
        <v>18083.333333333332</v>
      </c>
      <c r="AO207" s="46">
        <f t="shared" si="727"/>
        <v>39277.777777777781</v>
      </c>
      <c r="AP207" s="46">
        <f t="shared" si="727"/>
        <v>87500</v>
      </c>
      <c r="AQ207" s="46">
        <f t="shared" si="727"/>
        <v>200277.77777777781</v>
      </c>
      <c r="AR207" s="46">
        <f t="shared" si="727"/>
        <v>176944.44444444447</v>
      </c>
      <c r="AS207" s="46">
        <f t="shared" si="727"/>
        <v>108888.88888888891</v>
      </c>
      <c r="AT207" s="46">
        <f t="shared" si="727"/>
        <v>124055.55555555556</v>
      </c>
      <c r="AU207" s="46">
        <f t="shared" si="727"/>
        <v>154000</v>
      </c>
      <c r="AV207" s="46">
        <f t="shared" si="727"/>
        <v>19833.333333333332</v>
      </c>
      <c r="AW207" s="46">
        <f t="shared" si="727"/>
        <v>108888.88888888891</v>
      </c>
      <c r="AX207" s="46">
        <f t="shared" si="727"/>
        <v>70000</v>
      </c>
      <c r="AY207" s="46">
        <f t="shared" si="727"/>
        <v>244999.99999999997</v>
      </c>
      <c r="BF207" s="108">
        <f>SUM(P207:AA207)</f>
        <v>182069.01416031877</v>
      </c>
      <c r="BG207" s="107"/>
      <c r="BH207" s="108">
        <f>SUM(AB207:AM207)</f>
        <v>557496.51433139888</v>
      </c>
      <c r="BI207" s="342"/>
      <c r="BJ207" s="108">
        <f>SUM(AN207:AY207)</f>
        <v>1352750</v>
      </c>
      <c r="BK207" s="342"/>
    </row>
    <row r="208" spans="2:63" x14ac:dyDescent="0.15">
      <c r="P208" s="105">
        <v>500</v>
      </c>
      <c r="Q208" s="105">
        <v>500</v>
      </c>
      <c r="R208" s="105">
        <v>500</v>
      </c>
      <c r="S208" s="105">
        <v>500</v>
      </c>
      <c r="T208" s="46">
        <f>SUM(T206:T207)</f>
        <v>1000</v>
      </c>
      <c r="U208" s="46">
        <f t="shared" ref="U208:BB208" si="728">SUM(U206:U207)</f>
        <v>25025.418141699876</v>
      </c>
      <c r="V208" s="46">
        <f t="shared" si="728"/>
        <v>32533.043584209838</v>
      </c>
      <c r="W208" s="46">
        <f t="shared" si="728"/>
        <v>37538.127212549807</v>
      </c>
      <c r="X208" s="46">
        <f t="shared" si="728"/>
        <v>100101.67256679951</v>
      </c>
      <c r="Y208" s="46">
        <f t="shared" si="728"/>
        <v>12512.709070849938</v>
      </c>
      <c r="Z208" s="46">
        <f t="shared" si="728"/>
        <v>7507.6254425099614</v>
      </c>
      <c r="AA208" s="46">
        <f t="shared" si="728"/>
        <v>25025.418141699876</v>
      </c>
      <c r="AB208" s="46">
        <f t="shared" si="728"/>
        <v>2502.5418141699874</v>
      </c>
      <c r="AC208" s="46">
        <f t="shared" si="728"/>
        <v>2502.5418141699874</v>
      </c>
      <c r="AD208" s="46">
        <f t="shared" si="728"/>
        <v>2502.5418141699874</v>
      </c>
      <c r="AE208" s="46">
        <f>SUM(AE206:AE207)</f>
        <v>130555.55555555558</v>
      </c>
      <c r="AF208" s="46">
        <f t="shared" si="728"/>
        <v>75444.444444444453</v>
      </c>
      <c r="AG208" s="46">
        <f t="shared" si="728"/>
        <v>154722.22222222225</v>
      </c>
      <c r="AH208" s="46">
        <f t="shared" si="728"/>
        <v>60722.222222222212</v>
      </c>
      <c r="AI208" s="46">
        <f t="shared" si="728"/>
        <v>131277.77777777778</v>
      </c>
      <c r="AJ208" s="46">
        <f t="shared" si="728"/>
        <v>54055.555555555547</v>
      </c>
      <c r="AK208" s="46">
        <f t="shared" si="728"/>
        <v>35944.444444444438</v>
      </c>
      <c r="AL208" s="46">
        <f t="shared" si="728"/>
        <v>22277.777777777777</v>
      </c>
      <c r="AM208" s="46">
        <f t="shared" si="728"/>
        <v>123555.55555555558</v>
      </c>
      <c r="AN208" s="46">
        <f t="shared" si="728"/>
        <v>25833.333333333332</v>
      </c>
      <c r="AO208" s="46">
        <f t="shared" si="728"/>
        <v>56111.111111111117</v>
      </c>
      <c r="AP208" s="46">
        <f t="shared" si="728"/>
        <v>125000</v>
      </c>
      <c r="AQ208" s="46">
        <f t="shared" si="728"/>
        <v>286111.11111111112</v>
      </c>
      <c r="AR208" s="46">
        <f t="shared" si="728"/>
        <v>252777.77777777781</v>
      </c>
      <c r="AS208" s="46">
        <f t="shared" si="728"/>
        <v>155555.55555555556</v>
      </c>
      <c r="AT208" s="46">
        <f t="shared" si="728"/>
        <v>177222.22222222225</v>
      </c>
      <c r="AU208" s="46">
        <f t="shared" si="728"/>
        <v>220000</v>
      </c>
      <c r="AV208" s="46">
        <f t="shared" si="728"/>
        <v>28333.333333333332</v>
      </c>
      <c r="AW208" s="46">
        <f t="shared" si="728"/>
        <v>155555.55555555556</v>
      </c>
      <c r="AX208" s="46">
        <f t="shared" si="728"/>
        <v>100000</v>
      </c>
      <c r="AY208" s="46">
        <f t="shared" si="728"/>
        <v>350000</v>
      </c>
      <c r="AZ208" s="46">
        <f t="shared" si="728"/>
        <v>0</v>
      </c>
      <c r="BA208" s="46">
        <f t="shared" si="728"/>
        <v>0</v>
      </c>
      <c r="BB208" s="46">
        <f t="shared" si="728"/>
        <v>0</v>
      </c>
      <c r="BF208" s="65">
        <f>SUM(P208:AA208)</f>
        <v>243244.01416031877</v>
      </c>
      <c r="BG208" s="509"/>
      <c r="BH208" s="65">
        <f>SUM(AB208:AM208)</f>
        <v>796063.18099806563</v>
      </c>
      <c r="BI208" s="342"/>
      <c r="BJ208" s="65">
        <f>SUM(AN208:AY208)</f>
        <v>1932500</v>
      </c>
      <c r="BK208" s="342"/>
    </row>
    <row r="209" spans="2:63" x14ac:dyDescent="0.15">
      <c r="B209" s="90" t="s">
        <v>279</v>
      </c>
      <c r="P209" s="65">
        <f>SUM(P206:P207)</f>
        <v>500</v>
      </c>
      <c r="Q209" s="65">
        <f>SUM(Q206:Q207)</f>
        <v>500</v>
      </c>
      <c r="R209" s="65">
        <f>SUM(R206:R207)</f>
        <v>500</v>
      </c>
      <c r="S209" s="65">
        <f>SUM(S206:S207)</f>
        <v>500</v>
      </c>
      <c r="T209" s="65">
        <f t="shared" ref="T209:AD209" si="729">$BF$209*T210</f>
        <v>2502.5418141699874</v>
      </c>
      <c r="U209" s="65">
        <f t="shared" si="729"/>
        <v>25025.418141699876</v>
      </c>
      <c r="V209" s="65">
        <f t="shared" si="729"/>
        <v>32533.043584209838</v>
      </c>
      <c r="W209" s="65">
        <f t="shared" si="729"/>
        <v>37538.127212549807</v>
      </c>
      <c r="X209" s="65">
        <f t="shared" si="729"/>
        <v>100101.67256679951</v>
      </c>
      <c r="Y209" s="65">
        <f t="shared" si="729"/>
        <v>12512.709070849938</v>
      </c>
      <c r="Z209" s="65">
        <f t="shared" si="729"/>
        <v>7507.6254425099614</v>
      </c>
      <c r="AA209" s="65">
        <f t="shared" si="729"/>
        <v>25025.418141699876</v>
      </c>
      <c r="AB209" s="65">
        <f t="shared" si="729"/>
        <v>2502.5418141699874</v>
      </c>
      <c r="AC209" s="65">
        <f t="shared" si="729"/>
        <v>2502.5418141699874</v>
      </c>
      <c r="AD209" s="65">
        <f t="shared" si="729"/>
        <v>2502.5418141699874</v>
      </c>
      <c r="AE209" s="65">
        <f t="shared" ref="AE209:AP209" si="730">$BH$209*AE210</f>
        <v>181769.49511404391</v>
      </c>
      <c r="AF209" s="65">
        <f t="shared" si="730"/>
        <v>128307.87890403096</v>
      </c>
      <c r="AG209" s="65">
        <f t="shared" si="730"/>
        <v>171077.1718720413</v>
      </c>
      <c r="AH209" s="65">
        <f t="shared" si="730"/>
        <v>85538.585936020652</v>
      </c>
      <c r="AI209" s="65">
        <f t="shared" si="730"/>
        <v>117615.55566202839</v>
      </c>
      <c r="AJ209" s="65">
        <f t="shared" si="730"/>
        <v>64153.939452015482</v>
      </c>
      <c r="AK209" s="65">
        <f t="shared" si="730"/>
        <v>42769.292968010326</v>
      </c>
      <c r="AL209" s="65">
        <f t="shared" si="730"/>
        <v>32076.969726007741</v>
      </c>
      <c r="AM209" s="65">
        <f t="shared" si="730"/>
        <v>213846.46484005163</v>
      </c>
      <c r="AN209" s="65">
        <f t="shared" si="730"/>
        <v>10692.323242002582</v>
      </c>
      <c r="AO209" s="65">
        <f t="shared" si="730"/>
        <v>10692.323242002582</v>
      </c>
      <c r="AP209" s="65">
        <f t="shared" si="730"/>
        <v>10692.323242002582</v>
      </c>
      <c r="AQ209" s="65">
        <f t="shared" ref="AQ209:BB209" si="731">$BJ$209*AQ210</f>
        <v>402034.04862714757</v>
      </c>
      <c r="AR209" s="65">
        <f t="shared" si="731"/>
        <v>221118.72674493116</v>
      </c>
      <c r="AS209" s="65">
        <f t="shared" si="731"/>
        <v>201017.02431357378</v>
      </c>
      <c r="AT209" s="65">
        <f t="shared" si="731"/>
        <v>241220.42917628851</v>
      </c>
      <c r="AU209" s="65">
        <f t="shared" si="731"/>
        <v>221118.72674493116</v>
      </c>
      <c r="AV209" s="65">
        <f t="shared" si="731"/>
        <v>120610.21458814426</v>
      </c>
      <c r="AW209" s="65">
        <f t="shared" si="731"/>
        <v>80406.809725429513</v>
      </c>
      <c r="AX209" s="65">
        <f t="shared" si="731"/>
        <v>60305.107294072128</v>
      </c>
      <c r="AY209" s="65">
        <f t="shared" si="731"/>
        <v>402034.04862714757</v>
      </c>
      <c r="AZ209" s="65">
        <f t="shared" si="731"/>
        <v>20101.702431357378</v>
      </c>
      <c r="BA209" s="65">
        <f t="shared" si="731"/>
        <v>20101.702431357378</v>
      </c>
      <c r="BB209" s="65">
        <f t="shared" si="731"/>
        <v>20101.702431357378</v>
      </c>
      <c r="BF209" s="46">
        <f>BF68</f>
        <v>250254.18141699873</v>
      </c>
      <c r="BG209" s="65">
        <f>SUM(S209:AD209)</f>
        <v>250754.18141699876</v>
      </c>
      <c r="BH209" s="46">
        <f>BH68</f>
        <v>1069232.3242002581</v>
      </c>
      <c r="BI209" s="65">
        <f>SUM(AE209:AP209)</f>
        <v>1069232.3242002581</v>
      </c>
      <c r="BJ209" s="46">
        <f>BJ68</f>
        <v>2010170.2431357377</v>
      </c>
      <c r="BK209" s="65">
        <f>SUM(AQ209:BB209)</f>
        <v>2010170.2431357382</v>
      </c>
    </row>
    <row r="210" spans="2:63" x14ac:dyDescent="0.15">
      <c r="B210" s="70" t="s">
        <v>280</v>
      </c>
      <c r="P210" s="48">
        <f t="shared" ref="P210:R210" si="732">P209/$BG$209</f>
        <v>1.9939846951884358E-3</v>
      </c>
      <c r="Q210" s="48">
        <f t="shared" si="732"/>
        <v>1.9939846951884358E-3</v>
      </c>
      <c r="R210" s="48">
        <f t="shared" si="732"/>
        <v>1.9939846951884358E-3</v>
      </c>
      <c r="S210" s="48">
        <f>S209/$BG$209</f>
        <v>1.9939846951884358E-3</v>
      </c>
      <c r="T210" s="48">
        <v>0.01</v>
      </c>
      <c r="U210" s="48">
        <v>0.1</v>
      </c>
      <c r="V210" s="48">
        <v>0.13</v>
      </c>
      <c r="W210" s="48">
        <v>0.15</v>
      </c>
      <c r="X210" s="48">
        <v>0.4</v>
      </c>
      <c r="Y210" s="48">
        <v>0.05</v>
      </c>
      <c r="Z210" s="48">
        <v>0.03</v>
      </c>
      <c r="AA210" s="48">
        <v>0.1</v>
      </c>
      <c r="AB210" s="48">
        <v>0.01</v>
      </c>
      <c r="AC210" s="48">
        <v>0.01</v>
      </c>
      <c r="AD210" s="48">
        <v>0.01</v>
      </c>
      <c r="AE210" s="48">
        <v>0.17</v>
      </c>
      <c r="AF210" s="48">
        <v>0.12</v>
      </c>
      <c r="AG210" s="48">
        <v>0.16</v>
      </c>
      <c r="AH210" s="48">
        <v>0.08</v>
      </c>
      <c r="AI210" s="48">
        <v>0.11</v>
      </c>
      <c r="AJ210" s="48">
        <v>0.06</v>
      </c>
      <c r="AK210" s="48">
        <v>0.04</v>
      </c>
      <c r="AL210" s="48">
        <v>0.03</v>
      </c>
      <c r="AM210" s="48">
        <v>0.2</v>
      </c>
      <c r="AN210" s="48">
        <v>0.01</v>
      </c>
      <c r="AO210" s="48">
        <v>0.01</v>
      </c>
      <c r="AP210" s="48">
        <v>0.01</v>
      </c>
      <c r="AQ210" s="48">
        <v>0.2</v>
      </c>
      <c r="AR210" s="48">
        <v>0.11</v>
      </c>
      <c r="AS210" s="48">
        <v>0.1</v>
      </c>
      <c r="AT210" s="48">
        <v>0.12</v>
      </c>
      <c r="AU210" s="48">
        <v>0.11</v>
      </c>
      <c r="AV210" s="48">
        <v>0.06</v>
      </c>
      <c r="AW210" s="48">
        <v>0.04</v>
      </c>
      <c r="AX210" s="48">
        <v>0.03</v>
      </c>
      <c r="AY210" s="48">
        <v>0.2</v>
      </c>
      <c r="AZ210" s="48">
        <v>0.01</v>
      </c>
      <c r="BA210" s="48">
        <v>0.01</v>
      </c>
      <c r="BB210" s="48">
        <v>0.01</v>
      </c>
    </row>
    <row r="211" spans="2:63" x14ac:dyDescent="0.15">
      <c r="AD211" s="52">
        <f>SUM(S210:AD210)</f>
        <v>1.0019939846951884</v>
      </c>
      <c r="AP211" s="52">
        <f>SUM(AE210:AP210)</f>
        <v>1</v>
      </c>
      <c r="AQ211" s="52"/>
      <c r="AY211" s="52"/>
      <c r="BB211" s="52">
        <f>SUM(AQ210:BB210)</f>
        <v>1</v>
      </c>
    </row>
    <row r="215" spans="2:63" x14ac:dyDescent="0.15">
      <c r="AM215" s="316"/>
      <c r="BI215" s="342"/>
      <c r="BJ215" s="342"/>
      <c r="BK215" s="342"/>
    </row>
    <row r="216" spans="2:63" x14ac:dyDescent="0.15">
      <c r="T216" s="11"/>
      <c r="BI216" s="342"/>
      <c r="BJ216" s="342"/>
      <c r="BK216" s="342"/>
    </row>
  </sheetData>
  <mergeCells count="9">
    <mergeCell ref="BJ2:BJ3"/>
    <mergeCell ref="BF2:BF3"/>
    <mergeCell ref="BH2:BH3"/>
    <mergeCell ref="D2:O2"/>
    <mergeCell ref="P2:AA2"/>
    <mergeCell ref="AB2:AM2"/>
    <mergeCell ref="BD2:BD3"/>
    <mergeCell ref="AN2:AY2"/>
    <mergeCell ref="AZ2:BB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999241-D187-E64A-B483-40A99A503964}">
  <sheetPr>
    <tabColor theme="4" tint="0.79998168889431442"/>
  </sheetPr>
  <dimension ref="A1:BL231"/>
  <sheetViews>
    <sheetView showGridLines="0" zoomScale="75" zoomScaleNormal="85" workbookViewId="0">
      <pane xSplit="3" ySplit="3" topLeftCell="D4" activePane="bottomRight" state="frozen"/>
      <selection pane="topRight"/>
      <selection pane="bottomLeft"/>
      <selection pane="bottomRight"/>
    </sheetView>
  </sheetViews>
  <sheetFormatPr baseColWidth="10" defaultColWidth="0" defaultRowHeight="13" zeroHeight="1" outlineLevelCol="1" x14ac:dyDescent="0.15"/>
  <cols>
    <col min="1" max="1" width="11" style="17" customWidth="1"/>
    <col min="2" max="2" width="52.1640625" style="17" bestFit="1" customWidth="1"/>
    <col min="3" max="3" width="20.1640625" style="93" customWidth="1"/>
    <col min="4" max="4" width="13.6640625" style="17" customWidth="1" outlineLevel="1"/>
    <col min="5" max="15" width="11" style="17" customWidth="1" outlineLevel="1"/>
    <col min="16" max="16" width="13.83203125" style="17" customWidth="1"/>
    <col min="17" max="17" width="13.6640625" style="17" customWidth="1"/>
    <col min="18" max="19" width="11" style="17" customWidth="1"/>
    <col min="20" max="22" width="11.1640625" style="17" customWidth="1"/>
    <col min="23" max="27" width="11" style="17" customWidth="1"/>
    <col min="28" max="28" width="11" style="17" customWidth="1" collapsed="1"/>
    <col min="29" max="52" width="11" style="17" customWidth="1"/>
    <col min="53" max="53" width="12" style="17" hidden="1" customWidth="1"/>
    <col min="54" max="62" width="11" style="17" hidden="1" customWidth="1"/>
    <col min="63" max="64" width="0" style="17" hidden="1" customWidth="1"/>
    <col min="65" max="16384" width="11" style="17" hidden="1"/>
  </cols>
  <sheetData>
    <row r="1" spans="1:62" s="8" customFormat="1" x14ac:dyDescent="0.15">
      <c r="C1" s="91"/>
    </row>
    <row r="2" spans="1:62" s="8" customFormat="1" ht="16" x14ac:dyDescent="0.2">
      <c r="B2" s="218" t="s">
        <v>37</v>
      </c>
      <c r="C2" s="91"/>
      <c r="D2" s="576">
        <v>2024</v>
      </c>
      <c r="E2" s="577"/>
      <c r="F2" s="577"/>
      <c r="G2" s="577"/>
      <c r="H2" s="577"/>
      <c r="I2" s="577"/>
      <c r="J2" s="577"/>
      <c r="K2" s="577"/>
      <c r="L2" s="577"/>
      <c r="M2" s="577"/>
      <c r="N2" s="577"/>
      <c r="O2" s="578"/>
      <c r="P2" s="571">
        <v>2025</v>
      </c>
      <c r="Q2" s="571"/>
      <c r="R2" s="571"/>
      <c r="S2" s="571"/>
      <c r="T2" s="571"/>
      <c r="U2" s="571"/>
      <c r="V2" s="571"/>
      <c r="W2" s="571"/>
      <c r="X2" s="571"/>
      <c r="Y2" s="571"/>
      <c r="Z2" s="571"/>
      <c r="AA2" s="571"/>
      <c r="AB2" s="571">
        <v>2026</v>
      </c>
      <c r="AC2" s="571"/>
      <c r="AD2" s="571"/>
      <c r="AE2" s="571"/>
      <c r="AF2" s="571"/>
      <c r="AG2" s="571"/>
      <c r="AH2" s="571"/>
      <c r="AI2" s="571"/>
      <c r="AJ2" s="571"/>
      <c r="AK2" s="571"/>
      <c r="AL2" s="571"/>
      <c r="AM2" s="571"/>
      <c r="AN2" s="576">
        <v>2027</v>
      </c>
      <c r="AO2" s="577"/>
      <c r="AP2" s="577"/>
      <c r="AQ2" s="577"/>
      <c r="AR2" s="577"/>
      <c r="AS2" s="577"/>
      <c r="AT2" s="577"/>
      <c r="AU2" s="577"/>
      <c r="AV2" s="577"/>
      <c r="AW2" s="577"/>
      <c r="AX2" s="577"/>
      <c r="AY2" s="578"/>
    </row>
    <row r="3" spans="1:62" s="128" customFormat="1" x14ac:dyDescent="0.15">
      <c r="B3" s="9" t="s">
        <v>17</v>
      </c>
      <c r="C3" s="129"/>
      <c r="D3" s="32" t="s">
        <v>7</v>
      </c>
      <c r="E3" s="32" t="s">
        <v>8</v>
      </c>
      <c r="F3" s="32" t="s">
        <v>9</v>
      </c>
      <c r="G3" s="32" t="s">
        <v>10</v>
      </c>
      <c r="H3" s="32" t="s">
        <v>3</v>
      </c>
      <c r="I3" s="32" t="s">
        <v>4</v>
      </c>
      <c r="J3" s="32" t="s">
        <v>5</v>
      </c>
      <c r="K3" s="32" t="s">
        <v>11</v>
      </c>
      <c r="L3" s="32" t="s">
        <v>12</v>
      </c>
      <c r="M3" s="32" t="s">
        <v>13</v>
      </c>
      <c r="N3" s="32" t="s">
        <v>14</v>
      </c>
      <c r="O3" s="32" t="s">
        <v>15</v>
      </c>
      <c r="P3" s="32" t="s">
        <v>7</v>
      </c>
      <c r="Q3" s="32" t="s">
        <v>8</v>
      </c>
      <c r="R3" s="32" t="s">
        <v>9</v>
      </c>
      <c r="S3" s="32" t="s">
        <v>10</v>
      </c>
      <c r="T3" s="32" t="s">
        <v>3</v>
      </c>
      <c r="U3" s="32" t="s">
        <v>4</v>
      </c>
      <c r="V3" s="32" t="s">
        <v>5</v>
      </c>
      <c r="W3" s="32" t="s">
        <v>11</v>
      </c>
      <c r="X3" s="32" t="s">
        <v>12</v>
      </c>
      <c r="Y3" s="32" t="s">
        <v>13</v>
      </c>
      <c r="Z3" s="32" t="s">
        <v>14</v>
      </c>
      <c r="AA3" s="32" t="s">
        <v>15</v>
      </c>
      <c r="AB3" s="32" t="s">
        <v>7</v>
      </c>
      <c r="AC3" s="32" t="s">
        <v>8</v>
      </c>
      <c r="AD3" s="32" t="s">
        <v>9</v>
      </c>
      <c r="AE3" s="32" t="s">
        <v>10</v>
      </c>
      <c r="AF3" s="32" t="s">
        <v>3</v>
      </c>
      <c r="AG3" s="32" t="s">
        <v>4</v>
      </c>
      <c r="AH3" s="32" t="s">
        <v>5</v>
      </c>
      <c r="AI3" s="32" t="s">
        <v>11</v>
      </c>
      <c r="AJ3" s="32" t="s">
        <v>12</v>
      </c>
      <c r="AK3" s="32" t="s">
        <v>13</v>
      </c>
      <c r="AL3" s="32" t="s">
        <v>14</v>
      </c>
      <c r="AM3" s="32" t="s">
        <v>15</v>
      </c>
      <c r="AN3" s="32" t="s">
        <v>7</v>
      </c>
      <c r="AO3" s="32" t="s">
        <v>8</v>
      </c>
      <c r="AP3" s="32" t="s">
        <v>9</v>
      </c>
      <c r="AQ3" s="32" t="s">
        <v>10</v>
      </c>
      <c r="AR3" s="32" t="s">
        <v>3</v>
      </c>
      <c r="AS3" s="32" t="s">
        <v>4</v>
      </c>
      <c r="AT3" s="32" t="s">
        <v>5</v>
      </c>
      <c r="AU3" s="32" t="s">
        <v>11</v>
      </c>
      <c r="AV3" s="32" t="s">
        <v>12</v>
      </c>
      <c r="AW3" s="32" t="s">
        <v>13</v>
      </c>
      <c r="AX3" s="32" t="s">
        <v>14</v>
      </c>
      <c r="AY3" s="32" t="s">
        <v>15</v>
      </c>
    </row>
    <row r="4" spans="1:62" s="10" customFormat="1" x14ac:dyDescent="0.15">
      <c r="C4" s="92"/>
    </row>
    <row r="5" spans="1:62" s="12" customFormat="1" x14ac:dyDescent="0.15">
      <c r="B5" s="13" t="s">
        <v>334</v>
      </c>
      <c r="C5" s="137"/>
    </row>
    <row r="6" spans="1:62" x14ac:dyDescent="0.15">
      <c r="C6" s="138"/>
      <c r="D6" s="39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40"/>
      <c r="BA6" s="40"/>
      <c r="BB6" s="40"/>
      <c r="BC6" s="40"/>
      <c r="BD6" s="40"/>
      <c r="BE6" s="40"/>
      <c r="BF6" s="40"/>
      <c r="BG6" s="40"/>
      <c r="BH6" s="40"/>
      <c r="BI6" s="40"/>
    </row>
    <row r="7" spans="1:62" x14ac:dyDescent="0.15">
      <c r="A7" s="42"/>
      <c r="B7" s="90" t="s">
        <v>332</v>
      </c>
      <c r="D7" s="182"/>
      <c r="E7" s="182"/>
      <c r="F7" s="182"/>
      <c r="G7" s="182"/>
      <c r="H7" s="182"/>
      <c r="I7" s="182"/>
      <c r="J7" s="182"/>
      <c r="K7" s="182"/>
      <c r="L7" s="182"/>
      <c r="M7" s="182"/>
      <c r="N7" s="182"/>
      <c r="O7" s="182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40"/>
      <c r="BA7" s="40"/>
      <c r="BB7" s="40"/>
      <c r="BC7" s="40"/>
      <c r="BD7" s="40"/>
      <c r="BE7" s="40"/>
      <c r="BF7" s="40"/>
      <c r="BG7" s="40"/>
      <c r="BH7" s="40"/>
      <c r="BI7" s="40"/>
    </row>
    <row r="8" spans="1:62" s="90" customFormat="1" x14ac:dyDescent="0.15">
      <c r="A8" s="139"/>
      <c r="B8" s="62" t="s">
        <v>317</v>
      </c>
      <c r="C8" s="98" t="s">
        <v>17</v>
      </c>
      <c r="D8" s="130">
        <f>Assumptions!D8</f>
        <v>507.98</v>
      </c>
      <c r="E8" s="130">
        <f>Assumptions!E8</f>
        <v>554.76</v>
      </c>
      <c r="F8" s="130">
        <f>Assumptions!F8</f>
        <v>157.88999999999999</v>
      </c>
      <c r="G8" s="130">
        <f>Assumptions!G8</f>
        <v>757.51</v>
      </c>
      <c r="H8" s="130">
        <f>Assumptions!H8</f>
        <v>162.29</v>
      </c>
      <c r="I8" s="130">
        <f>Assumptions!I8</f>
        <v>1165</v>
      </c>
      <c r="J8" s="130">
        <f>Assumptions!J8</f>
        <v>714.11</v>
      </c>
      <c r="K8" s="130">
        <f>Assumptions!K8</f>
        <v>1045.67</v>
      </c>
      <c r="L8" s="130">
        <f>Assumptions!L8</f>
        <v>1108.55</v>
      </c>
      <c r="M8" s="130">
        <f>Assumptions!M8</f>
        <v>0</v>
      </c>
      <c r="N8" s="130">
        <f>Assumptions!N8</f>
        <v>1540.51</v>
      </c>
      <c r="O8" s="130">
        <f>Assumptions!O8</f>
        <v>4865.3</v>
      </c>
      <c r="P8" s="65">
        <f t="shared" ref="P8:AM8" si="0">SUM(P9,P10,P11,P12,P13,P14,P15,P16,P17)</f>
        <v>494.53500000000008</v>
      </c>
      <c r="Q8" s="65">
        <f t="shared" si="0"/>
        <v>494.53500000000008</v>
      </c>
      <c r="R8" s="65">
        <f t="shared" si="0"/>
        <v>494.53500000000008</v>
      </c>
      <c r="S8" s="65">
        <f t="shared" si="0"/>
        <v>494.53500000000008</v>
      </c>
      <c r="T8" s="65">
        <f t="shared" si="0"/>
        <v>494.53500000000008</v>
      </c>
      <c r="U8" s="65">
        <f t="shared" si="0"/>
        <v>12772.366259829474</v>
      </c>
      <c r="V8" s="65">
        <f t="shared" si="0"/>
        <v>16604.076137778316</v>
      </c>
      <c r="W8" s="65">
        <f t="shared" si="0"/>
        <v>19158.549389744217</v>
      </c>
      <c r="X8" s="65">
        <f t="shared" si="0"/>
        <v>13505.007523464354</v>
      </c>
      <c r="Y8" s="65">
        <f t="shared" si="0"/>
        <v>2612.4023740602283</v>
      </c>
      <c r="Z8" s="65">
        <f t="shared" si="0"/>
        <v>1053.8814950305982</v>
      </c>
      <c r="AA8" s="65">
        <f t="shared" si="0"/>
        <v>3273.2770163794098</v>
      </c>
      <c r="AB8" s="65">
        <f t="shared" si="0"/>
        <v>419.76848893093796</v>
      </c>
      <c r="AC8" s="65">
        <f t="shared" si="0"/>
        <v>419.76848893093796</v>
      </c>
      <c r="AD8" s="65">
        <f t="shared" si="0"/>
        <v>419.76848893093796</v>
      </c>
      <c r="AE8" s="65">
        <f t="shared" si="0"/>
        <v>59676.828374510864</v>
      </c>
      <c r="AF8" s="65">
        <f t="shared" si="0"/>
        <v>46359.813199888529</v>
      </c>
      <c r="AG8" s="65">
        <f t="shared" si="0"/>
        <v>57013.4253395864</v>
      </c>
      <c r="AH8" s="65">
        <f t="shared" si="0"/>
        <v>35706.20106019068</v>
      </c>
      <c r="AI8" s="65">
        <f t="shared" si="0"/>
        <v>43696.410164964072</v>
      </c>
      <c r="AJ8" s="65">
        <f t="shared" si="0"/>
        <v>18423.052265484919</v>
      </c>
      <c r="AK8" s="65">
        <f t="shared" si="0"/>
        <v>12282.034843656613</v>
      </c>
      <c r="AL8" s="65">
        <f t="shared" si="0"/>
        <v>9211.5261327424596</v>
      </c>
      <c r="AM8" s="186">
        <f t="shared" si="0"/>
        <v>61410.174218283086</v>
      </c>
      <c r="AN8" s="186">
        <f t="shared" ref="AN8:AQ8" si="1">SUM(AN9,AN10,AN11,AN12,AN13,AN14,AN15,AN16,AN17)</f>
        <v>3070.5087109141532</v>
      </c>
      <c r="AO8" s="186">
        <f t="shared" si="1"/>
        <v>3070.5087109141532</v>
      </c>
      <c r="AP8" s="186">
        <f t="shared" si="1"/>
        <v>3070.5087109141532</v>
      </c>
      <c r="AQ8" s="186">
        <f t="shared" si="1"/>
        <v>116886.77058876518</v>
      </c>
      <c r="AR8" s="186">
        <f t="shared" ref="AR8:AY8" si="2">SUM(AR9,AR10,AR11,AR12,AR13,AR14,AR15,AR16,AR17)</f>
        <v>64287.723823820852</v>
      </c>
      <c r="AS8" s="186">
        <f t="shared" si="2"/>
        <v>58443.385294382591</v>
      </c>
      <c r="AT8" s="186">
        <f t="shared" si="2"/>
        <v>70132.062353259113</v>
      </c>
      <c r="AU8" s="186">
        <f t="shared" si="2"/>
        <v>64287.723823820852</v>
      </c>
      <c r="AV8" s="186">
        <f t="shared" si="2"/>
        <v>47705.704941049218</v>
      </c>
      <c r="AW8" s="186">
        <f t="shared" si="2"/>
        <v>31803.803294032819</v>
      </c>
      <c r="AX8" s="186">
        <f t="shared" si="2"/>
        <v>23852.852470524609</v>
      </c>
      <c r="AY8" s="186">
        <f t="shared" si="2"/>
        <v>159019.01647016409</v>
      </c>
      <c r="AZ8" s="142"/>
      <c r="BA8" s="142"/>
      <c r="BB8" s="142"/>
      <c r="BC8" s="142"/>
      <c r="BD8" s="142"/>
      <c r="BE8" s="142"/>
      <c r="BF8" s="142"/>
      <c r="BG8" s="142"/>
      <c r="BH8" s="142"/>
      <c r="BI8" s="142"/>
    </row>
    <row r="9" spans="1:62" x14ac:dyDescent="0.15">
      <c r="A9" s="42"/>
      <c r="B9" s="33" t="s">
        <v>210</v>
      </c>
      <c r="C9" s="94" t="s">
        <v>17</v>
      </c>
      <c r="D9" s="183">
        <f>Assumptions!D10</f>
        <v>88.186189055711665</v>
      </c>
      <c r="E9" s="53">
        <f>Assumptions!E10</f>
        <v>96.307276350538601</v>
      </c>
      <c r="F9" s="53">
        <f>Assumptions!F10</f>
        <v>27.409971632753873</v>
      </c>
      <c r="G9" s="53">
        <f>Assumptions!G10</f>
        <v>131.5050200236075</v>
      </c>
      <c r="H9" s="53">
        <f>Assumptions!H10</f>
        <v>28.173819091010358</v>
      </c>
      <c r="I9" s="53">
        <f>Assumptions!I10</f>
        <v>202.24597474291127</v>
      </c>
      <c r="J9" s="53">
        <f>Assumptions!J10</f>
        <v>123.97070645807757</v>
      </c>
      <c r="K9" s="53">
        <f>Assumptions!K10</f>
        <v>181.53008447160519</v>
      </c>
      <c r="L9" s="53">
        <f>Assumptions!L10</f>
        <v>192.44615905687064</v>
      </c>
      <c r="M9" s="53">
        <f>Assumptions!M10</f>
        <v>0</v>
      </c>
      <c r="N9" s="53">
        <f>Assumptions!N10</f>
        <v>267.43514725425092</v>
      </c>
      <c r="O9" s="53">
        <f>Assumptions!O10</f>
        <v>844.62432696711278</v>
      </c>
      <c r="P9" s="53">
        <f>Assumptions!P10</f>
        <v>85.852114265652915</v>
      </c>
      <c r="Q9" s="53">
        <f>Assumptions!Q10</f>
        <v>85.852114265652915</v>
      </c>
      <c r="R9" s="53">
        <f>Assumptions!R10</f>
        <v>85.852114265652915</v>
      </c>
      <c r="S9" s="53">
        <f>Assumptions!S10</f>
        <v>85.852114265652915</v>
      </c>
      <c r="T9" s="53">
        <f>Assumptions!T10</f>
        <v>85.852114265652915</v>
      </c>
      <c r="U9" s="53">
        <f>Assumptions!U10</f>
        <v>3414.6367986080904</v>
      </c>
      <c r="V9" s="53">
        <f>Assumptions!V10</f>
        <v>4439.0278381905173</v>
      </c>
      <c r="W9" s="53">
        <f>Assumptions!W10</f>
        <v>5121.9551979121361</v>
      </c>
      <c r="X9" s="53">
        <f>Assumptions!X10</f>
        <v>1726.0289677234127</v>
      </c>
      <c r="Y9" s="53">
        <f>Assumptions!Y10</f>
        <v>215.75362096542659</v>
      </c>
      <c r="Z9" s="53">
        <f>Assumptions!Z10</f>
        <v>129.45217257925594</v>
      </c>
      <c r="AA9" s="53">
        <f>Assumptions!AA10</f>
        <v>431.50724193085318</v>
      </c>
      <c r="AB9" s="53">
        <f>Assumptions!AB10</f>
        <v>43.150724193085317</v>
      </c>
      <c r="AC9" s="53">
        <f>Assumptions!AC10</f>
        <v>43.150724193085317</v>
      </c>
      <c r="AD9" s="53">
        <f>Assumptions!AD10</f>
        <v>43.150724193085317</v>
      </c>
      <c r="AE9" s="53">
        <f>Assumptions!AE10</f>
        <v>14496.209969008265</v>
      </c>
      <c r="AF9" s="53">
        <f>Assumptions!AF10</f>
        <v>10232.618801652892</v>
      </c>
      <c r="AG9" s="53">
        <f>Assumptions!AG10</f>
        <v>13643.491735537191</v>
      </c>
      <c r="AH9" s="53">
        <f>Assumptions!AH10</f>
        <v>6821.7458677685954</v>
      </c>
      <c r="AI9" s="53">
        <f>Assumptions!AI10</f>
        <v>9379.900568181818</v>
      </c>
      <c r="AJ9" s="53">
        <f>Assumptions!AJ10</f>
        <v>1830.9232374707788</v>
      </c>
      <c r="AK9" s="53">
        <f>Assumptions!AK10</f>
        <v>1220.615491647186</v>
      </c>
      <c r="AL9" s="53">
        <f>Assumptions!AL10</f>
        <v>915.46161873538938</v>
      </c>
      <c r="AM9" s="184">
        <f>Assumptions!AM10</f>
        <v>6103.077458235929</v>
      </c>
      <c r="AN9" s="184">
        <f>Assumptions!AN10</f>
        <v>305.1538729117965</v>
      </c>
      <c r="AO9" s="184">
        <f>Assumptions!AO10</f>
        <v>305.1538729117965</v>
      </c>
      <c r="AP9" s="184">
        <f>Assumptions!AP10</f>
        <v>305.1538729117965</v>
      </c>
      <c r="AQ9" s="184">
        <f>Assumptions!AQ10</f>
        <v>41563.82311902973</v>
      </c>
      <c r="AR9" s="184">
        <f>Assumptions!AR10</f>
        <v>22860.102715466353</v>
      </c>
      <c r="AS9" s="184">
        <f>Assumptions!AS10</f>
        <v>20781.911559514865</v>
      </c>
      <c r="AT9" s="184">
        <f>Assumptions!AT10</f>
        <v>24938.293871417838</v>
      </c>
      <c r="AU9" s="184">
        <f>Assumptions!AU10</f>
        <v>22860.102715466353</v>
      </c>
      <c r="AV9" s="184">
        <f>Assumptions!AV10</f>
        <v>4858.8761023514926</v>
      </c>
      <c r="AW9" s="184">
        <f>Assumptions!AW10</f>
        <v>3239.2507349009957</v>
      </c>
      <c r="AX9" s="184">
        <f>Assumptions!AX10</f>
        <v>2429.4380511757463</v>
      </c>
      <c r="AY9" s="184">
        <f>Assumptions!AY10</f>
        <v>16196.253674504978</v>
      </c>
      <c r="AZ9" s="40"/>
      <c r="BA9" s="40"/>
      <c r="BB9" s="40"/>
      <c r="BC9" s="40"/>
      <c r="BD9" s="40"/>
      <c r="BE9" s="40"/>
      <c r="BF9" s="40"/>
      <c r="BG9" s="40"/>
      <c r="BH9" s="40"/>
      <c r="BI9" s="40"/>
    </row>
    <row r="10" spans="1:62" x14ac:dyDescent="0.15">
      <c r="A10" s="42"/>
      <c r="B10" s="35" t="s">
        <v>213</v>
      </c>
      <c r="C10" s="94" t="s">
        <v>17</v>
      </c>
      <c r="D10" s="183">
        <f>Assumptions!D13</f>
        <v>73.691027218378281</v>
      </c>
      <c r="E10" s="53">
        <f>Assumptions!E13</f>
        <v>80.477251584053576</v>
      </c>
      <c r="F10" s="53">
        <f>Assumptions!F13</f>
        <v>22.904595235067809</v>
      </c>
      <c r="G10" s="53">
        <f>Assumptions!G13</f>
        <v>109.88954295089125</v>
      </c>
      <c r="H10" s="53">
        <f>Assumptions!H13</f>
        <v>23.542889104434447</v>
      </c>
      <c r="I10" s="53">
        <f>Assumptions!I13</f>
        <v>169.00280859366649</v>
      </c>
      <c r="J10" s="53">
        <f>Assumptions!J13</f>
        <v>103.59364433032032</v>
      </c>
      <c r="K10" s="53">
        <f>Assumptions!K13</f>
        <v>151.69198872286631</v>
      </c>
      <c r="L10" s="53">
        <f>Assumptions!L13</f>
        <v>160.8137883832695</v>
      </c>
      <c r="M10" s="53">
        <f>Assumptions!M13</f>
        <v>0</v>
      </c>
      <c r="N10" s="53">
        <f>Assumptions!N13</f>
        <v>223.47683834045421</v>
      </c>
      <c r="O10" s="53">
        <f>Assumptions!O13</f>
        <v>705.79344605215931</v>
      </c>
      <c r="P10" s="53">
        <f>Assumptions!P13</f>
        <v>71.740604247097721</v>
      </c>
      <c r="Q10" s="53">
        <f>Assumptions!Q13</f>
        <v>71.740604247097721</v>
      </c>
      <c r="R10" s="53">
        <f>Assumptions!R13</f>
        <v>71.740604247097721</v>
      </c>
      <c r="S10" s="53">
        <f>Assumptions!S13</f>
        <v>71.740604247097721</v>
      </c>
      <c r="T10" s="53">
        <f>Assumptions!T13</f>
        <v>71.740604247097721</v>
      </c>
      <c r="U10" s="53">
        <f>Assumptions!U13</f>
        <v>1691.1700739451935</v>
      </c>
      <c r="V10" s="53">
        <f>Assumptions!V13</f>
        <v>2198.5210961287512</v>
      </c>
      <c r="W10" s="53">
        <f>Assumptions!W13</f>
        <v>2536.7551109177907</v>
      </c>
      <c r="X10" s="53">
        <f>Assumptions!X13</f>
        <v>394.00991305211852</v>
      </c>
      <c r="Y10" s="53">
        <f>Assumptions!Y13</f>
        <v>1027.1198588110783</v>
      </c>
      <c r="Z10" s="53">
        <f>Assumptions!Z13</f>
        <v>102.71198588110782</v>
      </c>
      <c r="AA10" s="53">
        <f>Assumptions!AA13</f>
        <v>102.71198588110782</v>
      </c>
      <c r="AB10" s="53">
        <f>Assumptions!AB13</f>
        <v>102.71198588110782</v>
      </c>
      <c r="AC10" s="53">
        <f>Assumptions!AC13</f>
        <v>102.71198588110782</v>
      </c>
      <c r="AD10" s="53">
        <f>Assumptions!AD13</f>
        <v>102.71198588110782</v>
      </c>
      <c r="AE10" s="53">
        <f>Assumptions!AE13</f>
        <v>14398.976780794963</v>
      </c>
      <c r="AF10" s="53">
        <f>Assumptions!AF13</f>
        <v>14398.976780794963</v>
      </c>
      <c r="AG10" s="53">
        <f>Assumptions!AG13</f>
        <v>14398.976780794963</v>
      </c>
      <c r="AH10" s="53">
        <f>Assumptions!AH13</f>
        <v>14398.976780794963</v>
      </c>
      <c r="AI10" s="53">
        <f>Assumptions!AI13</f>
        <v>14398.976780794963</v>
      </c>
      <c r="AJ10" s="53">
        <f>Assumptions!AJ13</f>
        <v>702.47340304095678</v>
      </c>
      <c r="AK10" s="53">
        <f>Assumptions!AK13</f>
        <v>468.31560202730458</v>
      </c>
      <c r="AL10" s="53">
        <f>Assumptions!AL13</f>
        <v>351.23670152047839</v>
      </c>
      <c r="AM10" s="184">
        <f>Assumptions!AM13</f>
        <v>2341.5780101365226</v>
      </c>
      <c r="AN10" s="184">
        <f>Assumptions!AN13</f>
        <v>117.07890050682614</v>
      </c>
      <c r="AO10" s="184">
        <f>Assumptions!AO13</f>
        <v>117.07890050682614</v>
      </c>
      <c r="AP10" s="184">
        <f>Assumptions!AP13</f>
        <v>117.07890050682614</v>
      </c>
      <c r="AQ10" s="184">
        <f>Assumptions!AQ13</f>
        <v>18410.423277007081</v>
      </c>
      <c r="AR10" s="184">
        <f>Assumptions!AR13</f>
        <v>10125.732802353894</v>
      </c>
      <c r="AS10" s="184">
        <f>Assumptions!AS13</f>
        <v>9205.2116385035406</v>
      </c>
      <c r="AT10" s="184">
        <f>Assumptions!AT13</f>
        <v>11046.253966204249</v>
      </c>
      <c r="AU10" s="184">
        <f>Assumptions!AU13</f>
        <v>10125.732802353894</v>
      </c>
      <c r="AV10" s="184">
        <f>Assumptions!AV13</f>
        <v>4483.1004832880117</v>
      </c>
      <c r="AW10" s="184">
        <f>Assumptions!AW13</f>
        <v>2988.733655525341</v>
      </c>
      <c r="AX10" s="184">
        <f>Assumptions!AX13</f>
        <v>2241.5502416440058</v>
      </c>
      <c r="AY10" s="184">
        <f>Assumptions!AY13</f>
        <v>14943.668277626704</v>
      </c>
      <c r="AZ10" s="45"/>
      <c r="BA10" s="45"/>
      <c r="BB10" s="45"/>
      <c r="BC10" s="45"/>
      <c r="BD10" s="45"/>
      <c r="BE10" s="45"/>
      <c r="BF10" s="45"/>
      <c r="BG10" s="45"/>
      <c r="BH10" s="45"/>
      <c r="BI10" s="45"/>
    </row>
    <row r="11" spans="1:62" x14ac:dyDescent="0.15">
      <c r="A11" s="42"/>
      <c r="B11" s="35" t="s">
        <v>214</v>
      </c>
      <c r="C11" s="94" t="s">
        <v>17</v>
      </c>
      <c r="D11" s="183">
        <f>Assumptions!D16</f>
        <v>133.92777314304814</v>
      </c>
      <c r="E11" s="53">
        <f>Assumptions!E16</f>
        <v>146.26121388408475</v>
      </c>
      <c r="F11" s="53">
        <f>Assumptions!F16</f>
        <v>41.627339858962685</v>
      </c>
      <c r="G11" s="53">
        <f>Assumptions!G16</f>
        <v>199.71579084528994</v>
      </c>
      <c r="H11" s="53">
        <f>Assumptions!H16</f>
        <v>42.787389864532614</v>
      </c>
      <c r="I11" s="53">
        <f>Assumptions!I16</f>
        <v>307.14960374749211</v>
      </c>
      <c r="J11" s="53">
        <f>Assumptions!J16</f>
        <v>188.27347942671383</v>
      </c>
      <c r="K11" s="53">
        <f>Assumptions!K16</f>
        <v>275.68852030097867</v>
      </c>
      <c r="L11" s="53">
        <f>Assumptions!L16</f>
        <v>292.26668947148704</v>
      </c>
      <c r="M11" s="53">
        <f>Assumptions!M16</f>
        <v>0</v>
      </c>
      <c r="N11" s="53">
        <f>Assumptions!N16</f>
        <v>406.15196229102935</v>
      </c>
      <c r="O11" s="53">
        <f>Assumptions!O16</f>
        <v>1282.7252936589473</v>
      </c>
      <c r="P11" s="53">
        <f>Assumptions!P16</f>
        <v>130.3830294328464</v>
      </c>
      <c r="Q11" s="53">
        <f>Assumptions!Q16</f>
        <v>130.3830294328464</v>
      </c>
      <c r="R11" s="53">
        <f>Assumptions!R16</f>
        <v>130.3830294328464</v>
      </c>
      <c r="S11" s="53">
        <f>Assumptions!S16</f>
        <v>130.3830294328464</v>
      </c>
      <c r="T11" s="53">
        <f>Assumptions!T16</f>
        <v>130.3830294328464</v>
      </c>
      <c r="U11" s="53">
        <f>Assumptions!U16</f>
        <v>1168.5515441496302</v>
      </c>
      <c r="V11" s="53">
        <f>Assumptions!V16</f>
        <v>1519.1170073945193</v>
      </c>
      <c r="W11" s="53">
        <f>Assumptions!W16</f>
        <v>1752.8273162244457</v>
      </c>
      <c r="X11" s="53">
        <f>Assumptions!X16</f>
        <v>3364.34842419297</v>
      </c>
      <c r="Y11" s="53">
        <f>Assumptions!Y16</f>
        <v>328.88662480091534</v>
      </c>
      <c r="Z11" s="53">
        <f>Assumptions!Z16</f>
        <v>197.33197488054918</v>
      </c>
      <c r="AA11" s="53">
        <f>Assumptions!AA16</f>
        <v>657.77324960183068</v>
      </c>
      <c r="AB11" s="53">
        <f>Assumptions!AB16</f>
        <v>65.777324960183066</v>
      </c>
      <c r="AC11" s="53">
        <f>Assumptions!AC16</f>
        <v>65.777324960183066</v>
      </c>
      <c r="AD11" s="53">
        <f>Assumptions!AD16</f>
        <v>65.777324960183066</v>
      </c>
      <c r="AE11" s="53">
        <f>Assumptions!AE16</f>
        <v>6118.8145661157023</v>
      </c>
      <c r="AF11" s="53">
        <f>Assumptions!AF16</f>
        <v>4319.1632231404956</v>
      </c>
      <c r="AG11" s="53">
        <f>Assumptions!AG16</f>
        <v>5758.8842975206617</v>
      </c>
      <c r="AH11" s="53">
        <f>Assumptions!AH16</f>
        <v>2879.4421487603308</v>
      </c>
      <c r="AI11" s="53">
        <f>Assumptions!AI16</f>
        <v>3959.2329545454545</v>
      </c>
      <c r="AJ11" s="53">
        <f>Assumptions!AJ16</f>
        <v>11683.699981763024</v>
      </c>
      <c r="AK11" s="53">
        <f>Assumptions!AK16</f>
        <v>7789.1333211753499</v>
      </c>
      <c r="AL11" s="53">
        <f>Assumptions!AL16</f>
        <v>5841.849990881512</v>
      </c>
      <c r="AM11" s="184">
        <f>Assumptions!AM16</f>
        <v>38945.666605876744</v>
      </c>
      <c r="AN11" s="184">
        <f>Assumptions!AN16</f>
        <v>1947.2833302938375</v>
      </c>
      <c r="AO11" s="184">
        <f>Assumptions!AO16</f>
        <v>1947.2833302938375</v>
      </c>
      <c r="AP11" s="184">
        <f>Assumptions!AP16</f>
        <v>1947.2833302938375</v>
      </c>
      <c r="AQ11" s="184">
        <f>Assumptions!AQ16</f>
        <v>13332.574896694216</v>
      </c>
      <c r="AR11" s="184">
        <f>Assumptions!AR16</f>
        <v>7332.9161931818189</v>
      </c>
      <c r="AS11" s="184">
        <f>Assumptions!AS16</f>
        <v>6666.2874483471078</v>
      </c>
      <c r="AT11" s="184">
        <f>Assumptions!AT16</f>
        <v>7999.544938016531</v>
      </c>
      <c r="AU11" s="184">
        <f>Assumptions!AU16</f>
        <v>7332.9161931818189</v>
      </c>
      <c r="AV11" s="184">
        <f>Assumptions!AV16</f>
        <v>26153.364035162158</v>
      </c>
      <c r="AW11" s="184">
        <f>Assumptions!AW16</f>
        <v>17435.576023441441</v>
      </c>
      <c r="AX11" s="184">
        <f>Assumptions!AX16</f>
        <v>13076.682017581079</v>
      </c>
      <c r="AY11" s="184">
        <f>Assumptions!AY16</f>
        <v>87177.880117207198</v>
      </c>
      <c r="AZ11" s="21"/>
      <c r="BA11" s="21"/>
      <c r="BB11" s="21"/>
      <c r="BC11" s="21"/>
      <c r="BD11" s="21"/>
      <c r="BE11" s="21"/>
      <c r="BF11" s="21"/>
      <c r="BG11" s="21"/>
      <c r="BH11" s="21"/>
      <c r="BI11" s="21"/>
    </row>
    <row r="12" spans="1:62" x14ac:dyDescent="0.15">
      <c r="A12" s="42"/>
      <c r="B12" s="35" t="s">
        <v>215</v>
      </c>
      <c r="C12" s="94" t="s">
        <v>17</v>
      </c>
      <c r="D12" s="183">
        <f>Assumptions!D19</f>
        <v>137.15730366006116</v>
      </c>
      <c r="E12" s="53">
        <f>Assumptions!E19</f>
        <v>149.78815264076445</v>
      </c>
      <c r="F12" s="53">
        <f>Assumptions!F19</f>
        <v>42.63114034979143</v>
      </c>
      <c r="G12" s="53">
        <f>Assumptions!G19</f>
        <v>204.53173175229915</v>
      </c>
      <c r="H12" s="53">
        <f>Assumptions!H19</f>
        <v>43.819163768241509</v>
      </c>
      <c r="I12" s="53">
        <f>Assumptions!I19</f>
        <v>314.55620056689486</v>
      </c>
      <c r="J12" s="53">
        <f>Assumptions!J19</f>
        <v>192.81350076122339</v>
      </c>
      <c r="K12" s="53">
        <f>Assumptions!K19</f>
        <v>282.33646544788411</v>
      </c>
      <c r="L12" s="53">
        <f>Assumptions!L19</f>
        <v>299.31440011882512</v>
      </c>
      <c r="M12" s="53">
        <f>Assumptions!M19</f>
        <v>0</v>
      </c>
      <c r="N12" s="53">
        <f>Assumptions!N19</f>
        <v>415.94589917193747</v>
      </c>
      <c r="O12" s="53">
        <f>Assumptions!O19</f>
        <v>1313.6568949511704</v>
      </c>
      <c r="P12" s="53">
        <f>Assumptions!P19</f>
        <v>133.52708210072905</v>
      </c>
      <c r="Q12" s="53">
        <f>Assumptions!Q19</f>
        <v>133.52708210072905</v>
      </c>
      <c r="R12" s="53">
        <f>Assumptions!R19</f>
        <v>133.52708210072905</v>
      </c>
      <c r="S12" s="53">
        <f>Assumptions!S19</f>
        <v>133.52708210072905</v>
      </c>
      <c r="T12" s="53">
        <f>Assumptions!T19</f>
        <v>133.52708210072905</v>
      </c>
      <c r="U12" s="53">
        <f>Assumptions!U19</f>
        <v>2845.0413223140495</v>
      </c>
      <c r="V12" s="53">
        <f>Assumptions!V19</f>
        <v>3698.5537190082646</v>
      </c>
      <c r="W12" s="53">
        <f>Assumptions!W19</f>
        <v>4267.5619834710742</v>
      </c>
      <c r="X12" s="53">
        <f>Assumptions!X19</f>
        <v>5204.0084156411831</v>
      </c>
      <c r="Y12" s="53">
        <f>Assumptions!Y19</f>
        <v>650.50105195514789</v>
      </c>
      <c r="Z12" s="53">
        <f>Assumptions!Z19</f>
        <v>390.30063117308862</v>
      </c>
      <c r="AA12" s="53">
        <f>Assumptions!AA19</f>
        <v>1301.0021039102958</v>
      </c>
      <c r="AB12" s="53">
        <f>Assumptions!AB19</f>
        <v>130.10021039102958</v>
      </c>
      <c r="AC12" s="53">
        <f>Assumptions!AC19</f>
        <v>130.10021039102958</v>
      </c>
      <c r="AD12" s="53">
        <f>Assumptions!AD19</f>
        <v>130.10021039102958</v>
      </c>
      <c r="AE12" s="53">
        <f>Assumptions!AE19</f>
        <v>12813.959194214875</v>
      </c>
      <c r="AF12" s="53">
        <f>Assumptions!AF19</f>
        <v>9045.1476665046175</v>
      </c>
      <c r="AG12" s="53">
        <f>Assumptions!AG19</f>
        <v>12060.196888672825</v>
      </c>
      <c r="AH12" s="53">
        <f>Assumptions!AH19</f>
        <v>6030.0984443364123</v>
      </c>
      <c r="AI12" s="53">
        <f>Assumptions!AI19</f>
        <v>8291.3853609625658</v>
      </c>
      <c r="AJ12" s="53">
        <f>Assumptions!AJ19</f>
        <v>2968.2667372175938</v>
      </c>
      <c r="AK12" s="53">
        <f>Assumptions!AK19</f>
        <v>1978.8444914783961</v>
      </c>
      <c r="AL12" s="53">
        <f>Assumptions!AL19</f>
        <v>1484.1333686087969</v>
      </c>
      <c r="AM12" s="184">
        <f>Assumptions!AM19</f>
        <v>9894.2224573919793</v>
      </c>
      <c r="AN12" s="184">
        <f>Assumptions!AN19</f>
        <v>494.71112286959902</v>
      </c>
      <c r="AO12" s="184">
        <f>Assumptions!AO19</f>
        <v>494.71112286959902</v>
      </c>
      <c r="AP12" s="184">
        <f>Assumptions!AP19</f>
        <v>494.71112286959902</v>
      </c>
      <c r="AQ12" s="184">
        <f>Assumptions!AQ19</f>
        <v>22921.864893999282</v>
      </c>
      <c r="AR12" s="184">
        <f>Assumptions!AR19</f>
        <v>12607.025691699604</v>
      </c>
      <c r="AS12" s="184">
        <f>Assumptions!AS19</f>
        <v>11460.932446999641</v>
      </c>
      <c r="AT12" s="184">
        <f>Assumptions!AT19</f>
        <v>13753.118936399565</v>
      </c>
      <c r="AU12" s="184">
        <f>Assumptions!AU19</f>
        <v>12607.025691699604</v>
      </c>
      <c r="AV12" s="184">
        <f>Assumptions!AV19</f>
        <v>9213.8689996668254</v>
      </c>
      <c r="AW12" s="184">
        <f>Assumptions!AW19</f>
        <v>6142.5793331112181</v>
      </c>
      <c r="AX12" s="184">
        <f>Assumptions!AX19</f>
        <v>4606.9344998334127</v>
      </c>
      <c r="AY12" s="184">
        <f>Assumptions!AY19</f>
        <v>30712.896665556091</v>
      </c>
      <c r="AZ12" s="21"/>
      <c r="BA12" s="21"/>
      <c r="BB12" s="21"/>
      <c r="BC12" s="21"/>
      <c r="BD12" s="21"/>
      <c r="BE12" s="21"/>
      <c r="BF12" s="21"/>
      <c r="BG12" s="21"/>
      <c r="BH12" s="21"/>
      <c r="BI12" s="21"/>
    </row>
    <row r="13" spans="1:62" x14ac:dyDescent="0.15">
      <c r="A13" s="42"/>
      <c r="B13" s="35" t="s">
        <v>216</v>
      </c>
      <c r="C13" s="94" t="s">
        <v>17</v>
      </c>
      <c r="D13" s="183">
        <f>Assumptions!D22</f>
        <v>35.811778044584173</v>
      </c>
      <c r="E13" s="53">
        <f>Assumptions!E22</f>
        <v>39.109693271415246</v>
      </c>
      <c r="F13" s="53">
        <f>Assumptions!F22</f>
        <v>11.130992628566862</v>
      </c>
      <c r="G13" s="53">
        <f>Assumptions!G22</f>
        <v>53.403244195741877</v>
      </c>
      <c r="H13" s="53">
        <f>Assumptions!H22</f>
        <v>11.441185595605271</v>
      </c>
      <c r="I13" s="53">
        <f>Assumptions!I22</f>
        <v>82.130637863578414</v>
      </c>
      <c r="J13" s="53">
        <f>Assumptions!J22</f>
        <v>50.343613566317572</v>
      </c>
      <c r="K13" s="53">
        <f>Assumptions!K22</f>
        <v>73.718063600693597</v>
      </c>
      <c r="L13" s="53">
        <f>Assumptions!L22</f>
        <v>78.151003093278845</v>
      </c>
      <c r="M13" s="53">
        <f>Assumptions!M22</f>
        <v>0</v>
      </c>
      <c r="N13" s="53">
        <f>Assumptions!N22</f>
        <v>108.60349264825852</v>
      </c>
      <c r="O13" s="53">
        <f>Assumptions!O22</f>
        <v>342.99587330271936</v>
      </c>
      <c r="P13" s="53">
        <f>Assumptions!P22</f>
        <v>34.86392703507704</v>
      </c>
      <c r="Q13" s="53">
        <f>Assumptions!Q22</f>
        <v>34.86392703507704</v>
      </c>
      <c r="R13" s="53">
        <f>Assumptions!R22</f>
        <v>34.86392703507704</v>
      </c>
      <c r="S13" s="53">
        <f>Assumptions!S22</f>
        <v>34.86392703507704</v>
      </c>
      <c r="T13" s="53">
        <f>Assumptions!T22</f>
        <v>34.86392703507704</v>
      </c>
      <c r="U13" s="53">
        <f>Assumptions!U22</f>
        <v>228.52664576802505</v>
      </c>
      <c r="V13" s="53">
        <f>Assumptions!V22</f>
        <v>297.08463949843258</v>
      </c>
      <c r="W13" s="53">
        <f>Assumptions!W22</f>
        <v>342.7899686520376</v>
      </c>
      <c r="X13" s="53">
        <f>Assumptions!X22</f>
        <v>479.74854068729655</v>
      </c>
      <c r="Y13" s="53">
        <f>Assumptions!Y22</f>
        <v>59.968567585912069</v>
      </c>
      <c r="Z13" s="53">
        <f>Assumptions!Z22</f>
        <v>35.981140551547242</v>
      </c>
      <c r="AA13" s="53">
        <f>Assumptions!AA22</f>
        <v>119.93713517182414</v>
      </c>
      <c r="AB13" s="53">
        <f>Assumptions!AB22</f>
        <v>11.993713517182416</v>
      </c>
      <c r="AC13" s="53">
        <f>Assumptions!AC22</f>
        <v>11.993713517182416</v>
      </c>
      <c r="AD13" s="53">
        <f>Assumptions!AD22</f>
        <v>11.993713517182416</v>
      </c>
      <c r="AE13" s="53">
        <f>Assumptions!AE22</f>
        <v>2082.1487603305786</v>
      </c>
      <c r="AF13" s="53">
        <f>Assumptions!AF22</f>
        <v>1469.7520661157025</v>
      </c>
      <c r="AG13" s="53">
        <f>Assumptions!AG22</f>
        <v>1959.6694214876036</v>
      </c>
      <c r="AH13" s="53">
        <f>Assumptions!AH22</f>
        <v>979.83471074380179</v>
      </c>
      <c r="AI13" s="53">
        <f>Assumptions!AI22</f>
        <v>1347.2727272727273</v>
      </c>
      <c r="AJ13" s="53">
        <f>Assumptions!AJ22</f>
        <v>61.884297520661143</v>
      </c>
      <c r="AK13" s="53">
        <f>Assumptions!AK22</f>
        <v>41.256198347107429</v>
      </c>
      <c r="AL13" s="53">
        <f>Assumptions!AL22</f>
        <v>30.942148760330571</v>
      </c>
      <c r="AM13" s="184">
        <f>Assumptions!AM22</f>
        <v>206.28099173553716</v>
      </c>
      <c r="AN13" s="184">
        <f>Assumptions!AN22</f>
        <v>10.314049586776857</v>
      </c>
      <c r="AO13" s="184">
        <f>Assumptions!AO22</f>
        <v>10.314049586776857</v>
      </c>
      <c r="AP13" s="184">
        <f>Assumptions!AP22</f>
        <v>10.314049586776857</v>
      </c>
      <c r="AQ13" s="184">
        <f>Assumptions!AQ22</f>
        <v>3945.1239669421493</v>
      </c>
      <c r="AR13" s="184">
        <f>Assumptions!AR22</f>
        <v>2169.818181818182</v>
      </c>
      <c r="AS13" s="184">
        <f>Assumptions!AS22</f>
        <v>1972.5619834710747</v>
      </c>
      <c r="AT13" s="184">
        <f>Assumptions!AT22</f>
        <v>2367.0743801652893</v>
      </c>
      <c r="AU13" s="184">
        <f>Assumptions!AU22</f>
        <v>2169.818181818182</v>
      </c>
      <c r="AV13" s="184">
        <f>Assumptions!AV22</f>
        <v>233.78512396694174</v>
      </c>
      <c r="AW13" s="184">
        <f>Assumptions!AW22</f>
        <v>155.85674931129449</v>
      </c>
      <c r="AX13" s="184">
        <f>Assumptions!AX22</f>
        <v>116.89256198347087</v>
      </c>
      <c r="AY13" s="184">
        <f>Assumptions!AY22</f>
        <v>779.28374655647247</v>
      </c>
      <c r="AZ13" s="21"/>
      <c r="BA13" s="21"/>
      <c r="BB13" s="21"/>
      <c r="BC13" s="21"/>
      <c r="BD13" s="21"/>
      <c r="BE13" s="21"/>
      <c r="BF13" s="21"/>
      <c r="BG13" s="21"/>
      <c r="BH13" s="21"/>
      <c r="BI13" s="21"/>
    </row>
    <row r="14" spans="1:62" x14ac:dyDescent="0.15">
      <c r="A14" s="42"/>
      <c r="B14" s="35" t="s">
        <v>217</v>
      </c>
      <c r="C14" s="94" t="s">
        <v>17</v>
      </c>
      <c r="D14" s="183">
        <f>Assumptions!D25</f>
        <v>29.52305331039349</v>
      </c>
      <c r="E14" s="53">
        <f>Assumptions!E25</f>
        <v>32.241838368585164</v>
      </c>
      <c r="F14" s="53">
        <f>Assumptions!F25</f>
        <v>9.1763354604079428</v>
      </c>
      <c r="G14" s="53">
        <f>Assumptions!G25</f>
        <v>44.025371300358614</v>
      </c>
      <c r="H14" s="53">
        <f>Assumptions!H25</f>
        <v>9.4320570135512387</v>
      </c>
      <c r="I14" s="53">
        <f>Assumptions!I25</f>
        <v>67.708093048168053</v>
      </c>
      <c r="J14" s="53">
        <f>Assumptions!J25</f>
        <v>41.503026889808837</v>
      </c>
      <c r="K14" s="53">
        <f>Assumptions!K25</f>
        <v>60.772808289852271</v>
      </c>
      <c r="L14" s="53">
        <f>Assumptions!L25</f>
        <v>64.427301758409186</v>
      </c>
      <c r="M14" s="53">
        <f>Assumptions!M25</f>
        <v>0</v>
      </c>
      <c r="N14" s="53">
        <f>Assumptions!N25</f>
        <v>89.532184052904185</v>
      </c>
      <c r="O14" s="53">
        <f>Assumptions!O25</f>
        <v>282.76410738819919</v>
      </c>
      <c r="P14" s="53">
        <f>Assumptions!P25</f>
        <v>28.741649609936299</v>
      </c>
      <c r="Q14" s="53">
        <f>Assumptions!Q25</f>
        <v>28.741649609936299</v>
      </c>
      <c r="R14" s="53">
        <f>Assumptions!R25</f>
        <v>28.741649609936299</v>
      </c>
      <c r="S14" s="53">
        <f>Assumptions!S25</f>
        <v>28.741649609936299</v>
      </c>
      <c r="T14" s="53">
        <f>Assumptions!T25</f>
        <v>28.741649609936299</v>
      </c>
      <c r="U14" s="53">
        <f>Assumptions!U25</f>
        <v>2730.5350152240103</v>
      </c>
      <c r="V14" s="53">
        <f>Assumptions!V25</f>
        <v>3549.6955197912134</v>
      </c>
      <c r="W14" s="53">
        <f>Assumptions!W25</f>
        <v>4095.8025228360152</v>
      </c>
      <c r="X14" s="53">
        <f>Assumptions!X25</f>
        <v>1092.6820105508134</v>
      </c>
      <c r="Y14" s="53">
        <f>Assumptions!Y25</f>
        <v>174.64999348967922</v>
      </c>
      <c r="Z14" s="53">
        <f>Assumptions!Z25</f>
        <v>104.7899960938075</v>
      </c>
      <c r="AA14" s="53">
        <f>Assumptions!AA25</f>
        <v>349.29998697935844</v>
      </c>
      <c r="AB14" s="53">
        <f>Assumptions!AB25</f>
        <v>34.929998697935837</v>
      </c>
      <c r="AC14" s="53">
        <f>Assumptions!AC25</f>
        <v>34.929998697935837</v>
      </c>
      <c r="AD14" s="53">
        <f>Assumptions!AD25</f>
        <v>34.929998697935837</v>
      </c>
      <c r="AE14" s="53">
        <f>Assumptions!AE25</f>
        <v>7244.9767561983472</v>
      </c>
      <c r="AF14" s="53">
        <f>Assumptions!AF25</f>
        <v>5114.1012396694214</v>
      </c>
      <c r="AG14" s="53">
        <f>Assumptions!AG25</f>
        <v>6818.8016528925618</v>
      </c>
      <c r="AH14" s="53">
        <f>Assumptions!AH25</f>
        <v>3409.4008264462809</v>
      </c>
      <c r="AI14" s="53">
        <f>Assumptions!AI25</f>
        <v>4687.9261363636369</v>
      </c>
      <c r="AJ14" s="53">
        <f>Assumptions!AJ25</f>
        <v>1129.8709207684258</v>
      </c>
      <c r="AK14" s="53">
        <f>Assumptions!AK25</f>
        <v>753.24728051228396</v>
      </c>
      <c r="AL14" s="53">
        <f>Assumptions!AL25</f>
        <v>564.93546038421289</v>
      </c>
      <c r="AM14" s="184">
        <f>Assumptions!AM25</f>
        <v>3766.2364025614197</v>
      </c>
      <c r="AN14" s="184">
        <f>Assumptions!AN25</f>
        <v>188.31182012807099</v>
      </c>
      <c r="AO14" s="184">
        <f>Assumptions!AO25</f>
        <v>188.31182012807099</v>
      </c>
      <c r="AP14" s="184">
        <f>Assumptions!AP25</f>
        <v>188.31182012807099</v>
      </c>
      <c r="AQ14" s="184">
        <f>Assumptions!AQ25</f>
        <v>13971.931015592325</v>
      </c>
      <c r="AR14" s="184">
        <f>Assumptions!AR25</f>
        <v>7684.5620585757788</v>
      </c>
      <c r="AS14" s="184">
        <f>Assumptions!AS25</f>
        <v>6985.9655077961625</v>
      </c>
      <c r="AT14" s="184">
        <f>Assumptions!AT25</f>
        <v>8383.158609355396</v>
      </c>
      <c r="AU14" s="184">
        <f>Assumptions!AU25</f>
        <v>7684.5620585757788</v>
      </c>
      <c r="AV14" s="184">
        <f>Assumptions!AV25</f>
        <v>2192.0397945967043</v>
      </c>
      <c r="AW14" s="184">
        <f>Assumptions!AW25</f>
        <v>1461.3598630644699</v>
      </c>
      <c r="AX14" s="184">
        <f>Assumptions!AX25</f>
        <v>1096.0198972983521</v>
      </c>
      <c r="AY14" s="184">
        <f>Assumptions!AY25</f>
        <v>7306.7993153223479</v>
      </c>
      <c r="AZ14" s="142"/>
      <c r="BA14" s="142"/>
      <c r="BB14" s="142"/>
      <c r="BC14" s="142"/>
      <c r="BD14" s="142"/>
      <c r="BE14" s="142"/>
      <c r="BF14" s="142"/>
      <c r="BG14" s="142"/>
      <c r="BH14" s="142"/>
      <c r="BI14" s="142"/>
      <c r="BJ14" s="142"/>
    </row>
    <row r="15" spans="1:62" x14ac:dyDescent="0.15">
      <c r="A15" s="42"/>
      <c r="B15" s="35" t="s">
        <v>218</v>
      </c>
      <c r="C15" s="94" t="s">
        <v>17</v>
      </c>
      <c r="D15" s="183">
        <f>Assumptions!D28</f>
        <v>9.6828755678231495</v>
      </c>
      <c r="E15" s="53">
        <f>Assumptions!E28</f>
        <v>10.574573900558232</v>
      </c>
      <c r="F15" s="53">
        <f>Assumptions!F28</f>
        <v>3.0096248344493812</v>
      </c>
      <c r="G15" s="53">
        <f>Assumptions!G28</f>
        <v>14.439298931811713</v>
      </c>
      <c r="H15" s="53">
        <f>Assumptions!H28</f>
        <v>3.0934955626245495</v>
      </c>
      <c r="I15" s="53">
        <f>Assumptions!I28</f>
        <v>22.206681437288808</v>
      </c>
      <c r="J15" s="53">
        <f>Assumptions!J28</f>
        <v>13.612028567538465</v>
      </c>
      <c r="K15" s="53">
        <f>Assumptions!K28</f>
        <v>19.932069166119991</v>
      </c>
      <c r="L15" s="53">
        <f>Assumptions!L28</f>
        <v>21.13065811785966</v>
      </c>
      <c r="M15" s="53">
        <f>Assumptions!M28</f>
        <v>0</v>
      </c>
      <c r="N15" s="53">
        <f>Assumptions!N28</f>
        <v>29.36447624116548</v>
      </c>
      <c r="O15" s="53">
        <f>Assumptions!O28</f>
        <v>92.740057679692057</v>
      </c>
      <c r="P15" s="53">
        <f>Assumptions!P28</f>
        <v>9.4265933086606193</v>
      </c>
      <c r="Q15" s="53">
        <f>Assumptions!Q28</f>
        <v>9.4265933086606193</v>
      </c>
      <c r="R15" s="53">
        <f>Assumptions!R28</f>
        <v>9.4265933086606193</v>
      </c>
      <c r="S15" s="53">
        <f>Assumptions!S28</f>
        <v>9.4265933086606193</v>
      </c>
      <c r="T15" s="53">
        <f>Assumptions!T28</f>
        <v>9.4265933086606193</v>
      </c>
      <c r="U15" s="53">
        <f>Assumptions!U28</f>
        <v>160.28049085900327</v>
      </c>
      <c r="V15" s="53">
        <f>Assumptions!V28</f>
        <v>208.36463811670424</v>
      </c>
      <c r="W15" s="53">
        <f>Assumptions!W28</f>
        <v>240.42073628850486</v>
      </c>
      <c r="X15" s="53">
        <f>Assumptions!X28</f>
        <v>641.12196343601306</v>
      </c>
      <c r="Y15" s="53">
        <f>Assumptions!Y28</f>
        <v>80.140245429501633</v>
      </c>
      <c r="Z15" s="53">
        <f>Assumptions!Z28</f>
        <v>48.08414725770097</v>
      </c>
      <c r="AA15" s="53">
        <f>Assumptions!AA28</f>
        <v>160.28049085900327</v>
      </c>
      <c r="AB15" s="53">
        <f>Assumptions!AB28</f>
        <v>16.028049085900324</v>
      </c>
      <c r="AC15" s="53">
        <f>Assumptions!AC28</f>
        <v>16.028049085900324</v>
      </c>
      <c r="AD15" s="53">
        <f>Assumptions!AD28</f>
        <v>16.028049085900324</v>
      </c>
      <c r="AE15" s="53">
        <f>Assumptions!AE28</f>
        <v>500.51652892561987</v>
      </c>
      <c r="AF15" s="53">
        <f>Assumptions!AF28</f>
        <v>353.30578512396693</v>
      </c>
      <c r="AG15" s="53">
        <f>Assumptions!AG28</f>
        <v>471.07438016528926</v>
      </c>
      <c r="AH15" s="53">
        <f>Assumptions!AH28</f>
        <v>235.53719008264463</v>
      </c>
      <c r="AI15" s="53">
        <f>Assumptions!AI28</f>
        <v>323.86363636363637</v>
      </c>
      <c r="AJ15" s="53">
        <f>Assumptions!AJ28</f>
        <v>16.528925619834709</v>
      </c>
      <c r="AK15" s="53">
        <f>Assumptions!AK28</f>
        <v>11.019283746556473</v>
      </c>
      <c r="AL15" s="53">
        <f>Assumptions!AL28</f>
        <v>8.2644628099173545</v>
      </c>
      <c r="AM15" s="184">
        <f>Assumptions!AM28</f>
        <v>55.096418732782361</v>
      </c>
      <c r="AN15" s="184">
        <f>Assumptions!AN28</f>
        <v>2.7548209366391183</v>
      </c>
      <c r="AO15" s="184">
        <f>Assumptions!AO28</f>
        <v>2.7548209366391183</v>
      </c>
      <c r="AP15" s="184">
        <f>Assumptions!AP28</f>
        <v>2.7548209366391183</v>
      </c>
      <c r="AQ15" s="184">
        <f>Assumptions!AQ28</f>
        <v>632.23140495867767</v>
      </c>
      <c r="AR15" s="184">
        <f>Assumptions!AR28</f>
        <v>347.72727272727269</v>
      </c>
      <c r="AS15" s="184">
        <f>Assumptions!AS28</f>
        <v>316.11570247933884</v>
      </c>
      <c r="AT15" s="184">
        <f>Assumptions!AT28</f>
        <v>379.3388429752066</v>
      </c>
      <c r="AU15" s="184">
        <f>Assumptions!AU28</f>
        <v>347.72727272727269</v>
      </c>
      <c r="AV15" s="184">
        <f>Assumptions!AV28</f>
        <v>224.79338842975201</v>
      </c>
      <c r="AW15" s="184">
        <f>Assumptions!AW28</f>
        <v>149.86225895316804</v>
      </c>
      <c r="AX15" s="184">
        <f>Assumptions!AX28</f>
        <v>112.39669421487601</v>
      </c>
      <c r="AY15" s="184">
        <f>Assumptions!AY28</f>
        <v>749.3112947658401</v>
      </c>
      <c r="AZ15" s="142"/>
      <c r="BA15" s="142"/>
      <c r="BB15" s="142"/>
      <c r="BC15" s="142"/>
      <c r="BD15" s="142"/>
      <c r="BE15" s="142"/>
      <c r="BF15" s="142"/>
      <c r="BG15" s="142"/>
      <c r="BH15" s="142"/>
      <c r="BI15" s="142"/>
      <c r="BJ15" s="142"/>
    </row>
    <row r="16" spans="1:62" x14ac:dyDescent="0.15">
      <c r="A16" s="42"/>
      <c r="B16" s="35" t="s">
        <v>219</v>
      </c>
      <c r="C16" s="94" t="s">
        <v>17</v>
      </c>
      <c r="D16" s="183">
        <f>Assumptions!D31</f>
        <v>0</v>
      </c>
      <c r="E16" s="53">
        <f>Assumptions!E31</f>
        <v>0</v>
      </c>
      <c r="F16" s="53">
        <f>Assumptions!F31</f>
        <v>0</v>
      </c>
      <c r="G16" s="53">
        <f>Assumptions!G31</f>
        <v>0</v>
      </c>
      <c r="H16" s="53">
        <f>Assumptions!H31</f>
        <v>0</v>
      </c>
      <c r="I16" s="53">
        <f>Assumptions!I31</f>
        <v>0</v>
      </c>
      <c r="J16" s="53">
        <f>Assumptions!J31</f>
        <v>0</v>
      </c>
      <c r="K16" s="53">
        <f>Assumptions!K31</f>
        <v>0</v>
      </c>
      <c r="L16" s="53">
        <f>Assumptions!L31</f>
        <v>0</v>
      </c>
      <c r="M16" s="53">
        <f>Assumptions!M31</f>
        <v>0</v>
      </c>
      <c r="N16" s="53">
        <f>Assumptions!N31</f>
        <v>0</v>
      </c>
      <c r="O16" s="53">
        <f>Assumptions!O31</f>
        <v>0</v>
      </c>
      <c r="P16" s="53">
        <f>Assumptions!P31</f>
        <v>0</v>
      </c>
      <c r="Q16" s="53">
        <f>Assumptions!Q31</f>
        <v>0</v>
      </c>
      <c r="R16" s="53">
        <f>Assumptions!R31</f>
        <v>0</v>
      </c>
      <c r="S16" s="53">
        <f>Assumptions!S31</f>
        <v>0</v>
      </c>
      <c r="T16" s="53">
        <f>Assumptions!T31</f>
        <v>0</v>
      </c>
      <c r="U16" s="53">
        <f>Assumptions!U31</f>
        <v>80.140245429501633</v>
      </c>
      <c r="V16" s="53">
        <f>Assumptions!V31</f>
        <v>104.18231905835209</v>
      </c>
      <c r="W16" s="53">
        <f>Assumptions!W31</f>
        <v>120.21036814425241</v>
      </c>
      <c r="X16" s="53">
        <f>Assumptions!X31</f>
        <v>320.56098171800647</v>
      </c>
      <c r="Y16" s="53">
        <f>Assumptions!Y31</f>
        <v>40.070122714750809</v>
      </c>
      <c r="Z16" s="53">
        <f>Assumptions!Z31</f>
        <v>24.042073628850481</v>
      </c>
      <c r="AA16" s="53">
        <f>Assumptions!AA31</f>
        <v>80.140245429501618</v>
      </c>
      <c r="AB16" s="53">
        <f>Assumptions!AB31</f>
        <v>8.0140245429501604</v>
      </c>
      <c r="AC16" s="53">
        <f>Assumptions!AC31</f>
        <v>8.0140245429501604</v>
      </c>
      <c r="AD16" s="53">
        <f>Assumptions!AD31</f>
        <v>8.0140245429501604</v>
      </c>
      <c r="AE16" s="53">
        <f>Assumptions!AE31</f>
        <v>796.30541697971444</v>
      </c>
      <c r="AF16" s="53">
        <f>Assumptions!AF31</f>
        <v>562.09794139744542</v>
      </c>
      <c r="AG16" s="53">
        <f>Assumptions!AG31</f>
        <v>749.46392186326068</v>
      </c>
      <c r="AH16" s="53">
        <f>Assumptions!AH31</f>
        <v>374.73196093163034</v>
      </c>
      <c r="AI16" s="53">
        <f>Assumptions!AI31</f>
        <v>515.25644628099167</v>
      </c>
      <c r="AJ16" s="53">
        <f>Assumptions!AJ31</f>
        <v>26.296979714500374</v>
      </c>
      <c r="AK16" s="53">
        <f>Assumptions!AK31</f>
        <v>17.531319809666918</v>
      </c>
      <c r="AL16" s="53">
        <f>Assumptions!AL31</f>
        <v>13.148489857250187</v>
      </c>
      <c r="AM16" s="184">
        <f>Assumptions!AM31</f>
        <v>87.656599048334584</v>
      </c>
      <c r="AN16" s="184">
        <f>Assumptions!AN31</f>
        <v>4.3828299524167296</v>
      </c>
      <c r="AO16" s="184">
        <f>Assumptions!AO31</f>
        <v>4.3828299524167296</v>
      </c>
      <c r="AP16" s="184">
        <f>Assumptions!AP31</f>
        <v>4.3828299524167296</v>
      </c>
      <c r="AQ16" s="184">
        <f>Assumptions!AQ31</f>
        <v>948.34710743801656</v>
      </c>
      <c r="AR16" s="184">
        <f>Assumptions!AR31</f>
        <v>521.59090909090912</v>
      </c>
      <c r="AS16" s="184">
        <f>Assumptions!AS31</f>
        <v>474.17355371900828</v>
      </c>
      <c r="AT16" s="184">
        <f>Assumptions!AT31</f>
        <v>569.00826446280996</v>
      </c>
      <c r="AU16" s="184">
        <f>Assumptions!AU31</f>
        <v>521.59090909090912</v>
      </c>
      <c r="AV16" s="184">
        <f>Assumptions!AV31</f>
        <v>337.19008264462803</v>
      </c>
      <c r="AW16" s="184">
        <f>Assumptions!AW31</f>
        <v>224.79338842975207</v>
      </c>
      <c r="AX16" s="184">
        <f>Assumptions!AX31</f>
        <v>168.59504132231402</v>
      </c>
      <c r="AY16" s="184">
        <f>Assumptions!AY31</f>
        <v>1123.9669421487602</v>
      </c>
      <c r="AZ16" s="142"/>
      <c r="BA16" s="142"/>
      <c r="BB16" s="142"/>
      <c r="BC16" s="142"/>
      <c r="BD16" s="142"/>
      <c r="BE16" s="142"/>
      <c r="BF16" s="142"/>
      <c r="BG16" s="142"/>
      <c r="BH16" s="142"/>
      <c r="BI16" s="142"/>
      <c r="BJ16" s="142"/>
    </row>
    <row r="17" spans="1:62" x14ac:dyDescent="0.15">
      <c r="A17" s="42"/>
      <c r="B17" s="35" t="s">
        <v>220</v>
      </c>
      <c r="C17" s="94" t="s">
        <v>17</v>
      </c>
      <c r="D17" s="183">
        <f>Assumptions!D34</f>
        <v>0</v>
      </c>
      <c r="E17" s="53">
        <f>Assumptions!E34</f>
        <v>0</v>
      </c>
      <c r="F17" s="53">
        <f>Assumptions!F34</f>
        <v>0</v>
      </c>
      <c r="G17" s="53">
        <f>Assumptions!G34</f>
        <v>0</v>
      </c>
      <c r="H17" s="53">
        <f>Assumptions!H34</f>
        <v>0</v>
      </c>
      <c r="I17" s="53">
        <f>Assumptions!I34</f>
        <v>0</v>
      </c>
      <c r="J17" s="53">
        <f>Assumptions!J34</f>
        <v>0</v>
      </c>
      <c r="K17" s="53">
        <f>Assumptions!K34</f>
        <v>0</v>
      </c>
      <c r="L17" s="53">
        <f>Assumptions!L34</f>
        <v>0</v>
      </c>
      <c r="M17" s="53">
        <f>Assumptions!M34</f>
        <v>0</v>
      </c>
      <c r="N17" s="53">
        <f>Assumptions!N34</f>
        <v>0</v>
      </c>
      <c r="O17" s="53">
        <f>Assumptions!O34</f>
        <v>0</v>
      </c>
      <c r="P17" s="53">
        <f>Assumptions!P34</f>
        <v>0</v>
      </c>
      <c r="Q17" s="53">
        <f>Assumptions!Q34</f>
        <v>0</v>
      </c>
      <c r="R17" s="53">
        <f>Assumptions!R34</f>
        <v>0</v>
      </c>
      <c r="S17" s="53">
        <f>Assumptions!S34</f>
        <v>0</v>
      </c>
      <c r="T17" s="53">
        <f>Assumptions!T34</f>
        <v>0</v>
      </c>
      <c r="U17" s="53">
        <f>Assumptions!U34</f>
        <v>453.4841235319704</v>
      </c>
      <c r="V17" s="53">
        <f>Assumptions!V34</f>
        <v>589.52936059156161</v>
      </c>
      <c r="W17" s="53">
        <f>Assumptions!W34</f>
        <v>680.22618529795568</v>
      </c>
      <c r="X17" s="53">
        <f>Assumptions!X34</f>
        <v>282.49830646253895</v>
      </c>
      <c r="Y17" s="53">
        <f>Assumptions!Y34</f>
        <v>35.312288307817369</v>
      </c>
      <c r="Z17" s="53">
        <f>Assumptions!Z34</f>
        <v>21.187372984690416</v>
      </c>
      <c r="AA17" s="53">
        <f>Assumptions!AA34</f>
        <v>70.624576615634737</v>
      </c>
      <c r="AB17" s="53">
        <f>Assumptions!AB34</f>
        <v>7.0624576615634718</v>
      </c>
      <c r="AC17" s="53">
        <f>Assumptions!AC34</f>
        <v>7.0624576615634718</v>
      </c>
      <c r="AD17" s="53">
        <f>Assumptions!AD34</f>
        <v>7.0624576615634718</v>
      </c>
      <c r="AE17" s="53">
        <f>Assumptions!AE34</f>
        <v>1224.9204019427916</v>
      </c>
      <c r="AF17" s="53">
        <f>Assumptions!AF34</f>
        <v>864.64969548902945</v>
      </c>
      <c r="AG17" s="53">
        <f>Assumptions!AG34</f>
        <v>1152.8662606520393</v>
      </c>
      <c r="AH17" s="53">
        <f>Assumptions!AH34</f>
        <v>576.43313032601964</v>
      </c>
      <c r="AI17" s="53">
        <f>Assumptions!AI34</f>
        <v>792.595554198277</v>
      </c>
      <c r="AJ17" s="53">
        <f>Assumptions!AJ34</f>
        <v>3.1077823691460047</v>
      </c>
      <c r="AK17" s="53">
        <f>Assumptions!AK34</f>
        <v>2.0718549127640036</v>
      </c>
      <c r="AL17" s="53">
        <f>Assumptions!AL34</f>
        <v>1.5538911845730023</v>
      </c>
      <c r="AM17" s="184">
        <f>Assumptions!AM34</f>
        <v>10.359274563820017</v>
      </c>
      <c r="AN17" s="184">
        <f>Assumptions!AN34</f>
        <v>0.51796372819100089</v>
      </c>
      <c r="AO17" s="184">
        <f>Assumptions!AO34</f>
        <v>0.51796372819100089</v>
      </c>
      <c r="AP17" s="184">
        <f>Assumptions!AP34</f>
        <v>0.51796372819100089</v>
      </c>
      <c r="AQ17" s="184">
        <f>Assumptions!AQ34</f>
        <v>1160.4509071036975</v>
      </c>
      <c r="AR17" s="184">
        <f>Assumptions!AR34</f>
        <v>638.24799890703355</v>
      </c>
      <c r="AS17" s="184">
        <f>Assumptions!AS34</f>
        <v>580.22545355184877</v>
      </c>
      <c r="AT17" s="184">
        <f>Assumptions!AT34</f>
        <v>696.27054426221832</v>
      </c>
      <c r="AU17" s="184">
        <f>Assumptions!AU34</f>
        <v>638.24799890703355</v>
      </c>
      <c r="AV17" s="184">
        <f>Assumptions!AV34</f>
        <v>8.6869309427090577</v>
      </c>
      <c r="AW17" s="184">
        <f>Assumptions!AW34</f>
        <v>5.7912872951393739</v>
      </c>
      <c r="AX17" s="184">
        <f>Assumptions!AX34</f>
        <v>4.3434654713545289</v>
      </c>
      <c r="AY17" s="184">
        <f>Assumptions!AY34</f>
        <v>28.956436475696869</v>
      </c>
      <c r="AZ17" s="142"/>
      <c r="BA17" s="142"/>
      <c r="BB17" s="142"/>
      <c r="BC17" s="142"/>
      <c r="BD17" s="142"/>
      <c r="BE17" s="142"/>
      <c r="BF17" s="142"/>
      <c r="BG17" s="142"/>
      <c r="BH17" s="142"/>
      <c r="BI17" s="142"/>
      <c r="BJ17" s="142"/>
    </row>
    <row r="18" spans="1:62" x14ac:dyDescent="0.15">
      <c r="A18" s="42"/>
      <c r="C18" s="96"/>
      <c r="D18" s="185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60"/>
      <c r="U18" s="60"/>
      <c r="V18" s="60"/>
      <c r="W18" s="60"/>
      <c r="X18" s="60"/>
      <c r="Y18" s="60"/>
      <c r="Z18" s="60"/>
      <c r="AA18" s="6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42"/>
      <c r="BA18" s="142"/>
      <c r="BB18" s="142"/>
      <c r="BC18" s="142"/>
      <c r="BD18" s="142"/>
      <c r="BE18" s="142"/>
      <c r="BF18" s="142"/>
      <c r="BG18" s="142"/>
      <c r="BH18" s="142"/>
      <c r="BI18" s="142"/>
      <c r="BJ18" s="142"/>
    </row>
    <row r="19" spans="1:62" s="90" customFormat="1" x14ac:dyDescent="0.15">
      <c r="B19" s="62" t="s">
        <v>318</v>
      </c>
      <c r="C19" s="98" t="s">
        <v>17</v>
      </c>
      <c r="D19" s="130">
        <f>Assumptions!D38</f>
        <v>0</v>
      </c>
      <c r="E19" s="130">
        <f>Assumptions!E38</f>
        <v>0</v>
      </c>
      <c r="F19" s="130">
        <f>Assumptions!F38</f>
        <v>0</v>
      </c>
      <c r="G19" s="130">
        <f>Assumptions!G38</f>
        <v>0</v>
      </c>
      <c r="H19" s="130">
        <f>Assumptions!H38</f>
        <v>0</v>
      </c>
      <c r="I19" s="130">
        <f>Assumptions!I38</f>
        <v>0</v>
      </c>
      <c r="J19" s="130">
        <f>Assumptions!J38</f>
        <v>30120</v>
      </c>
      <c r="K19" s="130">
        <f>Assumptions!K38</f>
        <v>19537.27</v>
      </c>
      <c r="L19" s="130">
        <f>Assumptions!L38</f>
        <v>14956</v>
      </c>
      <c r="M19" s="130">
        <f>Assumptions!M38</f>
        <v>7226.7999999999993</v>
      </c>
      <c r="N19" s="130">
        <f>Assumptions!N38</f>
        <v>0</v>
      </c>
      <c r="O19" s="130">
        <f>Assumptions!O38</f>
        <v>13566</v>
      </c>
      <c r="P19" s="65">
        <f t="shared" ref="P19:AM19" si="3">SUM(P20,P21,P22,P23,P24,P25,P26,P27,P28)</f>
        <v>0</v>
      </c>
      <c r="Q19" s="65">
        <f t="shared" si="3"/>
        <v>0</v>
      </c>
      <c r="R19" s="65">
        <f t="shared" si="3"/>
        <v>0</v>
      </c>
      <c r="S19" s="65">
        <f t="shared" si="3"/>
        <v>0</v>
      </c>
      <c r="T19" s="65">
        <f t="shared" si="3"/>
        <v>0</v>
      </c>
      <c r="U19" s="65">
        <f t="shared" si="3"/>
        <v>31495.189212701167</v>
      </c>
      <c r="V19" s="65">
        <f t="shared" si="3"/>
        <v>40943.745976511527</v>
      </c>
      <c r="W19" s="65">
        <f t="shared" si="3"/>
        <v>47242.783819051758</v>
      </c>
      <c r="X19" s="65">
        <f t="shared" si="3"/>
        <v>40772.570491343256</v>
      </c>
      <c r="Y19" s="65">
        <f t="shared" si="3"/>
        <v>5096.5713114179071</v>
      </c>
      <c r="Z19" s="65">
        <f t="shared" si="3"/>
        <v>3057.9427868507423</v>
      </c>
      <c r="AA19" s="65">
        <f t="shared" si="3"/>
        <v>10193.142622835814</v>
      </c>
      <c r="AB19" s="65">
        <f t="shared" si="3"/>
        <v>1019.3142622835809</v>
      </c>
      <c r="AC19" s="65">
        <f t="shared" si="3"/>
        <v>1019.3142622835809</v>
      </c>
      <c r="AD19" s="65">
        <f t="shared" si="3"/>
        <v>1019.3142622835809</v>
      </c>
      <c r="AE19" s="65">
        <f t="shared" si="3"/>
        <v>132132.58879173681</v>
      </c>
      <c r="AF19" s="65">
        <f t="shared" si="3"/>
        <v>90027.260701025501</v>
      </c>
      <c r="AG19" s="65">
        <f t="shared" si="3"/>
        <v>120036.34760136734</v>
      </c>
      <c r="AH19" s="65">
        <f t="shared" si="3"/>
        <v>60018.173800683668</v>
      </c>
      <c r="AI19" s="65">
        <f t="shared" si="3"/>
        <v>82524.988975940054</v>
      </c>
      <c r="AJ19" s="65">
        <f t="shared" si="3"/>
        <v>42981.136450282451</v>
      </c>
      <c r="AK19" s="65">
        <f t="shared" si="3"/>
        <v>28654.090966854979</v>
      </c>
      <c r="AL19" s="65">
        <f t="shared" si="3"/>
        <v>21490.568225141225</v>
      </c>
      <c r="AM19" s="186">
        <f t="shared" si="3"/>
        <v>143270.45483427483</v>
      </c>
      <c r="AN19" s="186">
        <f t="shared" ref="AN19:AQ19" si="4">SUM(AN20,AN21,AN22,AN23,AN24,AN25,AN26,AN27,AN28)</f>
        <v>7163.5227417137448</v>
      </c>
      <c r="AO19" s="186">
        <f t="shared" si="4"/>
        <v>7163.5227417137448</v>
      </c>
      <c r="AP19" s="186">
        <f t="shared" si="4"/>
        <v>7163.5227417137448</v>
      </c>
      <c r="AQ19" s="186">
        <f t="shared" si="4"/>
        <v>244231.68662106054</v>
      </c>
      <c r="AR19" s="186">
        <f t="shared" ref="AR19:AY19" si="5">SUM(AR20,AR21,AR22,AR23,AR24,AR25,AR26,AR27,AR28)</f>
        <v>133335.86402555442</v>
      </c>
      <c r="AS19" s="186">
        <f t="shared" si="5"/>
        <v>121214.4218414131</v>
      </c>
      <c r="AT19" s="186">
        <f t="shared" si="5"/>
        <v>145457.30620969576</v>
      </c>
      <c r="AU19" s="186">
        <f t="shared" si="5"/>
        <v>133335.86402555442</v>
      </c>
      <c r="AV19" s="186">
        <f t="shared" si="5"/>
        <v>102805.70436765483</v>
      </c>
      <c r="AW19" s="186">
        <f t="shared" si="5"/>
        <v>68543.445722533565</v>
      </c>
      <c r="AX19" s="186">
        <f t="shared" si="5"/>
        <v>51407.584291900152</v>
      </c>
      <c r="AY19" s="186">
        <f t="shared" si="5"/>
        <v>342717.22861266776</v>
      </c>
      <c r="AZ19" s="142"/>
      <c r="BA19" s="142"/>
      <c r="BB19" s="142"/>
      <c r="BC19" s="142"/>
      <c r="BD19" s="142"/>
      <c r="BE19" s="142"/>
      <c r="BF19" s="142"/>
      <c r="BG19" s="142"/>
      <c r="BH19" s="142"/>
      <c r="BI19" s="142"/>
      <c r="BJ19" s="142"/>
    </row>
    <row r="20" spans="1:62" x14ac:dyDescent="0.15">
      <c r="B20" s="33" t="s">
        <v>210</v>
      </c>
      <c r="C20" s="94" t="s">
        <v>17</v>
      </c>
      <c r="D20" s="183">
        <f>Assumptions!D40</f>
        <v>0</v>
      </c>
      <c r="E20" s="53">
        <f>Assumptions!E40</f>
        <v>0</v>
      </c>
      <c r="F20" s="53">
        <f>Assumptions!F40</f>
        <v>0</v>
      </c>
      <c r="G20" s="53">
        <f>Assumptions!G40</f>
        <v>0</v>
      </c>
      <c r="H20" s="53">
        <f>Assumptions!H40</f>
        <v>0</v>
      </c>
      <c r="I20" s="53">
        <f>Assumptions!I40</f>
        <v>0</v>
      </c>
      <c r="J20" s="53">
        <f>Assumptions!J40</f>
        <v>10123.989464921051</v>
      </c>
      <c r="K20" s="53">
        <f>Assumptions!K40</f>
        <v>6566.9029101367232</v>
      </c>
      <c r="L20" s="53">
        <f>Assumptions!L40</f>
        <v>5027.038062329324</v>
      </c>
      <c r="M20" s="53">
        <f>Assumptions!M40</f>
        <v>2429.0852279246824</v>
      </c>
      <c r="N20" s="53">
        <f>Assumptions!N40</f>
        <v>0</v>
      </c>
      <c r="O20" s="53">
        <f>Assumptions!O40</f>
        <v>4559.8287211526876</v>
      </c>
      <c r="P20" s="53">
        <f>Assumptions!P40</f>
        <v>0</v>
      </c>
      <c r="Q20" s="53">
        <f>Assumptions!Q40</f>
        <v>0</v>
      </c>
      <c r="R20" s="53">
        <f>Assumptions!R40</f>
        <v>0</v>
      </c>
      <c r="S20" s="53">
        <f>Assumptions!S40</f>
        <v>0</v>
      </c>
      <c r="T20" s="53">
        <f>Assumptions!T40</f>
        <v>0</v>
      </c>
      <c r="U20" s="53">
        <f>Assumptions!U40</f>
        <v>7967.4858634188759</v>
      </c>
      <c r="V20" s="53">
        <f>Assumptions!V40</f>
        <v>10357.731622444542</v>
      </c>
      <c r="W20" s="53">
        <f>Assumptions!W40</f>
        <v>11951.228795128316</v>
      </c>
      <c r="X20" s="53">
        <f>Assumptions!X40</f>
        <v>4027.4009246879632</v>
      </c>
      <c r="Y20" s="53">
        <f>Assumptions!Y40</f>
        <v>503.4251155859954</v>
      </c>
      <c r="Z20" s="53">
        <f>Assumptions!Z40</f>
        <v>302.05506935159718</v>
      </c>
      <c r="AA20" s="53">
        <f>Assumptions!AA40</f>
        <v>1006.8502311719908</v>
      </c>
      <c r="AB20" s="53">
        <f>Assumptions!AB40</f>
        <v>100.68502311719907</v>
      </c>
      <c r="AC20" s="53">
        <f>Assumptions!AC40</f>
        <v>100.68502311719907</v>
      </c>
      <c r="AD20" s="53">
        <f>Assumptions!AD40</f>
        <v>100.68502311719907</v>
      </c>
      <c r="AE20" s="53">
        <f>Assumptions!AE40</f>
        <v>33824.489927685951</v>
      </c>
      <c r="AF20" s="53">
        <f>Assumptions!AF40</f>
        <v>23876.110537190085</v>
      </c>
      <c r="AG20" s="53">
        <f>Assumptions!AG40</f>
        <v>31834.814049586777</v>
      </c>
      <c r="AH20" s="53">
        <f>Assumptions!AH40</f>
        <v>15917.407024793389</v>
      </c>
      <c r="AI20" s="53">
        <f>Assumptions!AI40</f>
        <v>21886.434659090908</v>
      </c>
      <c r="AJ20" s="53">
        <f>Assumptions!AJ40</f>
        <v>4272.1542207651501</v>
      </c>
      <c r="AK20" s="53">
        <f>Assumptions!AK40</f>
        <v>2848.102813843434</v>
      </c>
      <c r="AL20" s="53">
        <f>Assumptions!AL40</f>
        <v>2136.077110382575</v>
      </c>
      <c r="AM20" s="184">
        <f>Assumptions!AM40</f>
        <v>14240.514069217168</v>
      </c>
      <c r="AN20" s="184">
        <f>Assumptions!AN40</f>
        <v>712.02570346085849</v>
      </c>
      <c r="AO20" s="184">
        <f>Assumptions!AO40</f>
        <v>712.02570346085849</v>
      </c>
      <c r="AP20" s="184">
        <f>Assumptions!AP40</f>
        <v>712.02570346085849</v>
      </c>
      <c r="AQ20" s="184">
        <f>Assumptions!AQ40</f>
        <v>66675.299586776848</v>
      </c>
      <c r="AR20" s="184">
        <f>Assumptions!AR40</f>
        <v>36671.414772727272</v>
      </c>
      <c r="AS20" s="184">
        <f>Assumptions!AS40</f>
        <v>33337.649793388424</v>
      </c>
      <c r="AT20" s="184">
        <f>Assumptions!AT40</f>
        <v>40005.179752066113</v>
      </c>
      <c r="AU20" s="184">
        <f>Assumptions!AU40</f>
        <v>36671.414772727272</v>
      </c>
      <c r="AV20" s="184">
        <f>Assumptions!AV40</f>
        <v>2829.7704106934989</v>
      </c>
      <c r="AW20" s="184">
        <f>Assumptions!AW40</f>
        <v>1886.5136071289996</v>
      </c>
      <c r="AX20" s="184">
        <f>Assumptions!AX40</f>
        <v>1414.8852053467494</v>
      </c>
      <c r="AY20" s="184">
        <f>Assumptions!AY40</f>
        <v>9432.5680356449975</v>
      </c>
      <c r="AZ20" s="142"/>
      <c r="BA20" s="142"/>
      <c r="BB20" s="142"/>
      <c r="BC20" s="142"/>
      <c r="BD20" s="142"/>
      <c r="BE20" s="142"/>
      <c r="BF20" s="142"/>
      <c r="BG20" s="142"/>
      <c r="BH20" s="142"/>
      <c r="BI20" s="142"/>
      <c r="BJ20" s="142"/>
    </row>
    <row r="21" spans="1:62" x14ac:dyDescent="0.15">
      <c r="B21" s="35" t="s">
        <v>213</v>
      </c>
      <c r="C21" s="94" t="s">
        <v>17</v>
      </c>
      <c r="D21" s="183">
        <f>Assumptions!D43</f>
        <v>0</v>
      </c>
      <c r="E21" s="53">
        <f>Assumptions!E43</f>
        <v>0</v>
      </c>
      <c r="F21" s="53">
        <f>Assumptions!F43</f>
        <v>0</v>
      </c>
      <c r="G21" s="53">
        <f>Assumptions!G43</f>
        <v>0</v>
      </c>
      <c r="H21" s="53">
        <f>Assumptions!H43</f>
        <v>0</v>
      </c>
      <c r="I21" s="53">
        <f>Assumptions!I43</f>
        <v>0</v>
      </c>
      <c r="J21" s="53">
        <f>Assumptions!J43</f>
        <v>3744.6405386936467</v>
      </c>
      <c r="K21" s="53">
        <f>Assumptions!K43</f>
        <v>2428.9526313878891</v>
      </c>
      <c r="L21" s="53">
        <f>Assumptions!L43</f>
        <v>1859.3905676195939</v>
      </c>
      <c r="M21" s="53">
        <f>Assumptions!M43</f>
        <v>898.46508117633584</v>
      </c>
      <c r="N21" s="53">
        <f>Assumptions!N43</f>
        <v>0</v>
      </c>
      <c r="O21" s="53">
        <f>Assumptions!O43</f>
        <v>1686.5801310729748</v>
      </c>
      <c r="P21" s="53">
        <f>Assumptions!P43</f>
        <v>0</v>
      </c>
      <c r="Q21" s="53">
        <f>Assumptions!Q43</f>
        <v>0</v>
      </c>
      <c r="R21" s="53">
        <f>Assumptions!R43</f>
        <v>0</v>
      </c>
      <c r="S21" s="53">
        <f>Assumptions!S43</f>
        <v>0</v>
      </c>
      <c r="T21" s="53">
        <f>Assumptions!T43</f>
        <v>0</v>
      </c>
      <c r="U21" s="53">
        <f>Assumptions!U43</f>
        <v>3946.0635058721177</v>
      </c>
      <c r="V21" s="53">
        <f>Assumptions!V43</f>
        <v>5129.882557633754</v>
      </c>
      <c r="W21" s="53">
        <f>Assumptions!W43</f>
        <v>5919.0952588081764</v>
      </c>
      <c r="X21" s="53">
        <f>Assumptions!X43</f>
        <v>12258.08618384369</v>
      </c>
      <c r="Y21" s="53">
        <f>Assumptions!Y43</f>
        <v>1532.2607729804613</v>
      </c>
      <c r="Z21" s="53">
        <f>Assumptions!Z43</f>
        <v>919.35646378827653</v>
      </c>
      <c r="AA21" s="53">
        <f>Assumptions!AA43</f>
        <v>3064.5215459609226</v>
      </c>
      <c r="AB21" s="53">
        <f>Assumptions!AB43</f>
        <v>306.45215459609221</v>
      </c>
      <c r="AC21" s="53">
        <f>Assumptions!AC43</f>
        <v>306.45215459609221</v>
      </c>
      <c r="AD21" s="53">
        <f>Assumptions!AD43</f>
        <v>306.45215459609221</v>
      </c>
      <c r="AE21" s="53">
        <f>Assumptions!AE43</f>
        <v>21890.2989411157</v>
      </c>
      <c r="AF21" s="53">
        <f>Assumptions!AF43</f>
        <v>15451.975723140496</v>
      </c>
      <c r="AG21" s="53">
        <f>Assumptions!AG43</f>
        <v>20602.634297520657</v>
      </c>
      <c r="AH21" s="53">
        <f>Assumptions!AH43</f>
        <v>10301.317148760329</v>
      </c>
      <c r="AI21" s="53">
        <f>Assumptions!AI43</f>
        <v>14164.311079545456</v>
      </c>
      <c r="AJ21" s="53">
        <f>Assumptions!AJ43</f>
        <v>1639.1046070955656</v>
      </c>
      <c r="AK21" s="53">
        <f>Assumptions!AK43</f>
        <v>1092.7364047303774</v>
      </c>
      <c r="AL21" s="53">
        <f>Assumptions!AL43</f>
        <v>819.5523035477828</v>
      </c>
      <c r="AM21" s="184">
        <f>Assumptions!AM43</f>
        <v>5463.682023651887</v>
      </c>
      <c r="AN21" s="184">
        <f>Assumptions!AN43</f>
        <v>273.18410118259436</v>
      </c>
      <c r="AO21" s="184">
        <f>Assumptions!AO43</f>
        <v>273.18410118259436</v>
      </c>
      <c r="AP21" s="184">
        <f>Assumptions!AP43</f>
        <v>273.18410118259436</v>
      </c>
      <c r="AQ21" s="184">
        <f>Assumptions!AQ43</f>
        <v>42957.654313016516</v>
      </c>
      <c r="AR21" s="184">
        <f>Assumptions!AR43</f>
        <v>23626.709872159088</v>
      </c>
      <c r="AS21" s="184">
        <f>Assumptions!AS43</f>
        <v>21478.827156508258</v>
      </c>
      <c r="AT21" s="184">
        <f>Assumptions!AT43</f>
        <v>25774.592587809915</v>
      </c>
      <c r="AU21" s="184">
        <f>Assumptions!AU43</f>
        <v>23626.709872159088</v>
      </c>
      <c r="AV21" s="184">
        <f>Assumptions!AV43</f>
        <v>10460.567794338691</v>
      </c>
      <c r="AW21" s="184">
        <f>Assumptions!AW43</f>
        <v>6973.7118628924627</v>
      </c>
      <c r="AX21" s="184">
        <f>Assumptions!AX43</f>
        <v>5230.2838971693454</v>
      </c>
      <c r="AY21" s="184">
        <f>Assumptions!AY43</f>
        <v>34868.559314462305</v>
      </c>
      <c r="AZ21" s="142"/>
      <c r="BA21" s="142"/>
      <c r="BB21" s="142"/>
      <c r="BC21" s="142"/>
      <c r="BD21" s="142"/>
      <c r="BE21" s="142"/>
      <c r="BF21" s="142"/>
      <c r="BG21" s="142"/>
      <c r="BH21" s="142"/>
      <c r="BI21" s="142"/>
      <c r="BJ21" s="142"/>
    </row>
    <row r="22" spans="1:62" x14ac:dyDescent="0.15">
      <c r="B22" s="35" t="s">
        <v>214</v>
      </c>
      <c r="C22" s="94" t="s">
        <v>17</v>
      </c>
      <c r="D22" s="183">
        <f>Assumptions!D46</f>
        <v>0</v>
      </c>
      <c r="E22" s="53">
        <f>Assumptions!E46</f>
        <v>0</v>
      </c>
      <c r="F22" s="53">
        <f>Assumptions!F46</f>
        <v>0</v>
      </c>
      <c r="G22" s="53">
        <f>Assumptions!G46</f>
        <v>0</v>
      </c>
      <c r="H22" s="53">
        <f>Assumptions!H46</f>
        <v>0</v>
      </c>
      <c r="I22" s="53">
        <f>Assumptions!I46</f>
        <v>0</v>
      </c>
      <c r="J22" s="53">
        <f>Assumptions!J46</f>
        <v>5798.2877064650429</v>
      </c>
      <c r="K22" s="53">
        <f>Assumptions!K46</f>
        <v>3761.0462303747772</v>
      </c>
      <c r="L22" s="53">
        <f>Assumptions!L46</f>
        <v>2879.1232051092688</v>
      </c>
      <c r="M22" s="53">
        <f>Assumptions!M46</f>
        <v>1391.2040370877014</v>
      </c>
      <c r="N22" s="53">
        <f>Assumptions!N46</f>
        <v>0</v>
      </c>
      <c r="O22" s="53">
        <f>Assumptions!O46</f>
        <v>2611.5395426927212</v>
      </c>
      <c r="P22" s="53">
        <f>Assumptions!P46</f>
        <v>0</v>
      </c>
      <c r="Q22" s="53">
        <f>Assumptions!Q46</f>
        <v>0</v>
      </c>
      <c r="R22" s="53">
        <f>Assumptions!R46</f>
        <v>0</v>
      </c>
      <c r="S22" s="53">
        <f>Assumptions!S46</f>
        <v>0</v>
      </c>
      <c r="T22" s="53">
        <f>Assumptions!T46</f>
        <v>0</v>
      </c>
      <c r="U22" s="53">
        <f>Assumptions!U46</f>
        <v>2726.6202696824703</v>
      </c>
      <c r="V22" s="53">
        <f>Assumptions!V46</f>
        <v>3544.6063505872116</v>
      </c>
      <c r="W22" s="53">
        <f>Assumptions!W46</f>
        <v>4089.9304045237054</v>
      </c>
      <c r="X22" s="53">
        <f>Assumptions!X46</f>
        <v>7850.1463231169309</v>
      </c>
      <c r="Y22" s="53">
        <f>Assumptions!Y46</f>
        <v>981.26829038961637</v>
      </c>
      <c r="Z22" s="53">
        <f>Assumptions!Z46</f>
        <v>588.76097423376973</v>
      </c>
      <c r="AA22" s="53">
        <f>Assumptions!AA46</f>
        <v>1962.5365807792327</v>
      </c>
      <c r="AB22" s="53">
        <f>Assumptions!AB46</f>
        <v>196.25365807792326</v>
      </c>
      <c r="AC22" s="53">
        <f>Assumptions!AC46</f>
        <v>196.25365807792326</v>
      </c>
      <c r="AD22" s="53">
        <f>Assumptions!AD46</f>
        <v>196.25365807792326</v>
      </c>
      <c r="AE22" s="53">
        <f>Assumptions!AE46</f>
        <v>14277.233987603306</v>
      </c>
      <c r="AF22" s="53">
        <f>Assumptions!AF46</f>
        <v>10078.047520661157</v>
      </c>
      <c r="AG22" s="53">
        <f>Assumptions!AG46</f>
        <v>13437.396694214876</v>
      </c>
      <c r="AH22" s="53">
        <f>Assumptions!AH46</f>
        <v>6718.6983471074382</v>
      </c>
      <c r="AI22" s="53">
        <f>Assumptions!AI46</f>
        <v>9238.2102272727279</v>
      </c>
      <c r="AJ22" s="53">
        <f>Assumptions!AJ46</f>
        <v>27261.966624113717</v>
      </c>
      <c r="AK22" s="53">
        <f>Assumptions!AK46</f>
        <v>18174.644416075815</v>
      </c>
      <c r="AL22" s="53">
        <f>Assumptions!AL46</f>
        <v>13630.983312056858</v>
      </c>
      <c r="AM22" s="184">
        <f>Assumptions!AM46</f>
        <v>90873.222080379055</v>
      </c>
      <c r="AN22" s="184">
        <f>Assumptions!AN46</f>
        <v>4543.6611040189537</v>
      </c>
      <c r="AO22" s="184">
        <f>Assumptions!AO46</f>
        <v>4543.6611040189537</v>
      </c>
      <c r="AP22" s="184">
        <f>Assumptions!AP46</f>
        <v>4543.6611040189537</v>
      </c>
      <c r="AQ22" s="184">
        <f>Assumptions!AQ46</f>
        <v>31109.341425619841</v>
      </c>
      <c r="AR22" s="184">
        <f>Assumptions!AR46</f>
        <v>17110.137784090912</v>
      </c>
      <c r="AS22" s="184">
        <f>Assumptions!AS46</f>
        <v>15554.670712809921</v>
      </c>
      <c r="AT22" s="184">
        <f>Assumptions!AT46</f>
        <v>18665.604855371901</v>
      </c>
      <c r="AU22" s="184">
        <f>Assumptions!AU46</f>
        <v>17110.137784090912</v>
      </c>
      <c r="AV22" s="184">
        <f>Assumptions!AV46</f>
        <v>61024.516082045018</v>
      </c>
      <c r="AW22" s="184">
        <f>Assumptions!AW46</f>
        <v>40683.01072136336</v>
      </c>
      <c r="AX22" s="184">
        <f>Assumptions!AX46</f>
        <v>30512.258041022509</v>
      </c>
      <c r="AY22" s="184">
        <f>Assumptions!AY46</f>
        <v>203415.05360681674</v>
      </c>
      <c r="AZ22" s="142"/>
      <c r="BA22" s="142"/>
      <c r="BB22" s="142"/>
      <c r="BC22" s="142"/>
      <c r="BD22" s="142"/>
      <c r="BE22" s="142"/>
      <c r="BF22" s="142"/>
      <c r="BG22" s="142"/>
      <c r="BH22" s="142"/>
      <c r="BI22" s="142"/>
      <c r="BJ22" s="142"/>
    </row>
    <row r="23" spans="1:62" x14ac:dyDescent="0.15">
      <c r="B23" s="35" t="s">
        <v>215</v>
      </c>
      <c r="C23" s="94" t="s">
        <v>17</v>
      </c>
      <c r="D23" s="183">
        <f>Assumptions!D49</f>
        <v>0</v>
      </c>
      <c r="E23" s="53">
        <f>Assumptions!E49</f>
        <v>0</v>
      </c>
      <c r="F23" s="53">
        <f>Assumptions!F49</f>
        <v>0</v>
      </c>
      <c r="G23" s="53">
        <f>Assumptions!G49</f>
        <v>0</v>
      </c>
      <c r="H23" s="53">
        <f>Assumptions!H49</f>
        <v>0</v>
      </c>
      <c r="I23" s="53">
        <f>Assumptions!I49</f>
        <v>0</v>
      </c>
      <c r="J23" s="53">
        <f>Assumptions!J49</f>
        <v>4239.3057518945725</v>
      </c>
      <c r="K23" s="53">
        <f>Assumptions!K49</f>
        <v>2749.8161051566162</v>
      </c>
      <c r="L23" s="53">
        <f>Assumptions!L49</f>
        <v>2105.0151668437989</v>
      </c>
      <c r="M23" s="53">
        <f>Assumptions!M49</f>
        <v>1017.1518860488609</v>
      </c>
      <c r="N23" s="53">
        <f>Assumptions!N49</f>
        <v>0</v>
      </c>
      <c r="O23" s="53">
        <f>Assumptions!O49</f>
        <v>1909.3765547875751</v>
      </c>
      <c r="P23" s="53">
        <f>Assumptions!P49</f>
        <v>0</v>
      </c>
      <c r="Q23" s="53">
        <f>Assumptions!Q49</f>
        <v>0</v>
      </c>
      <c r="R23" s="53">
        <f>Assumptions!R49</f>
        <v>0</v>
      </c>
      <c r="S23" s="53">
        <f>Assumptions!S49</f>
        <v>0</v>
      </c>
      <c r="T23" s="53">
        <f>Assumptions!T49</f>
        <v>0</v>
      </c>
      <c r="U23" s="53">
        <f>Assumptions!U49</f>
        <v>6638.4297520661148</v>
      </c>
      <c r="V23" s="53">
        <f>Assumptions!V49</f>
        <v>8629.9586776859505</v>
      </c>
      <c r="W23" s="53">
        <f>Assumptions!W49</f>
        <v>9957.6446280991731</v>
      </c>
      <c r="X23" s="53">
        <f>Assumptions!X49</f>
        <v>9496.2033909349793</v>
      </c>
      <c r="Y23" s="53">
        <f>Assumptions!Y49</f>
        <v>1187.0254238668724</v>
      </c>
      <c r="Z23" s="53">
        <f>Assumptions!Z49</f>
        <v>712.21525432012322</v>
      </c>
      <c r="AA23" s="53">
        <f>Assumptions!AA49</f>
        <v>2374.0508477337448</v>
      </c>
      <c r="AB23" s="53">
        <f>Assumptions!AB49</f>
        <v>237.4050847733744</v>
      </c>
      <c r="AC23" s="53">
        <f>Assumptions!AC49</f>
        <v>237.4050847733744</v>
      </c>
      <c r="AD23" s="53">
        <f>Assumptions!AD49</f>
        <v>237.4050847733744</v>
      </c>
      <c r="AE23" s="53">
        <f>Assumptions!AE49</f>
        <v>29899.238119834707</v>
      </c>
      <c r="AF23" s="53">
        <f>Assumptions!AF49</f>
        <v>21105.344555177438</v>
      </c>
      <c r="AG23" s="53">
        <f>Assumptions!AG49</f>
        <v>28140.459406903254</v>
      </c>
      <c r="AH23" s="53">
        <f>Assumptions!AH49</f>
        <v>14070.229703451627</v>
      </c>
      <c r="AI23" s="53">
        <f>Assumptions!AI49</f>
        <v>19346.565842245982</v>
      </c>
      <c r="AJ23" s="53">
        <f>Assumptions!AJ49</f>
        <v>6925.9557201743855</v>
      </c>
      <c r="AK23" s="53">
        <f>Assumptions!AK49</f>
        <v>4617.303813449591</v>
      </c>
      <c r="AL23" s="53">
        <f>Assumptions!AL49</f>
        <v>3462.9778600871928</v>
      </c>
      <c r="AM23" s="184">
        <f>Assumptions!AM49</f>
        <v>23086.519067247955</v>
      </c>
      <c r="AN23" s="184">
        <f>Assumptions!AN49</f>
        <v>1154.3259533623977</v>
      </c>
      <c r="AO23" s="184">
        <f>Assumptions!AO49</f>
        <v>1154.3259533623977</v>
      </c>
      <c r="AP23" s="184">
        <f>Assumptions!AP49</f>
        <v>1154.3259533623977</v>
      </c>
      <c r="AQ23" s="184">
        <f>Assumptions!AQ49</f>
        <v>55287.194357565975</v>
      </c>
      <c r="AR23" s="184">
        <f>Assumptions!AR49</f>
        <v>29416.393280632416</v>
      </c>
      <c r="AS23" s="184">
        <f>Assumptions!AS49</f>
        <v>26742.175709665826</v>
      </c>
      <c r="AT23" s="184">
        <f>Assumptions!AT49</f>
        <v>32090.610851598991</v>
      </c>
      <c r="AU23" s="184">
        <f>Assumptions!AU49</f>
        <v>29416.393280632416</v>
      </c>
      <c r="AV23" s="184">
        <f>Assumptions!AV49</f>
        <v>21499.027665889262</v>
      </c>
      <c r="AW23" s="184">
        <f>Assumptions!AW49</f>
        <v>14332.685110592842</v>
      </c>
      <c r="AX23" s="184">
        <f>Assumptions!AX49</f>
        <v>10749.513832944631</v>
      </c>
      <c r="AY23" s="184">
        <f>Assumptions!AY49</f>
        <v>71663.425552964211</v>
      </c>
      <c r="AZ23" s="142"/>
      <c r="BA23" s="142"/>
      <c r="BB23" s="142"/>
      <c r="BC23" s="142"/>
      <c r="BD23" s="142"/>
      <c r="BE23" s="142"/>
      <c r="BF23" s="142"/>
      <c r="BG23" s="142"/>
      <c r="BH23" s="142"/>
      <c r="BI23" s="142"/>
      <c r="BJ23" s="142"/>
    </row>
    <row r="24" spans="1:62" x14ac:dyDescent="0.15">
      <c r="B24" s="35" t="s">
        <v>216</v>
      </c>
      <c r="C24" s="94" t="s">
        <v>17</v>
      </c>
      <c r="D24" s="183">
        <f>Assumptions!D52</f>
        <v>0</v>
      </c>
      <c r="E24" s="53">
        <f>Assumptions!E52</f>
        <v>0</v>
      </c>
      <c r="F24" s="53">
        <f>Assumptions!F52</f>
        <v>0</v>
      </c>
      <c r="G24" s="53">
        <f>Assumptions!G52</f>
        <v>0</v>
      </c>
      <c r="H24" s="53">
        <f>Assumptions!H52</f>
        <v>0</v>
      </c>
      <c r="I24" s="53">
        <f>Assumptions!I52</f>
        <v>0</v>
      </c>
      <c r="J24" s="53">
        <f>Assumptions!J52</f>
        <v>1158.4749195577031</v>
      </c>
      <c r="K24" s="53">
        <f>Assumptions!K52</f>
        <v>751.44214115627915</v>
      </c>
      <c r="L24" s="53">
        <f>Assumptions!L52</f>
        <v>575.23741357586346</v>
      </c>
      <c r="M24" s="53">
        <f>Assumptions!M52</f>
        <v>277.95705672840666</v>
      </c>
      <c r="N24" s="53">
        <f>Assumptions!N52</f>
        <v>0</v>
      </c>
      <c r="O24" s="53">
        <f>Assumptions!O52</f>
        <v>521.7752575936189</v>
      </c>
      <c r="P24" s="53">
        <f>Assumptions!P52</f>
        <v>0</v>
      </c>
      <c r="Q24" s="53">
        <f>Assumptions!Q52</f>
        <v>0</v>
      </c>
      <c r="R24" s="53">
        <f>Assumptions!R52</f>
        <v>0</v>
      </c>
      <c r="S24" s="53">
        <f>Assumptions!S52</f>
        <v>0</v>
      </c>
      <c r="T24" s="53">
        <f>Assumptions!T52</f>
        <v>0</v>
      </c>
      <c r="U24" s="53">
        <f>Assumptions!U52</f>
        <v>1627.7511961722487</v>
      </c>
      <c r="V24" s="53">
        <f>Assumptions!V52</f>
        <v>2116.0765550239234</v>
      </c>
      <c r="W24" s="53">
        <f>Assumptions!W52</f>
        <v>2441.6267942583731</v>
      </c>
      <c r="X24" s="53">
        <f>Assumptions!X52</f>
        <v>1119.413261603692</v>
      </c>
      <c r="Y24" s="53">
        <f>Assumptions!Y52</f>
        <v>139.9266577004615</v>
      </c>
      <c r="Z24" s="53">
        <f>Assumptions!Z52</f>
        <v>83.955994620276883</v>
      </c>
      <c r="AA24" s="53">
        <f>Assumptions!AA52</f>
        <v>279.85331540092301</v>
      </c>
      <c r="AB24" s="53">
        <f>Assumptions!AB52</f>
        <v>27.985331540092297</v>
      </c>
      <c r="AC24" s="53">
        <f>Assumptions!AC52</f>
        <v>27.985331540092297</v>
      </c>
      <c r="AD24" s="53">
        <f>Assumptions!AD52</f>
        <v>27.985331540092297</v>
      </c>
      <c r="AE24" s="53">
        <f>Assumptions!AE52</f>
        <v>4858.3471074380168</v>
      </c>
      <c r="AF24" s="53">
        <f>Assumptions!AF52</f>
        <v>3429.4214876033061</v>
      </c>
      <c r="AG24" s="53">
        <f>Assumptions!AG52</f>
        <v>4572.5619834710751</v>
      </c>
      <c r="AH24" s="53">
        <f>Assumptions!AH52</f>
        <v>2286.2809917355376</v>
      </c>
      <c r="AI24" s="53">
        <f>Assumptions!AI52</f>
        <v>3143.636363636364</v>
      </c>
      <c r="AJ24" s="53">
        <f>Assumptions!AJ52</f>
        <v>144.39669421487602</v>
      </c>
      <c r="AK24" s="53">
        <f>Assumptions!AK52</f>
        <v>96.264462809917347</v>
      </c>
      <c r="AL24" s="53">
        <f>Assumptions!AL52</f>
        <v>72.198347107438011</v>
      </c>
      <c r="AM24" s="184">
        <f>Assumptions!AM52</f>
        <v>481.32231404958679</v>
      </c>
      <c r="AN24" s="184">
        <f>Assumptions!AN52</f>
        <v>24.066115702479337</v>
      </c>
      <c r="AO24" s="184">
        <f>Assumptions!AO52</f>
        <v>24.066115702479337</v>
      </c>
      <c r="AP24" s="184">
        <f>Assumptions!AP52</f>
        <v>24.066115702479337</v>
      </c>
      <c r="AQ24" s="184">
        <f>Assumptions!AQ52</f>
        <v>9205.2892561983463</v>
      </c>
      <c r="AR24" s="184">
        <f>Assumptions!AR52</f>
        <v>5062.909090909091</v>
      </c>
      <c r="AS24" s="184">
        <f>Assumptions!AS52</f>
        <v>4602.6446280991731</v>
      </c>
      <c r="AT24" s="184">
        <f>Assumptions!AT52</f>
        <v>5523.1735537190079</v>
      </c>
      <c r="AU24" s="184">
        <f>Assumptions!AU52</f>
        <v>5062.909090909091</v>
      </c>
      <c r="AV24" s="184">
        <f>Assumptions!AV52</f>
        <v>545.49862258953067</v>
      </c>
      <c r="AW24" s="184">
        <f>Assumptions!AW52</f>
        <v>363.66574839302046</v>
      </c>
      <c r="AX24" s="184">
        <f>Assumptions!AX52</f>
        <v>272.74931129476533</v>
      </c>
      <c r="AY24" s="184">
        <f>Assumptions!AY52</f>
        <v>1818.3287419651019</v>
      </c>
      <c r="AZ24" s="142"/>
      <c r="BA24" s="142"/>
      <c r="BB24" s="142"/>
      <c r="BC24" s="142"/>
      <c r="BD24" s="142"/>
      <c r="BE24" s="142"/>
      <c r="BF24" s="142"/>
      <c r="BG24" s="142"/>
      <c r="BH24" s="142"/>
      <c r="BI24" s="142"/>
      <c r="BJ24" s="142"/>
    </row>
    <row r="25" spans="1:62" x14ac:dyDescent="0.15">
      <c r="B25" s="35" t="s">
        <v>217</v>
      </c>
      <c r="C25" s="94" t="s">
        <v>17</v>
      </c>
      <c r="D25" s="183">
        <f>Assumptions!D55</f>
        <v>0</v>
      </c>
      <c r="E25" s="53">
        <f>Assumptions!E55</f>
        <v>0</v>
      </c>
      <c r="F25" s="53">
        <f>Assumptions!F55</f>
        <v>0</v>
      </c>
      <c r="G25" s="53">
        <f>Assumptions!G55</f>
        <v>0</v>
      </c>
      <c r="H25" s="53">
        <f>Assumptions!H55</f>
        <v>0</v>
      </c>
      <c r="I25" s="53">
        <f>Assumptions!I55</f>
        <v>0</v>
      </c>
      <c r="J25" s="53">
        <f>Assumptions!J55</f>
        <v>1809.5513945248047</v>
      </c>
      <c r="K25" s="53">
        <f>Assumptions!K55</f>
        <v>1173.7614267499214</v>
      </c>
      <c r="L25" s="53">
        <f>Assumptions!L55</f>
        <v>898.52757823748277</v>
      </c>
      <c r="M25" s="53">
        <f>Assumptions!M55</f>
        <v>434.17217855085846</v>
      </c>
      <c r="N25" s="53">
        <f>Assumptions!N55</f>
        <v>0</v>
      </c>
      <c r="O25" s="53">
        <f>Assumptions!O55</f>
        <v>815.01906434672981</v>
      </c>
      <c r="P25" s="53">
        <f>Assumptions!P55</f>
        <v>0</v>
      </c>
      <c r="Q25" s="53">
        <f>Assumptions!Q55</f>
        <v>0</v>
      </c>
      <c r="R25" s="53">
        <f>Assumptions!R55</f>
        <v>0</v>
      </c>
      <c r="S25" s="53">
        <f>Assumptions!S55</f>
        <v>0</v>
      </c>
      <c r="T25" s="53">
        <f>Assumptions!T55</f>
        <v>0</v>
      </c>
      <c r="U25" s="53">
        <f>Assumptions!U55</f>
        <v>6371.2483688560233</v>
      </c>
      <c r="V25" s="53">
        <f>Assumptions!V55</f>
        <v>8282.6228795128318</v>
      </c>
      <c r="W25" s="53">
        <f>Assumptions!W55</f>
        <v>9556.8725532840363</v>
      </c>
      <c r="X25" s="53">
        <f>Assumptions!X55</f>
        <v>3260.1332118073447</v>
      </c>
      <c r="Y25" s="53">
        <f>Assumptions!Y55</f>
        <v>407.51665147591808</v>
      </c>
      <c r="Z25" s="53">
        <f>Assumptions!Z55</f>
        <v>244.50999088555082</v>
      </c>
      <c r="AA25" s="53">
        <f>Assumptions!AA55</f>
        <v>815.03330295183616</v>
      </c>
      <c r="AB25" s="53">
        <f>Assumptions!AB55</f>
        <v>81.503330295183602</v>
      </c>
      <c r="AC25" s="53">
        <f>Assumptions!AC55</f>
        <v>81.503330295183602</v>
      </c>
      <c r="AD25" s="53">
        <f>Assumptions!AD55</f>
        <v>81.503330295183602</v>
      </c>
      <c r="AE25" s="53">
        <f>Assumptions!AE55</f>
        <v>21498.915229746824</v>
      </c>
      <c r="AF25" s="53">
        <f>Assumptions!AF55</f>
        <v>11932.902892561984</v>
      </c>
      <c r="AG25" s="53">
        <f>Assumptions!AG55</f>
        <v>15910.537190082645</v>
      </c>
      <c r="AH25" s="53">
        <f>Assumptions!AH55</f>
        <v>7955.2685950413224</v>
      </c>
      <c r="AI25" s="53">
        <f>Assumptions!AI55</f>
        <v>10938.494318181818</v>
      </c>
      <c r="AJ25" s="53">
        <f>Assumptions!AJ55</f>
        <v>2636.3654817929937</v>
      </c>
      <c r="AK25" s="53">
        <f>Assumptions!AK55</f>
        <v>1757.576987861996</v>
      </c>
      <c r="AL25" s="53">
        <f>Assumptions!AL55</f>
        <v>1318.1827408964969</v>
      </c>
      <c r="AM25" s="184">
        <f>Assumptions!AM55</f>
        <v>8787.884939309979</v>
      </c>
      <c r="AN25" s="184">
        <f>Assumptions!AN55</f>
        <v>439.39424696549901</v>
      </c>
      <c r="AO25" s="184">
        <f>Assumptions!AO55</f>
        <v>439.39424696549901</v>
      </c>
      <c r="AP25" s="184">
        <f>Assumptions!AP55</f>
        <v>439.39424696549901</v>
      </c>
      <c r="AQ25" s="184">
        <f>Assumptions!AQ55</f>
        <v>32601.17236971543</v>
      </c>
      <c r="AR25" s="184">
        <f>Assumptions!AR55</f>
        <v>17930.64480334349</v>
      </c>
      <c r="AS25" s="184">
        <f>Assumptions!AS55</f>
        <v>16300.586184857715</v>
      </c>
      <c r="AT25" s="184">
        <f>Assumptions!AT55</f>
        <v>19560.703421829257</v>
      </c>
      <c r="AU25" s="184">
        <f>Assumptions!AU55</f>
        <v>17930.64480334349</v>
      </c>
      <c r="AV25" s="184">
        <f>Assumptions!AV55</f>
        <v>5114.7595207256436</v>
      </c>
      <c r="AW25" s="184">
        <f>Assumptions!AW55</f>
        <v>3409.8396804837625</v>
      </c>
      <c r="AX25" s="184">
        <f>Assumptions!AX55</f>
        <v>2557.3797603628218</v>
      </c>
      <c r="AY25" s="184">
        <f>Assumptions!AY55</f>
        <v>17049.198402418813</v>
      </c>
      <c r="AZ25" s="142"/>
      <c r="BA25" s="142"/>
      <c r="BB25" s="142"/>
      <c r="BC25" s="142"/>
      <c r="BD25" s="142"/>
      <c r="BE25" s="142"/>
      <c r="BF25" s="142"/>
      <c r="BG25" s="142"/>
      <c r="BH25" s="142"/>
      <c r="BI25" s="142"/>
      <c r="BJ25" s="142"/>
    </row>
    <row r="26" spans="1:62" x14ac:dyDescent="0.15">
      <c r="B26" s="35" t="s">
        <v>218</v>
      </c>
      <c r="C26" s="94" t="s">
        <v>17</v>
      </c>
      <c r="D26" s="183">
        <f>Assumptions!D58</f>
        <v>0</v>
      </c>
      <c r="E26" s="53">
        <f>Assumptions!E58</f>
        <v>0</v>
      </c>
      <c r="F26" s="53">
        <f>Assumptions!F58</f>
        <v>0</v>
      </c>
      <c r="G26" s="53">
        <f>Assumptions!G58</f>
        <v>0</v>
      </c>
      <c r="H26" s="53">
        <f>Assumptions!H58</f>
        <v>0</v>
      </c>
      <c r="I26" s="53">
        <f>Assumptions!I58</f>
        <v>0</v>
      </c>
      <c r="J26" s="53">
        <f>Assumptions!J58</f>
        <v>237.39632622071787</v>
      </c>
      <c r="K26" s="53">
        <f>Assumptions!K58</f>
        <v>153.9865910485473</v>
      </c>
      <c r="L26" s="53">
        <f>Assumptions!L58</f>
        <v>117.87846796006163</v>
      </c>
      <c r="M26" s="53">
        <f>Assumptions!M58</f>
        <v>56.959354924697337</v>
      </c>
      <c r="N26" s="53">
        <f>Assumptions!N58</f>
        <v>0</v>
      </c>
      <c r="O26" s="53">
        <f>Assumptions!O58</f>
        <v>106.92292700897272</v>
      </c>
      <c r="P26" s="53">
        <f>Assumptions!P58</f>
        <v>0</v>
      </c>
      <c r="Q26" s="53">
        <f>Assumptions!Q58</f>
        <v>0</v>
      </c>
      <c r="R26" s="53">
        <f>Assumptions!R58</f>
        <v>0</v>
      </c>
      <c r="S26" s="53">
        <f>Assumptions!S58</f>
        <v>0</v>
      </c>
      <c r="T26" s="53">
        <f>Assumptions!T58</f>
        <v>0</v>
      </c>
      <c r="U26" s="53">
        <f>Assumptions!U58</f>
        <v>974.33666811657235</v>
      </c>
      <c r="V26" s="53">
        <f>Assumptions!V58</f>
        <v>1266.6376685515443</v>
      </c>
      <c r="W26" s="53">
        <f>Assumptions!W58</f>
        <v>1461.5050021748586</v>
      </c>
      <c r="X26" s="53">
        <f>Assumptions!X58</f>
        <v>1047.3052790442944</v>
      </c>
      <c r="Y26" s="53">
        <f>Assumptions!Y58</f>
        <v>130.9131598805368</v>
      </c>
      <c r="Z26" s="53">
        <f>Assumptions!Z58</f>
        <v>78.547895928322063</v>
      </c>
      <c r="AA26" s="53">
        <f>Assumptions!AA58</f>
        <v>261.82631976107359</v>
      </c>
      <c r="AB26" s="53">
        <f>Assumptions!AB58</f>
        <v>26.182631976107356</v>
      </c>
      <c r="AC26" s="53">
        <f>Assumptions!AC58</f>
        <v>26.182631976107356</v>
      </c>
      <c r="AD26" s="53">
        <f>Assumptions!AD58</f>
        <v>26.182631976107356</v>
      </c>
      <c r="AE26" s="53">
        <f>Assumptions!AE58</f>
        <v>1167.8719008264463</v>
      </c>
      <c r="AF26" s="53">
        <f>Assumptions!AF58</f>
        <v>824.38016528925618</v>
      </c>
      <c r="AG26" s="53">
        <f>Assumptions!AG58</f>
        <v>1099.1735537190084</v>
      </c>
      <c r="AH26" s="53">
        <f>Assumptions!AH58</f>
        <v>549.5867768595042</v>
      </c>
      <c r="AI26" s="53">
        <f>Assumptions!AI58</f>
        <v>755.68181818181824</v>
      </c>
      <c r="AJ26" s="53">
        <f>Assumptions!AJ58</f>
        <v>38.567493112947652</v>
      </c>
      <c r="AK26" s="53">
        <f>Assumptions!AK58</f>
        <v>25.711662075298438</v>
      </c>
      <c r="AL26" s="53">
        <f>Assumptions!AL58</f>
        <v>19.283746556473826</v>
      </c>
      <c r="AM26" s="184">
        <f>Assumptions!AM58</f>
        <v>128.55831037649219</v>
      </c>
      <c r="AN26" s="184">
        <f>Assumptions!AN58</f>
        <v>6.4279155188246095</v>
      </c>
      <c r="AO26" s="184">
        <f>Assumptions!AO58</f>
        <v>6.4279155188246095</v>
      </c>
      <c r="AP26" s="184">
        <f>Assumptions!AP58</f>
        <v>6.4279155188246095</v>
      </c>
      <c r="AQ26" s="184">
        <f>Assumptions!AQ58</f>
        <v>1475.2066115702478</v>
      </c>
      <c r="AR26" s="184">
        <f>Assumptions!AR58</f>
        <v>811.36363636363615</v>
      </c>
      <c r="AS26" s="184">
        <f>Assumptions!AS58</f>
        <v>737.60330578512389</v>
      </c>
      <c r="AT26" s="184">
        <f>Assumptions!AT58</f>
        <v>885.12396694214874</v>
      </c>
      <c r="AU26" s="184">
        <f>Assumptions!AU58</f>
        <v>811.36363636363615</v>
      </c>
      <c r="AV26" s="184">
        <f>Assumptions!AV58</f>
        <v>524.51790633608812</v>
      </c>
      <c r="AW26" s="184">
        <f>Assumptions!AW58</f>
        <v>349.67860422405886</v>
      </c>
      <c r="AX26" s="184">
        <f>Assumptions!AX58</f>
        <v>262.25895316804406</v>
      </c>
      <c r="AY26" s="184">
        <f>Assumptions!AY58</f>
        <v>1748.393021120294</v>
      </c>
      <c r="AZ26" s="142"/>
      <c r="BA26" s="142"/>
      <c r="BB26" s="142"/>
      <c r="BC26" s="142"/>
      <c r="BD26" s="142"/>
      <c r="BE26" s="142"/>
      <c r="BF26" s="142"/>
      <c r="BG26" s="142"/>
      <c r="BH26" s="142"/>
      <c r="BI26" s="142"/>
      <c r="BJ26" s="142"/>
    </row>
    <row r="27" spans="1:62" x14ac:dyDescent="0.15">
      <c r="B27" s="35" t="s">
        <v>219</v>
      </c>
      <c r="C27" s="94" t="s">
        <v>17</v>
      </c>
      <c r="D27" s="183">
        <f>Assumptions!D61</f>
        <v>0</v>
      </c>
      <c r="E27" s="53">
        <f>Assumptions!E61</f>
        <v>0</v>
      </c>
      <c r="F27" s="53">
        <f>Assumptions!F61</f>
        <v>0</v>
      </c>
      <c r="G27" s="53">
        <f>Assumptions!G61</f>
        <v>0</v>
      </c>
      <c r="H27" s="53">
        <f>Assumptions!H61</f>
        <v>0</v>
      </c>
      <c r="I27" s="53">
        <f>Assumptions!I61</f>
        <v>0</v>
      </c>
      <c r="J27" s="53">
        <f>Assumptions!J61</f>
        <v>153.95736788471777</v>
      </c>
      <c r="K27" s="53">
        <f>Assumptions!K61</f>
        <v>99.864099098707172</v>
      </c>
      <c r="L27" s="53">
        <f>Assumptions!L61</f>
        <v>76.447091437046439</v>
      </c>
      <c r="M27" s="53">
        <f>Assumptions!M61</f>
        <v>36.939545359537789</v>
      </c>
      <c r="N27" s="53">
        <f>Assumptions!N61</f>
        <v>0</v>
      </c>
      <c r="O27" s="53">
        <f>Assumptions!O61</f>
        <v>69.342153144889807</v>
      </c>
      <c r="P27" s="53">
        <f>Assumptions!P61</f>
        <v>0</v>
      </c>
      <c r="Q27" s="53">
        <f>Assumptions!Q61</f>
        <v>0</v>
      </c>
      <c r="R27" s="53">
        <f>Assumptions!R61</f>
        <v>0</v>
      </c>
      <c r="S27" s="53">
        <f>Assumptions!S61</f>
        <v>0</v>
      </c>
      <c r="T27" s="53">
        <f>Assumptions!T61</f>
        <v>0</v>
      </c>
      <c r="U27" s="53">
        <f>Assumptions!U61</f>
        <v>185.12396694214874</v>
      </c>
      <c r="V27" s="53">
        <f>Assumptions!V61</f>
        <v>240.66115702479334</v>
      </c>
      <c r="W27" s="53">
        <f>Assumptions!W61</f>
        <v>277.68595041322311</v>
      </c>
      <c r="X27" s="53">
        <f>Assumptions!X61</f>
        <v>1054.7192012250946</v>
      </c>
      <c r="Y27" s="53">
        <f>Assumptions!Y61</f>
        <v>131.83990015313682</v>
      </c>
      <c r="Z27" s="53">
        <f>Assumptions!Z61</f>
        <v>79.10394009188208</v>
      </c>
      <c r="AA27" s="53">
        <f>Assumptions!AA61</f>
        <v>263.67980030627365</v>
      </c>
      <c r="AB27" s="53">
        <f>Assumptions!AB61</f>
        <v>26.367980030627361</v>
      </c>
      <c r="AC27" s="53">
        <f>Assumptions!AC61</f>
        <v>26.367980030627361</v>
      </c>
      <c r="AD27" s="53">
        <f>Assumptions!AD61</f>
        <v>26.367980030627361</v>
      </c>
      <c r="AE27" s="53">
        <f>Assumptions!AE61</f>
        <v>1858.0459729526667</v>
      </c>
      <c r="AF27" s="53">
        <f>Assumptions!AF61</f>
        <v>1311.5618632607056</v>
      </c>
      <c r="AG27" s="53">
        <f>Assumptions!AG61</f>
        <v>1748.7491510142745</v>
      </c>
      <c r="AH27" s="53">
        <f>Assumptions!AH61</f>
        <v>874.37457550713725</v>
      </c>
      <c r="AI27" s="53">
        <f>Assumptions!AI61</f>
        <v>1202.2650413223137</v>
      </c>
      <c r="AJ27" s="53">
        <f>Assumptions!AJ61</f>
        <v>61.359619333834203</v>
      </c>
      <c r="AK27" s="53">
        <f>Assumptions!AK61</f>
        <v>40.906412889222807</v>
      </c>
      <c r="AL27" s="53">
        <f>Assumptions!AL61</f>
        <v>30.679809666917102</v>
      </c>
      <c r="AM27" s="184">
        <f>Assumptions!AM61</f>
        <v>204.53206444611402</v>
      </c>
      <c r="AN27" s="184">
        <f>Assumptions!AN61</f>
        <v>10.226603222305702</v>
      </c>
      <c r="AO27" s="184">
        <f>Assumptions!AO61</f>
        <v>10.226603222305702</v>
      </c>
      <c r="AP27" s="184">
        <f>Assumptions!AP61</f>
        <v>10.226603222305702</v>
      </c>
      <c r="AQ27" s="184">
        <f>Assumptions!AQ61</f>
        <v>2212.8099173553719</v>
      </c>
      <c r="AR27" s="184">
        <f>Assumptions!AR61</f>
        <v>1217.0454545454545</v>
      </c>
      <c r="AS27" s="184">
        <f>Assumptions!AS61</f>
        <v>1106.404958677686</v>
      </c>
      <c r="AT27" s="184">
        <f>Assumptions!AT61</f>
        <v>1327.6859504132233</v>
      </c>
      <c r="AU27" s="184">
        <f>Assumptions!AU61</f>
        <v>1217.0454545454545</v>
      </c>
      <c r="AV27" s="184">
        <f>Assumptions!AV61</f>
        <v>786.77685950413183</v>
      </c>
      <c r="AW27" s="184">
        <f>Assumptions!AW61</f>
        <v>524.517906336088</v>
      </c>
      <c r="AX27" s="184">
        <f>Assumptions!AX61</f>
        <v>393.38842975206592</v>
      </c>
      <c r="AY27" s="184">
        <f>Assumptions!AY61</f>
        <v>2622.5895316804404</v>
      </c>
      <c r="AZ27" s="142"/>
      <c r="BA27" s="142"/>
      <c r="BB27" s="142"/>
      <c r="BC27" s="142"/>
      <c r="BD27" s="142"/>
      <c r="BE27" s="142"/>
      <c r="BF27" s="142"/>
      <c r="BG27" s="142"/>
      <c r="BH27" s="142"/>
      <c r="BI27" s="142"/>
      <c r="BJ27" s="142"/>
    </row>
    <row r="28" spans="1:62" x14ac:dyDescent="0.15">
      <c r="B28" s="35" t="s">
        <v>220</v>
      </c>
      <c r="C28" s="94" t="s">
        <v>17</v>
      </c>
      <c r="D28" s="183">
        <f>Assumptions!D64</f>
        <v>0</v>
      </c>
      <c r="E28" s="53">
        <f>Assumptions!E64</f>
        <v>0</v>
      </c>
      <c r="F28" s="53">
        <f>Assumptions!F64</f>
        <v>0</v>
      </c>
      <c r="G28" s="53">
        <f>Assumptions!G64</f>
        <v>0</v>
      </c>
      <c r="H28" s="53">
        <f>Assumptions!H64</f>
        <v>0</v>
      </c>
      <c r="I28" s="53">
        <f>Assumptions!I64</f>
        <v>0</v>
      </c>
      <c r="J28" s="53">
        <f>Assumptions!J64</f>
        <v>2854.3965298377429</v>
      </c>
      <c r="K28" s="53">
        <f>Assumptions!K64</f>
        <v>1851.4978648905392</v>
      </c>
      <c r="L28" s="53">
        <f>Assumptions!L64</f>
        <v>1417.3424468875592</v>
      </c>
      <c r="M28" s="53">
        <f>Assumptions!M64</f>
        <v>684.86563219891752</v>
      </c>
      <c r="N28" s="53">
        <f>Assumptions!N64</f>
        <v>0</v>
      </c>
      <c r="O28" s="53">
        <f>Assumptions!O64</f>
        <v>1285.615648199828</v>
      </c>
      <c r="P28" s="53">
        <f>Assumptions!P64</f>
        <v>0</v>
      </c>
      <c r="Q28" s="53">
        <f>Assumptions!Q64</f>
        <v>0</v>
      </c>
      <c r="R28" s="53">
        <f>Assumptions!R64</f>
        <v>0</v>
      </c>
      <c r="S28" s="53">
        <f>Assumptions!S64</f>
        <v>0</v>
      </c>
      <c r="T28" s="53">
        <f>Assumptions!T64</f>
        <v>0</v>
      </c>
      <c r="U28" s="53">
        <f>Assumptions!U64</f>
        <v>1058.1296215745976</v>
      </c>
      <c r="V28" s="53">
        <f>Assumptions!V64</f>
        <v>1375.5685080469771</v>
      </c>
      <c r="W28" s="53">
        <f>Assumptions!W64</f>
        <v>1587.1944323618964</v>
      </c>
      <c r="X28" s="53">
        <f>Assumptions!X64</f>
        <v>659.16271507925751</v>
      </c>
      <c r="Y28" s="53">
        <f>Assumptions!Y64</f>
        <v>82.395339384907189</v>
      </c>
      <c r="Z28" s="53">
        <f>Assumptions!Z64</f>
        <v>49.437203630944303</v>
      </c>
      <c r="AA28" s="53">
        <f>Assumptions!AA64</f>
        <v>164.79067876981438</v>
      </c>
      <c r="AB28" s="53">
        <f>Assumptions!AB64</f>
        <v>16.479067876981439</v>
      </c>
      <c r="AC28" s="53">
        <f>Assumptions!AC64</f>
        <v>16.479067876981439</v>
      </c>
      <c r="AD28" s="53">
        <f>Assumptions!AD64</f>
        <v>16.479067876981439</v>
      </c>
      <c r="AE28" s="53">
        <f>Assumptions!AE64</f>
        <v>2858.1476045331806</v>
      </c>
      <c r="AF28" s="53">
        <f>Assumptions!AF64</f>
        <v>2017.5159561410687</v>
      </c>
      <c r="AG28" s="53">
        <f>Assumptions!AG64</f>
        <v>2690.0212748547583</v>
      </c>
      <c r="AH28" s="53">
        <f>Assumptions!AH64</f>
        <v>1345.0106374273792</v>
      </c>
      <c r="AI28" s="53">
        <f>Assumptions!AI64</f>
        <v>1849.3896264626464</v>
      </c>
      <c r="AJ28" s="53">
        <f>Assumptions!AJ64</f>
        <v>1.265989678986837</v>
      </c>
      <c r="AK28" s="53">
        <f>Assumptions!AK64</f>
        <v>0.84399311932455812</v>
      </c>
      <c r="AL28" s="53">
        <f>Assumptions!AL64</f>
        <v>0.6329948394934185</v>
      </c>
      <c r="AM28" s="184">
        <f>Assumptions!AM64</f>
        <v>4.2199655966227905</v>
      </c>
      <c r="AN28" s="184">
        <f>Assumptions!AN64</f>
        <v>0.21099827983113953</v>
      </c>
      <c r="AO28" s="184">
        <f>Assumptions!AO64</f>
        <v>0.21099827983113953</v>
      </c>
      <c r="AP28" s="184">
        <f>Assumptions!AP64</f>
        <v>0.21099827983113953</v>
      </c>
      <c r="AQ28" s="184">
        <f>Assumptions!AQ64</f>
        <v>2707.7187832419609</v>
      </c>
      <c r="AR28" s="184">
        <f>Assumptions!AR64</f>
        <v>1489.2453307830783</v>
      </c>
      <c r="AS28" s="184">
        <f>Assumptions!AS64</f>
        <v>1353.8593916209804</v>
      </c>
      <c r="AT28" s="184">
        <f>Assumptions!AT64</f>
        <v>1624.631269945176</v>
      </c>
      <c r="AU28" s="184">
        <f>Assumptions!AU64</f>
        <v>1489.2453307830783</v>
      </c>
      <c r="AV28" s="184">
        <f>Assumptions!AV64</f>
        <v>20.269505532987807</v>
      </c>
      <c r="AW28" s="184">
        <f>Assumptions!AW64</f>
        <v>19.822481118970909</v>
      </c>
      <c r="AX28" s="184">
        <f>Assumptions!AX64</f>
        <v>14.866860839228178</v>
      </c>
      <c r="AY28" s="184">
        <f>Assumptions!AY64</f>
        <v>99.112405594854522</v>
      </c>
      <c r="AZ28" s="142"/>
      <c r="BA28" s="142"/>
      <c r="BB28" s="142"/>
      <c r="BC28" s="142"/>
      <c r="BD28" s="142"/>
      <c r="BE28" s="142"/>
      <c r="BF28" s="142"/>
      <c r="BG28" s="142"/>
      <c r="BH28" s="142"/>
      <c r="BI28" s="142"/>
      <c r="BJ28" s="142"/>
    </row>
    <row r="29" spans="1:62" s="67" customFormat="1" x14ac:dyDescent="0.15">
      <c r="C29" s="181"/>
      <c r="D29" s="187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42"/>
      <c r="BA29" s="142"/>
      <c r="BB29" s="142"/>
      <c r="BC29" s="142"/>
      <c r="BD29" s="142"/>
      <c r="BE29" s="142"/>
      <c r="BF29" s="142"/>
      <c r="BG29" s="142"/>
      <c r="BH29" s="142"/>
      <c r="BI29" s="142"/>
      <c r="BJ29" s="142"/>
    </row>
    <row r="30" spans="1:62" x14ac:dyDescent="0.15">
      <c r="B30" s="62" t="s">
        <v>221</v>
      </c>
      <c r="C30" s="98" t="s">
        <v>17</v>
      </c>
      <c r="D30" s="188">
        <f t="shared" ref="D30:AM30" si="6">D8+D19</f>
        <v>507.98</v>
      </c>
      <c r="E30" s="65">
        <f t="shared" si="6"/>
        <v>554.76</v>
      </c>
      <c r="F30" s="65">
        <f t="shared" si="6"/>
        <v>157.88999999999999</v>
      </c>
      <c r="G30" s="65">
        <f t="shared" si="6"/>
        <v>757.51</v>
      </c>
      <c r="H30" s="65">
        <f t="shared" si="6"/>
        <v>162.29</v>
      </c>
      <c r="I30" s="65">
        <f t="shared" si="6"/>
        <v>1165</v>
      </c>
      <c r="J30" s="65">
        <f t="shared" si="6"/>
        <v>30834.11</v>
      </c>
      <c r="K30" s="65">
        <f t="shared" si="6"/>
        <v>20582.940000000002</v>
      </c>
      <c r="L30" s="65">
        <f t="shared" si="6"/>
        <v>16064.55</v>
      </c>
      <c r="M30" s="65">
        <f t="shared" si="6"/>
        <v>7226.7999999999993</v>
      </c>
      <c r="N30" s="65">
        <f t="shared" si="6"/>
        <v>1540.51</v>
      </c>
      <c r="O30" s="65">
        <f t="shared" si="6"/>
        <v>18431.3</v>
      </c>
      <c r="P30" s="65">
        <f t="shared" si="6"/>
        <v>494.53500000000008</v>
      </c>
      <c r="Q30" s="65">
        <f t="shared" si="6"/>
        <v>494.53500000000008</v>
      </c>
      <c r="R30" s="65">
        <f t="shared" si="6"/>
        <v>494.53500000000008</v>
      </c>
      <c r="S30" s="65">
        <f t="shared" si="6"/>
        <v>494.53500000000008</v>
      </c>
      <c r="T30" s="65">
        <f t="shared" si="6"/>
        <v>494.53500000000008</v>
      </c>
      <c r="U30" s="65">
        <f t="shared" si="6"/>
        <v>44267.555472530643</v>
      </c>
      <c r="V30" s="65">
        <f t="shared" si="6"/>
        <v>57547.82211428984</v>
      </c>
      <c r="W30" s="65">
        <f t="shared" si="6"/>
        <v>66401.333208795972</v>
      </c>
      <c r="X30" s="65">
        <f t="shared" si="6"/>
        <v>54277.578014807608</v>
      </c>
      <c r="Y30" s="65">
        <f t="shared" si="6"/>
        <v>7708.9736854781349</v>
      </c>
      <c r="Z30" s="65">
        <f t="shared" si="6"/>
        <v>4111.8242818813405</v>
      </c>
      <c r="AA30" s="65">
        <f t="shared" si="6"/>
        <v>13466.419639215224</v>
      </c>
      <c r="AB30" s="65">
        <f t="shared" si="6"/>
        <v>1439.0827512145188</v>
      </c>
      <c r="AC30" s="65">
        <f t="shared" si="6"/>
        <v>1439.0827512145188</v>
      </c>
      <c r="AD30" s="65">
        <f t="shared" si="6"/>
        <v>1439.0827512145188</v>
      </c>
      <c r="AE30" s="65">
        <f t="shared" si="6"/>
        <v>191809.41716624767</v>
      </c>
      <c r="AF30" s="65">
        <f t="shared" si="6"/>
        <v>136387.07390091402</v>
      </c>
      <c r="AG30" s="65">
        <f t="shared" si="6"/>
        <v>177049.77294095373</v>
      </c>
      <c r="AH30" s="65">
        <f t="shared" si="6"/>
        <v>95724.374860874348</v>
      </c>
      <c r="AI30" s="65">
        <f t="shared" si="6"/>
        <v>126221.39914090413</v>
      </c>
      <c r="AJ30" s="65">
        <f t="shared" si="6"/>
        <v>61404.18871576737</v>
      </c>
      <c r="AK30" s="65">
        <f t="shared" si="6"/>
        <v>40936.125810511592</v>
      </c>
      <c r="AL30" s="65">
        <f t="shared" si="6"/>
        <v>30702.094357883685</v>
      </c>
      <c r="AM30" s="186">
        <f t="shared" si="6"/>
        <v>204680.62905255792</v>
      </c>
      <c r="AN30" s="186">
        <f t="shared" ref="AN30:AQ30" si="7">AN8+AN19</f>
        <v>10234.031452627898</v>
      </c>
      <c r="AO30" s="186">
        <f t="shared" si="7"/>
        <v>10234.031452627898</v>
      </c>
      <c r="AP30" s="186">
        <f t="shared" si="7"/>
        <v>10234.031452627898</v>
      </c>
      <c r="AQ30" s="186">
        <f t="shared" si="7"/>
        <v>361118.45720982575</v>
      </c>
      <c r="AR30" s="186">
        <f t="shared" ref="AR30:AY30" si="8">AR8+AR19</f>
        <v>197623.58784937527</v>
      </c>
      <c r="AS30" s="186">
        <f t="shared" si="8"/>
        <v>179657.80713579571</v>
      </c>
      <c r="AT30" s="186">
        <f t="shared" si="8"/>
        <v>215589.36856295489</v>
      </c>
      <c r="AU30" s="186">
        <f t="shared" si="8"/>
        <v>197623.58784937527</v>
      </c>
      <c r="AV30" s="186">
        <f t="shared" si="8"/>
        <v>150511.40930870405</v>
      </c>
      <c r="AW30" s="186">
        <f t="shared" si="8"/>
        <v>100347.24901656638</v>
      </c>
      <c r="AX30" s="186">
        <f t="shared" si="8"/>
        <v>75260.436762424768</v>
      </c>
      <c r="AY30" s="186">
        <f t="shared" si="8"/>
        <v>501736.24508283183</v>
      </c>
      <c r="AZ30" s="142"/>
      <c r="BA30" s="142"/>
      <c r="BB30" s="142"/>
      <c r="BC30" s="142"/>
      <c r="BD30" s="142"/>
      <c r="BE30" s="142"/>
      <c r="BF30" s="142"/>
      <c r="BG30" s="142"/>
      <c r="BH30" s="142"/>
      <c r="BI30" s="142"/>
      <c r="BJ30" s="142"/>
    </row>
    <row r="31" spans="1:62" x14ac:dyDescent="0.15">
      <c r="B31" s="62"/>
      <c r="C31" s="99"/>
      <c r="D31" s="18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42"/>
      <c r="BA31" s="142"/>
      <c r="BB31" s="142"/>
      <c r="BC31" s="142"/>
      <c r="BD31" s="142"/>
      <c r="BE31" s="142"/>
      <c r="BF31" s="142"/>
      <c r="BG31" s="142"/>
      <c r="BH31" s="142"/>
      <c r="BI31" s="142"/>
      <c r="BJ31" s="142"/>
    </row>
    <row r="32" spans="1:62" x14ac:dyDescent="0.15">
      <c r="B32" s="68" t="s">
        <v>222</v>
      </c>
      <c r="C32" s="94" t="s">
        <v>17</v>
      </c>
      <c r="D32" s="57">
        <v>659.54</v>
      </c>
      <c r="E32" s="57">
        <v>0</v>
      </c>
      <c r="F32" s="57">
        <v>1573</v>
      </c>
      <c r="G32" s="57">
        <v>847</v>
      </c>
      <c r="H32" s="57">
        <v>3073.4</v>
      </c>
      <c r="I32" s="57">
        <v>4840</v>
      </c>
      <c r="J32" s="57">
        <v>4791.6000000000004</v>
      </c>
      <c r="K32" s="57">
        <v>2904</v>
      </c>
      <c r="L32" s="57">
        <v>6221.84</v>
      </c>
      <c r="M32" s="57">
        <v>5554</v>
      </c>
      <c r="N32" s="57">
        <v>8288.5</v>
      </c>
      <c r="O32" s="57">
        <v>1847.11</v>
      </c>
      <c r="P32" s="57">
        <v>0</v>
      </c>
      <c r="Q32" s="57">
        <v>0</v>
      </c>
      <c r="R32" s="57">
        <v>0</v>
      </c>
      <c r="S32" s="57">
        <v>0</v>
      </c>
      <c r="T32" s="57">
        <v>20000</v>
      </c>
      <c r="U32" s="57">
        <v>0</v>
      </c>
      <c r="V32" s="57">
        <v>10000</v>
      </c>
      <c r="W32" s="57">
        <v>0</v>
      </c>
      <c r="X32" s="57">
        <v>0</v>
      </c>
      <c r="Y32" s="57">
        <v>0</v>
      </c>
      <c r="Z32" s="57">
        <v>0</v>
      </c>
      <c r="AA32" s="57">
        <v>0</v>
      </c>
      <c r="AB32" s="208">
        <f>Assumptions!AB70</f>
        <v>0</v>
      </c>
      <c r="AC32" s="208">
        <f>Assumptions!AC70</f>
        <v>0</v>
      </c>
      <c r="AD32" s="208">
        <f>Assumptions!AD70</f>
        <v>0</v>
      </c>
      <c r="AE32" s="208">
        <f>Assumptions!AE70</f>
        <v>0</v>
      </c>
      <c r="AF32" s="208">
        <f>Assumptions!AF70</f>
        <v>20000</v>
      </c>
      <c r="AG32" s="208">
        <f>Assumptions!AG70</f>
        <v>0</v>
      </c>
      <c r="AH32" s="208">
        <f>Assumptions!AH70</f>
        <v>20000</v>
      </c>
      <c r="AI32" s="208">
        <f>Assumptions!AI70</f>
        <v>10000</v>
      </c>
      <c r="AJ32" s="208">
        <f>Assumptions!AJ70</f>
        <v>0</v>
      </c>
      <c r="AK32" s="208">
        <f>Assumptions!AK70</f>
        <v>0</v>
      </c>
      <c r="AL32" s="208">
        <f>Assumptions!AL70</f>
        <v>0</v>
      </c>
      <c r="AM32" s="208">
        <f>Assumptions!AM70</f>
        <v>0</v>
      </c>
      <c r="AN32" s="208">
        <f>Assumptions!AN70</f>
        <v>0</v>
      </c>
      <c r="AO32" s="208">
        <f>Assumptions!AO70</f>
        <v>0</v>
      </c>
      <c r="AP32" s="208">
        <f>Assumptions!AP70</f>
        <v>0</v>
      </c>
      <c r="AQ32" s="208">
        <f>Assumptions!AQ70</f>
        <v>20000</v>
      </c>
      <c r="AR32" s="208">
        <f>Assumptions!AR70</f>
        <v>0</v>
      </c>
      <c r="AS32" s="208">
        <f>Assumptions!AS70</f>
        <v>10000</v>
      </c>
      <c r="AT32" s="208">
        <f>Assumptions!AT70</f>
        <v>0</v>
      </c>
      <c r="AU32" s="208">
        <f>Assumptions!AU70</f>
        <v>20000</v>
      </c>
      <c r="AV32" s="208">
        <f>Assumptions!AV70</f>
        <v>10000</v>
      </c>
      <c r="AW32" s="208">
        <f>Assumptions!AW70</f>
        <v>0</v>
      </c>
      <c r="AX32" s="208">
        <f>Assumptions!AX70</f>
        <v>10000</v>
      </c>
      <c r="AY32" s="208">
        <f>Assumptions!AY70</f>
        <v>0</v>
      </c>
      <c r="AZ32" s="142"/>
      <c r="BA32" s="142"/>
      <c r="BB32" s="142"/>
      <c r="BC32" s="142"/>
      <c r="BD32" s="142"/>
      <c r="BE32" s="142"/>
      <c r="BF32" s="142"/>
      <c r="BG32" s="142"/>
      <c r="BH32" s="142"/>
      <c r="BI32" s="142"/>
      <c r="BJ32" s="142"/>
    </row>
    <row r="33" spans="2:62" hidden="1" x14ac:dyDescent="0.15">
      <c r="B33" s="68" t="s">
        <v>223</v>
      </c>
      <c r="C33" s="94" t="s">
        <v>17</v>
      </c>
      <c r="D33" s="57">
        <v>0</v>
      </c>
      <c r="E33" s="57">
        <v>0</v>
      </c>
      <c r="F33" s="57">
        <v>0</v>
      </c>
      <c r="G33" s="57">
        <v>0</v>
      </c>
      <c r="H33" s="57">
        <v>0</v>
      </c>
      <c r="I33" s="57">
        <v>0</v>
      </c>
      <c r="J33" s="57">
        <v>0</v>
      </c>
      <c r="K33" s="57">
        <v>0</v>
      </c>
      <c r="L33" s="57">
        <v>0</v>
      </c>
      <c r="M33" s="57">
        <v>0</v>
      </c>
      <c r="N33" s="57">
        <f t="shared" ref="N33:O33" si="9">AVERAGE(D33:I33)</f>
        <v>0</v>
      </c>
      <c r="O33" s="57">
        <f t="shared" si="9"/>
        <v>0</v>
      </c>
      <c r="P33" s="57">
        <v>0</v>
      </c>
      <c r="Q33" s="57">
        <v>0</v>
      </c>
      <c r="R33" s="57">
        <v>0</v>
      </c>
      <c r="S33" s="57">
        <v>0</v>
      </c>
      <c r="T33" s="57">
        <v>10000</v>
      </c>
      <c r="U33" s="57">
        <v>0</v>
      </c>
      <c r="V33" s="57">
        <v>0</v>
      </c>
      <c r="W33" s="57">
        <v>0</v>
      </c>
      <c r="X33" s="57">
        <v>5000</v>
      </c>
      <c r="Y33" s="57">
        <v>0</v>
      </c>
      <c r="Z33" s="57">
        <v>0</v>
      </c>
      <c r="AA33" s="57">
        <v>0</v>
      </c>
      <c r="AB33" s="208">
        <f>Assumptions!AB71</f>
        <v>0</v>
      </c>
      <c r="AC33" s="208">
        <f>Assumptions!AC71</f>
        <v>5000</v>
      </c>
      <c r="AD33" s="208">
        <f>Assumptions!AD71</f>
        <v>0</v>
      </c>
      <c r="AE33" s="208">
        <f>Assumptions!AE71</f>
        <v>0</v>
      </c>
      <c r="AF33" s="208">
        <f>Assumptions!AF71</f>
        <v>10000</v>
      </c>
      <c r="AG33" s="208">
        <f>Assumptions!AG71</f>
        <v>0</v>
      </c>
      <c r="AH33" s="208">
        <f>Assumptions!AH71</f>
        <v>0</v>
      </c>
      <c r="AI33" s="208">
        <f>Assumptions!AI71</f>
        <v>0</v>
      </c>
      <c r="AJ33" s="208">
        <f>Assumptions!AJ71</f>
        <v>0</v>
      </c>
      <c r="AK33" s="208">
        <f>Assumptions!AK71</f>
        <v>5000</v>
      </c>
      <c r="AL33" s="208">
        <f>Assumptions!AL71</f>
        <v>0</v>
      </c>
      <c r="AM33" s="208">
        <f>Assumptions!AM71</f>
        <v>0</v>
      </c>
      <c r="AN33" s="208">
        <f>Assumptions!AN71</f>
        <v>0</v>
      </c>
      <c r="AO33" s="208">
        <f>Assumptions!AO71</f>
        <v>0</v>
      </c>
      <c r="AP33" s="208">
        <f>Assumptions!AP71</f>
        <v>0</v>
      </c>
      <c r="AQ33" s="208">
        <f>Assumptions!AQ71</f>
        <v>0</v>
      </c>
      <c r="AR33" s="208">
        <f>Assumptions!AR71</f>
        <v>20000</v>
      </c>
      <c r="AS33" s="208">
        <f>Assumptions!AS71</f>
        <v>0</v>
      </c>
      <c r="AT33" s="208">
        <f>Assumptions!AT71</f>
        <v>20000</v>
      </c>
      <c r="AU33" s="208">
        <f>Assumptions!AU71</f>
        <v>0</v>
      </c>
      <c r="AV33" s="208">
        <f>Assumptions!AV71</f>
        <v>0</v>
      </c>
      <c r="AW33" s="208">
        <f>Assumptions!AW71</f>
        <v>10000</v>
      </c>
      <c r="AX33" s="208">
        <f>Assumptions!AX71</f>
        <v>0</v>
      </c>
      <c r="AY33" s="208">
        <f>Assumptions!AY71</f>
        <v>0</v>
      </c>
      <c r="AZ33" s="142"/>
      <c r="BA33" s="142"/>
      <c r="BB33" s="142"/>
      <c r="BC33" s="142"/>
      <c r="BD33" s="142"/>
      <c r="BE33" s="142"/>
      <c r="BF33" s="142"/>
      <c r="BG33" s="142"/>
      <c r="BH33" s="142"/>
      <c r="BI33" s="142"/>
      <c r="BJ33" s="142"/>
    </row>
    <row r="34" spans="2:62" x14ac:dyDescent="0.15">
      <c r="B34" s="68" t="s">
        <v>224</v>
      </c>
      <c r="C34" s="94" t="s">
        <v>17</v>
      </c>
      <c r="D34" s="57">
        <v>0</v>
      </c>
      <c r="E34" s="57">
        <v>159.83000000000001</v>
      </c>
      <c r="F34" s="57">
        <v>0</v>
      </c>
      <c r="G34" s="57">
        <v>0</v>
      </c>
      <c r="H34" s="57">
        <v>637.92999999999995</v>
      </c>
      <c r="I34" s="57">
        <v>0</v>
      </c>
      <c r="J34" s="57">
        <v>690.18000000000006</v>
      </c>
      <c r="K34" s="57">
        <v>0</v>
      </c>
      <c r="L34" s="57">
        <v>0</v>
      </c>
      <c r="M34" s="57">
        <v>0</v>
      </c>
      <c r="N34" s="57">
        <v>0</v>
      </c>
      <c r="O34" s="57">
        <v>408.55</v>
      </c>
      <c r="P34" s="57">
        <v>0</v>
      </c>
      <c r="Q34" s="57">
        <v>0</v>
      </c>
      <c r="R34" s="57">
        <v>0</v>
      </c>
      <c r="S34" s="57">
        <v>0</v>
      </c>
      <c r="T34" s="57">
        <v>0</v>
      </c>
      <c r="U34" s="57">
        <v>0</v>
      </c>
      <c r="V34" s="57">
        <v>0</v>
      </c>
      <c r="W34" s="57">
        <v>0</v>
      </c>
      <c r="X34" s="57">
        <v>0</v>
      </c>
      <c r="Y34" s="57">
        <v>0</v>
      </c>
      <c r="Z34" s="57">
        <v>0</v>
      </c>
      <c r="AA34" s="57">
        <v>0</v>
      </c>
      <c r="AB34" s="208">
        <f>Assumptions!AB72</f>
        <v>0</v>
      </c>
      <c r="AC34" s="208">
        <f>Assumptions!AC72</f>
        <v>0</v>
      </c>
      <c r="AD34" s="208">
        <f>Assumptions!AD72</f>
        <v>0</v>
      </c>
      <c r="AE34" s="208">
        <f>Assumptions!AE72</f>
        <v>0</v>
      </c>
      <c r="AF34" s="208">
        <f>Assumptions!AF72</f>
        <v>0</v>
      </c>
      <c r="AG34" s="208">
        <f>Assumptions!AG72</f>
        <v>0</v>
      </c>
      <c r="AH34" s="208">
        <f>Assumptions!AH72</f>
        <v>0</v>
      </c>
      <c r="AI34" s="208">
        <f>Assumptions!AI72</f>
        <v>0</v>
      </c>
      <c r="AJ34" s="208">
        <f>Assumptions!AJ72</f>
        <v>0</v>
      </c>
      <c r="AK34" s="208">
        <f>Assumptions!AK72</f>
        <v>0</v>
      </c>
      <c r="AL34" s="208">
        <f>Assumptions!AL72</f>
        <v>0</v>
      </c>
      <c r="AM34" s="208">
        <f>Assumptions!AM72</f>
        <v>0</v>
      </c>
      <c r="AN34" s="208">
        <f>Assumptions!AN72</f>
        <v>0</v>
      </c>
      <c r="AO34" s="208">
        <f>Assumptions!AO72</f>
        <v>0</v>
      </c>
      <c r="AP34" s="208">
        <f>Assumptions!AP72</f>
        <v>0</v>
      </c>
      <c r="AQ34" s="208">
        <f>Assumptions!AQ72</f>
        <v>0</v>
      </c>
      <c r="AR34" s="208">
        <f>Assumptions!AR72</f>
        <v>0</v>
      </c>
      <c r="AS34" s="208">
        <f>Assumptions!AS72</f>
        <v>0</v>
      </c>
      <c r="AT34" s="208">
        <f>Assumptions!AT72</f>
        <v>0</v>
      </c>
      <c r="AU34" s="208">
        <f>Assumptions!AU72</f>
        <v>0</v>
      </c>
      <c r="AV34" s="208">
        <f>Assumptions!AV72</f>
        <v>0</v>
      </c>
      <c r="AW34" s="208">
        <f>Assumptions!AW72</f>
        <v>0</v>
      </c>
      <c r="AX34" s="208">
        <f>Assumptions!AX72</f>
        <v>0</v>
      </c>
      <c r="AY34" s="208">
        <f>Assumptions!AY72</f>
        <v>0</v>
      </c>
      <c r="AZ34" s="142"/>
      <c r="BA34" s="142"/>
      <c r="BB34" s="142"/>
      <c r="BC34" s="142"/>
      <c r="BD34" s="142"/>
      <c r="BE34" s="142"/>
      <c r="BF34" s="142"/>
      <c r="BG34" s="142"/>
      <c r="BH34" s="142"/>
      <c r="BI34" s="142"/>
      <c r="BJ34" s="142"/>
    </row>
    <row r="35" spans="2:62" s="29" customFormat="1" x14ac:dyDescent="0.15">
      <c r="B35" s="111"/>
      <c r="C35" s="112"/>
      <c r="D35" s="190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42"/>
      <c r="BA35" s="142"/>
      <c r="BB35" s="142"/>
      <c r="BC35" s="142"/>
      <c r="BD35" s="142"/>
      <c r="BE35" s="142"/>
      <c r="BF35" s="142"/>
      <c r="BG35" s="142"/>
      <c r="BH35" s="142"/>
      <c r="BI35" s="142"/>
      <c r="BJ35" s="142"/>
    </row>
    <row r="36" spans="2:62" s="119" customFormat="1" ht="12.5" customHeight="1" x14ac:dyDescent="0.15">
      <c r="B36" s="116" t="s">
        <v>144</v>
      </c>
      <c r="C36" s="117"/>
      <c r="D36" s="191">
        <f>SUM(D8,D19,D32,D34)</f>
        <v>1167.52</v>
      </c>
      <c r="E36" s="191">
        <f t="shared" ref="E36:AY36" si="10">SUM(E8,E19,E32,E34)</f>
        <v>714.59</v>
      </c>
      <c r="F36" s="191">
        <f t="shared" si="10"/>
        <v>1730.8899999999999</v>
      </c>
      <c r="G36" s="191">
        <f t="shared" si="10"/>
        <v>1604.51</v>
      </c>
      <c r="H36" s="191">
        <f t="shared" si="10"/>
        <v>3873.62</v>
      </c>
      <c r="I36" s="191">
        <f t="shared" si="10"/>
        <v>6005</v>
      </c>
      <c r="J36" s="191">
        <f t="shared" si="10"/>
        <v>36315.89</v>
      </c>
      <c r="K36" s="191">
        <f t="shared" si="10"/>
        <v>23486.940000000002</v>
      </c>
      <c r="L36" s="191">
        <f t="shared" si="10"/>
        <v>22286.39</v>
      </c>
      <c r="M36" s="191">
        <f t="shared" si="10"/>
        <v>12780.8</v>
      </c>
      <c r="N36" s="191">
        <f t="shared" si="10"/>
        <v>9829.01</v>
      </c>
      <c r="O36" s="191">
        <f t="shared" si="10"/>
        <v>20686.96</v>
      </c>
      <c r="P36" s="191">
        <f t="shared" si="10"/>
        <v>494.53500000000008</v>
      </c>
      <c r="Q36" s="191">
        <f t="shared" si="10"/>
        <v>494.53500000000008</v>
      </c>
      <c r="R36" s="191">
        <f t="shared" si="10"/>
        <v>494.53500000000008</v>
      </c>
      <c r="S36" s="191">
        <f t="shared" si="10"/>
        <v>494.53500000000008</v>
      </c>
      <c r="T36" s="191">
        <f t="shared" si="10"/>
        <v>20494.535</v>
      </c>
      <c r="U36" s="191">
        <f t="shared" si="10"/>
        <v>44267.555472530643</v>
      </c>
      <c r="V36" s="191">
        <f t="shared" si="10"/>
        <v>67547.82211428984</v>
      </c>
      <c r="W36" s="191">
        <f t="shared" si="10"/>
        <v>66401.333208795972</v>
      </c>
      <c r="X36" s="191">
        <f t="shared" si="10"/>
        <v>54277.578014807608</v>
      </c>
      <c r="Y36" s="191">
        <f t="shared" si="10"/>
        <v>7708.9736854781349</v>
      </c>
      <c r="Z36" s="191">
        <f t="shared" si="10"/>
        <v>4111.8242818813405</v>
      </c>
      <c r="AA36" s="191">
        <f t="shared" si="10"/>
        <v>13466.419639215224</v>
      </c>
      <c r="AB36" s="191">
        <f t="shared" si="10"/>
        <v>1439.0827512145188</v>
      </c>
      <c r="AC36" s="191">
        <f t="shared" si="10"/>
        <v>1439.0827512145188</v>
      </c>
      <c r="AD36" s="191">
        <f t="shared" si="10"/>
        <v>1439.0827512145188</v>
      </c>
      <c r="AE36" s="191">
        <f t="shared" si="10"/>
        <v>191809.41716624767</v>
      </c>
      <c r="AF36" s="191">
        <f t="shared" si="10"/>
        <v>156387.07390091402</v>
      </c>
      <c r="AG36" s="191">
        <f t="shared" si="10"/>
        <v>177049.77294095373</v>
      </c>
      <c r="AH36" s="191">
        <f t="shared" si="10"/>
        <v>115724.37486087435</v>
      </c>
      <c r="AI36" s="191">
        <f t="shared" si="10"/>
        <v>136221.39914090413</v>
      </c>
      <c r="AJ36" s="191">
        <f t="shared" si="10"/>
        <v>61404.18871576737</v>
      </c>
      <c r="AK36" s="191">
        <f t="shared" si="10"/>
        <v>40936.125810511592</v>
      </c>
      <c r="AL36" s="191">
        <f t="shared" si="10"/>
        <v>30702.094357883685</v>
      </c>
      <c r="AM36" s="191">
        <f t="shared" si="10"/>
        <v>204680.62905255792</v>
      </c>
      <c r="AN36" s="191">
        <f t="shared" si="10"/>
        <v>10234.031452627898</v>
      </c>
      <c r="AO36" s="191">
        <f t="shared" si="10"/>
        <v>10234.031452627898</v>
      </c>
      <c r="AP36" s="191">
        <f t="shared" si="10"/>
        <v>10234.031452627898</v>
      </c>
      <c r="AQ36" s="191">
        <f t="shared" si="10"/>
        <v>381118.45720982575</v>
      </c>
      <c r="AR36" s="191">
        <f t="shared" si="10"/>
        <v>197623.58784937527</v>
      </c>
      <c r="AS36" s="191">
        <f t="shared" si="10"/>
        <v>189657.80713579571</v>
      </c>
      <c r="AT36" s="191">
        <f t="shared" si="10"/>
        <v>215589.36856295489</v>
      </c>
      <c r="AU36" s="191">
        <f t="shared" si="10"/>
        <v>217623.58784937527</v>
      </c>
      <c r="AV36" s="191">
        <f t="shared" si="10"/>
        <v>160511.40930870405</v>
      </c>
      <c r="AW36" s="191">
        <f t="shared" si="10"/>
        <v>100347.24901656638</v>
      </c>
      <c r="AX36" s="191">
        <f t="shared" si="10"/>
        <v>85260.436762424768</v>
      </c>
      <c r="AY36" s="191">
        <f t="shared" si="10"/>
        <v>501736.24508283183</v>
      </c>
      <c r="AZ36" s="142"/>
      <c r="BA36" s="142"/>
      <c r="BB36" s="142"/>
      <c r="BC36" s="142"/>
      <c r="BD36" s="142"/>
      <c r="BE36" s="142"/>
      <c r="BF36" s="142"/>
      <c r="BG36" s="142"/>
      <c r="BH36" s="142"/>
      <c r="BI36" s="142"/>
      <c r="BJ36" s="142"/>
    </row>
    <row r="37" spans="2:62" x14ac:dyDescent="0.15">
      <c r="C37" s="96"/>
      <c r="D37" s="193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42"/>
      <c r="BA37" s="142"/>
      <c r="BB37" s="142"/>
      <c r="BC37" s="142"/>
      <c r="BD37" s="142"/>
      <c r="BE37" s="142"/>
      <c r="BF37" s="142"/>
      <c r="BG37" s="142"/>
      <c r="BH37" s="142"/>
      <c r="BI37" s="142"/>
      <c r="BJ37" s="142"/>
    </row>
    <row r="38" spans="2:62" x14ac:dyDescent="0.15">
      <c r="C38" s="96" t="s">
        <v>17</v>
      </c>
      <c r="D38" s="193"/>
      <c r="AZ38" s="142"/>
      <c r="BA38" s="142"/>
      <c r="BB38" s="142"/>
      <c r="BC38" s="142"/>
      <c r="BD38" s="142"/>
      <c r="BE38" s="142"/>
      <c r="BF38" s="142"/>
      <c r="BG38" s="142"/>
      <c r="BH38" s="142"/>
      <c r="BI38" s="142"/>
      <c r="BJ38" s="142"/>
    </row>
    <row r="39" spans="2:62" x14ac:dyDescent="0.15">
      <c r="B39" s="90" t="s">
        <v>330</v>
      </c>
      <c r="C39" s="94" t="s">
        <v>17</v>
      </c>
      <c r="D39" s="188">
        <f>D40+D51+D52</f>
        <v>197.89999999999998</v>
      </c>
      <c r="E39" s="188">
        <f t="shared" ref="E39:AM39" si="11">E40+E51+E52</f>
        <v>0</v>
      </c>
      <c r="F39" s="188">
        <f t="shared" si="11"/>
        <v>21240.07</v>
      </c>
      <c r="G39" s="188">
        <f t="shared" si="11"/>
        <v>3923.96</v>
      </c>
      <c r="H39" s="188">
        <f t="shared" si="11"/>
        <v>10284.920000000002</v>
      </c>
      <c r="I39" s="188">
        <f t="shared" si="11"/>
        <v>4430.7599999999993</v>
      </c>
      <c r="J39" s="188">
        <f t="shared" si="11"/>
        <v>3964.8900000000003</v>
      </c>
      <c r="K39" s="188">
        <f t="shared" si="11"/>
        <v>2552.38</v>
      </c>
      <c r="L39" s="188">
        <f t="shared" si="11"/>
        <v>5921.18</v>
      </c>
      <c r="M39" s="188">
        <f t="shared" si="11"/>
        <v>11484.2</v>
      </c>
      <c r="N39" s="188">
        <f t="shared" si="11"/>
        <v>1190</v>
      </c>
      <c r="O39" s="188">
        <f t="shared" si="11"/>
        <v>3706.04</v>
      </c>
      <c r="P39" s="188">
        <f t="shared" si="11"/>
        <v>145.13384932271049</v>
      </c>
      <c r="Q39" s="188">
        <f t="shared" si="11"/>
        <v>145.13384932271049</v>
      </c>
      <c r="R39" s="188">
        <f t="shared" si="11"/>
        <v>145.13384932271049</v>
      </c>
      <c r="S39" s="188">
        <f t="shared" si="11"/>
        <v>2501.2024084281534</v>
      </c>
      <c r="T39" s="188">
        <f t="shared" si="11"/>
        <v>134.31824506420222</v>
      </c>
      <c r="U39" s="188">
        <f t="shared" si="11"/>
        <v>9588.7692459081081</v>
      </c>
      <c r="V39" s="188">
        <f t="shared" si="11"/>
        <v>14872.475432396917</v>
      </c>
      <c r="W39" s="188">
        <f t="shared" si="11"/>
        <v>14457.438083291481</v>
      </c>
      <c r="X39" s="188">
        <f t="shared" si="11"/>
        <v>11428.487800621284</v>
      </c>
      <c r="Y39" s="188">
        <f t="shared" si="11"/>
        <v>1690.1156883779547</v>
      </c>
      <c r="Z39" s="188">
        <f t="shared" si="11"/>
        <v>874.6042814941427</v>
      </c>
      <c r="AA39" s="188">
        <f>AA40+AA51+AA52</f>
        <v>2850.263876931916</v>
      </c>
      <c r="AB39" s="188">
        <f t="shared" si="11"/>
        <v>310.13011136906488</v>
      </c>
      <c r="AC39" s="188">
        <f t="shared" si="11"/>
        <v>3868.4478851295253</v>
      </c>
      <c r="AD39" s="188">
        <f t="shared" si="11"/>
        <v>310.13011136906488</v>
      </c>
      <c r="AE39" s="188">
        <f t="shared" si="11"/>
        <v>42672.664480629443</v>
      </c>
      <c r="AF39" s="188">
        <f t="shared" si="11"/>
        <v>32168.747835652037</v>
      </c>
      <c r="AG39" s="188">
        <f t="shared" si="11"/>
        <v>41248.742316327509</v>
      </c>
      <c r="AH39" s="188">
        <f t="shared" si="11"/>
        <v>22589.166514322744</v>
      </c>
      <c r="AI39" s="188">
        <f t="shared" si="11"/>
        <v>29586.507440074532</v>
      </c>
      <c r="AJ39" s="188">
        <f t="shared" si="11"/>
        <v>10970.501278540996</v>
      </c>
      <c r="AK39" s="188">
        <f t="shared" si="11"/>
        <v>7313.6675190273327</v>
      </c>
      <c r="AL39" s="188">
        <f t="shared" si="11"/>
        <v>5485.2506392704981</v>
      </c>
      <c r="AM39" s="188">
        <f t="shared" si="11"/>
        <v>36568.337595136662</v>
      </c>
      <c r="AN39" s="188">
        <f t="shared" ref="AN39:AQ39" si="12">AN40+AN51+AN52</f>
        <v>1828.4168797568332</v>
      </c>
      <c r="AO39" s="188">
        <f t="shared" si="12"/>
        <v>1828.4168797568332</v>
      </c>
      <c r="AP39" s="188">
        <f t="shared" si="12"/>
        <v>2012.3168797568333</v>
      </c>
      <c r="AQ39" s="188">
        <f t="shared" si="12"/>
        <v>97165.905373069822</v>
      </c>
      <c r="AR39" s="188">
        <f t="shared" ref="AR39:AY39" si="13">AR40+AR51+AR52</f>
        <v>46152.319052758481</v>
      </c>
      <c r="AS39" s="188">
        <f t="shared" si="13"/>
        <v>41496.714996812247</v>
      </c>
      <c r="AT39" s="188">
        <f t="shared" si="13"/>
        <v>49796.057996174706</v>
      </c>
      <c r="AU39" s="188">
        <f t="shared" si="13"/>
        <v>45646.386496493469</v>
      </c>
      <c r="AV39" s="188">
        <f t="shared" si="13"/>
        <v>30051.529824720848</v>
      </c>
      <c r="AW39" s="188">
        <f t="shared" si="13"/>
        <v>20751.641176979236</v>
      </c>
      <c r="AX39" s="188">
        <f t="shared" si="13"/>
        <v>15563.730882734426</v>
      </c>
      <c r="AY39" s="188">
        <f t="shared" si="13"/>
        <v>103758.20588489616</v>
      </c>
      <c r="AZ39" s="142"/>
      <c r="BA39" s="142"/>
      <c r="BB39" s="142"/>
      <c r="BC39" s="142"/>
      <c r="BD39" s="142"/>
      <c r="BE39" s="142"/>
      <c r="BF39" s="142"/>
      <c r="BG39" s="142"/>
      <c r="BH39" s="142"/>
      <c r="BI39" s="142"/>
      <c r="BJ39" s="142"/>
    </row>
    <row r="40" spans="2:62" x14ac:dyDescent="0.15">
      <c r="B40" s="299" t="s">
        <v>369</v>
      </c>
      <c r="C40" s="94" t="s">
        <v>17</v>
      </c>
      <c r="D40" s="194">
        <f t="shared" ref="D40:AM40" si="14">+D41+D42+D43+D44+D45+D46+D47+D48+D49</f>
        <v>0</v>
      </c>
      <c r="E40" s="46">
        <f t="shared" si="14"/>
        <v>0</v>
      </c>
      <c r="F40" s="46">
        <f t="shared" si="14"/>
        <v>16818.87</v>
      </c>
      <c r="G40" s="46">
        <f t="shared" si="14"/>
        <v>0</v>
      </c>
      <c r="H40" s="46">
        <f t="shared" si="14"/>
        <v>10230.720000000001</v>
      </c>
      <c r="I40" s="46">
        <f t="shared" si="14"/>
        <v>3434.75</v>
      </c>
      <c r="J40" s="46">
        <f t="shared" si="14"/>
        <v>0</v>
      </c>
      <c r="K40" s="46">
        <f t="shared" si="14"/>
        <v>0</v>
      </c>
      <c r="L40" s="46">
        <f t="shared" si="14"/>
        <v>63</v>
      </c>
      <c r="M40" s="46">
        <f t="shared" si="14"/>
        <v>0</v>
      </c>
      <c r="N40" s="46">
        <f t="shared" si="14"/>
        <v>0</v>
      </c>
      <c r="O40" s="46">
        <f t="shared" si="14"/>
        <v>2126.0300000000002</v>
      </c>
      <c r="P40" s="46">
        <f t="shared" si="14"/>
        <v>145.13384932271049</v>
      </c>
      <c r="Q40" s="46">
        <f t="shared" si="14"/>
        <v>145.13384932271049</v>
      </c>
      <c r="R40" s="46">
        <f t="shared" si="14"/>
        <v>145.13384932271049</v>
      </c>
      <c r="S40" s="46">
        <f t="shared" si="14"/>
        <v>145.13384932271049</v>
      </c>
      <c r="T40" s="46">
        <f t="shared" si="14"/>
        <v>134.31824506420222</v>
      </c>
      <c r="U40" s="46">
        <f t="shared" si="14"/>
        <v>9588.7692459081081</v>
      </c>
      <c r="V40" s="46">
        <f t="shared" si="14"/>
        <v>12465.400019680539</v>
      </c>
      <c r="W40" s="46">
        <f t="shared" si="14"/>
        <v>14383.153868862162</v>
      </c>
      <c r="X40" s="46">
        <f t="shared" si="14"/>
        <v>11428.487800621284</v>
      </c>
      <c r="Y40" s="46">
        <f t="shared" si="14"/>
        <v>1690.1156883779547</v>
      </c>
      <c r="Z40" s="46">
        <f t="shared" si="14"/>
        <v>874.6042814941427</v>
      </c>
      <c r="AA40" s="46">
        <f>+AA41+AA42+AA43+AA44+AA45+AA46+AA47+AA48+AA49</f>
        <v>2850.263876931916</v>
      </c>
      <c r="AB40" s="46">
        <f t="shared" si="14"/>
        <v>310.13011136906488</v>
      </c>
      <c r="AC40" s="46">
        <f t="shared" si="14"/>
        <v>310.13011136906488</v>
      </c>
      <c r="AD40" s="46">
        <f t="shared" si="14"/>
        <v>310.13011136906488</v>
      </c>
      <c r="AE40" s="46">
        <f t="shared" si="14"/>
        <v>42672.664480629443</v>
      </c>
      <c r="AF40" s="46">
        <f t="shared" si="14"/>
        <v>31918.95441532513</v>
      </c>
      <c r="AG40" s="46">
        <f t="shared" si="14"/>
        <v>41248.742316327509</v>
      </c>
      <c r="AH40" s="46">
        <f t="shared" si="14"/>
        <v>22589.166514322744</v>
      </c>
      <c r="AI40" s="46">
        <f t="shared" si="14"/>
        <v>29586.507440074532</v>
      </c>
      <c r="AJ40" s="46">
        <f t="shared" si="14"/>
        <v>10970.501278540996</v>
      </c>
      <c r="AK40" s="46">
        <f t="shared" si="14"/>
        <v>7313.6675190273327</v>
      </c>
      <c r="AL40" s="46">
        <f t="shared" si="14"/>
        <v>5485.2506392704981</v>
      </c>
      <c r="AM40" s="195">
        <f t="shared" si="14"/>
        <v>36568.337595136662</v>
      </c>
      <c r="AN40" s="195">
        <f t="shared" ref="AN40:AQ40" si="15">+AN41+AN42+AN43+AN44+AN45+AN46+AN47+AN48+AN49</f>
        <v>1828.4168797568332</v>
      </c>
      <c r="AO40" s="195">
        <f t="shared" si="15"/>
        <v>1828.4168797568332</v>
      </c>
      <c r="AP40" s="195">
        <f t="shared" si="15"/>
        <v>1828.4168797568332</v>
      </c>
      <c r="AQ40" s="195">
        <f t="shared" si="15"/>
        <v>97165.905373069822</v>
      </c>
      <c r="AR40" s="195">
        <f t="shared" ref="AR40:AY40" si="16">+AR41+AR42+AR43+AR44+AR45+AR46+AR47+AR48+AR49</f>
        <v>45646.386496493469</v>
      </c>
      <c r="AS40" s="195">
        <f t="shared" si="16"/>
        <v>41496.714996812247</v>
      </c>
      <c r="AT40" s="195">
        <f t="shared" si="16"/>
        <v>49796.057996174706</v>
      </c>
      <c r="AU40" s="195">
        <f t="shared" si="16"/>
        <v>45646.386496493469</v>
      </c>
      <c r="AV40" s="195">
        <f t="shared" si="16"/>
        <v>30051.529824720848</v>
      </c>
      <c r="AW40" s="195">
        <f t="shared" si="16"/>
        <v>20751.641176979236</v>
      </c>
      <c r="AX40" s="195">
        <f t="shared" si="16"/>
        <v>15563.730882734426</v>
      </c>
      <c r="AY40" s="195">
        <f t="shared" si="16"/>
        <v>103758.20588489616</v>
      </c>
      <c r="AZ40" s="142"/>
      <c r="BA40" s="142"/>
      <c r="BB40" s="142"/>
      <c r="BC40" s="142"/>
      <c r="BD40" s="142"/>
      <c r="BE40" s="142"/>
      <c r="BF40" s="142"/>
      <c r="BG40" s="142"/>
      <c r="BH40" s="142"/>
      <c r="BI40" s="142"/>
      <c r="BJ40" s="142"/>
    </row>
    <row r="41" spans="2:62" x14ac:dyDescent="0.15">
      <c r="B41" s="35" t="s">
        <v>210</v>
      </c>
      <c r="C41" s="94" t="s">
        <v>17</v>
      </c>
      <c r="D41" s="183">
        <f>Assumptions!D80</f>
        <v>0</v>
      </c>
      <c r="E41" s="53">
        <f>Assumptions!E80</f>
        <v>0</v>
      </c>
      <c r="F41" s="53">
        <f>Assumptions!F80</f>
        <v>7080</v>
      </c>
      <c r="G41" s="53">
        <f>Assumptions!G80</f>
        <v>0</v>
      </c>
      <c r="H41" s="53">
        <f>Assumptions!H80</f>
        <v>4110.72</v>
      </c>
      <c r="I41" s="53">
        <f>Assumptions!I80</f>
        <v>3091.8</v>
      </c>
      <c r="J41" s="53">
        <f>Assumptions!J80</f>
        <v>0</v>
      </c>
      <c r="K41" s="53">
        <f>Assumptions!K80</f>
        <v>0</v>
      </c>
      <c r="L41" s="53">
        <f>Assumptions!L80</f>
        <v>0</v>
      </c>
      <c r="M41" s="53">
        <f>Assumptions!M80</f>
        <v>0</v>
      </c>
      <c r="N41" s="53">
        <f>Assumptions!N80</f>
        <v>0</v>
      </c>
      <c r="O41" s="53">
        <f>Assumptions!O80</f>
        <v>2126.0300000000002</v>
      </c>
      <c r="P41" s="53">
        <f>Assumptions!P80</f>
        <v>23.822413251857313</v>
      </c>
      <c r="Q41" s="53">
        <f>Assumptions!Q80</f>
        <v>23.822413251857313</v>
      </c>
      <c r="R41" s="53">
        <f>Assumptions!R80</f>
        <v>23.822413251857313</v>
      </c>
      <c r="S41" s="53">
        <f>Assumptions!S80</f>
        <v>23.822413251857313</v>
      </c>
      <c r="T41" s="53">
        <f>Assumptions!T80</f>
        <v>23.0154558299926</v>
      </c>
      <c r="U41" s="53">
        <f>Assumptions!U80</f>
        <v>2623.8581992170507</v>
      </c>
      <c r="V41" s="53">
        <f>Assumptions!V80</f>
        <v>3411.0156589821668</v>
      </c>
      <c r="W41" s="53">
        <f>Assumptions!W80</f>
        <v>3935.7872988255767</v>
      </c>
      <c r="X41" s="53">
        <f>Assumptions!X80</f>
        <v>1646.1676082197137</v>
      </c>
      <c r="Y41" s="53">
        <f>Assumptions!Y80</f>
        <v>205.77095102746421</v>
      </c>
      <c r="Z41" s="53">
        <f>Assumptions!Z80</f>
        <v>123.4625706164785</v>
      </c>
      <c r="AA41" s="53">
        <f>Assumptions!AA80</f>
        <v>411.54190205492841</v>
      </c>
      <c r="AB41" s="53">
        <f>Assumptions!AB80</f>
        <v>41.154190205492839</v>
      </c>
      <c r="AC41" s="53">
        <f>Assumptions!AC80</f>
        <v>41.154190205492839</v>
      </c>
      <c r="AD41" s="53">
        <f>Assumptions!AD80</f>
        <v>41.154190205492839</v>
      </c>
      <c r="AE41" s="53">
        <f>Assumptions!AE80</f>
        <v>13081.208032024791</v>
      </c>
      <c r="AF41" s="53">
        <f>Assumptions!AF80</f>
        <v>9233.7939049586785</v>
      </c>
      <c r="AG41" s="53">
        <f>Assumptions!AG80</f>
        <v>12311.725206611569</v>
      </c>
      <c r="AH41" s="53">
        <f>Assumptions!AH80</f>
        <v>6155.8626033057844</v>
      </c>
      <c r="AI41" s="53">
        <f>Assumptions!AI80</f>
        <v>8464.311079545454</v>
      </c>
      <c r="AJ41" s="53">
        <f>Assumptions!AJ80</f>
        <v>1629.4209975000251</v>
      </c>
      <c r="AK41" s="53">
        <f>Assumptions!AK80</f>
        <v>1086.2806650000168</v>
      </c>
      <c r="AL41" s="53">
        <f>Assumptions!AL80</f>
        <v>814.71049875001256</v>
      </c>
      <c r="AM41" s="184">
        <f>Assumptions!AM80</f>
        <v>5431.4033250000839</v>
      </c>
      <c r="AN41" s="184">
        <f>Assumptions!AN80</f>
        <v>271.57016625000421</v>
      </c>
      <c r="AO41" s="184">
        <f>Assumptions!AO80</f>
        <v>271.57016625000421</v>
      </c>
      <c r="AP41" s="184">
        <f>Assumptions!AP80</f>
        <v>271.57016625000421</v>
      </c>
      <c r="AQ41" s="184">
        <f>Assumptions!AQ80</f>
        <v>33315.966601038919</v>
      </c>
      <c r="AR41" s="184">
        <f>Assumptions!AR80</f>
        <v>16116.160701108955</v>
      </c>
      <c r="AS41" s="184">
        <f>Assumptions!AS80</f>
        <v>14651.055182826321</v>
      </c>
      <c r="AT41" s="184">
        <f>Assumptions!AT80</f>
        <v>17581.266219391586</v>
      </c>
      <c r="AU41" s="184">
        <f>Assumptions!AU80</f>
        <v>16116.160701108955</v>
      </c>
      <c r="AV41" s="184">
        <f>Assumptions!AV80</f>
        <v>2052.7417776427897</v>
      </c>
      <c r="AW41" s="184">
        <f>Assumptions!AW80</f>
        <v>1368.4945184285268</v>
      </c>
      <c r="AX41" s="184">
        <f>Assumptions!AX80</f>
        <v>1026.3708888213948</v>
      </c>
      <c r="AY41" s="184">
        <f>Assumptions!AY80</f>
        <v>6842.4725921426334</v>
      </c>
      <c r="AZ41" s="142"/>
      <c r="BA41" s="142"/>
      <c r="BB41" s="142"/>
      <c r="BC41" s="142"/>
      <c r="BD41" s="142"/>
      <c r="BE41" s="142"/>
      <c r="BF41" s="142"/>
      <c r="BG41" s="142"/>
      <c r="BH41" s="142"/>
      <c r="BI41" s="142"/>
      <c r="BJ41" s="142"/>
    </row>
    <row r="42" spans="2:62" x14ac:dyDescent="0.15">
      <c r="B42" s="35" t="s">
        <v>213</v>
      </c>
      <c r="C42" s="94" t="s">
        <v>17</v>
      </c>
      <c r="D42" s="183">
        <f>Assumptions!D83</f>
        <v>0</v>
      </c>
      <c r="E42" s="53">
        <f>Assumptions!E83</f>
        <v>0</v>
      </c>
      <c r="F42" s="53">
        <f>Assumptions!F83</f>
        <v>5970</v>
      </c>
      <c r="G42" s="53">
        <f>Assumptions!G83</f>
        <v>0</v>
      </c>
      <c r="H42" s="53">
        <f>Assumptions!H83</f>
        <v>0</v>
      </c>
      <c r="I42" s="53">
        <f>Assumptions!I83</f>
        <v>342.95</v>
      </c>
      <c r="J42" s="53">
        <f>Assumptions!J83</f>
        <v>0</v>
      </c>
      <c r="K42" s="53">
        <f>Assumptions!K83</f>
        <v>0</v>
      </c>
      <c r="L42" s="53">
        <f>Assumptions!L83</f>
        <v>63</v>
      </c>
      <c r="M42" s="53">
        <f>Assumptions!M83</f>
        <v>0</v>
      </c>
      <c r="N42" s="53">
        <f>Assumptions!N83</f>
        <v>0</v>
      </c>
      <c r="O42" s="53">
        <f>Assumptions!O83</f>
        <v>0</v>
      </c>
      <c r="P42" s="53">
        <f>Assumptions!P83</f>
        <v>18.62333252189115</v>
      </c>
      <c r="Q42" s="53">
        <f>Assumptions!Q83</f>
        <v>18.62333252189115</v>
      </c>
      <c r="R42" s="53">
        <f>Assumptions!R83</f>
        <v>18.62333252189115</v>
      </c>
      <c r="S42" s="53">
        <f>Assumptions!S83</f>
        <v>18.62333252189115</v>
      </c>
      <c r="T42" s="53">
        <f>Assumptions!T83</f>
        <v>23.615461785383644</v>
      </c>
      <c r="U42" s="53">
        <f>Assumptions!U83</f>
        <v>1546.3244889082209</v>
      </c>
      <c r="V42" s="53">
        <f>Assumptions!V83</f>
        <v>2010.221835580687</v>
      </c>
      <c r="W42" s="53">
        <f>Assumptions!W83</f>
        <v>2319.4867333623315</v>
      </c>
      <c r="X42" s="53">
        <f>Assumptions!X83</f>
        <v>3435.8721256923968</v>
      </c>
      <c r="Y42" s="53">
        <f>Assumptions!Y83</f>
        <v>695.03934403146707</v>
      </c>
      <c r="Z42" s="53">
        <f>Assumptions!Z83</f>
        <v>277.55847488625028</v>
      </c>
      <c r="AA42" s="53">
        <f>Assumptions!AA83</f>
        <v>860.11118823894037</v>
      </c>
      <c r="AB42" s="53">
        <f>Assumptions!AB83</f>
        <v>111.11484249976742</v>
      </c>
      <c r="AC42" s="53">
        <f>Assumptions!AC83</f>
        <v>111.11484249976742</v>
      </c>
      <c r="AD42" s="53">
        <f>Assumptions!AD83</f>
        <v>111.11484249976742</v>
      </c>
      <c r="AE42" s="53">
        <f>Assumptions!AE83</f>
        <v>9937.0650264440883</v>
      </c>
      <c r="AF42" s="53">
        <f>Assumptions!AF83</f>
        <v>8146.5528765741838</v>
      </c>
      <c r="AG42" s="53">
        <f>Assumptions!AG83</f>
        <v>9552.2069313262491</v>
      </c>
      <c r="AH42" s="53">
        <f>Assumptions!AH83</f>
        <v>6740.8988218221166</v>
      </c>
      <c r="AI42" s="53">
        <f>Assumptions!AI83</f>
        <v>7795.139362886167</v>
      </c>
      <c r="AJ42" s="53">
        <f>Assumptions!AJ83</f>
        <v>639.03451897173613</v>
      </c>
      <c r="AK42" s="53">
        <f>Assumptions!AK83</f>
        <v>426.0230126478242</v>
      </c>
      <c r="AL42" s="53">
        <f>Assumptions!AL83</f>
        <v>319.51725948586807</v>
      </c>
      <c r="AM42" s="184">
        <f>Assumptions!AM83</f>
        <v>2130.1150632391209</v>
      </c>
      <c r="AN42" s="184">
        <f>Assumptions!AN83</f>
        <v>106.50575316195605</v>
      </c>
      <c r="AO42" s="184">
        <f>Assumptions!AO83</f>
        <v>106.50575316195605</v>
      </c>
      <c r="AP42" s="184">
        <f>Assumptions!AP83</f>
        <v>106.50575316195605</v>
      </c>
      <c r="AQ42" s="184">
        <f>Assumptions!AQ83</f>
        <v>16747.816973509445</v>
      </c>
      <c r="AR42" s="184">
        <f>Assumptions!AR83</f>
        <v>9211.2993354301925</v>
      </c>
      <c r="AS42" s="184">
        <f>Assumptions!AS83</f>
        <v>8373.9084867547226</v>
      </c>
      <c r="AT42" s="184">
        <f>Assumptions!AT83</f>
        <v>10048.690184105666</v>
      </c>
      <c r="AU42" s="184">
        <f>Assumptions!AU83</f>
        <v>9211.2993354301925</v>
      </c>
      <c r="AV42" s="184">
        <f>Assumptions!AV83</f>
        <v>4078.2411810015251</v>
      </c>
      <c r="AW42" s="184">
        <f>Assumptions!AW83</f>
        <v>2718.8274540010179</v>
      </c>
      <c r="AX42" s="184">
        <f>Assumptions!AX83</f>
        <v>2039.1205905007625</v>
      </c>
      <c r="AY42" s="184">
        <f>Assumptions!AY83</f>
        <v>13594.137270005085</v>
      </c>
      <c r="AZ42" s="142"/>
      <c r="BA42" s="142"/>
      <c r="BB42" s="142"/>
      <c r="BC42" s="142"/>
      <c r="BD42" s="142"/>
      <c r="BE42" s="142"/>
      <c r="BF42" s="142"/>
      <c r="BG42" s="142"/>
      <c r="BH42" s="142"/>
      <c r="BI42" s="142"/>
      <c r="BJ42" s="142"/>
    </row>
    <row r="43" spans="2:62" x14ac:dyDescent="0.15">
      <c r="B43" s="35" t="s">
        <v>214</v>
      </c>
      <c r="C43" s="94" t="s">
        <v>17</v>
      </c>
      <c r="D43" s="183">
        <f>Assumptions!D86</f>
        <v>0</v>
      </c>
      <c r="E43" s="53">
        <f>Assumptions!E86</f>
        <v>0</v>
      </c>
      <c r="F43" s="53">
        <f>Assumptions!F86</f>
        <v>0</v>
      </c>
      <c r="G43" s="53">
        <f>Assumptions!G86</f>
        <v>0</v>
      </c>
      <c r="H43" s="53">
        <f>Assumptions!H86</f>
        <v>0</v>
      </c>
      <c r="I43" s="53">
        <f>Assumptions!I86</f>
        <v>0</v>
      </c>
      <c r="J43" s="53">
        <f>Assumptions!J86</f>
        <v>0</v>
      </c>
      <c r="K43" s="53">
        <f>Assumptions!K86</f>
        <v>0</v>
      </c>
      <c r="L43" s="53">
        <f>Assumptions!L86</f>
        <v>0</v>
      </c>
      <c r="M43" s="53">
        <f>Assumptions!M86</f>
        <v>0</v>
      </c>
      <c r="N43" s="53">
        <f>Assumptions!N86</f>
        <v>0</v>
      </c>
      <c r="O43" s="53">
        <f>Assumptions!O86</f>
        <v>0</v>
      </c>
      <c r="P43" s="53">
        <f>Assumptions!P86</f>
        <v>32.598075214636104</v>
      </c>
      <c r="Q43" s="53">
        <f>Assumptions!Q86</f>
        <v>32.598075214636104</v>
      </c>
      <c r="R43" s="53">
        <f>Assumptions!R86</f>
        <v>32.598075214636104</v>
      </c>
      <c r="S43" s="53">
        <f>Assumptions!S86</f>
        <v>32.598075214636104</v>
      </c>
      <c r="T43" s="53">
        <f>Assumptions!T86</f>
        <v>23.222967624830147</v>
      </c>
      <c r="U43" s="53">
        <f>Assumptions!U86</f>
        <v>706.00410973286739</v>
      </c>
      <c r="V43" s="53">
        <f>Assumptions!V86</f>
        <v>917.80534265272763</v>
      </c>
      <c r="W43" s="53">
        <f>Assumptions!W86</f>
        <v>1059.006164599301</v>
      </c>
      <c r="X43" s="53">
        <f>Assumptions!X86</f>
        <v>1142.3914891493912</v>
      </c>
      <c r="Y43" s="53">
        <f>Assumptions!Y86</f>
        <v>133.46208262658752</v>
      </c>
      <c r="Z43" s="53">
        <f>Assumptions!Z86</f>
        <v>80.077249575952507</v>
      </c>
      <c r="AA43" s="53">
        <f>Assumptions!AA86</f>
        <v>266.92416525317503</v>
      </c>
      <c r="AB43" s="53">
        <f>Assumptions!AB86</f>
        <v>26.692416525317501</v>
      </c>
      <c r="AC43" s="53">
        <f>Assumptions!AC86</f>
        <v>26.692416525317501</v>
      </c>
      <c r="AD43" s="53">
        <f>Assumptions!AD86</f>
        <v>26.692416525317501</v>
      </c>
      <c r="AE43" s="53">
        <f>Assumptions!AE86</f>
        <v>3293.0939214275522</v>
      </c>
      <c r="AF43" s="53">
        <f>Assumptions!AF86</f>
        <v>2123.8956967797094</v>
      </c>
      <c r="AG43" s="53">
        <f>Assumptions!AG86</f>
        <v>2831.8609290396125</v>
      </c>
      <c r="AH43" s="53">
        <f>Assumptions!AH86</f>
        <v>1415.9304645198063</v>
      </c>
      <c r="AI43" s="53">
        <f>Assumptions!AI86</f>
        <v>1946.9043887147338</v>
      </c>
      <c r="AJ43" s="53">
        <f>Assumptions!AJ86</f>
        <v>5258.0589325741175</v>
      </c>
      <c r="AK43" s="53">
        <f>Assumptions!AK86</f>
        <v>3505.3726217160788</v>
      </c>
      <c r="AL43" s="53">
        <f>Assumptions!AL86</f>
        <v>2629.0294662870588</v>
      </c>
      <c r="AM43" s="184">
        <f>Assumptions!AM86</f>
        <v>17526.863108580394</v>
      </c>
      <c r="AN43" s="184">
        <f>Assumptions!AN86</f>
        <v>876.3431554290197</v>
      </c>
      <c r="AO43" s="184">
        <f>Assumptions!AO86</f>
        <v>876.3431554290197</v>
      </c>
      <c r="AP43" s="184">
        <f>Assumptions!AP86</f>
        <v>876.3431554290197</v>
      </c>
      <c r="AQ43" s="184">
        <f>Assumptions!AQ86</f>
        <v>9738.4786230149075</v>
      </c>
      <c r="AR43" s="184">
        <f>Assumptions!AR86</f>
        <v>3605.8718652037619</v>
      </c>
      <c r="AS43" s="184">
        <f>Assumptions!AS86</f>
        <v>3278.0653320034198</v>
      </c>
      <c r="AT43" s="184">
        <f>Assumptions!AT86</f>
        <v>3933.6783984041044</v>
      </c>
      <c r="AU43" s="184">
        <f>Assumptions!AU86</f>
        <v>3605.8718652037619</v>
      </c>
      <c r="AV43" s="184">
        <f>Assumptions!AV86</f>
        <v>11769.895632085241</v>
      </c>
      <c r="AW43" s="184">
        <f>Assumptions!AW86</f>
        <v>7846.5970880568302</v>
      </c>
      <c r="AX43" s="184">
        <f>Assumptions!AX86</f>
        <v>5884.9478160426206</v>
      </c>
      <c r="AY43" s="184">
        <f>Assumptions!AY86</f>
        <v>39232.985440284137</v>
      </c>
      <c r="AZ43" s="142"/>
      <c r="BA43" s="142"/>
      <c r="BB43" s="142"/>
      <c r="BC43" s="142"/>
      <c r="BD43" s="142"/>
      <c r="BE43" s="142"/>
      <c r="BF43" s="142"/>
      <c r="BG43" s="142"/>
      <c r="BH43" s="142"/>
      <c r="BI43" s="142"/>
      <c r="BJ43" s="142"/>
    </row>
    <row r="44" spans="2:62" x14ac:dyDescent="0.15">
      <c r="B44" s="35" t="s">
        <v>215</v>
      </c>
      <c r="C44" s="94" t="s">
        <v>17</v>
      </c>
      <c r="D44" s="183">
        <f>Assumptions!D89</f>
        <v>0</v>
      </c>
      <c r="E44" s="53">
        <f>Assumptions!E89</f>
        <v>0</v>
      </c>
      <c r="F44" s="53">
        <f>Assumptions!F89</f>
        <v>814.5</v>
      </c>
      <c r="G44" s="53">
        <f>Assumptions!G89</f>
        <v>0</v>
      </c>
      <c r="H44" s="53">
        <f>Assumptions!H89</f>
        <v>6120</v>
      </c>
      <c r="I44" s="53">
        <f>Assumptions!I89</f>
        <v>0</v>
      </c>
      <c r="J44" s="53">
        <f>Assumptions!J89</f>
        <v>0</v>
      </c>
      <c r="K44" s="53">
        <f>Assumptions!K89</f>
        <v>0</v>
      </c>
      <c r="L44" s="53">
        <f>Assumptions!L89</f>
        <v>0</v>
      </c>
      <c r="M44" s="53">
        <f>Assumptions!M89</f>
        <v>0</v>
      </c>
      <c r="N44" s="53">
        <f>Assumptions!N89</f>
        <v>0</v>
      </c>
      <c r="O44" s="53">
        <f>Assumptions!O89</f>
        <v>0</v>
      </c>
      <c r="P44" s="53">
        <f>Assumptions!P89</f>
        <v>45.029125528660686</v>
      </c>
      <c r="Q44" s="53">
        <f>Assumptions!Q89</f>
        <v>45.029125528660686</v>
      </c>
      <c r="R44" s="53">
        <f>Assumptions!R89</f>
        <v>45.029125528660686</v>
      </c>
      <c r="S44" s="53">
        <f>Assumptions!S89</f>
        <v>45.029125528660686</v>
      </c>
      <c r="T44" s="53">
        <f>Assumptions!T89</f>
        <v>41.85018544245203</v>
      </c>
      <c r="U44" s="53">
        <f>Assumptions!U89</f>
        <v>2397.7816441931277</v>
      </c>
      <c r="V44" s="53">
        <f>Assumptions!V89</f>
        <v>3117.1161374510657</v>
      </c>
      <c r="W44" s="53">
        <f>Assumptions!W89</f>
        <v>3596.6724662896918</v>
      </c>
      <c r="X44" s="53">
        <f>Assumptions!X89</f>
        <v>3416.2453455454192</v>
      </c>
      <c r="Y44" s="53">
        <f>Assumptions!Y89</f>
        <v>427.03066819317741</v>
      </c>
      <c r="Z44" s="53">
        <f>Assumptions!Z89</f>
        <v>256.21840091590644</v>
      </c>
      <c r="AA44" s="53">
        <f>Assumptions!AA89</f>
        <v>854.06133638635481</v>
      </c>
      <c r="AB44" s="53">
        <f>Assumptions!AB89</f>
        <v>85.406133638635467</v>
      </c>
      <c r="AC44" s="53">
        <f>Assumptions!AC89</f>
        <v>85.406133638635467</v>
      </c>
      <c r="AD44" s="53">
        <f>Assumptions!AD89</f>
        <v>85.406133638635467</v>
      </c>
      <c r="AE44" s="53">
        <f>Assumptions!AE89</f>
        <v>9701.9816531981796</v>
      </c>
      <c r="AF44" s="53">
        <f>Assumptions!AF89</f>
        <v>7135.0103305785124</v>
      </c>
      <c r="AG44" s="53">
        <f>Assumptions!AG89</f>
        <v>9513.3471074380159</v>
      </c>
      <c r="AH44" s="53">
        <f>Assumptions!AH89</f>
        <v>4756.6735537190079</v>
      </c>
      <c r="AI44" s="53">
        <f>Assumptions!AI89</f>
        <v>6540.4261363636351</v>
      </c>
      <c r="AJ44" s="53">
        <f>Assumptions!AJ89</f>
        <v>2313.695047522875</v>
      </c>
      <c r="AK44" s="53">
        <f>Assumptions!AK89</f>
        <v>1542.46336501525</v>
      </c>
      <c r="AL44" s="53">
        <f>Assumptions!AL89</f>
        <v>1156.8475237614375</v>
      </c>
      <c r="AM44" s="184">
        <f>Assumptions!AM89</f>
        <v>7712.3168250762501</v>
      </c>
      <c r="AN44" s="184">
        <f>Assumptions!AN89</f>
        <v>385.6158412538125</v>
      </c>
      <c r="AO44" s="184">
        <f>Assumptions!AO89</f>
        <v>385.6158412538125</v>
      </c>
      <c r="AP44" s="184">
        <f>Assumptions!AP89</f>
        <v>385.6158412538125</v>
      </c>
      <c r="AQ44" s="184">
        <f>Assumptions!AQ89</f>
        <v>18469.322205443477</v>
      </c>
      <c r="AR44" s="184">
        <f>Assumptions!AR89</f>
        <v>9944.697628458498</v>
      </c>
      <c r="AS44" s="184">
        <f>Assumptions!AS89</f>
        <v>9040.6342076895453</v>
      </c>
      <c r="AT44" s="184">
        <f>Assumptions!AT89</f>
        <v>10848.761049227451</v>
      </c>
      <c r="AU44" s="184">
        <f>Assumptions!AU89</f>
        <v>9944.697628458498</v>
      </c>
      <c r="AV44" s="184">
        <f>Assumptions!AV89</f>
        <v>7181.997091352011</v>
      </c>
      <c r="AW44" s="184">
        <f>Assumptions!AW89</f>
        <v>4787.998060901341</v>
      </c>
      <c r="AX44" s="184">
        <f>Assumptions!AX89</f>
        <v>3590.9985456760055</v>
      </c>
      <c r="AY44" s="184">
        <f>Assumptions!AY89</f>
        <v>23939.990304506704</v>
      </c>
      <c r="AZ44" s="142"/>
      <c r="BA44" s="142"/>
      <c r="BB44" s="142"/>
      <c r="BC44" s="142"/>
      <c r="BD44" s="142"/>
      <c r="BE44" s="142"/>
      <c r="BF44" s="142"/>
      <c r="BG44" s="142"/>
      <c r="BH44" s="142"/>
      <c r="BI44" s="142"/>
      <c r="BJ44" s="142"/>
    </row>
    <row r="45" spans="2:62" x14ac:dyDescent="0.15">
      <c r="B45" s="35" t="s">
        <v>216</v>
      </c>
      <c r="C45" s="94" t="s">
        <v>17</v>
      </c>
      <c r="D45" s="183">
        <f>Assumptions!D92</f>
        <v>0</v>
      </c>
      <c r="E45" s="53">
        <f>Assumptions!E92</f>
        <v>0</v>
      </c>
      <c r="F45" s="53">
        <f>Assumptions!F92</f>
        <v>1380</v>
      </c>
      <c r="G45" s="53">
        <f>Assumptions!G92</f>
        <v>0</v>
      </c>
      <c r="H45" s="53">
        <f>Assumptions!H92</f>
        <v>0</v>
      </c>
      <c r="I45" s="53">
        <f>Assumptions!I92</f>
        <v>0</v>
      </c>
      <c r="J45" s="53">
        <f>Assumptions!J92</f>
        <v>0</v>
      </c>
      <c r="K45" s="53">
        <f>Assumptions!K92</f>
        <v>0</v>
      </c>
      <c r="L45" s="53">
        <f>Assumptions!L92</f>
        <v>0</v>
      </c>
      <c r="M45" s="53">
        <f>Assumptions!M92</f>
        <v>0</v>
      </c>
      <c r="N45" s="53">
        <f>Assumptions!N92</f>
        <v>0</v>
      </c>
      <c r="O45" s="53">
        <f>Assumptions!O92</f>
        <v>0</v>
      </c>
      <c r="P45" s="53">
        <f>Assumptions!P92</f>
        <v>11.887292234247255</v>
      </c>
      <c r="Q45" s="53">
        <f>Assumptions!Q92</f>
        <v>11.887292234247255</v>
      </c>
      <c r="R45" s="53">
        <f>Assumptions!R92</f>
        <v>11.887292234247255</v>
      </c>
      <c r="S45" s="53">
        <f>Assumptions!S92</f>
        <v>11.887292234247255</v>
      </c>
      <c r="T45" s="53">
        <f>Assumptions!T92</f>
        <v>9.8876811759639427</v>
      </c>
      <c r="U45" s="53">
        <f>Assumptions!U92</f>
        <v>335.94253873498224</v>
      </c>
      <c r="V45" s="53">
        <f>Assumptions!V92</f>
        <v>436.72530035547692</v>
      </c>
      <c r="W45" s="53">
        <f>Assumptions!W92</f>
        <v>503.9138081024733</v>
      </c>
      <c r="X45" s="53">
        <f>Assumptions!X92</f>
        <v>289.41059553246009</v>
      </c>
      <c r="Y45" s="53">
        <f>Assumptions!Y92</f>
        <v>36.176324441557512</v>
      </c>
      <c r="Z45" s="53">
        <f>Assumptions!Z92</f>
        <v>21.705794664934501</v>
      </c>
      <c r="AA45" s="53">
        <f>Assumptions!AA92</f>
        <v>72.352648883115023</v>
      </c>
      <c r="AB45" s="53">
        <f>Assumptions!AB92</f>
        <v>7.2352648883115016</v>
      </c>
      <c r="AC45" s="53">
        <f>Assumptions!AC92</f>
        <v>7.2352648883115016</v>
      </c>
      <c r="AD45" s="53">
        <f>Assumptions!AD92</f>
        <v>7.2352648883115016</v>
      </c>
      <c r="AE45" s="53">
        <f>Assumptions!AE92</f>
        <v>1494.5979683195594</v>
      </c>
      <c r="AF45" s="53">
        <f>Assumptions!AF92</f>
        <v>993.49586776859496</v>
      </c>
      <c r="AG45" s="53">
        <f>Assumptions!AG92</f>
        <v>1324.6611570247933</v>
      </c>
      <c r="AH45" s="53">
        <f>Assumptions!AH92</f>
        <v>662.33057851239664</v>
      </c>
      <c r="AI45" s="53">
        <f>Assumptions!AI92</f>
        <v>910.70454545454561</v>
      </c>
      <c r="AJ45" s="53">
        <f>Assumptions!AJ92</f>
        <v>41.831404958677673</v>
      </c>
      <c r="AK45" s="53">
        <f>Assumptions!AK92</f>
        <v>27.88760330578512</v>
      </c>
      <c r="AL45" s="53">
        <f>Assumptions!AL92</f>
        <v>20.915702479338837</v>
      </c>
      <c r="AM45" s="184">
        <f>Assumptions!AM92</f>
        <v>139.4380165289256</v>
      </c>
      <c r="AN45" s="184">
        <f>Assumptions!AN92</f>
        <v>6.9719008264462801</v>
      </c>
      <c r="AO45" s="184">
        <f>Assumptions!AO92</f>
        <v>6.9719008264462801</v>
      </c>
      <c r="AP45" s="184">
        <f>Assumptions!AP92</f>
        <v>6.9719008264462801</v>
      </c>
      <c r="AQ45" s="184">
        <f>Assumptions!AQ92</f>
        <v>2666.7520661157027</v>
      </c>
      <c r="AR45" s="184">
        <f>Assumptions!AR92</f>
        <v>1466.7136363636364</v>
      </c>
      <c r="AS45" s="184">
        <f>Assumptions!AS92</f>
        <v>1333.3760330578514</v>
      </c>
      <c r="AT45" s="184">
        <f>Assumptions!AT92</f>
        <v>1600.0512396694212</v>
      </c>
      <c r="AU45" s="184">
        <f>Assumptions!AU92</f>
        <v>1466.7136363636364</v>
      </c>
      <c r="AV45" s="184">
        <f>Assumptions!AV92</f>
        <v>158.02975206611538</v>
      </c>
      <c r="AW45" s="184">
        <f>Assumptions!AW92</f>
        <v>105.35316804407694</v>
      </c>
      <c r="AX45" s="184">
        <f>Assumptions!AX92</f>
        <v>79.014876033057689</v>
      </c>
      <c r="AY45" s="184">
        <f>Assumptions!AY92</f>
        <v>526.76584022038469</v>
      </c>
      <c r="AZ45" s="142"/>
      <c r="BA45" s="142"/>
      <c r="BB45" s="142"/>
      <c r="BC45" s="142"/>
      <c r="BD45" s="142"/>
      <c r="BE45" s="142"/>
      <c r="BF45" s="142"/>
      <c r="BG45" s="142"/>
      <c r="BH45" s="142"/>
      <c r="BI45" s="142"/>
      <c r="BJ45" s="142"/>
    </row>
    <row r="46" spans="2:62" x14ac:dyDescent="0.15">
      <c r="B46" s="35" t="s">
        <v>217</v>
      </c>
      <c r="C46" s="94" t="s">
        <v>17</v>
      </c>
      <c r="D46" s="183">
        <f>Assumptions!D95</f>
        <v>0</v>
      </c>
      <c r="E46" s="53">
        <f>Assumptions!E95</f>
        <v>0</v>
      </c>
      <c r="F46" s="53">
        <f>Assumptions!F95</f>
        <v>0</v>
      </c>
      <c r="G46" s="53">
        <f>Assumptions!G95</f>
        <v>0</v>
      </c>
      <c r="H46" s="53">
        <f>Assumptions!H95</f>
        <v>0</v>
      </c>
      <c r="I46" s="53">
        <f>Assumptions!I95</f>
        <v>0</v>
      </c>
      <c r="J46" s="53">
        <f>Assumptions!J95</f>
        <v>0</v>
      </c>
      <c r="K46" s="53">
        <f>Assumptions!K95</f>
        <v>0</v>
      </c>
      <c r="L46" s="53">
        <f>Assumptions!L95</f>
        <v>0</v>
      </c>
      <c r="M46" s="53">
        <f>Assumptions!M95</f>
        <v>0</v>
      </c>
      <c r="N46" s="53">
        <f>Assumptions!N95</f>
        <v>0</v>
      </c>
      <c r="O46" s="53">
        <f>Assumptions!O95</f>
        <v>0</v>
      </c>
      <c r="P46" s="53">
        <f>Assumptions!P95</f>
        <v>8.2205721404816483</v>
      </c>
      <c r="Q46" s="53">
        <f>Assumptions!Q95</f>
        <v>8.2205721404816483</v>
      </c>
      <c r="R46" s="53">
        <f>Assumptions!R95</f>
        <v>8.2205721404816483</v>
      </c>
      <c r="S46" s="53">
        <f>Assumptions!S95</f>
        <v>8.2205721404816483</v>
      </c>
      <c r="T46" s="53">
        <f>Assumptions!T95</f>
        <v>8.9116878402486375</v>
      </c>
      <c r="U46" s="53">
        <f>Assumptions!U95</f>
        <v>1365.4632448890823</v>
      </c>
      <c r="V46" s="53">
        <f>Assumptions!V95</f>
        <v>1775.1022183558071</v>
      </c>
      <c r="W46" s="53">
        <f>Assumptions!W95</f>
        <v>2048.1948673336237</v>
      </c>
      <c r="X46" s="53">
        <f>Assumptions!X95</f>
        <v>610.21456700402598</v>
      </c>
      <c r="Y46" s="53">
        <f>Assumptions!Y95</f>
        <v>81.613059372966433</v>
      </c>
      <c r="Z46" s="53">
        <f>Assumptions!Z95</f>
        <v>48.967835623779848</v>
      </c>
      <c r="AA46" s="53">
        <f>Assumptions!AA95</f>
        <v>163.22611874593287</v>
      </c>
      <c r="AB46" s="53">
        <f>Assumptions!AB95</f>
        <v>16.322611874593285</v>
      </c>
      <c r="AC46" s="53">
        <f>Assumptions!AC95</f>
        <v>16.322611874593285</v>
      </c>
      <c r="AD46" s="53">
        <f>Assumptions!AD95</f>
        <v>16.322611874593285</v>
      </c>
      <c r="AE46" s="53">
        <f>Assumptions!AE95</f>
        <v>4305.5719042277869</v>
      </c>
      <c r="AF46" s="53">
        <f>Assumptions!AF95</f>
        <v>2601.5082644628096</v>
      </c>
      <c r="AG46" s="53">
        <f>Assumptions!AG95</f>
        <v>3468.6776859504134</v>
      </c>
      <c r="AH46" s="53">
        <f>Assumptions!AH95</f>
        <v>1734.3388429752067</v>
      </c>
      <c r="AI46" s="53">
        <f>Assumptions!AI95</f>
        <v>2384.715909090909</v>
      </c>
      <c r="AJ46" s="53">
        <f>Assumptions!AJ95</f>
        <v>557.89178510272188</v>
      </c>
      <c r="AK46" s="53">
        <f>Assumptions!AK95</f>
        <v>371.92785673514794</v>
      </c>
      <c r="AL46" s="53">
        <f>Assumptions!AL95</f>
        <v>278.94589255136094</v>
      </c>
      <c r="AM46" s="184">
        <f>Assumptions!AM95</f>
        <v>1859.6392836757395</v>
      </c>
      <c r="AN46" s="184">
        <f>Assumptions!AN95</f>
        <v>92.981964183786985</v>
      </c>
      <c r="AO46" s="184">
        <f>Assumptions!AO95</f>
        <v>92.981964183786985</v>
      </c>
      <c r="AP46" s="184">
        <f>Assumptions!AP95</f>
        <v>92.981964183786985</v>
      </c>
      <c r="AQ46" s="184">
        <f>Assumptions!AQ95</f>
        <v>7887.6463832862228</v>
      </c>
      <c r="AR46" s="184">
        <f>Assumptions!AR95</f>
        <v>3909.0840730901318</v>
      </c>
      <c r="AS46" s="184">
        <f>Assumptions!AS95</f>
        <v>3553.7127937183018</v>
      </c>
      <c r="AT46" s="184">
        <f>Assumptions!AT95</f>
        <v>4264.4553524619623</v>
      </c>
      <c r="AU46" s="184">
        <f>Assumptions!AU95</f>
        <v>3909.0840730901318</v>
      </c>
      <c r="AV46" s="184">
        <f>Assumptions!AV95</f>
        <v>1082.3546048888929</v>
      </c>
      <c r="AW46" s="184">
        <f>Assumptions!AW95</f>
        <v>721.5697365925954</v>
      </c>
      <c r="AX46" s="184">
        <f>Assumptions!AX95</f>
        <v>541.17730244444647</v>
      </c>
      <c r="AY46" s="184">
        <f>Assumptions!AY95</f>
        <v>3607.8486829629765</v>
      </c>
      <c r="AZ46" s="142"/>
      <c r="BA46" s="142"/>
      <c r="BB46" s="142"/>
      <c r="BC46" s="142"/>
      <c r="BD46" s="142"/>
      <c r="BE46" s="142"/>
      <c r="BF46" s="142"/>
      <c r="BG46" s="142"/>
      <c r="BH46" s="142"/>
      <c r="BI46" s="142"/>
      <c r="BJ46" s="142"/>
    </row>
    <row r="47" spans="2:62" x14ac:dyDescent="0.15">
      <c r="B47" s="35" t="s">
        <v>218</v>
      </c>
      <c r="C47" s="94" t="s">
        <v>17</v>
      </c>
      <c r="D47" s="183">
        <f>Assumptions!D98</f>
        <v>0</v>
      </c>
      <c r="E47" s="53">
        <f>Assumptions!E98</f>
        <v>0</v>
      </c>
      <c r="F47" s="53">
        <f>Assumptions!F98</f>
        <v>1574.37</v>
      </c>
      <c r="G47" s="53">
        <f>Assumptions!G98</f>
        <v>0</v>
      </c>
      <c r="H47" s="53">
        <f>Assumptions!H98</f>
        <v>0</v>
      </c>
      <c r="I47" s="53">
        <f>Assumptions!I98</f>
        <v>0</v>
      </c>
      <c r="J47" s="53">
        <f>Assumptions!J98</f>
        <v>0</v>
      </c>
      <c r="K47" s="53">
        <f>Assumptions!K98</f>
        <v>0</v>
      </c>
      <c r="L47" s="53">
        <f>Assumptions!L98</f>
        <v>0</v>
      </c>
      <c r="M47" s="53">
        <f>Assumptions!M98</f>
        <v>0</v>
      </c>
      <c r="N47" s="53">
        <f>Assumptions!N98</f>
        <v>0</v>
      </c>
      <c r="O47" s="53">
        <f>Assumptions!O98</f>
        <v>0</v>
      </c>
      <c r="P47" s="53">
        <f>Assumptions!P98</f>
        <v>4.9530384309363562</v>
      </c>
      <c r="Q47" s="53">
        <f>Assumptions!Q98</f>
        <v>4.9530384309363562</v>
      </c>
      <c r="R47" s="53">
        <f>Assumptions!R98</f>
        <v>4.9530384309363562</v>
      </c>
      <c r="S47" s="53">
        <f>Assumptions!S98</f>
        <v>4.9530384309363562</v>
      </c>
      <c r="T47" s="53">
        <f>Assumptions!T98</f>
        <v>3.8148053653312046</v>
      </c>
      <c r="U47" s="53">
        <f>Assumptions!U98</f>
        <v>235.29123334256005</v>
      </c>
      <c r="V47" s="53">
        <f>Assumptions!V98</f>
        <v>305.87860334532803</v>
      </c>
      <c r="W47" s="53">
        <f>Assumptions!W98</f>
        <v>352.93685001384</v>
      </c>
      <c r="X47" s="53">
        <f>Assumptions!X98</f>
        <v>350.1375994093537</v>
      </c>
      <c r="Y47" s="53">
        <f>Assumptions!Y98</f>
        <v>43.767199926169212</v>
      </c>
      <c r="Z47" s="53">
        <f>Assumptions!Z98</f>
        <v>26.260319955701529</v>
      </c>
      <c r="AA47" s="53">
        <f>Assumptions!AA98</f>
        <v>87.534399852338424</v>
      </c>
      <c r="AB47" s="53">
        <f>Assumptions!AB98</f>
        <v>8.7534399852338414</v>
      </c>
      <c r="AC47" s="53">
        <f>Assumptions!AC98</f>
        <v>8.7534399852338414</v>
      </c>
      <c r="AD47" s="53">
        <f>Assumptions!AD98</f>
        <v>8.7534399852338414</v>
      </c>
      <c r="AE47" s="53">
        <f>Assumptions!AE98</f>
        <v>345.98205061983469</v>
      </c>
      <c r="AF47" s="53">
        <f>Assumptions!AF98</f>
        <v>244.22262396694214</v>
      </c>
      <c r="AG47" s="53">
        <f>Assumptions!AG98</f>
        <v>325.63016528925618</v>
      </c>
      <c r="AH47" s="53">
        <f>Assumptions!AH98</f>
        <v>162.81508264462809</v>
      </c>
      <c r="AI47" s="53">
        <f>Assumptions!AI98</f>
        <v>223.87073863636363</v>
      </c>
      <c r="AJ47" s="53">
        <f>Assumptions!AJ98</f>
        <v>11.425619834710744</v>
      </c>
      <c r="AK47" s="53">
        <f>Assumptions!AK98</f>
        <v>7.6170798898071617</v>
      </c>
      <c r="AL47" s="53">
        <f>Assumptions!AL98</f>
        <v>5.7128099173553721</v>
      </c>
      <c r="AM47" s="184">
        <f>Assumptions!AM98</f>
        <v>38.085399449035812</v>
      </c>
      <c r="AN47" s="184">
        <f>Assumptions!AN98</f>
        <v>1.9042699724517904</v>
      </c>
      <c r="AO47" s="184">
        <f>Assumptions!AO98</f>
        <v>1.9042699724517904</v>
      </c>
      <c r="AP47" s="184">
        <f>Assumptions!AP98</f>
        <v>1.9042699724517904</v>
      </c>
      <c r="AQ47" s="184">
        <f>Assumptions!AQ98</f>
        <v>437.02995867768595</v>
      </c>
      <c r="AR47" s="184">
        <f>Assumptions!AR98</f>
        <v>240.36647727272722</v>
      </c>
      <c r="AS47" s="184">
        <f>Assumptions!AS98</f>
        <v>218.51497933884298</v>
      </c>
      <c r="AT47" s="184">
        <f>Assumptions!AT98</f>
        <v>262.21797520661158</v>
      </c>
      <c r="AU47" s="184">
        <f>Assumptions!AU98</f>
        <v>240.36647727272722</v>
      </c>
      <c r="AV47" s="184">
        <f>Assumptions!AV98</f>
        <v>155.38842975206612</v>
      </c>
      <c r="AW47" s="184">
        <f>Assumptions!AW98</f>
        <v>103.59228650137743</v>
      </c>
      <c r="AX47" s="184">
        <f>Assumptions!AX98</f>
        <v>77.694214876033058</v>
      </c>
      <c r="AY47" s="184">
        <f>Assumptions!AY98</f>
        <v>517.96143250688704</v>
      </c>
      <c r="AZ47" s="142"/>
      <c r="BA47" s="142"/>
      <c r="BB47" s="142"/>
      <c r="BC47" s="142"/>
      <c r="BD47" s="142"/>
      <c r="BE47" s="142"/>
      <c r="BF47" s="142"/>
      <c r="BG47" s="142"/>
      <c r="BH47" s="142"/>
      <c r="BI47" s="142"/>
      <c r="BJ47" s="142"/>
    </row>
    <row r="48" spans="2:62" x14ac:dyDescent="0.15">
      <c r="B48" s="35" t="s">
        <v>219</v>
      </c>
      <c r="C48" s="94" t="s">
        <v>17</v>
      </c>
      <c r="D48" s="183">
        <f>Assumptions!D101</f>
        <v>0</v>
      </c>
      <c r="E48" s="53">
        <f>Assumptions!E101</f>
        <v>0</v>
      </c>
      <c r="F48" s="53">
        <f>Assumptions!F101</f>
        <v>0</v>
      </c>
      <c r="G48" s="53">
        <f>Assumptions!G101</f>
        <v>0</v>
      </c>
      <c r="H48" s="53">
        <f>Assumptions!H101</f>
        <v>0</v>
      </c>
      <c r="I48" s="53">
        <f>Assumptions!I101</f>
        <v>0</v>
      </c>
      <c r="J48" s="53">
        <f>Assumptions!J101</f>
        <v>0</v>
      </c>
      <c r="K48" s="53">
        <f>Assumptions!K101</f>
        <v>0</v>
      </c>
      <c r="L48" s="53">
        <f>Assumptions!L101</f>
        <v>0</v>
      </c>
      <c r="M48" s="53">
        <f>Assumptions!M101</f>
        <v>0</v>
      </c>
      <c r="N48" s="53">
        <f>Assumptions!N101</f>
        <v>0</v>
      </c>
      <c r="O48" s="53">
        <f>Assumptions!O101</f>
        <v>0</v>
      </c>
      <c r="P48" s="53">
        <f>Assumptions!P101</f>
        <v>0</v>
      </c>
      <c r="Q48" s="53">
        <f>Assumptions!Q101</f>
        <v>0</v>
      </c>
      <c r="R48" s="53">
        <f>Assumptions!R101</f>
        <v>0</v>
      </c>
      <c r="S48" s="53">
        <f>Assumptions!S101</f>
        <v>0</v>
      </c>
      <c r="T48" s="53">
        <f>Assumptions!T101</f>
        <v>0</v>
      </c>
      <c r="U48" s="53">
        <f>Assumptions!U101</f>
        <v>66.316053092912597</v>
      </c>
      <c r="V48" s="53">
        <f>Assumptions!V101</f>
        <v>86.210869020786362</v>
      </c>
      <c r="W48" s="53">
        <f>Assumptions!W101</f>
        <v>99.474079639368881</v>
      </c>
      <c r="X48" s="53">
        <f>Assumptions!X101</f>
        <v>343.8200457357753</v>
      </c>
      <c r="Y48" s="53">
        <f>Assumptions!Y101</f>
        <v>42.977505716971912</v>
      </c>
      <c r="Z48" s="53">
        <f>Assumptions!Z101</f>
        <v>25.786503430183142</v>
      </c>
      <c r="AA48" s="53">
        <f>Assumptions!AA101</f>
        <v>85.955011433943824</v>
      </c>
      <c r="AB48" s="53">
        <f>Assumptions!AB101</f>
        <v>8.5955011433943813</v>
      </c>
      <c r="AC48" s="53">
        <f>Assumptions!AC101</f>
        <v>8.5955011433943813</v>
      </c>
      <c r="AD48" s="53">
        <f>Assumptions!AD101</f>
        <v>8.5955011433943813</v>
      </c>
      <c r="AE48" s="53">
        <f>Assumptions!AE101</f>
        <v>221.19594916103171</v>
      </c>
      <c r="AF48" s="53">
        <f>Assumptions!AF101</f>
        <v>468.41495116453785</v>
      </c>
      <c r="AG48" s="53">
        <f>Assumptions!AG101</f>
        <v>624.55326821938377</v>
      </c>
      <c r="AH48" s="53">
        <f>Assumptions!AH101</f>
        <v>312.27663410969188</v>
      </c>
      <c r="AI48" s="53">
        <f>Assumptions!AI101</f>
        <v>429.38037190082639</v>
      </c>
      <c r="AJ48" s="53">
        <f>Assumptions!AJ101</f>
        <v>21.914149762083646</v>
      </c>
      <c r="AK48" s="53">
        <f>Assumptions!AK101</f>
        <v>14.60943317472243</v>
      </c>
      <c r="AL48" s="53">
        <f>Assumptions!AL101</f>
        <v>10.957074881041823</v>
      </c>
      <c r="AM48" s="184">
        <f>Assumptions!AM101</f>
        <v>73.047165873612158</v>
      </c>
      <c r="AN48" s="184">
        <f>Assumptions!AN101</f>
        <v>3.6523582936806074</v>
      </c>
      <c r="AO48" s="184">
        <f>Assumptions!AO101</f>
        <v>3.6523582936806074</v>
      </c>
      <c r="AP48" s="184">
        <f>Assumptions!AP101</f>
        <v>3.6523582936806074</v>
      </c>
      <c r="AQ48" s="184">
        <f>Assumptions!AQ101</f>
        <v>790.28925619834706</v>
      </c>
      <c r="AR48" s="184">
        <f>Assumptions!AR101</f>
        <v>434.65909090909093</v>
      </c>
      <c r="AS48" s="184">
        <f>Assumptions!AS101</f>
        <v>395.14462809917353</v>
      </c>
      <c r="AT48" s="184">
        <f>Assumptions!AT101</f>
        <v>474.17355371900817</v>
      </c>
      <c r="AU48" s="184">
        <f>Assumptions!AU101</f>
        <v>434.65909090909093</v>
      </c>
      <c r="AV48" s="184">
        <f>Assumptions!AV101</f>
        <v>280.99173553718998</v>
      </c>
      <c r="AW48" s="184">
        <f>Assumptions!AW101</f>
        <v>187.32782369146003</v>
      </c>
      <c r="AX48" s="184">
        <f>Assumptions!AX101</f>
        <v>140.49586776859499</v>
      </c>
      <c r="AY48" s="184">
        <f>Assumptions!AY101</f>
        <v>936.63911845730001</v>
      </c>
      <c r="AZ48" s="142"/>
      <c r="BA48" s="142"/>
      <c r="BB48" s="142"/>
      <c r="BC48" s="142"/>
      <c r="BD48" s="142"/>
      <c r="BE48" s="142"/>
      <c r="BF48" s="142"/>
      <c r="BG48" s="142"/>
      <c r="BH48" s="142"/>
      <c r="BI48" s="142"/>
      <c r="BJ48" s="142"/>
    </row>
    <row r="49" spans="2:62" x14ac:dyDescent="0.15">
      <c r="B49" s="35" t="s">
        <v>220</v>
      </c>
      <c r="C49" s="94" t="s">
        <v>17</v>
      </c>
      <c r="D49" s="183">
        <f>Assumptions!D104</f>
        <v>0</v>
      </c>
      <c r="E49" s="53">
        <f>Assumptions!E104</f>
        <v>0</v>
      </c>
      <c r="F49" s="53">
        <f>Assumptions!F104</f>
        <v>0</v>
      </c>
      <c r="G49" s="53">
        <f>Assumptions!G104</f>
        <v>0</v>
      </c>
      <c r="H49" s="53">
        <f>Assumptions!H104</f>
        <v>0</v>
      </c>
      <c r="I49" s="53">
        <f>Assumptions!I104</f>
        <v>0</v>
      </c>
      <c r="J49" s="53">
        <f>Assumptions!J104</f>
        <v>0</v>
      </c>
      <c r="K49" s="53">
        <f>Assumptions!K104</f>
        <v>0</v>
      </c>
      <c r="L49" s="53">
        <f>Assumptions!L104</f>
        <v>0</v>
      </c>
      <c r="M49" s="53">
        <f>Assumptions!M104</f>
        <v>0</v>
      </c>
      <c r="N49" s="53">
        <f>Assumptions!N104</f>
        <v>0</v>
      </c>
      <c r="O49" s="53">
        <f>Assumptions!O104</f>
        <v>0</v>
      </c>
      <c r="P49" s="53">
        <f>Assumptions!P104</f>
        <v>0</v>
      </c>
      <c r="Q49" s="53">
        <f>Assumptions!Q104</f>
        <v>0</v>
      </c>
      <c r="R49" s="53">
        <f>Assumptions!R104</f>
        <v>0</v>
      </c>
      <c r="S49" s="53">
        <f>Assumptions!S104</f>
        <v>0</v>
      </c>
      <c r="T49" s="53">
        <f>Assumptions!T104</f>
        <v>0</v>
      </c>
      <c r="U49" s="53">
        <f>Assumptions!U104</f>
        <v>311.78773379730319</v>
      </c>
      <c r="V49" s="53">
        <f>Assumptions!V104</f>
        <v>405.32405393649407</v>
      </c>
      <c r="W49" s="53">
        <f>Assumptions!W104</f>
        <v>467.68160069595473</v>
      </c>
      <c r="X49" s="53">
        <f>Assumptions!X104</f>
        <v>194.22842433274621</v>
      </c>
      <c r="Y49" s="53">
        <f>Assumptions!Y104</f>
        <v>24.278553041593277</v>
      </c>
      <c r="Z49" s="53">
        <f>Assumptions!Z104</f>
        <v>14.567131824955963</v>
      </c>
      <c r="AA49" s="53">
        <f>Assumptions!AA104</f>
        <v>48.557106083186554</v>
      </c>
      <c r="AB49" s="53">
        <f>Assumptions!AB104</f>
        <v>4.8557106083186543</v>
      </c>
      <c r="AC49" s="53">
        <f>Assumptions!AC104</f>
        <v>4.8557106083186543</v>
      </c>
      <c r="AD49" s="53">
        <f>Assumptions!AD104</f>
        <v>4.8557106083186543</v>
      </c>
      <c r="AE49" s="53">
        <f>Assumptions!AE104</f>
        <v>291.96797520661158</v>
      </c>
      <c r="AF49" s="53">
        <f>Assumptions!AF104</f>
        <v>972.05989907116225</v>
      </c>
      <c r="AG49" s="53">
        <f>Assumptions!AG104</f>
        <v>1296.0798654282164</v>
      </c>
      <c r="AH49" s="53">
        <f>Assumptions!AH104</f>
        <v>648.0399327141082</v>
      </c>
      <c r="AI49" s="53">
        <f>Assumptions!AI104</f>
        <v>891.05490748189868</v>
      </c>
      <c r="AJ49" s="53">
        <f>Assumptions!AJ104</f>
        <v>497.22882231404941</v>
      </c>
      <c r="AK49" s="53">
        <f>Assumptions!AK104</f>
        <v>331.4858815426997</v>
      </c>
      <c r="AL49" s="53">
        <f>Assumptions!AL104</f>
        <v>248.6144111570247</v>
      </c>
      <c r="AM49" s="184">
        <f>Assumptions!AM104</f>
        <v>1657.429407713498</v>
      </c>
      <c r="AN49" s="184">
        <f>Assumptions!AN104</f>
        <v>82.871470385674925</v>
      </c>
      <c r="AO49" s="184">
        <f>Assumptions!AO104</f>
        <v>82.871470385674925</v>
      </c>
      <c r="AP49" s="184">
        <f>Assumptions!AP104</f>
        <v>82.871470385674925</v>
      </c>
      <c r="AQ49" s="184">
        <f>Assumptions!AQ104</f>
        <v>7112.6033057851246</v>
      </c>
      <c r="AR49" s="184">
        <f>Assumptions!AR104</f>
        <v>717.53368865647633</v>
      </c>
      <c r="AS49" s="184">
        <f>Assumptions!AS104</f>
        <v>652.30335332406946</v>
      </c>
      <c r="AT49" s="184">
        <f>Assumptions!AT104</f>
        <v>782.7640239888832</v>
      </c>
      <c r="AU49" s="184">
        <f>Assumptions!AU104</f>
        <v>717.53368865647633</v>
      </c>
      <c r="AV49" s="184">
        <f>Assumptions!AV104</f>
        <v>3291.8896203950121</v>
      </c>
      <c r="AW49" s="184">
        <f>Assumptions!AW104</f>
        <v>2911.8810407620113</v>
      </c>
      <c r="AX49" s="184">
        <f>Assumptions!AX104</f>
        <v>2183.910780571508</v>
      </c>
      <c r="AY49" s="184">
        <f>Assumptions!AY104</f>
        <v>14559.405203810054</v>
      </c>
      <c r="AZ49" s="142"/>
      <c r="BA49" s="142"/>
      <c r="BB49" s="142"/>
      <c r="BC49" s="142"/>
      <c r="BD49" s="142"/>
      <c r="BE49" s="142"/>
      <c r="BF49" s="142"/>
      <c r="BG49" s="142"/>
      <c r="BH49" s="142"/>
      <c r="BI49" s="142"/>
      <c r="BJ49" s="142"/>
    </row>
    <row r="50" spans="2:62" x14ac:dyDescent="0.15">
      <c r="B50" s="11"/>
      <c r="C50" s="99"/>
      <c r="D50" s="196"/>
      <c r="E50" s="79"/>
      <c r="F50" s="79"/>
      <c r="G50" s="79"/>
      <c r="H50" s="79"/>
      <c r="I50" s="79"/>
      <c r="J50" s="80"/>
      <c r="K50" s="79"/>
      <c r="L50" s="79"/>
      <c r="M50" s="79"/>
      <c r="N50" s="79"/>
      <c r="O50" s="79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142"/>
      <c r="BA50" s="142"/>
      <c r="BB50" s="142"/>
      <c r="BC50" s="142"/>
      <c r="BD50" s="142"/>
      <c r="BE50" s="142"/>
      <c r="BF50" s="142"/>
      <c r="BG50" s="142"/>
      <c r="BH50" s="142"/>
      <c r="BI50" s="142"/>
      <c r="BJ50" s="142"/>
    </row>
    <row r="51" spans="2:62" x14ac:dyDescent="0.15">
      <c r="B51" s="299" t="s">
        <v>319</v>
      </c>
      <c r="C51" s="94" t="s">
        <v>17</v>
      </c>
      <c r="D51" s="57">
        <v>197.89999999999998</v>
      </c>
      <c r="E51" s="57">
        <v>0</v>
      </c>
      <c r="F51" s="57">
        <v>4398.49</v>
      </c>
      <c r="G51" s="57">
        <v>3923.96</v>
      </c>
      <c r="H51" s="57">
        <v>24.2</v>
      </c>
      <c r="I51" s="57">
        <v>864.82</v>
      </c>
      <c r="J51" s="57">
        <v>3964.8900000000003</v>
      </c>
      <c r="K51" s="57">
        <v>2552.38</v>
      </c>
      <c r="L51" s="57">
        <v>5858.18</v>
      </c>
      <c r="M51" s="57">
        <v>11484.2</v>
      </c>
      <c r="N51" s="57">
        <v>1190</v>
      </c>
      <c r="O51" s="57">
        <v>1580.01</v>
      </c>
      <c r="P51" s="208">
        <f>Assumptions!P108</f>
        <v>0</v>
      </c>
      <c r="Q51" s="208">
        <f>Assumptions!Q108</f>
        <v>0</v>
      </c>
      <c r="R51" s="208">
        <f>Assumptions!R108</f>
        <v>0</v>
      </c>
      <c r="S51" s="208">
        <f>Assumptions!S108</f>
        <v>2200</v>
      </c>
      <c r="T51" s="208">
        <f>Assumptions!T108</f>
        <v>0</v>
      </c>
      <c r="U51" s="208">
        <f>Assumptions!U108</f>
        <v>0</v>
      </c>
      <c r="V51" s="208">
        <f>Assumptions!V108</f>
        <v>2400</v>
      </c>
      <c r="W51" s="208">
        <f>Assumptions!W108</f>
        <v>0</v>
      </c>
      <c r="X51" s="208">
        <f>Assumptions!X108</f>
        <v>0</v>
      </c>
      <c r="Y51" s="208">
        <f>Assumptions!Y108</f>
        <v>0</v>
      </c>
      <c r="Z51" s="208">
        <f>Assumptions!Z108</f>
        <v>0</v>
      </c>
      <c r="AA51" s="208">
        <f>Assumptions!AA108</f>
        <v>0</v>
      </c>
      <c r="AB51" s="208">
        <f>Assumptions!AB108</f>
        <v>0</v>
      </c>
      <c r="AC51" s="208">
        <f>Assumptions!AC108</f>
        <v>3000</v>
      </c>
      <c r="AD51" s="208">
        <f>Assumptions!AD108</f>
        <v>0</v>
      </c>
      <c r="AE51" s="208">
        <f>Assumptions!AE108</f>
        <v>0</v>
      </c>
      <c r="AF51" s="208">
        <f>Assumptions!AF108</f>
        <v>0</v>
      </c>
      <c r="AG51" s="208">
        <f>Assumptions!AG108</f>
        <v>0</v>
      </c>
      <c r="AH51" s="208">
        <f>Assumptions!AH108</f>
        <v>0</v>
      </c>
      <c r="AI51" s="208">
        <f>Assumptions!AI108</f>
        <v>0</v>
      </c>
      <c r="AJ51" s="208">
        <f>Assumptions!AJ108</f>
        <v>0</v>
      </c>
      <c r="AK51" s="208">
        <f>Assumptions!AK108</f>
        <v>0</v>
      </c>
      <c r="AL51" s="208">
        <f>Assumptions!AL108</f>
        <v>0</v>
      </c>
      <c r="AM51" s="209">
        <f>Assumptions!AM108</f>
        <v>0</v>
      </c>
      <c r="AN51" s="209">
        <f>Assumptions!AN108</f>
        <v>0</v>
      </c>
      <c r="AO51" s="209">
        <f>Assumptions!AO108</f>
        <v>0</v>
      </c>
      <c r="AP51" s="209">
        <f>Assumptions!AP108</f>
        <v>0</v>
      </c>
      <c r="AQ51" s="209">
        <f>Assumptions!AQ108</f>
        <v>0</v>
      </c>
      <c r="AR51" s="209">
        <f>Assumptions!AR108</f>
        <v>0</v>
      </c>
      <c r="AS51" s="209">
        <f>Assumptions!AS108</f>
        <v>0</v>
      </c>
      <c r="AT51" s="209">
        <f>Assumptions!AT108</f>
        <v>0</v>
      </c>
      <c r="AU51" s="209">
        <f>Assumptions!AU108</f>
        <v>0</v>
      </c>
      <c r="AV51" s="209">
        <f>Assumptions!AV108</f>
        <v>0</v>
      </c>
      <c r="AW51" s="209">
        <f>Assumptions!AW108</f>
        <v>0</v>
      </c>
      <c r="AX51" s="209">
        <f>Assumptions!AX108</f>
        <v>0</v>
      </c>
      <c r="AY51" s="209">
        <f>Assumptions!AY108</f>
        <v>0</v>
      </c>
      <c r="AZ51" s="142"/>
      <c r="BA51" s="142"/>
      <c r="BB51" s="142"/>
      <c r="BC51" s="142"/>
      <c r="BD51" s="142"/>
      <c r="BE51" s="142"/>
      <c r="BF51" s="142"/>
      <c r="BG51" s="142"/>
      <c r="BH51" s="142"/>
      <c r="BI51" s="142"/>
      <c r="BJ51" s="142"/>
    </row>
    <row r="52" spans="2:62" x14ac:dyDescent="0.15">
      <c r="B52" s="299" t="s">
        <v>230</v>
      </c>
      <c r="C52" s="94" t="s">
        <v>17</v>
      </c>
      <c r="D52" s="57">
        <v>0</v>
      </c>
      <c r="E52" s="57">
        <v>0</v>
      </c>
      <c r="F52" s="57">
        <v>22.71</v>
      </c>
      <c r="G52" s="57">
        <v>0</v>
      </c>
      <c r="H52" s="57">
        <v>30</v>
      </c>
      <c r="I52" s="57">
        <v>131.19</v>
      </c>
      <c r="J52" s="57">
        <v>0</v>
      </c>
      <c r="K52" s="57">
        <v>0</v>
      </c>
      <c r="L52" s="57">
        <v>0</v>
      </c>
      <c r="M52" s="57">
        <v>0</v>
      </c>
      <c r="N52" s="57">
        <v>0</v>
      </c>
      <c r="O52" s="57">
        <v>0</v>
      </c>
      <c r="P52" s="53">
        <f>Assumptions!P109</f>
        <v>0</v>
      </c>
      <c r="Q52" s="53">
        <f>Assumptions!Q109</f>
        <v>0</v>
      </c>
      <c r="R52" s="53">
        <f>Assumptions!R109</f>
        <v>0</v>
      </c>
      <c r="S52" s="53">
        <f>Assumptions!S109</f>
        <v>156.06855910544297</v>
      </c>
      <c r="T52" s="53">
        <f>Assumptions!T109</f>
        <v>0</v>
      </c>
      <c r="U52" s="53">
        <f>Assumptions!U109</f>
        <v>0</v>
      </c>
      <c r="V52" s="53">
        <f>Assumptions!V109</f>
        <v>7.0754127163775227</v>
      </c>
      <c r="W52" s="53">
        <f>Assumptions!W109</f>
        <v>74.28421442931969</v>
      </c>
      <c r="X52" s="53">
        <f>Assumptions!X109</f>
        <v>0</v>
      </c>
      <c r="Y52" s="53">
        <f>Assumptions!Y109</f>
        <v>0</v>
      </c>
      <c r="Z52" s="53">
        <f>Assumptions!Z109</f>
        <v>0</v>
      </c>
      <c r="AA52" s="53">
        <f>Assumptions!AA109</f>
        <v>0</v>
      </c>
      <c r="AB52" s="53">
        <f>Assumptions!AB109</f>
        <v>0</v>
      </c>
      <c r="AC52" s="53">
        <f>Assumptions!AC109</f>
        <v>558.3177737604608</v>
      </c>
      <c r="AD52" s="53">
        <f>Assumptions!AD109</f>
        <v>0</v>
      </c>
      <c r="AE52" s="53">
        <f>Assumptions!AE109</f>
        <v>0</v>
      </c>
      <c r="AF52" s="53">
        <f>Assumptions!AF109</f>
        <v>249.79342032690872</v>
      </c>
      <c r="AG52" s="53">
        <f>Assumptions!AG109</f>
        <v>0</v>
      </c>
      <c r="AH52" s="53">
        <f>Assumptions!AH109</f>
        <v>0</v>
      </c>
      <c r="AI52" s="53">
        <f>Assumptions!AI109</f>
        <v>0</v>
      </c>
      <c r="AJ52" s="53">
        <f>Assumptions!AJ109</f>
        <v>0</v>
      </c>
      <c r="AK52" s="53">
        <f>Assumptions!AK109</f>
        <v>0</v>
      </c>
      <c r="AL52" s="53">
        <f>Assumptions!AL109</f>
        <v>0</v>
      </c>
      <c r="AM52" s="184">
        <f>Assumptions!AM109</f>
        <v>0</v>
      </c>
      <c r="AN52" s="184">
        <f>Assumptions!AN109</f>
        <v>0</v>
      </c>
      <c r="AO52" s="184">
        <f>Assumptions!AO109</f>
        <v>0</v>
      </c>
      <c r="AP52" s="184">
        <f>Assumptions!AP109</f>
        <v>183.9</v>
      </c>
      <c r="AQ52" s="184">
        <f>Assumptions!AQ109</f>
        <v>0</v>
      </c>
      <c r="AR52" s="184">
        <f>Assumptions!AR109</f>
        <v>505.932556265014</v>
      </c>
      <c r="AS52" s="184">
        <f>Assumptions!AS109</f>
        <v>0</v>
      </c>
      <c r="AT52" s="184">
        <f>Assumptions!AT109</f>
        <v>0</v>
      </c>
      <c r="AU52" s="184">
        <f>Assumptions!AU109</f>
        <v>0</v>
      </c>
      <c r="AV52" s="184">
        <f>Assumptions!AV109</f>
        <v>0</v>
      </c>
      <c r="AW52" s="184">
        <f>Assumptions!AW109</f>
        <v>0</v>
      </c>
      <c r="AX52" s="184">
        <f>Assumptions!AX109</f>
        <v>0</v>
      </c>
      <c r="AY52" s="184">
        <f>Assumptions!AY109</f>
        <v>0</v>
      </c>
      <c r="AZ52" s="142"/>
      <c r="BA52" s="142"/>
      <c r="BB52" s="142"/>
      <c r="BC52" s="142"/>
      <c r="BD52" s="142"/>
      <c r="BE52" s="142"/>
      <c r="BF52" s="142"/>
      <c r="BG52" s="142"/>
      <c r="BH52" s="142"/>
      <c r="BI52" s="142"/>
      <c r="BJ52" s="142"/>
    </row>
    <row r="53" spans="2:62" x14ac:dyDescent="0.15">
      <c r="B53" s="38"/>
      <c r="C53" s="99"/>
      <c r="D53" s="196"/>
      <c r="E53" s="79"/>
      <c r="F53" s="79"/>
      <c r="G53" s="79"/>
      <c r="H53" s="79"/>
      <c r="I53" s="79"/>
      <c r="J53" s="80"/>
      <c r="K53" s="79"/>
      <c r="L53" s="79"/>
      <c r="M53" s="79"/>
      <c r="N53" s="79"/>
      <c r="O53" s="79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Z53" s="142"/>
      <c r="BA53" s="142"/>
      <c r="BB53" s="142"/>
      <c r="BC53" s="142"/>
      <c r="BD53" s="142"/>
      <c r="BE53" s="142"/>
      <c r="BF53" s="142"/>
      <c r="BG53" s="142"/>
      <c r="BH53" s="142"/>
      <c r="BI53" s="142"/>
      <c r="BJ53" s="142"/>
    </row>
    <row r="54" spans="2:62" x14ac:dyDescent="0.15">
      <c r="B54" s="90" t="s">
        <v>331</v>
      </c>
      <c r="C54" s="94" t="s">
        <v>17</v>
      </c>
      <c r="D54" s="188">
        <f t="shared" ref="D54:AY54" si="17">SUM(D55:D69)</f>
        <v>80</v>
      </c>
      <c r="E54" s="188">
        <f t="shared" si="17"/>
        <v>588</v>
      </c>
      <c r="F54" s="188">
        <f t="shared" si="17"/>
        <v>157.19999999999999</v>
      </c>
      <c r="G54" s="188">
        <f t="shared" si="17"/>
        <v>72.5</v>
      </c>
      <c r="H54" s="188">
        <f t="shared" si="17"/>
        <v>1672.5</v>
      </c>
      <c r="I54" s="188">
        <f t="shared" si="17"/>
        <v>60.5</v>
      </c>
      <c r="J54" s="188">
        <f t="shared" si="17"/>
        <v>1301.1500000000001</v>
      </c>
      <c r="K54" s="188">
        <f t="shared" si="17"/>
        <v>1761</v>
      </c>
      <c r="L54" s="188">
        <f t="shared" si="17"/>
        <v>558.52</v>
      </c>
      <c r="M54" s="188">
        <f t="shared" si="17"/>
        <v>658</v>
      </c>
      <c r="N54" s="188">
        <f t="shared" si="17"/>
        <v>742</v>
      </c>
      <c r="O54" s="188">
        <f t="shared" si="17"/>
        <v>1042</v>
      </c>
      <c r="P54" s="188">
        <f t="shared" si="17"/>
        <v>204.03699999999998</v>
      </c>
      <c r="Q54" s="188">
        <f t="shared" si="17"/>
        <v>204.03699999999998</v>
      </c>
      <c r="R54" s="188">
        <f t="shared" si="17"/>
        <v>204.03699999999998</v>
      </c>
      <c r="S54" s="188">
        <f t="shared" si="17"/>
        <v>1585.7036666666668</v>
      </c>
      <c r="T54" s="188">
        <f t="shared" si="17"/>
        <v>1745.7036666666668</v>
      </c>
      <c r="U54" s="188">
        <f t="shared" si="17"/>
        <v>3620.7036666666663</v>
      </c>
      <c r="V54" s="188">
        <f t="shared" si="17"/>
        <v>6305.7036666666672</v>
      </c>
      <c r="W54" s="188">
        <f t="shared" si="17"/>
        <v>7305.7036666666672</v>
      </c>
      <c r="X54" s="188">
        <f t="shared" si="17"/>
        <v>6305.7036666666672</v>
      </c>
      <c r="Y54" s="188">
        <f t="shared" si="17"/>
        <v>6305.7036666666672</v>
      </c>
      <c r="Z54" s="188">
        <f t="shared" si="17"/>
        <v>6305.7036666666672</v>
      </c>
      <c r="AA54" s="188">
        <f t="shared" si="17"/>
        <v>6305.7036666666672</v>
      </c>
      <c r="AB54" s="188">
        <f t="shared" si="17"/>
        <v>10799.703666666666</v>
      </c>
      <c r="AC54" s="188">
        <f t="shared" si="17"/>
        <v>13999.703666666666</v>
      </c>
      <c r="AD54" s="188">
        <f t="shared" si="17"/>
        <v>13999.703666666666</v>
      </c>
      <c r="AE54" s="188">
        <f t="shared" si="17"/>
        <v>20723.740666666668</v>
      </c>
      <c r="AF54" s="188">
        <f t="shared" si="17"/>
        <v>25628.407333333333</v>
      </c>
      <c r="AG54" s="188">
        <f t="shared" si="17"/>
        <v>25628.407333333333</v>
      </c>
      <c r="AH54" s="188">
        <f t="shared" si="17"/>
        <v>25628.407333333333</v>
      </c>
      <c r="AI54" s="188">
        <f t="shared" si="17"/>
        <v>25628.407333333333</v>
      </c>
      <c r="AJ54" s="188">
        <f t="shared" si="17"/>
        <v>25628.407333333333</v>
      </c>
      <c r="AK54" s="188">
        <f t="shared" si="17"/>
        <v>25628.407333333333</v>
      </c>
      <c r="AL54" s="188">
        <f t="shared" si="17"/>
        <v>25628.407333333333</v>
      </c>
      <c r="AM54" s="188">
        <f t="shared" si="17"/>
        <v>25628.407333333333</v>
      </c>
      <c r="AN54" s="188">
        <f t="shared" si="17"/>
        <v>25628.407333333333</v>
      </c>
      <c r="AO54" s="188">
        <f t="shared" si="17"/>
        <v>25628.407333333333</v>
      </c>
      <c r="AP54" s="188">
        <f t="shared" si="17"/>
        <v>25628.407333333333</v>
      </c>
      <c r="AQ54" s="188">
        <f t="shared" si="17"/>
        <v>40406.481333333337</v>
      </c>
      <c r="AR54" s="188">
        <f t="shared" si="17"/>
        <v>43357.481333333337</v>
      </c>
      <c r="AS54" s="188">
        <f t="shared" si="17"/>
        <v>44190.814666666665</v>
      </c>
      <c r="AT54" s="188">
        <f t="shared" si="17"/>
        <v>44190.814666666665</v>
      </c>
      <c r="AU54" s="188">
        <f t="shared" si="17"/>
        <v>44190.814666666665</v>
      </c>
      <c r="AV54" s="188">
        <f t="shared" si="17"/>
        <v>44190.814666666665</v>
      </c>
      <c r="AW54" s="188">
        <f t="shared" si="17"/>
        <v>44190.814666666665</v>
      </c>
      <c r="AX54" s="188">
        <f t="shared" si="17"/>
        <v>44190.814666666665</v>
      </c>
      <c r="AY54" s="188">
        <f t="shared" si="17"/>
        <v>44190.814666666665</v>
      </c>
      <c r="AZ54" s="142"/>
      <c r="BA54" s="142"/>
      <c r="BB54" s="142"/>
      <c r="BC54" s="142"/>
      <c r="BD54" s="142"/>
      <c r="BE54" s="142"/>
      <c r="BF54" s="142"/>
      <c r="BG54" s="142"/>
      <c r="BH54" s="142"/>
      <c r="BI54" s="142"/>
      <c r="BJ54" s="142"/>
    </row>
    <row r="55" spans="2:62" x14ac:dyDescent="0.15">
      <c r="B55" s="299" t="s">
        <v>395</v>
      </c>
      <c r="C55" s="94" t="s">
        <v>17</v>
      </c>
      <c r="D55" s="76">
        <v>0</v>
      </c>
      <c r="E55" s="76">
        <v>0</v>
      </c>
      <c r="F55" s="76">
        <v>0</v>
      </c>
      <c r="G55" s="76">
        <v>0</v>
      </c>
      <c r="H55" s="76">
        <v>0</v>
      </c>
      <c r="I55" s="76">
        <v>0</v>
      </c>
      <c r="J55" s="76">
        <v>592</v>
      </c>
      <c r="K55" s="76">
        <v>519</v>
      </c>
      <c r="L55" s="76">
        <v>0</v>
      </c>
      <c r="M55" s="76">
        <v>0</v>
      </c>
      <c r="N55" s="76">
        <v>0</v>
      </c>
      <c r="O55" s="76">
        <v>800</v>
      </c>
      <c r="P55" s="548">
        <f>Assumptions!P112</f>
        <v>0</v>
      </c>
      <c r="Q55" s="548">
        <f>Assumptions!Q112</f>
        <v>0</v>
      </c>
      <c r="R55" s="548">
        <f>Assumptions!R112</f>
        <v>0</v>
      </c>
      <c r="S55" s="548">
        <f>Assumptions!S112</f>
        <v>915</v>
      </c>
      <c r="T55" s="548">
        <f>Assumptions!T112</f>
        <v>915</v>
      </c>
      <c r="U55" s="548">
        <f>Assumptions!U112</f>
        <v>915</v>
      </c>
      <c r="V55" s="548">
        <f>Assumptions!V112</f>
        <v>2000</v>
      </c>
      <c r="W55" s="548">
        <f>Assumptions!W112</f>
        <v>2000</v>
      </c>
      <c r="X55" s="548">
        <f>Assumptions!X112</f>
        <v>2000</v>
      </c>
      <c r="Y55" s="548">
        <f>Assumptions!Y112</f>
        <v>2000</v>
      </c>
      <c r="Z55" s="548">
        <f>Assumptions!Z112</f>
        <v>2000</v>
      </c>
      <c r="AA55" s="548">
        <f>Assumptions!AA112</f>
        <v>2000</v>
      </c>
      <c r="AB55" s="548">
        <f>Assumptions!AB112</f>
        <v>2169</v>
      </c>
      <c r="AC55" s="548">
        <f>Assumptions!AC112</f>
        <v>2169</v>
      </c>
      <c r="AD55" s="548">
        <f>Assumptions!AD112</f>
        <v>2169</v>
      </c>
      <c r="AE55" s="548">
        <f>Assumptions!AE112</f>
        <v>2169</v>
      </c>
      <c r="AF55" s="548">
        <f>Assumptions!AF112</f>
        <v>2169</v>
      </c>
      <c r="AG55" s="548">
        <f>Assumptions!AG112</f>
        <v>2169</v>
      </c>
      <c r="AH55" s="548">
        <f>Assumptions!AH112</f>
        <v>2169</v>
      </c>
      <c r="AI55" s="548">
        <f>Assumptions!AI112</f>
        <v>2169</v>
      </c>
      <c r="AJ55" s="548">
        <f>Assumptions!AJ112</f>
        <v>2169</v>
      </c>
      <c r="AK55" s="548">
        <f>Assumptions!AK112</f>
        <v>2169</v>
      </c>
      <c r="AL55" s="548">
        <f>Assumptions!AL112</f>
        <v>2169</v>
      </c>
      <c r="AM55" s="548">
        <f>Assumptions!AM112</f>
        <v>2169</v>
      </c>
      <c r="AN55" s="548">
        <f>Assumptions!AN112</f>
        <v>2169</v>
      </c>
      <c r="AO55" s="548">
        <f>Assumptions!AO112</f>
        <v>2169</v>
      </c>
      <c r="AP55" s="548">
        <f>Assumptions!AP112</f>
        <v>2169</v>
      </c>
      <c r="AQ55" s="548">
        <f>Assumptions!AQ112</f>
        <v>2169</v>
      </c>
      <c r="AR55" s="548">
        <f>Assumptions!AR112</f>
        <v>2540</v>
      </c>
      <c r="AS55" s="548">
        <f>Assumptions!AS112</f>
        <v>2540</v>
      </c>
      <c r="AT55" s="548">
        <f>Assumptions!AT112</f>
        <v>2540</v>
      </c>
      <c r="AU55" s="548">
        <f>Assumptions!AU112</f>
        <v>2540</v>
      </c>
      <c r="AV55" s="548">
        <f>Assumptions!AV112</f>
        <v>2540</v>
      </c>
      <c r="AW55" s="548">
        <f>Assumptions!AW112</f>
        <v>2540</v>
      </c>
      <c r="AX55" s="548">
        <f>Assumptions!AX112</f>
        <v>2540</v>
      </c>
      <c r="AY55" s="548">
        <f>Assumptions!AY112</f>
        <v>2540</v>
      </c>
      <c r="AZ55" s="142"/>
      <c r="BA55" s="142"/>
      <c r="BB55" s="142"/>
      <c r="BC55" s="142"/>
      <c r="BD55" s="142"/>
      <c r="BE55" s="142"/>
      <c r="BF55" s="142"/>
      <c r="BG55" s="142"/>
      <c r="BH55" s="142"/>
      <c r="BI55" s="142"/>
      <c r="BJ55" s="142"/>
    </row>
    <row r="56" spans="2:62" x14ac:dyDescent="0.15">
      <c r="B56" s="299" t="s">
        <v>394</v>
      </c>
      <c r="C56" s="94" t="s">
        <v>17</v>
      </c>
      <c r="D56" s="76">
        <v>0</v>
      </c>
      <c r="E56" s="57">
        <v>588</v>
      </c>
      <c r="F56" s="76">
        <v>0</v>
      </c>
      <c r="G56" s="76">
        <v>0</v>
      </c>
      <c r="H56" s="76">
        <v>0</v>
      </c>
      <c r="I56" s="76">
        <v>0</v>
      </c>
      <c r="J56" s="76">
        <v>500</v>
      </c>
      <c r="K56" s="76">
        <v>1000</v>
      </c>
      <c r="L56" s="76">
        <v>0</v>
      </c>
      <c r="M56" s="76">
        <v>0</v>
      </c>
      <c r="N56" s="76">
        <v>500</v>
      </c>
      <c r="O56" s="76">
        <v>0</v>
      </c>
      <c r="P56" s="548">
        <f>Assumptions!P113</f>
        <v>0</v>
      </c>
      <c r="Q56" s="548">
        <f>Assumptions!Q113</f>
        <v>0</v>
      </c>
      <c r="R56" s="548">
        <f>Assumptions!R113</f>
        <v>0</v>
      </c>
      <c r="S56" s="548">
        <f>Assumptions!S113</f>
        <v>0</v>
      </c>
      <c r="T56" s="548">
        <f>Assumptions!T113</f>
        <v>0</v>
      </c>
      <c r="U56" s="548">
        <f>Assumptions!U113</f>
        <v>0</v>
      </c>
      <c r="V56" s="548">
        <f>Assumptions!V113</f>
        <v>1600</v>
      </c>
      <c r="W56" s="548">
        <f>Assumptions!W113</f>
        <v>1600</v>
      </c>
      <c r="X56" s="548">
        <f>Assumptions!X113</f>
        <v>1600</v>
      </c>
      <c r="Y56" s="548">
        <f>Assumptions!Y113</f>
        <v>1600</v>
      </c>
      <c r="Z56" s="548">
        <f>Assumptions!Z113</f>
        <v>1600</v>
      </c>
      <c r="AA56" s="548">
        <f>Assumptions!AA113</f>
        <v>1600</v>
      </c>
      <c r="AB56" s="548">
        <f>Assumptions!AB113</f>
        <v>1600</v>
      </c>
      <c r="AC56" s="548">
        <f>Assumptions!AC113</f>
        <v>1600</v>
      </c>
      <c r="AD56" s="548">
        <f>Assumptions!AD113</f>
        <v>1600</v>
      </c>
      <c r="AE56" s="548">
        <f>Assumptions!AE113</f>
        <v>1600</v>
      </c>
      <c r="AF56" s="548">
        <f>Assumptions!AF113</f>
        <v>2169</v>
      </c>
      <c r="AG56" s="548">
        <f>Assumptions!AG113</f>
        <v>2169</v>
      </c>
      <c r="AH56" s="548">
        <f>Assumptions!AH113</f>
        <v>2169</v>
      </c>
      <c r="AI56" s="548">
        <f>Assumptions!AI113</f>
        <v>2169</v>
      </c>
      <c r="AJ56" s="548">
        <f>Assumptions!AJ113</f>
        <v>2169</v>
      </c>
      <c r="AK56" s="548">
        <f>Assumptions!AK113</f>
        <v>2169</v>
      </c>
      <c r="AL56" s="548">
        <f>Assumptions!AL113</f>
        <v>2169</v>
      </c>
      <c r="AM56" s="548">
        <f>Assumptions!AM113</f>
        <v>2169</v>
      </c>
      <c r="AN56" s="548">
        <f>Assumptions!AN113</f>
        <v>2169</v>
      </c>
      <c r="AO56" s="548">
        <f>Assumptions!AO113</f>
        <v>2169</v>
      </c>
      <c r="AP56" s="548">
        <f>Assumptions!AP113</f>
        <v>2169</v>
      </c>
      <c r="AQ56" s="548">
        <f>Assumptions!AQ113</f>
        <v>2169</v>
      </c>
      <c r="AR56" s="548">
        <f>Assumptions!AR113</f>
        <v>2540</v>
      </c>
      <c r="AS56" s="548">
        <f>Assumptions!AS113</f>
        <v>2540</v>
      </c>
      <c r="AT56" s="548">
        <f>Assumptions!AT113</f>
        <v>2540</v>
      </c>
      <c r="AU56" s="548">
        <f>Assumptions!AU113</f>
        <v>2540</v>
      </c>
      <c r="AV56" s="548">
        <f>Assumptions!AV113</f>
        <v>2540</v>
      </c>
      <c r="AW56" s="548">
        <f>Assumptions!AW113</f>
        <v>2540</v>
      </c>
      <c r="AX56" s="548">
        <f>Assumptions!AX113</f>
        <v>2540</v>
      </c>
      <c r="AY56" s="548">
        <f>Assumptions!AY113</f>
        <v>2540</v>
      </c>
      <c r="AZ56" s="142"/>
      <c r="BA56" s="142"/>
      <c r="BB56" s="142"/>
      <c r="BC56" s="142"/>
      <c r="BD56" s="142"/>
      <c r="BE56" s="142"/>
      <c r="BF56" s="142"/>
      <c r="BG56" s="142"/>
      <c r="BH56" s="142"/>
      <c r="BI56" s="142"/>
      <c r="BJ56" s="142"/>
    </row>
    <row r="57" spans="2:62" x14ac:dyDescent="0.15">
      <c r="B57" s="299" t="s">
        <v>398</v>
      </c>
      <c r="C57" s="94" t="s">
        <v>17</v>
      </c>
      <c r="D57" s="76">
        <v>0</v>
      </c>
      <c r="E57" s="76">
        <v>0</v>
      </c>
      <c r="F57" s="76">
        <v>0</v>
      </c>
      <c r="G57" s="76">
        <v>0</v>
      </c>
      <c r="H57" s="76">
        <v>0</v>
      </c>
      <c r="I57" s="76">
        <v>0</v>
      </c>
      <c r="J57" s="76">
        <v>0</v>
      </c>
      <c r="K57" s="76">
        <v>0</v>
      </c>
      <c r="L57" s="76">
        <v>0</v>
      </c>
      <c r="M57" s="76">
        <v>0</v>
      </c>
      <c r="N57" s="76">
        <v>0</v>
      </c>
      <c r="O57" s="76">
        <v>0</v>
      </c>
      <c r="P57" s="548">
        <f>Assumptions!P114</f>
        <v>0</v>
      </c>
      <c r="Q57" s="548">
        <f>Assumptions!Q114</f>
        <v>0</v>
      </c>
      <c r="R57" s="548">
        <f>Assumptions!R114</f>
        <v>0</v>
      </c>
      <c r="S57" s="548">
        <f>Assumptions!S114</f>
        <v>0</v>
      </c>
      <c r="T57" s="548">
        <f>Assumptions!T114</f>
        <v>0</v>
      </c>
      <c r="U57" s="548">
        <f>Assumptions!U114</f>
        <v>0</v>
      </c>
      <c r="V57" s="548">
        <f>Assumptions!V114</f>
        <v>0</v>
      </c>
      <c r="W57" s="548">
        <f>Assumptions!W114</f>
        <v>0</v>
      </c>
      <c r="X57" s="548">
        <f>Assumptions!X114</f>
        <v>0</v>
      </c>
      <c r="Y57" s="548">
        <f>Assumptions!Y114</f>
        <v>0</v>
      </c>
      <c r="Z57" s="548">
        <f>Assumptions!Z114</f>
        <v>0</v>
      </c>
      <c r="AA57" s="548">
        <f>Assumptions!AA114</f>
        <v>0</v>
      </c>
      <c r="AB57" s="548">
        <f>Assumptions!AB114</f>
        <v>0</v>
      </c>
      <c r="AC57" s="548">
        <f>Assumptions!AC114</f>
        <v>1600</v>
      </c>
      <c r="AD57" s="548">
        <f>Assumptions!AD114</f>
        <v>1600</v>
      </c>
      <c r="AE57" s="548">
        <f>Assumptions!AE114</f>
        <v>1600</v>
      </c>
      <c r="AF57" s="548">
        <f>Assumptions!AF114</f>
        <v>1600</v>
      </c>
      <c r="AG57" s="548">
        <f>Assumptions!AG114</f>
        <v>1600</v>
      </c>
      <c r="AH57" s="548">
        <f>Assumptions!AH114</f>
        <v>1600</v>
      </c>
      <c r="AI57" s="548">
        <f>Assumptions!AI114</f>
        <v>1600</v>
      </c>
      <c r="AJ57" s="548">
        <f>Assumptions!AJ114</f>
        <v>1600</v>
      </c>
      <c r="AK57" s="548">
        <f>Assumptions!AK114</f>
        <v>1600</v>
      </c>
      <c r="AL57" s="548">
        <f>Assumptions!AL114</f>
        <v>1600</v>
      </c>
      <c r="AM57" s="548">
        <f>Assumptions!AM114</f>
        <v>1600</v>
      </c>
      <c r="AN57" s="548">
        <f>Assumptions!AN114</f>
        <v>1600</v>
      </c>
      <c r="AO57" s="548">
        <f>Assumptions!AO114</f>
        <v>1600</v>
      </c>
      <c r="AP57" s="548">
        <f>Assumptions!AP114</f>
        <v>1600</v>
      </c>
      <c r="AQ57" s="548">
        <f>Assumptions!AQ114</f>
        <v>1600</v>
      </c>
      <c r="AR57" s="548">
        <f>Assumptions!AR114</f>
        <v>2169</v>
      </c>
      <c r="AS57" s="548">
        <f>Assumptions!AS114</f>
        <v>2169</v>
      </c>
      <c r="AT57" s="548">
        <f>Assumptions!AT114</f>
        <v>2169</v>
      </c>
      <c r="AU57" s="548">
        <f>Assumptions!AU114</f>
        <v>2169</v>
      </c>
      <c r="AV57" s="548">
        <f>Assumptions!AV114</f>
        <v>2169</v>
      </c>
      <c r="AW57" s="548">
        <f>Assumptions!AW114</f>
        <v>2169</v>
      </c>
      <c r="AX57" s="548">
        <f>Assumptions!AX114</f>
        <v>2169</v>
      </c>
      <c r="AY57" s="548">
        <f>Assumptions!AY114</f>
        <v>2169</v>
      </c>
      <c r="AZ57" s="142"/>
      <c r="BA57" s="142"/>
      <c r="BB57" s="142"/>
      <c r="BC57" s="142"/>
      <c r="BD57" s="142"/>
      <c r="BE57" s="142"/>
      <c r="BF57" s="142"/>
      <c r="BG57" s="142"/>
      <c r="BH57" s="142"/>
      <c r="BI57" s="142"/>
      <c r="BJ57" s="142"/>
    </row>
    <row r="58" spans="2:62" x14ac:dyDescent="0.15">
      <c r="B58" s="299" t="s">
        <v>399</v>
      </c>
      <c r="C58" s="94" t="s">
        <v>17</v>
      </c>
      <c r="D58" s="76">
        <v>0</v>
      </c>
      <c r="E58" s="76">
        <v>0</v>
      </c>
      <c r="F58" s="76">
        <v>0</v>
      </c>
      <c r="G58" s="76">
        <v>0</v>
      </c>
      <c r="H58" s="76">
        <v>0</v>
      </c>
      <c r="I58" s="76">
        <v>0</v>
      </c>
      <c r="J58" s="76">
        <v>0</v>
      </c>
      <c r="K58" s="76">
        <v>0</v>
      </c>
      <c r="L58" s="76">
        <v>0</v>
      </c>
      <c r="M58" s="76">
        <v>0</v>
      </c>
      <c r="N58" s="76">
        <v>0</v>
      </c>
      <c r="O58" s="76">
        <v>0</v>
      </c>
      <c r="P58" s="548">
        <f>Assumptions!P115</f>
        <v>0</v>
      </c>
      <c r="Q58" s="548">
        <f>Assumptions!Q115</f>
        <v>0</v>
      </c>
      <c r="R58" s="548">
        <f>Assumptions!R115</f>
        <v>0</v>
      </c>
      <c r="S58" s="548">
        <f>Assumptions!S115</f>
        <v>0</v>
      </c>
      <c r="T58" s="548">
        <f>Assumptions!T115</f>
        <v>0</v>
      </c>
      <c r="U58" s="548">
        <f>Assumptions!U115</f>
        <v>0</v>
      </c>
      <c r="V58" s="548">
        <f>Assumptions!V115</f>
        <v>0</v>
      </c>
      <c r="W58" s="548">
        <f>Assumptions!W115</f>
        <v>0</v>
      </c>
      <c r="X58" s="548">
        <f>Assumptions!X115</f>
        <v>0</v>
      </c>
      <c r="Y58" s="548">
        <f>Assumptions!Y115</f>
        <v>0</v>
      </c>
      <c r="Z58" s="548">
        <f>Assumptions!Z115</f>
        <v>0</v>
      </c>
      <c r="AA58" s="548">
        <f>Assumptions!AA115</f>
        <v>0</v>
      </c>
      <c r="AB58" s="548">
        <f>Assumptions!AB115</f>
        <v>0</v>
      </c>
      <c r="AC58" s="548">
        <f>Assumptions!AC115</f>
        <v>0</v>
      </c>
      <c r="AD58" s="548">
        <f>Assumptions!AD115</f>
        <v>0</v>
      </c>
      <c r="AE58" s="548">
        <f>Assumptions!AE115</f>
        <v>0</v>
      </c>
      <c r="AF58" s="548">
        <f>Assumptions!AF115</f>
        <v>2169</v>
      </c>
      <c r="AG58" s="548">
        <f>Assumptions!AG115</f>
        <v>2169</v>
      </c>
      <c r="AH58" s="548">
        <f>Assumptions!AH115</f>
        <v>2169</v>
      </c>
      <c r="AI58" s="548">
        <f>Assumptions!AI115</f>
        <v>2169</v>
      </c>
      <c r="AJ58" s="548">
        <f>Assumptions!AJ115</f>
        <v>2169</v>
      </c>
      <c r="AK58" s="548">
        <f>Assumptions!AK115</f>
        <v>2169</v>
      </c>
      <c r="AL58" s="548">
        <f>Assumptions!AL115</f>
        <v>2169</v>
      </c>
      <c r="AM58" s="548">
        <f>Assumptions!AM115</f>
        <v>2169</v>
      </c>
      <c r="AN58" s="548">
        <f>Assumptions!AN115</f>
        <v>2169</v>
      </c>
      <c r="AO58" s="548">
        <f>Assumptions!AO115</f>
        <v>2169</v>
      </c>
      <c r="AP58" s="548">
        <f>Assumptions!AP115</f>
        <v>2169</v>
      </c>
      <c r="AQ58" s="548">
        <f>Assumptions!AQ115</f>
        <v>2169</v>
      </c>
      <c r="AR58" s="548">
        <f>Assumptions!AR115</f>
        <v>2540</v>
      </c>
      <c r="AS58" s="548">
        <f>Assumptions!AS115</f>
        <v>2540</v>
      </c>
      <c r="AT58" s="548">
        <f>Assumptions!AT115</f>
        <v>2540</v>
      </c>
      <c r="AU58" s="548">
        <f>Assumptions!AU115</f>
        <v>2540</v>
      </c>
      <c r="AV58" s="548">
        <f>Assumptions!AV115</f>
        <v>2540</v>
      </c>
      <c r="AW58" s="548">
        <f>Assumptions!AW115</f>
        <v>2540</v>
      </c>
      <c r="AX58" s="548">
        <f>Assumptions!AX115</f>
        <v>2540</v>
      </c>
      <c r="AY58" s="548">
        <f>Assumptions!AY115</f>
        <v>2540</v>
      </c>
      <c r="AZ58" s="142"/>
      <c r="BA58" s="142"/>
      <c r="BB58" s="142"/>
      <c r="BC58" s="142"/>
      <c r="BD58" s="142"/>
      <c r="BE58" s="142"/>
      <c r="BF58" s="142"/>
      <c r="BG58" s="142"/>
      <c r="BH58" s="142"/>
      <c r="BI58" s="142"/>
      <c r="BJ58" s="142"/>
    </row>
    <row r="59" spans="2:62" x14ac:dyDescent="0.15">
      <c r="B59" s="299" t="s">
        <v>396</v>
      </c>
      <c r="C59" s="94" t="s">
        <v>17</v>
      </c>
      <c r="D59" s="76">
        <v>0</v>
      </c>
      <c r="E59" s="76">
        <v>0</v>
      </c>
      <c r="F59" s="76">
        <v>0</v>
      </c>
      <c r="G59" s="76">
        <v>0</v>
      </c>
      <c r="H59" s="76">
        <v>0</v>
      </c>
      <c r="I59" s="76">
        <v>0</v>
      </c>
      <c r="J59" s="76">
        <v>0</v>
      </c>
      <c r="K59" s="76">
        <v>0</v>
      </c>
      <c r="L59" s="76">
        <v>0</v>
      </c>
      <c r="M59" s="76">
        <v>0</v>
      </c>
      <c r="N59" s="76">
        <v>0</v>
      </c>
      <c r="O59" s="76">
        <v>0</v>
      </c>
      <c r="P59" s="548">
        <f>Assumptions!P116</f>
        <v>0</v>
      </c>
      <c r="Q59" s="548">
        <f>Assumptions!Q116</f>
        <v>0</v>
      </c>
      <c r="R59" s="548">
        <f>Assumptions!R116</f>
        <v>0</v>
      </c>
      <c r="S59" s="548">
        <f>Assumptions!S116</f>
        <v>0</v>
      </c>
      <c r="T59" s="548">
        <f>Assumptions!T116</f>
        <v>0</v>
      </c>
      <c r="U59" s="548">
        <f>Assumptions!U116</f>
        <v>0</v>
      </c>
      <c r="V59" s="548">
        <f>Assumptions!V116</f>
        <v>0</v>
      </c>
      <c r="W59" s="548">
        <f>Assumptions!W116</f>
        <v>0</v>
      </c>
      <c r="X59" s="548">
        <f>Assumptions!X116</f>
        <v>0</v>
      </c>
      <c r="Y59" s="548">
        <f>Assumptions!Y116</f>
        <v>0</v>
      </c>
      <c r="Z59" s="548">
        <f>Assumptions!Z116</f>
        <v>0</v>
      </c>
      <c r="AA59" s="548">
        <f>Assumptions!AA116</f>
        <v>0</v>
      </c>
      <c r="AB59" s="548">
        <f>Assumptions!AB116</f>
        <v>1600</v>
      </c>
      <c r="AC59" s="548">
        <f>Assumptions!AC116</f>
        <v>1600</v>
      </c>
      <c r="AD59" s="548">
        <f>Assumptions!AD116</f>
        <v>1600</v>
      </c>
      <c r="AE59" s="548">
        <f>Assumptions!AE116</f>
        <v>1600</v>
      </c>
      <c r="AF59" s="548">
        <f>Assumptions!AF116</f>
        <v>1600</v>
      </c>
      <c r="AG59" s="548">
        <f>Assumptions!AG116</f>
        <v>1600</v>
      </c>
      <c r="AH59" s="548">
        <f>Assumptions!AH116</f>
        <v>1600</v>
      </c>
      <c r="AI59" s="548">
        <f>Assumptions!AI116</f>
        <v>1600</v>
      </c>
      <c r="AJ59" s="548">
        <f>Assumptions!AJ116</f>
        <v>1600</v>
      </c>
      <c r="AK59" s="548">
        <f>Assumptions!AK116</f>
        <v>1600</v>
      </c>
      <c r="AL59" s="548">
        <f>Assumptions!AL116</f>
        <v>1600</v>
      </c>
      <c r="AM59" s="548">
        <f>Assumptions!AM116</f>
        <v>1600</v>
      </c>
      <c r="AN59" s="548">
        <f>Assumptions!AN116</f>
        <v>1600</v>
      </c>
      <c r="AO59" s="548">
        <f>Assumptions!AO116</f>
        <v>1600</v>
      </c>
      <c r="AP59" s="548">
        <f>Assumptions!AP116</f>
        <v>1600</v>
      </c>
      <c r="AQ59" s="548">
        <f>Assumptions!AQ116</f>
        <v>1600</v>
      </c>
      <c r="AR59" s="548">
        <f>Assumptions!AR116</f>
        <v>2169</v>
      </c>
      <c r="AS59" s="548">
        <f>Assumptions!AS116</f>
        <v>2169</v>
      </c>
      <c r="AT59" s="548">
        <f>Assumptions!AT116</f>
        <v>2169</v>
      </c>
      <c r="AU59" s="548">
        <f>Assumptions!AU116</f>
        <v>2169</v>
      </c>
      <c r="AV59" s="548">
        <f>Assumptions!AV116</f>
        <v>2169</v>
      </c>
      <c r="AW59" s="548">
        <f>Assumptions!AW116</f>
        <v>2169</v>
      </c>
      <c r="AX59" s="548">
        <f>Assumptions!AX116</f>
        <v>2169</v>
      </c>
      <c r="AY59" s="548">
        <f>Assumptions!AY116</f>
        <v>2169</v>
      </c>
      <c r="AZ59" s="142"/>
      <c r="BA59" s="142"/>
      <c r="BB59" s="142"/>
      <c r="BC59" s="142"/>
      <c r="BD59" s="142"/>
      <c r="BE59" s="142"/>
      <c r="BF59" s="142"/>
      <c r="BG59" s="142"/>
      <c r="BH59" s="142"/>
      <c r="BI59" s="142"/>
      <c r="BJ59" s="142"/>
    </row>
    <row r="60" spans="2:62" x14ac:dyDescent="0.15">
      <c r="B60" s="299" t="s">
        <v>397</v>
      </c>
      <c r="C60" s="94" t="s">
        <v>17</v>
      </c>
      <c r="D60" s="76">
        <v>0</v>
      </c>
      <c r="E60" s="76">
        <v>0</v>
      </c>
      <c r="F60" s="76">
        <v>0</v>
      </c>
      <c r="G60" s="76">
        <v>0</v>
      </c>
      <c r="H60" s="76">
        <v>0</v>
      </c>
      <c r="I60" s="76">
        <v>0</v>
      </c>
      <c r="J60" s="76">
        <v>0</v>
      </c>
      <c r="K60" s="76">
        <v>0</v>
      </c>
      <c r="L60" s="76">
        <v>0</v>
      </c>
      <c r="M60" s="76">
        <v>0</v>
      </c>
      <c r="N60" s="76">
        <v>0</v>
      </c>
      <c r="O60" s="76">
        <v>0</v>
      </c>
      <c r="P60" s="548">
        <f>Assumptions!P117</f>
        <v>0</v>
      </c>
      <c r="Q60" s="548">
        <f>Assumptions!Q117</f>
        <v>0</v>
      </c>
      <c r="R60" s="548">
        <f>Assumptions!R117</f>
        <v>0</v>
      </c>
      <c r="S60" s="548">
        <f>Assumptions!S117</f>
        <v>0</v>
      </c>
      <c r="T60" s="548">
        <f>Assumptions!T117</f>
        <v>0</v>
      </c>
      <c r="U60" s="548">
        <f>Assumptions!U117</f>
        <v>375</v>
      </c>
      <c r="V60" s="548">
        <f>Assumptions!V117</f>
        <v>375</v>
      </c>
      <c r="W60" s="548">
        <f>Assumptions!W117</f>
        <v>375</v>
      </c>
      <c r="X60" s="548">
        <f>Assumptions!X117</f>
        <v>375</v>
      </c>
      <c r="Y60" s="548">
        <f>Assumptions!Y117</f>
        <v>375</v>
      </c>
      <c r="Z60" s="548">
        <f>Assumptions!Z117</f>
        <v>375</v>
      </c>
      <c r="AA60" s="548">
        <f>Assumptions!AA117</f>
        <v>375</v>
      </c>
      <c r="AB60" s="548">
        <f>Assumptions!AB117</f>
        <v>1600</v>
      </c>
      <c r="AC60" s="548">
        <f>Assumptions!AC117</f>
        <v>1600</v>
      </c>
      <c r="AD60" s="548">
        <f>Assumptions!AD117</f>
        <v>1600</v>
      </c>
      <c r="AE60" s="548">
        <f>Assumptions!AE117</f>
        <v>1600</v>
      </c>
      <c r="AF60" s="548">
        <f>Assumptions!AF117</f>
        <v>1600</v>
      </c>
      <c r="AG60" s="548">
        <f>Assumptions!AG117</f>
        <v>1600</v>
      </c>
      <c r="AH60" s="548">
        <f>Assumptions!AH117</f>
        <v>1600</v>
      </c>
      <c r="AI60" s="548">
        <f>Assumptions!AI117</f>
        <v>1600</v>
      </c>
      <c r="AJ60" s="548">
        <f>Assumptions!AJ117</f>
        <v>1600</v>
      </c>
      <c r="AK60" s="548">
        <f>Assumptions!AK117</f>
        <v>1600</v>
      </c>
      <c r="AL60" s="548">
        <f>Assumptions!AL117</f>
        <v>1600</v>
      </c>
      <c r="AM60" s="548">
        <f>Assumptions!AM117</f>
        <v>1600</v>
      </c>
      <c r="AN60" s="548">
        <f>Assumptions!AN117</f>
        <v>1600</v>
      </c>
      <c r="AO60" s="548">
        <f>Assumptions!AO117</f>
        <v>1600</v>
      </c>
      <c r="AP60" s="548">
        <f>Assumptions!AP117</f>
        <v>1600</v>
      </c>
      <c r="AQ60" s="548">
        <f>Assumptions!AQ117</f>
        <v>1600</v>
      </c>
      <c r="AR60" s="548">
        <f>Assumptions!AR117</f>
        <v>1800</v>
      </c>
      <c r="AS60" s="548">
        <f>Assumptions!AS117</f>
        <v>1800</v>
      </c>
      <c r="AT60" s="548">
        <f>Assumptions!AT117</f>
        <v>1800</v>
      </c>
      <c r="AU60" s="548">
        <f>Assumptions!AU117</f>
        <v>1800</v>
      </c>
      <c r="AV60" s="548">
        <f>Assumptions!AV117</f>
        <v>1800</v>
      </c>
      <c r="AW60" s="548">
        <f>Assumptions!AW117</f>
        <v>1800</v>
      </c>
      <c r="AX60" s="548">
        <f>Assumptions!AX117</f>
        <v>1800</v>
      </c>
      <c r="AY60" s="548">
        <f>Assumptions!AY117</f>
        <v>1800</v>
      </c>
      <c r="AZ60" s="142"/>
      <c r="BA60" s="142"/>
      <c r="BB60" s="142"/>
      <c r="BC60" s="142"/>
      <c r="BD60" s="142"/>
      <c r="BE60" s="142"/>
      <c r="BF60" s="142"/>
      <c r="BG60" s="142"/>
      <c r="BH60" s="142"/>
      <c r="BI60" s="142"/>
      <c r="BJ60" s="142"/>
    </row>
    <row r="61" spans="2:62" x14ac:dyDescent="0.15">
      <c r="B61" s="299" t="s">
        <v>403</v>
      </c>
      <c r="C61" s="94" t="s">
        <v>17</v>
      </c>
      <c r="D61" s="76">
        <v>0</v>
      </c>
      <c r="E61" s="76">
        <v>0</v>
      </c>
      <c r="F61" s="76">
        <v>0</v>
      </c>
      <c r="G61" s="76">
        <v>0</v>
      </c>
      <c r="H61" s="76">
        <v>0</v>
      </c>
      <c r="I61" s="76">
        <v>0</v>
      </c>
      <c r="J61" s="76">
        <v>0</v>
      </c>
      <c r="K61" s="76">
        <v>0</v>
      </c>
      <c r="L61" s="76">
        <v>0</v>
      </c>
      <c r="M61" s="76">
        <v>0</v>
      </c>
      <c r="N61" s="76">
        <v>0</v>
      </c>
      <c r="O61" s="76">
        <v>0</v>
      </c>
      <c r="P61" s="548">
        <f>Assumptions!P118</f>
        <v>0</v>
      </c>
      <c r="Q61" s="548">
        <f>Assumptions!Q118</f>
        <v>0</v>
      </c>
      <c r="R61" s="548">
        <f>Assumptions!R118</f>
        <v>0</v>
      </c>
      <c r="S61" s="548">
        <f>Assumptions!S118</f>
        <v>0</v>
      </c>
      <c r="T61" s="548">
        <f>Assumptions!T118</f>
        <v>0</v>
      </c>
      <c r="U61" s="548">
        <f>Assumptions!U118</f>
        <v>0</v>
      </c>
      <c r="V61" s="548">
        <f>Assumptions!V118</f>
        <v>0</v>
      </c>
      <c r="W61" s="548">
        <f>Assumptions!W118</f>
        <v>1000</v>
      </c>
      <c r="X61" s="548">
        <f>Assumptions!X118</f>
        <v>0</v>
      </c>
      <c r="Y61" s="548">
        <f>Assumptions!Y118</f>
        <v>0</v>
      </c>
      <c r="Z61" s="548">
        <f>Assumptions!Z118</f>
        <v>0</v>
      </c>
      <c r="AA61" s="548">
        <f>Assumptions!AA118</f>
        <v>0</v>
      </c>
      <c r="AB61" s="548">
        <f>Assumptions!AB118</f>
        <v>1500</v>
      </c>
      <c r="AC61" s="548">
        <f>Assumptions!AC118</f>
        <v>1500</v>
      </c>
      <c r="AD61" s="548">
        <f>Assumptions!AD118</f>
        <v>1500</v>
      </c>
      <c r="AE61" s="548">
        <f>Assumptions!AE118</f>
        <v>1500</v>
      </c>
      <c r="AF61" s="548">
        <f>Assumptions!AF118</f>
        <v>1500</v>
      </c>
      <c r="AG61" s="548">
        <f>Assumptions!AG118</f>
        <v>1500</v>
      </c>
      <c r="AH61" s="548">
        <f>Assumptions!AH118</f>
        <v>1500</v>
      </c>
      <c r="AI61" s="548">
        <f>Assumptions!AI118</f>
        <v>1500</v>
      </c>
      <c r="AJ61" s="548">
        <f>Assumptions!AJ118</f>
        <v>1500</v>
      </c>
      <c r="AK61" s="548">
        <f>Assumptions!AK118</f>
        <v>1500</v>
      </c>
      <c r="AL61" s="548">
        <f>Assumptions!AL118</f>
        <v>1500</v>
      </c>
      <c r="AM61" s="548">
        <f>Assumptions!AM118</f>
        <v>1500</v>
      </c>
      <c r="AN61" s="548">
        <f>Assumptions!AN118</f>
        <v>1500</v>
      </c>
      <c r="AO61" s="548">
        <f>Assumptions!AO118</f>
        <v>1500</v>
      </c>
      <c r="AP61" s="548">
        <f>Assumptions!AP118</f>
        <v>1500</v>
      </c>
      <c r="AQ61" s="548">
        <f>Assumptions!AQ118</f>
        <v>1500</v>
      </c>
      <c r="AR61" s="548">
        <f>Assumptions!AR118</f>
        <v>1800</v>
      </c>
      <c r="AS61" s="548">
        <f>Assumptions!AS118</f>
        <v>1800</v>
      </c>
      <c r="AT61" s="548">
        <f>Assumptions!AT118</f>
        <v>1800</v>
      </c>
      <c r="AU61" s="548">
        <f>Assumptions!AU118</f>
        <v>1800</v>
      </c>
      <c r="AV61" s="548">
        <f>Assumptions!AV118</f>
        <v>1800</v>
      </c>
      <c r="AW61" s="548">
        <f>Assumptions!AW118</f>
        <v>1800</v>
      </c>
      <c r="AX61" s="548">
        <f>Assumptions!AX118</f>
        <v>1800</v>
      </c>
      <c r="AY61" s="548">
        <f>Assumptions!AY118</f>
        <v>1800</v>
      </c>
      <c r="AZ61" s="142"/>
      <c r="BA61" s="142"/>
      <c r="BB61" s="142"/>
      <c r="BC61" s="142"/>
      <c r="BD61" s="142"/>
      <c r="BE61" s="142"/>
      <c r="BF61" s="142"/>
      <c r="BG61" s="142"/>
      <c r="BH61" s="142"/>
      <c r="BI61" s="142"/>
      <c r="BJ61" s="142"/>
    </row>
    <row r="62" spans="2:62" x14ac:dyDescent="0.15">
      <c r="B62" s="299" t="s">
        <v>400</v>
      </c>
      <c r="C62" s="94" t="s">
        <v>17</v>
      </c>
      <c r="D62" s="76">
        <v>0</v>
      </c>
      <c r="E62" s="76">
        <v>0</v>
      </c>
      <c r="F62" s="76">
        <v>0</v>
      </c>
      <c r="G62" s="76">
        <v>0</v>
      </c>
      <c r="H62" s="76">
        <v>0</v>
      </c>
      <c r="I62" s="76">
        <v>0</v>
      </c>
      <c r="J62" s="76">
        <v>0</v>
      </c>
      <c r="K62" s="76">
        <v>0</v>
      </c>
      <c r="L62" s="76">
        <v>0</v>
      </c>
      <c r="M62" s="76">
        <v>0</v>
      </c>
      <c r="N62" s="76">
        <v>0</v>
      </c>
      <c r="O62" s="76">
        <v>0</v>
      </c>
      <c r="P62" s="548">
        <f>Assumptions!P119</f>
        <v>0</v>
      </c>
      <c r="Q62" s="548">
        <f>Assumptions!Q119</f>
        <v>0</v>
      </c>
      <c r="R62" s="548">
        <f>Assumptions!R119</f>
        <v>0</v>
      </c>
      <c r="S62" s="548">
        <f>Assumptions!S119</f>
        <v>0</v>
      </c>
      <c r="T62" s="548">
        <f>Assumptions!T119</f>
        <v>0</v>
      </c>
      <c r="U62" s="548">
        <f>Assumptions!U119</f>
        <v>0</v>
      </c>
      <c r="V62" s="548">
        <f>Assumptions!V119</f>
        <v>0</v>
      </c>
      <c r="W62" s="548">
        <f>Assumptions!W119</f>
        <v>0</v>
      </c>
      <c r="X62" s="548">
        <f>Assumptions!X119</f>
        <v>0</v>
      </c>
      <c r="Y62" s="548">
        <f>Assumptions!Y119</f>
        <v>0</v>
      </c>
      <c r="Z62" s="548">
        <f>Assumptions!Z119</f>
        <v>0</v>
      </c>
      <c r="AA62" s="548">
        <f>Assumptions!AA119</f>
        <v>0</v>
      </c>
      <c r="AB62" s="548">
        <f>Assumptions!AB119</f>
        <v>0</v>
      </c>
      <c r="AC62" s="548">
        <f>Assumptions!AC119</f>
        <v>1600</v>
      </c>
      <c r="AD62" s="548">
        <f>Assumptions!AD119</f>
        <v>1600</v>
      </c>
      <c r="AE62" s="548">
        <f>Assumptions!AE119</f>
        <v>1600</v>
      </c>
      <c r="AF62" s="548">
        <f>Assumptions!AF119</f>
        <v>1600</v>
      </c>
      <c r="AG62" s="548">
        <f>Assumptions!AG119</f>
        <v>1600</v>
      </c>
      <c r="AH62" s="548">
        <f>Assumptions!AH119</f>
        <v>1600</v>
      </c>
      <c r="AI62" s="548">
        <f>Assumptions!AI119</f>
        <v>1600</v>
      </c>
      <c r="AJ62" s="548">
        <f>Assumptions!AJ119</f>
        <v>1600</v>
      </c>
      <c r="AK62" s="548">
        <f>Assumptions!AK119</f>
        <v>1600</v>
      </c>
      <c r="AL62" s="548">
        <f>Assumptions!AL119</f>
        <v>1600</v>
      </c>
      <c r="AM62" s="548">
        <f>Assumptions!AM119</f>
        <v>1600</v>
      </c>
      <c r="AN62" s="548">
        <f>Assumptions!AN119</f>
        <v>1600</v>
      </c>
      <c r="AO62" s="548">
        <f>Assumptions!AO119</f>
        <v>1600</v>
      </c>
      <c r="AP62" s="548">
        <f>Assumptions!AP119</f>
        <v>1600</v>
      </c>
      <c r="AQ62" s="548">
        <f>Assumptions!AQ119</f>
        <v>1600</v>
      </c>
      <c r="AR62" s="548">
        <f>Assumptions!AR119</f>
        <v>1800</v>
      </c>
      <c r="AS62" s="548">
        <f>Assumptions!AS119</f>
        <v>1800</v>
      </c>
      <c r="AT62" s="548">
        <f>Assumptions!AT119</f>
        <v>1800</v>
      </c>
      <c r="AU62" s="548">
        <f>Assumptions!AU119</f>
        <v>1800</v>
      </c>
      <c r="AV62" s="548">
        <f>Assumptions!AV119</f>
        <v>1800</v>
      </c>
      <c r="AW62" s="548">
        <f>Assumptions!AW119</f>
        <v>1800</v>
      </c>
      <c r="AX62" s="548">
        <f>Assumptions!AX119</f>
        <v>1800</v>
      </c>
      <c r="AY62" s="548">
        <f>Assumptions!AY119</f>
        <v>1800</v>
      </c>
      <c r="AZ62" s="142"/>
      <c r="BA62" s="142"/>
      <c r="BB62" s="142"/>
      <c r="BC62" s="142"/>
      <c r="BD62" s="142"/>
      <c r="BE62" s="142"/>
      <c r="BF62" s="142"/>
      <c r="BG62" s="142"/>
      <c r="BH62" s="142"/>
      <c r="BI62" s="142"/>
      <c r="BJ62" s="142"/>
    </row>
    <row r="63" spans="2:62" x14ac:dyDescent="0.15">
      <c r="B63" s="299" t="s">
        <v>709</v>
      </c>
      <c r="C63" s="94" t="s">
        <v>17</v>
      </c>
      <c r="D63" s="76">
        <v>0</v>
      </c>
      <c r="E63" s="76">
        <v>0</v>
      </c>
      <c r="F63" s="76">
        <v>0</v>
      </c>
      <c r="G63" s="76">
        <v>0</v>
      </c>
      <c r="H63" s="76">
        <v>0</v>
      </c>
      <c r="I63" s="76">
        <v>0</v>
      </c>
      <c r="J63" s="76">
        <v>0</v>
      </c>
      <c r="K63" s="76">
        <v>0</v>
      </c>
      <c r="L63" s="76">
        <v>0</v>
      </c>
      <c r="M63" s="76">
        <v>0</v>
      </c>
      <c r="N63" s="76">
        <v>0</v>
      </c>
      <c r="O63" s="76">
        <v>0</v>
      </c>
      <c r="P63" s="548">
        <f>Assumptions!P120</f>
        <v>0</v>
      </c>
      <c r="Q63" s="548">
        <f>Assumptions!Q120</f>
        <v>0</v>
      </c>
      <c r="R63" s="548">
        <f>Assumptions!R120</f>
        <v>0</v>
      </c>
      <c r="S63" s="548">
        <f>Assumptions!S120</f>
        <v>0</v>
      </c>
      <c r="T63" s="548">
        <f>Assumptions!T120</f>
        <v>0</v>
      </c>
      <c r="U63" s="548">
        <f>Assumptions!U120</f>
        <v>1500</v>
      </c>
      <c r="V63" s="548">
        <f>Assumptions!V120</f>
        <v>1500</v>
      </c>
      <c r="W63" s="548">
        <f>Assumptions!W120</f>
        <v>1500</v>
      </c>
      <c r="X63" s="548">
        <f>Assumptions!X120</f>
        <v>1500</v>
      </c>
      <c r="Y63" s="548">
        <f>Assumptions!Y120</f>
        <v>1500</v>
      </c>
      <c r="Z63" s="548">
        <f>Assumptions!Z120</f>
        <v>1500</v>
      </c>
      <c r="AA63" s="548">
        <f>Assumptions!AA120</f>
        <v>1500</v>
      </c>
      <c r="AB63" s="548">
        <f>Assumptions!AB120</f>
        <v>1500</v>
      </c>
      <c r="AC63" s="548">
        <f>Assumptions!AC120</f>
        <v>1500</v>
      </c>
      <c r="AD63" s="548">
        <f>Assumptions!AD120</f>
        <v>1500</v>
      </c>
      <c r="AE63" s="548">
        <f>Assumptions!AE120</f>
        <v>1500</v>
      </c>
      <c r="AF63" s="548">
        <f>Assumptions!AF120</f>
        <v>3300</v>
      </c>
      <c r="AG63" s="548">
        <f>Assumptions!AG120</f>
        <v>3300</v>
      </c>
      <c r="AH63" s="548">
        <f>Assumptions!AH120</f>
        <v>3300</v>
      </c>
      <c r="AI63" s="548">
        <f>Assumptions!AI120</f>
        <v>3300</v>
      </c>
      <c r="AJ63" s="548">
        <f>Assumptions!AJ120</f>
        <v>3300</v>
      </c>
      <c r="AK63" s="548">
        <f>Assumptions!AK120</f>
        <v>3300</v>
      </c>
      <c r="AL63" s="548">
        <f>Assumptions!AL120</f>
        <v>3300</v>
      </c>
      <c r="AM63" s="548">
        <f>Assumptions!AM120</f>
        <v>3300</v>
      </c>
      <c r="AN63" s="548">
        <f>Assumptions!AN120</f>
        <v>3300</v>
      </c>
      <c r="AO63" s="548">
        <f>Assumptions!AO120</f>
        <v>3300</v>
      </c>
      <c r="AP63" s="548">
        <f>Assumptions!AP120</f>
        <v>3300</v>
      </c>
      <c r="AQ63" s="548">
        <f>Assumptions!AQ120</f>
        <v>3500</v>
      </c>
      <c r="AR63" s="548">
        <f>Assumptions!AR120</f>
        <v>3500</v>
      </c>
      <c r="AS63" s="548">
        <f>Assumptions!AS120</f>
        <v>3500</v>
      </c>
      <c r="AT63" s="548">
        <f>Assumptions!AT120</f>
        <v>3500</v>
      </c>
      <c r="AU63" s="548">
        <f>Assumptions!AU120</f>
        <v>3500</v>
      </c>
      <c r="AV63" s="548">
        <f>Assumptions!AV120</f>
        <v>3500</v>
      </c>
      <c r="AW63" s="548">
        <f>Assumptions!AW120</f>
        <v>3500</v>
      </c>
      <c r="AX63" s="548">
        <f>Assumptions!AX120</f>
        <v>3500</v>
      </c>
      <c r="AY63" s="548">
        <f>Assumptions!AY120</f>
        <v>3500</v>
      </c>
      <c r="AZ63" s="142"/>
      <c r="BA63" s="142"/>
      <c r="BB63" s="142"/>
      <c r="BC63" s="142"/>
      <c r="BD63" s="142"/>
      <c r="BE63" s="142"/>
      <c r="BF63" s="142"/>
      <c r="BG63" s="142"/>
      <c r="BH63" s="142"/>
      <c r="BI63" s="142"/>
      <c r="BJ63" s="142"/>
    </row>
    <row r="64" spans="2:62" x14ac:dyDescent="0.15">
      <c r="B64" s="299" t="s">
        <v>710</v>
      </c>
      <c r="C64" s="94" t="s">
        <v>17</v>
      </c>
      <c r="D64" s="76">
        <v>0</v>
      </c>
      <c r="E64" s="76">
        <v>0</v>
      </c>
      <c r="F64" s="76">
        <v>0</v>
      </c>
      <c r="G64" s="76">
        <v>0</v>
      </c>
      <c r="H64" s="76">
        <v>0</v>
      </c>
      <c r="I64" s="76">
        <v>0</v>
      </c>
      <c r="J64" s="76">
        <v>0</v>
      </c>
      <c r="K64" s="76">
        <v>0</v>
      </c>
      <c r="L64" s="76">
        <v>0</v>
      </c>
      <c r="M64" s="76">
        <v>0</v>
      </c>
      <c r="N64" s="76">
        <v>0</v>
      </c>
      <c r="O64" s="76">
        <v>0</v>
      </c>
      <c r="P64" s="548">
        <f>Assumptions!P121</f>
        <v>0</v>
      </c>
      <c r="Q64" s="548">
        <f>Assumptions!Q121</f>
        <v>0</v>
      </c>
      <c r="R64" s="548">
        <f>Assumptions!R121</f>
        <v>0</v>
      </c>
      <c r="S64" s="548">
        <f>Assumptions!S121</f>
        <v>0</v>
      </c>
      <c r="T64" s="548">
        <f>Assumptions!T121</f>
        <v>0</v>
      </c>
      <c r="U64" s="548">
        <f>Assumptions!U121</f>
        <v>0</v>
      </c>
      <c r="V64" s="548">
        <f>Assumptions!V121</f>
        <v>0</v>
      </c>
      <c r="W64" s="548">
        <f>Assumptions!W121</f>
        <v>0</v>
      </c>
      <c r="X64" s="548">
        <f>Assumptions!X121</f>
        <v>0</v>
      </c>
      <c r="Y64" s="548">
        <f>Assumptions!Y121</f>
        <v>0</v>
      </c>
      <c r="Z64" s="548">
        <f>Assumptions!Z121</f>
        <v>0</v>
      </c>
      <c r="AA64" s="548">
        <f>Assumptions!AA121</f>
        <v>0</v>
      </c>
      <c r="AB64" s="548">
        <f>Assumptions!AB121</f>
        <v>0</v>
      </c>
      <c r="AC64" s="548">
        <f>Assumptions!AC121</f>
        <v>0</v>
      </c>
      <c r="AD64" s="548">
        <f>Assumptions!AD121</f>
        <v>0</v>
      </c>
      <c r="AE64" s="548">
        <f>Assumptions!AE121</f>
        <v>6520</v>
      </c>
      <c r="AF64" s="548">
        <f>Assumptions!AF121</f>
        <v>6520</v>
      </c>
      <c r="AG64" s="548">
        <f>Assumptions!AG121</f>
        <v>6520</v>
      </c>
      <c r="AH64" s="548">
        <f>Assumptions!AH121</f>
        <v>6520</v>
      </c>
      <c r="AI64" s="548">
        <f>Assumptions!AI121</f>
        <v>6520</v>
      </c>
      <c r="AJ64" s="548">
        <f>Assumptions!AJ121</f>
        <v>6520</v>
      </c>
      <c r="AK64" s="548">
        <f>Assumptions!AK121</f>
        <v>6520</v>
      </c>
      <c r="AL64" s="548">
        <f>Assumptions!AL121</f>
        <v>6520</v>
      </c>
      <c r="AM64" s="548">
        <f>Assumptions!AM121</f>
        <v>6520</v>
      </c>
      <c r="AN64" s="548">
        <f>Assumptions!AN121</f>
        <v>6520</v>
      </c>
      <c r="AO64" s="548">
        <f>Assumptions!AO121</f>
        <v>6520</v>
      </c>
      <c r="AP64" s="548">
        <f>Assumptions!AP121</f>
        <v>6520</v>
      </c>
      <c r="AQ64" s="548">
        <f>Assumptions!AQ121</f>
        <v>9780</v>
      </c>
      <c r="AR64" s="548">
        <f>Assumptions!AR121</f>
        <v>9780</v>
      </c>
      <c r="AS64" s="548">
        <f>Assumptions!AS121</f>
        <v>9780</v>
      </c>
      <c r="AT64" s="548">
        <f>Assumptions!AT121</f>
        <v>9780</v>
      </c>
      <c r="AU64" s="548">
        <f>Assumptions!AU121</f>
        <v>9780</v>
      </c>
      <c r="AV64" s="548">
        <f>Assumptions!AV121</f>
        <v>9780</v>
      </c>
      <c r="AW64" s="548">
        <f>Assumptions!AW121</f>
        <v>9780</v>
      </c>
      <c r="AX64" s="548">
        <f>Assumptions!AX121</f>
        <v>9780</v>
      </c>
      <c r="AY64" s="548">
        <f>Assumptions!AY121</f>
        <v>9780</v>
      </c>
      <c r="AZ64" s="142"/>
      <c r="BA64" s="142"/>
      <c r="BB64" s="142"/>
      <c r="BC64" s="142"/>
      <c r="BD64" s="142"/>
      <c r="BE64" s="142"/>
      <c r="BF64" s="142"/>
      <c r="BG64" s="142"/>
      <c r="BH64" s="142"/>
      <c r="BI64" s="142"/>
      <c r="BJ64" s="142"/>
    </row>
    <row r="65" spans="2:62" x14ac:dyDescent="0.15">
      <c r="B65" s="299" t="s">
        <v>711</v>
      </c>
      <c r="C65" s="94" t="s">
        <v>17</v>
      </c>
      <c r="D65" s="76">
        <v>0</v>
      </c>
      <c r="E65" s="76">
        <v>0</v>
      </c>
      <c r="F65" s="76">
        <v>0</v>
      </c>
      <c r="G65" s="76">
        <v>0</v>
      </c>
      <c r="H65" s="76">
        <v>0</v>
      </c>
      <c r="I65" s="76">
        <v>0</v>
      </c>
      <c r="J65" s="76">
        <v>0</v>
      </c>
      <c r="K65" s="76">
        <v>0</v>
      </c>
      <c r="L65" s="76">
        <v>0</v>
      </c>
      <c r="M65" s="76">
        <v>0</v>
      </c>
      <c r="N65" s="76">
        <v>0</v>
      </c>
      <c r="O65" s="76">
        <v>0</v>
      </c>
      <c r="P65" s="548">
        <f>Assumptions!P122</f>
        <v>0</v>
      </c>
      <c r="Q65" s="548">
        <f>Assumptions!Q122</f>
        <v>0</v>
      </c>
      <c r="R65" s="548">
        <f>Assumptions!R122</f>
        <v>0</v>
      </c>
      <c r="S65" s="548">
        <f>Assumptions!S122</f>
        <v>0</v>
      </c>
      <c r="T65" s="548">
        <f>Assumptions!T122</f>
        <v>0</v>
      </c>
      <c r="U65" s="548">
        <f>Assumptions!U122</f>
        <v>0</v>
      </c>
      <c r="V65" s="548">
        <f>Assumptions!V122</f>
        <v>0</v>
      </c>
      <c r="W65" s="548">
        <f>Assumptions!W122</f>
        <v>0</v>
      </c>
      <c r="X65" s="548">
        <f>Assumptions!X122</f>
        <v>0</v>
      </c>
      <c r="Y65" s="548">
        <f>Assumptions!Y122</f>
        <v>0</v>
      </c>
      <c r="Z65" s="548">
        <f>Assumptions!Z122</f>
        <v>0</v>
      </c>
      <c r="AA65" s="548">
        <f>Assumptions!AA122</f>
        <v>0</v>
      </c>
      <c r="AB65" s="548">
        <f>Assumptions!AB122</f>
        <v>0</v>
      </c>
      <c r="AC65" s="548">
        <f>Assumptions!AC122</f>
        <v>0</v>
      </c>
      <c r="AD65" s="548">
        <f>Assumptions!AD122</f>
        <v>0</v>
      </c>
      <c r="AE65" s="548">
        <f>Assumptions!AE122</f>
        <v>0</v>
      </c>
      <c r="AF65" s="548">
        <f>Assumptions!AF122</f>
        <v>0</v>
      </c>
      <c r="AG65" s="548">
        <f>Assumptions!AG122</f>
        <v>0</v>
      </c>
      <c r="AH65" s="548">
        <f>Assumptions!AH122</f>
        <v>0</v>
      </c>
      <c r="AI65" s="548">
        <f>Assumptions!AI122</f>
        <v>0</v>
      </c>
      <c r="AJ65" s="548">
        <f>Assumptions!AJ122</f>
        <v>0</v>
      </c>
      <c r="AK65" s="548">
        <f>Assumptions!AK122</f>
        <v>0</v>
      </c>
      <c r="AL65" s="548">
        <f>Assumptions!AL122</f>
        <v>0</v>
      </c>
      <c r="AM65" s="548">
        <f>Assumptions!AM122</f>
        <v>0</v>
      </c>
      <c r="AN65" s="548">
        <f>Assumptions!AN122</f>
        <v>0</v>
      </c>
      <c r="AO65" s="548">
        <f>Assumptions!AO122</f>
        <v>0</v>
      </c>
      <c r="AP65" s="548">
        <f>Assumptions!AP122</f>
        <v>0</v>
      </c>
      <c r="AQ65" s="548">
        <f>Assumptions!AQ122</f>
        <v>10910</v>
      </c>
      <c r="AR65" s="548">
        <f>Assumptions!AR122</f>
        <v>10910</v>
      </c>
      <c r="AS65" s="548">
        <f>Assumptions!AS122</f>
        <v>10910</v>
      </c>
      <c r="AT65" s="548">
        <f>Assumptions!AT122</f>
        <v>10910</v>
      </c>
      <c r="AU65" s="548">
        <f>Assumptions!AU122</f>
        <v>10910</v>
      </c>
      <c r="AV65" s="548">
        <f>Assumptions!AV122</f>
        <v>10910</v>
      </c>
      <c r="AW65" s="548">
        <f>Assumptions!AW122</f>
        <v>10910</v>
      </c>
      <c r="AX65" s="548">
        <f>Assumptions!AX122</f>
        <v>10910</v>
      </c>
      <c r="AY65" s="548">
        <f>Assumptions!AY122</f>
        <v>10910</v>
      </c>
      <c r="AZ65" s="142"/>
      <c r="BA65" s="142"/>
      <c r="BB65" s="142"/>
      <c r="BC65" s="142"/>
      <c r="BD65" s="142"/>
      <c r="BE65" s="142"/>
      <c r="BF65" s="142"/>
      <c r="BG65" s="142"/>
      <c r="BH65" s="142"/>
      <c r="BI65" s="142"/>
      <c r="BJ65" s="142"/>
    </row>
    <row r="66" spans="2:62" x14ac:dyDescent="0.15">
      <c r="B66" s="299" t="s">
        <v>232</v>
      </c>
      <c r="C66" s="94" t="s">
        <v>17</v>
      </c>
      <c r="D66" s="76">
        <v>80</v>
      </c>
      <c r="E66" s="57">
        <v>0</v>
      </c>
      <c r="F66" s="76">
        <f>72.5+84.7</f>
        <v>157.19999999999999</v>
      </c>
      <c r="G66" s="76">
        <v>72.5</v>
      </c>
      <c r="H66" s="76">
        <v>72.5</v>
      </c>
      <c r="I66" s="76">
        <v>60.5</v>
      </c>
      <c r="J66" s="76">
        <v>139.15</v>
      </c>
      <c r="K66" s="76">
        <v>242</v>
      </c>
      <c r="L66" s="77">
        <v>558.52</v>
      </c>
      <c r="M66" s="77">
        <v>658</v>
      </c>
      <c r="N66" s="57">
        <v>242</v>
      </c>
      <c r="O66" s="57">
        <v>242</v>
      </c>
      <c r="P66" s="548">
        <f>Assumptions!P123</f>
        <v>204.03699999999998</v>
      </c>
      <c r="Q66" s="548">
        <f>Assumptions!Q123</f>
        <v>204.03699999999998</v>
      </c>
      <c r="R66" s="548">
        <f>Assumptions!R123</f>
        <v>204.03699999999998</v>
      </c>
      <c r="S66" s="548">
        <f>Assumptions!S123</f>
        <v>204.03699999999998</v>
      </c>
      <c r="T66" s="548">
        <f>Assumptions!T123</f>
        <v>204.03699999999998</v>
      </c>
      <c r="U66" s="548">
        <f>Assumptions!U123</f>
        <v>204.03699999999998</v>
      </c>
      <c r="V66" s="548">
        <f>Assumptions!V123</f>
        <v>204.03699999999998</v>
      </c>
      <c r="W66" s="548">
        <f>Assumptions!W123</f>
        <v>204.03699999999998</v>
      </c>
      <c r="X66" s="548">
        <f>Assumptions!X123</f>
        <v>204.03699999999998</v>
      </c>
      <c r="Y66" s="548">
        <f>Assumptions!Y123</f>
        <v>204.03699999999998</v>
      </c>
      <c r="Z66" s="548">
        <f>Assumptions!Z123</f>
        <v>204.03699999999998</v>
      </c>
      <c r="AA66" s="548">
        <f>Assumptions!AA123</f>
        <v>204.03699999999998</v>
      </c>
      <c r="AB66" s="548">
        <f>Assumptions!AB123</f>
        <v>204.03699999999998</v>
      </c>
      <c r="AC66" s="548">
        <f>Assumptions!AC123</f>
        <v>204.03699999999998</v>
      </c>
      <c r="AD66" s="548">
        <f>Assumptions!AD123</f>
        <v>204.03699999999998</v>
      </c>
      <c r="AE66" s="548">
        <f>Assumptions!AE123</f>
        <v>408.07399999999996</v>
      </c>
      <c r="AF66" s="548">
        <f>Assumptions!AF123</f>
        <v>408.07399999999996</v>
      </c>
      <c r="AG66" s="548">
        <f>Assumptions!AG123</f>
        <v>408.07399999999996</v>
      </c>
      <c r="AH66" s="548">
        <f>Assumptions!AH123</f>
        <v>408.07399999999996</v>
      </c>
      <c r="AI66" s="548">
        <f>Assumptions!AI123</f>
        <v>408.07399999999996</v>
      </c>
      <c r="AJ66" s="548">
        <f>Assumptions!AJ123</f>
        <v>408.07399999999996</v>
      </c>
      <c r="AK66" s="548">
        <f>Assumptions!AK123</f>
        <v>408.07399999999996</v>
      </c>
      <c r="AL66" s="548">
        <f>Assumptions!AL123</f>
        <v>408.07399999999996</v>
      </c>
      <c r="AM66" s="548">
        <f>Assumptions!AM123</f>
        <v>408.07399999999996</v>
      </c>
      <c r="AN66" s="548">
        <f>Assumptions!AN123</f>
        <v>408.07399999999996</v>
      </c>
      <c r="AO66" s="548">
        <f>Assumptions!AO123</f>
        <v>408.07399999999996</v>
      </c>
      <c r="AP66" s="548">
        <f>Assumptions!AP123</f>
        <v>408.07399999999996</v>
      </c>
      <c r="AQ66" s="548">
        <f>Assumptions!AQ123</f>
        <v>816.14799999999991</v>
      </c>
      <c r="AR66" s="548">
        <f>Assumptions!AR123</f>
        <v>816.14799999999991</v>
      </c>
      <c r="AS66" s="548">
        <f>Assumptions!AS123</f>
        <v>816.14799999999991</v>
      </c>
      <c r="AT66" s="548">
        <f>Assumptions!AT123</f>
        <v>816.14799999999991</v>
      </c>
      <c r="AU66" s="548">
        <f>Assumptions!AU123</f>
        <v>816.14799999999991</v>
      </c>
      <c r="AV66" s="548">
        <f>Assumptions!AV123</f>
        <v>816.14799999999991</v>
      </c>
      <c r="AW66" s="548">
        <f>Assumptions!AW123</f>
        <v>816.14799999999991</v>
      </c>
      <c r="AX66" s="548">
        <f>Assumptions!AX123</f>
        <v>816.14799999999991</v>
      </c>
      <c r="AY66" s="548">
        <f>Assumptions!AY123</f>
        <v>816.14799999999991</v>
      </c>
      <c r="AZ66" s="142"/>
      <c r="BA66" s="142"/>
      <c r="BB66" s="142"/>
      <c r="BC66" s="142"/>
      <c r="BD66" s="142"/>
      <c r="BE66" s="142"/>
      <c r="BF66" s="142"/>
      <c r="BG66" s="142"/>
      <c r="BH66" s="142"/>
      <c r="BI66" s="142"/>
      <c r="BJ66" s="142"/>
    </row>
    <row r="67" spans="2:62" x14ac:dyDescent="0.15">
      <c r="B67" s="299" t="s">
        <v>234</v>
      </c>
      <c r="C67" s="94" t="s">
        <v>17</v>
      </c>
      <c r="D67" s="57">
        <v>0</v>
      </c>
      <c r="E67" s="57">
        <v>0</v>
      </c>
      <c r="F67" s="57">
        <v>0</v>
      </c>
      <c r="G67" s="57">
        <v>0</v>
      </c>
      <c r="H67" s="76">
        <v>1600</v>
      </c>
      <c r="I67" s="57">
        <v>0</v>
      </c>
      <c r="J67" s="57">
        <v>0</v>
      </c>
      <c r="K67" s="57">
        <v>0</v>
      </c>
      <c r="L67" s="57">
        <v>0</v>
      </c>
      <c r="M67" s="57">
        <v>0</v>
      </c>
      <c r="N67" s="57">
        <v>0</v>
      </c>
      <c r="O67" s="57">
        <v>0</v>
      </c>
      <c r="P67" s="548">
        <f>Assumptions!P124</f>
        <v>0</v>
      </c>
      <c r="Q67" s="548">
        <f>Assumptions!Q124</f>
        <v>0</v>
      </c>
      <c r="R67" s="548">
        <f>Assumptions!R124</f>
        <v>0</v>
      </c>
      <c r="S67" s="548">
        <f>Assumptions!S124</f>
        <v>0</v>
      </c>
      <c r="T67" s="548">
        <f>Assumptions!T124</f>
        <v>160</v>
      </c>
      <c r="U67" s="548">
        <f>Assumptions!U124</f>
        <v>160</v>
      </c>
      <c r="V67" s="548">
        <f>Assumptions!V124</f>
        <v>160</v>
      </c>
      <c r="W67" s="548">
        <f>Assumptions!W124</f>
        <v>160</v>
      </c>
      <c r="X67" s="548">
        <f>Assumptions!X124</f>
        <v>160</v>
      </c>
      <c r="Y67" s="548">
        <f>Assumptions!Y124</f>
        <v>160</v>
      </c>
      <c r="Z67" s="548">
        <f>Assumptions!Z124</f>
        <v>160</v>
      </c>
      <c r="AA67" s="548">
        <f>Assumptions!AA124</f>
        <v>160</v>
      </c>
      <c r="AB67" s="548">
        <f>Assumptions!AB124</f>
        <v>160</v>
      </c>
      <c r="AC67" s="548">
        <f>Assumptions!AC124</f>
        <v>160</v>
      </c>
      <c r="AD67" s="548">
        <f>Assumptions!AD124</f>
        <v>160</v>
      </c>
      <c r="AE67" s="548">
        <f>Assumptions!AE124</f>
        <v>160</v>
      </c>
      <c r="AF67" s="548">
        <f>Assumptions!AF124</f>
        <v>160</v>
      </c>
      <c r="AG67" s="548">
        <f>Assumptions!AG124</f>
        <v>160</v>
      </c>
      <c r="AH67" s="548">
        <f>Assumptions!AH124</f>
        <v>160</v>
      </c>
      <c r="AI67" s="548">
        <f>Assumptions!AI124</f>
        <v>160</v>
      </c>
      <c r="AJ67" s="548">
        <f>Assumptions!AJ124</f>
        <v>160</v>
      </c>
      <c r="AK67" s="548">
        <f>Assumptions!AK124</f>
        <v>160</v>
      </c>
      <c r="AL67" s="548">
        <f>Assumptions!AL124</f>
        <v>160</v>
      </c>
      <c r="AM67" s="548">
        <f>Assumptions!AM124</f>
        <v>160</v>
      </c>
      <c r="AN67" s="548">
        <f>Assumptions!AN124</f>
        <v>160</v>
      </c>
      <c r="AO67" s="548">
        <f>Assumptions!AO124</f>
        <v>160</v>
      </c>
      <c r="AP67" s="548">
        <f>Assumptions!AP124</f>
        <v>160</v>
      </c>
      <c r="AQ67" s="548">
        <f>Assumptions!AQ124</f>
        <v>160</v>
      </c>
      <c r="AR67" s="548">
        <f>Assumptions!AR124</f>
        <v>160</v>
      </c>
      <c r="AS67" s="548">
        <f>Assumptions!AS124</f>
        <v>160</v>
      </c>
      <c r="AT67" s="548">
        <f>Assumptions!AT124</f>
        <v>160</v>
      </c>
      <c r="AU67" s="548">
        <f>Assumptions!AU124</f>
        <v>160</v>
      </c>
      <c r="AV67" s="548">
        <f>Assumptions!AV124</f>
        <v>160</v>
      </c>
      <c r="AW67" s="548">
        <f>Assumptions!AW124</f>
        <v>160</v>
      </c>
      <c r="AX67" s="548">
        <f>Assumptions!AX124</f>
        <v>160</v>
      </c>
      <c r="AY67" s="548">
        <f>Assumptions!AY124</f>
        <v>160</v>
      </c>
      <c r="AZ67" s="142"/>
      <c r="BA67" s="142"/>
      <c r="BB67" s="142"/>
      <c r="BC67" s="142"/>
      <c r="BD67" s="142"/>
      <c r="BE67" s="142"/>
      <c r="BF67" s="142"/>
      <c r="BG67" s="142"/>
      <c r="BH67" s="142"/>
      <c r="BI67" s="142"/>
      <c r="BJ67" s="142"/>
    </row>
    <row r="68" spans="2:62" x14ac:dyDescent="0.15">
      <c r="B68" s="299" t="s">
        <v>235</v>
      </c>
      <c r="C68" s="94" t="s">
        <v>17</v>
      </c>
      <c r="D68" s="57">
        <v>0</v>
      </c>
      <c r="E68" s="57">
        <v>0</v>
      </c>
      <c r="F68" s="57">
        <v>0</v>
      </c>
      <c r="G68" s="57">
        <v>0</v>
      </c>
      <c r="H68" s="57">
        <v>0</v>
      </c>
      <c r="I68" s="57">
        <v>0</v>
      </c>
      <c r="J68" s="76">
        <v>70</v>
      </c>
      <c r="K68" s="57">
        <v>0</v>
      </c>
      <c r="L68" s="57">
        <v>0</v>
      </c>
      <c r="M68" s="57">
        <v>0</v>
      </c>
      <c r="N68" s="57">
        <v>0</v>
      </c>
      <c r="O68" s="57">
        <v>0</v>
      </c>
      <c r="P68" s="548">
        <f>Assumptions!P125</f>
        <v>0</v>
      </c>
      <c r="Q68" s="548">
        <f>Assumptions!Q125</f>
        <v>0</v>
      </c>
      <c r="R68" s="548">
        <f>Assumptions!R125</f>
        <v>0</v>
      </c>
      <c r="S68" s="548">
        <f>Assumptions!S125</f>
        <v>0</v>
      </c>
      <c r="T68" s="548">
        <f>Assumptions!T125</f>
        <v>0</v>
      </c>
      <c r="U68" s="548">
        <f>Assumptions!U125</f>
        <v>0</v>
      </c>
      <c r="V68" s="548">
        <f>Assumptions!V125</f>
        <v>0</v>
      </c>
      <c r="W68" s="548">
        <f>Assumptions!W125</f>
        <v>0</v>
      </c>
      <c r="X68" s="548">
        <f>Assumptions!X125</f>
        <v>0</v>
      </c>
      <c r="Y68" s="548">
        <f>Assumptions!Y125</f>
        <v>0</v>
      </c>
      <c r="Z68" s="548">
        <f>Assumptions!Z125</f>
        <v>0</v>
      </c>
      <c r="AA68" s="548">
        <f>Assumptions!AA125</f>
        <v>0</v>
      </c>
      <c r="AB68" s="548">
        <f>Assumptions!AB125</f>
        <v>0</v>
      </c>
      <c r="AC68" s="548">
        <f>Assumptions!AC125</f>
        <v>0</v>
      </c>
      <c r="AD68" s="548">
        <f>Assumptions!AD125</f>
        <v>0</v>
      </c>
      <c r="AE68" s="548">
        <f>Assumptions!AE125</f>
        <v>0</v>
      </c>
      <c r="AF68" s="548">
        <f>Assumptions!AF125</f>
        <v>0</v>
      </c>
      <c r="AG68" s="548">
        <f>Assumptions!AG125</f>
        <v>0</v>
      </c>
      <c r="AH68" s="548">
        <f>Assumptions!AH125</f>
        <v>0</v>
      </c>
      <c r="AI68" s="548">
        <f>Assumptions!AI125</f>
        <v>0</v>
      </c>
      <c r="AJ68" s="548">
        <f>Assumptions!AJ125</f>
        <v>0</v>
      </c>
      <c r="AK68" s="548">
        <f>Assumptions!AK125</f>
        <v>0</v>
      </c>
      <c r="AL68" s="548">
        <f>Assumptions!AL125</f>
        <v>0</v>
      </c>
      <c r="AM68" s="548">
        <f>Assumptions!AM125</f>
        <v>0</v>
      </c>
      <c r="AN68" s="548">
        <f>Assumptions!AN125</f>
        <v>0</v>
      </c>
      <c r="AO68" s="548">
        <f>Assumptions!AO125</f>
        <v>0</v>
      </c>
      <c r="AP68" s="548">
        <f>Assumptions!AP125</f>
        <v>0</v>
      </c>
      <c r="AQ68" s="548">
        <f>Assumptions!AQ125</f>
        <v>0</v>
      </c>
      <c r="AR68" s="548">
        <f>Assumptions!AR125</f>
        <v>0</v>
      </c>
      <c r="AS68" s="548">
        <f>Assumptions!AS125</f>
        <v>0</v>
      </c>
      <c r="AT68" s="548">
        <f>Assumptions!AT125</f>
        <v>0</v>
      </c>
      <c r="AU68" s="548">
        <f>Assumptions!AU125</f>
        <v>0</v>
      </c>
      <c r="AV68" s="548">
        <f>Assumptions!AV125</f>
        <v>0</v>
      </c>
      <c r="AW68" s="548">
        <f>Assumptions!AW125</f>
        <v>0</v>
      </c>
      <c r="AX68" s="548">
        <f>Assumptions!AX125</f>
        <v>0</v>
      </c>
      <c r="AY68" s="548">
        <f>Assumptions!AY125</f>
        <v>0</v>
      </c>
      <c r="AZ68" s="142"/>
      <c r="BA68" s="142"/>
      <c r="BB68" s="142"/>
      <c r="BC68" s="142"/>
      <c r="BD68" s="142"/>
      <c r="BE68" s="142"/>
      <c r="BF68" s="142"/>
      <c r="BG68" s="142"/>
      <c r="BH68" s="142"/>
      <c r="BI68" s="142"/>
      <c r="BJ68" s="142"/>
    </row>
    <row r="69" spans="2:62" x14ac:dyDescent="0.15">
      <c r="B69" s="299" t="s">
        <v>402</v>
      </c>
      <c r="C69" s="94" t="s">
        <v>17</v>
      </c>
      <c r="D69" s="57">
        <v>0</v>
      </c>
      <c r="E69" s="57">
        <v>0</v>
      </c>
      <c r="F69" s="57">
        <v>0</v>
      </c>
      <c r="G69" s="57">
        <v>0</v>
      </c>
      <c r="H69" s="57">
        <v>0</v>
      </c>
      <c r="I69" s="57">
        <v>0</v>
      </c>
      <c r="J69" s="57">
        <v>0</v>
      </c>
      <c r="K69" s="57">
        <v>0</v>
      </c>
      <c r="L69" s="57">
        <v>0</v>
      </c>
      <c r="M69" s="57">
        <v>0</v>
      </c>
      <c r="N69" s="57">
        <v>0</v>
      </c>
      <c r="O69" s="57">
        <v>0</v>
      </c>
      <c r="P69" s="548">
        <f>Assumptions!P126</f>
        <v>0</v>
      </c>
      <c r="Q69" s="548">
        <f>Assumptions!Q126</f>
        <v>0</v>
      </c>
      <c r="R69" s="548">
        <f>Assumptions!R126</f>
        <v>0</v>
      </c>
      <c r="S69" s="548">
        <f>Assumptions!S126</f>
        <v>466.66666666666669</v>
      </c>
      <c r="T69" s="548">
        <f>Assumptions!T126</f>
        <v>466.66666666666669</v>
      </c>
      <c r="U69" s="548">
        <f>Assumptions!U126</f>
        <v>466.66666666666669</v>
      </c>
      <c r="V69" s="548">
        <f>Assumptions!V126</f>
        <v>466.66666666666669</v>
      </c>
      <c r="W69" s="548">
        <f>Assumptions!W126</f>
        <v>466.66666666666669</v>
      </c>
      <c r="X69" s="548">
        <f>Assumptions!X126</f>
        <v>466.66666666666669</v>
      </c>
      <c r="Y69" s="548">
        <f>Assumptions!Y126</f>
        <v>466.66666666666669</v>
      </c>
      <c r="Z69" s="548">
        <f>Assumptions!Z126</f>
        <v>466.66666666666669</v>
      </c>
      <c r="AA69" s="548">
        <f>Assumptions!AA126</f>
        <v>466.66666666666669</v>
      </c>
      <c r="AB69" s="548">
        <f>Assumptions!AB126</f>
        <v>466.66666666666669</v>
      </c>
      <c r="AC69" s="548">
        <f>Assumptions!AC126</f>
        <v>466.66666666666669</v>
      </c>
      <c r="AD69" s="548">
        <f>Assumptions!AD126</f>
        <v>466.66666666666669</v>
      </c>
      <c r="AE69" s="548">
        <f>Assumptions!AE126</f>
        <v>466.66666666666669</v>
      </c>
      <c r="AF69" s="548">
        <f>Assumptions!AF126</f>
        <v>833.33333333333337</v>
      </c>
      <c r="AG69" s="548">
        <f>Assumptions!AG126</f>
        <v>833.33333333333337</v>
      </c>
      <c r="AH69" s="548">
        <f>Assumptions!AH126</f>
        <v>833.33333333333337</v>
      </c>
      <c r="AI69" s="548">
        <f>Assumptions!AI126</f>
        <v>833.33333333333337</v>
      </c>
      <c r="AJ69" s="548">
        <f>Assumptions!AJ126</f>
        <v>833.33333333333337</v>
      </c>
      <c r="AK69" s="548">
        <f>Assumptions!AK126</f>
        <v>833.33333333333337</v>
      </c>
      <c r="AL69" s="548">
        <f>Assumptions!AL126</f>
        <v>833.33333333333337</v>
      </c>
      <c r="AM69" s="548">
        <f>Assumptions!AM126</f>
        <v>833.33333333333337</v>
      </c>
      <c r="AN69" s="548">
        <f>Assumptions!AN126</f>
        <v>833.33333333333337</v>
      </c>
      <c r="AO69" s="548">
        <f>Assumptions!AO126</f>
        <v>833.33333333333337</v>
      </c>
      <c r="AP69" s="548">
        <f>Assumptions!AP126</f>
        <v>833.33333333333337</v>
      </c>
      <c r="AQ69" s="548">
        <f>Assumptions!AQ126</f>
        <v>833.33333333333337</v>
      </c>
      <c r="AR69" s="548">
        <f>Assumptions!AR126</f>
        <v>833.33333333333337</v>
      </c>
      <c r="AS69" s="548">
        <f>Assumptions!AS126</f>
        <v>1666.6666666666667</v>
      </c>
      <c r="AT69" s="548">
        <f>Assumptions!AT126</f>
        <v>1666.6666666666667</v>
      </c>
      <c r="AU69" s="548">
        <f>Assumptions!AU126</f>
        <v>1666.6666666666667</v>
      </c>
      <c r="AV69" s="548">
        <f>Assumptions!AV126</f>
        <v>1666.6666666666667</v>
      </c>
      <c r="AW69" s="548">
        <f>Assumptions!AW126</f>
        <v>1666.6666666666667</v>
      </c>
      <c r="AX69" s="548">
        <f>Assumptions!AX126</f>
        <v>1666.6666666666667</v>
      </c>
      <c r="AY69" s="548">
        <f>Assumptions!AY126</f>
        <v>1666.6666666666667</v>
      </c>
      <c r="AZ69" s="142"/>
      <c r="BA69" s="142"/>
      <c r="BB69" s="142"/>
      <c r="BC69" s="142"/>
      <c r="BD69" s="142"/>
      <c r="BE69" s="142"/>
      <c r="BF69" s="142"/>
      <c r="BG69" s="142"/>
      <c r="BH69" s="142"/>
      <c r="BI69" s="142"/>
      <c r="BJ69" s="142"/>
    </row>
    <row r="70" spans="2:62" x14ac:dyDescent="0.15">
      <c r="B70" s="38"/>
      <c r="C70" s="99"/>
      <c r="D70" s="196"/>
      <c r="E70" s="79"/>
      <c r="F70" s="79"/>
      <c r="G70" s="79"/>
      <c r="H70" s="79"/>
      <c r="I70" s="79"/>
      <c r="J70" s="80"/>
      <c r="K70" s="79"/>
      <c r="L70" s="79"/>
      <c r="M70" s="79"/>
      <c r="N70" s="79"/>
      <c r="O70" s="79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142"/>
      <c r="BA70" s="142"/>
      <c r="BB70" s="142"/>
      <c r="BC70" s="142"/>
      <c r="BD70" s="142"/>
      <c r="BE70" s="142"/>
      <c r="BF70" s="142"/>
      <c r="BG70" s="142"/>
      <c r="BH70" s="142"/>
      <c r="BI70" s="142"/>
      <c r="BJ70" s="142"/>
    </row>
    <row r="71" spans="2:62" x14ac:dyDescent="0.15">
      <c r="B71" s="299" t="s">
        <v>236</v>
      </c>
      <c r="C71" s="94" t="s">
        <v>17</v>
      </c>
      <c r="D71" s="206">
        <v>15.81</v>
      </c>
      <c r="E71" s="207">
        <v>94.990000000000009</v>
      </c>
      <c r="F71" s="207">
        <v>0</v>
      </c>
      <c r="G71" s="207">
        <v>0</v>
      </c>
      <c r="H71" s="207">
        <v>0</v>
      </c>
      <c r="I71" s="207">
        <v>818.52</v>
      </c>
      <c r="J71" s="210">
        <v>36.200000000000003</v>
      </c>
      <c r="K71" s="211">
        <v>7.93</v>
      </c>
      <c r="L71" s="211">
        <v>155.69999999999999</v>
      </c>
      <c r="M71" s="207">
        <v>311.39999999999998</v>
      </c>
      <c r="N71" s="208">
        <f>Assumptions!N128</f>
        <v>17.11</v>
      </c>
      <c r="O71" s="208">
        <f>Assumptions!O128</f>
        <v>682.97</v>
      </c>
      <c r="P71" s="208">
        <f>Assumptions!P128</f>
        <v>0</v>
      </c>
      <c r="Q71" s="208">
        <f>Assumptions!Q128</f>
        <v>0</v>
      </c>
      <c r="R71" s="208">
        <f>Assumptions!R128</f>
        <v>0</v>
      </c>
      <c r="S71" s="208">
        <f>Assumptions!S128</f>
        <v>0</v>
      </c>
      <c r="T71" s="208">
        <f>Assumptions!T128</f>
        <v>0</v>
      </c>
      <c r="U71" s="208">
        <f>Assumptions!U128</f>
        <v>0</v>
      </c>
      <c r="V71" s="208">
        <f>Assumptions!V128</f>
        <v>713.54333333333318</v>
      </c>
      <c r="W71" s="208">
        <f>Assumptions!W128</f>
        <v>713.54333333333318</v>
      </c>
      <c r="X71" s="208">
        <f>Assumptions!X128</f>
        <v>713.54333333333318</v>
      </c>
      <c r="Y71" s="208">
        <f>Assumptions!Y128</f>
        <v>713.54333333333318</v>
      </c>
      <c r="Z71" s="208">
        <f>Assumptions!Z128</f>
        <v>713.54333333333318</v>
      </c>
      <c r="AA71" s="208">
        <f>Assumptions!AA128</f>
        <v>713.54333333333318</v>
      </c>
      <c r="AB71" s="208">
        <f>Assumptions!AB128</f>
        <v>713.54333333333318</v>
      </c>
      <c r="AC71" s="208">
        <f>Assumptions!AC128</f>
        <v>713.54333333333318</v>
      </c>
      <c r="AD71" s="208">
        <f>Assumptions!AD128</f>
        <v>713.54333333333318</v>
      </c>
      <c r="AE71" s="208">
        <f>Assumptions!AE128</f>
        <v>713.54333333333318</v>
      </c>
      <c r="AF71" s="208">
        <f>Assumptions!AF128</f>
        <v>713.54333333333318</v>
      </c>
      <c r="AG71" s="208">
        <f>Assumptions!AG128</f>
        <v>713.54333333333318</v>
      </c>
      <c r="AH71" s="208">
        <f>Assumptions!AH128</f>
        <v>713.54333333333318</v>
      </c>
      <c r="AI71" s="208">
        <f>Assumptions!AI128</f>
        <v>713.54333333333318</v>
      </c>
      <c r="AJ71" s="208">
        <f>Assumptions!AJ128</f>
        <v>713.54333333333318</v>
      </c>
      <c r="AK71" s="208">
        <f>Assumptions!AK128</f>
        <v>713.54333333333318</v>
      </c>
      <c r="AL71" s="208">
        <f>Assumptions!AL128</f>
        <v>713.54333333333318</v>
      </c>
      <c r="AM71" s="209">
        <f>Assumptions!AM128</f>
        <v>713.54333333333318</v>
      </c>
      <c r="AN71" s="209">
        <f>Assumptions!AN128</f>
        <v>713.54333333333318</v>
      </c>
      <c r="AO71" s="209">
        <f>Assumptions!AO128</f>
        <v>713.54333333333318</v>
      </c>
      <c r="AP71" s="209">
        <f>Assumptions!AP128</f>
        <v>713.54333333333318</v>
      </c>
      <c r="AQ71" s="209">
        <f>Assumptions!AQ128</f>
        <v>713.54333333333318</v>
      </c>
      <c r="AR71" s="209">
        <f>Assumptions!AR128</f>
        <v>713.54333333333318</v>
      </c>
      <c r="AS71" s="209">
        <f>Assumptions!AS128</f>
        <v>713.54333333333318</v>
      </c>
      <c r="AT71" s="209">
        <f>Assumptions!AT128</f>
        <v>713.54333333333318</v>
      </c>
      <c r="AU71" s="209">
        <f>Assumptions!AU128</f>
        <v>713.54333333333318</v>
      </c>
      <c r="AV71" s="209">
        <f>Assumptions!AV128</f>
        <v>713.54333333333318</v>
      </c>
      <c r="AW71" s="209">
        <f>Assumptions!AW128</f>
        <v>713.54333333333318</v>
      </c>
      <c r="AX71" s="209">
        <f>Assumptions!AX128</f>
        <v>713.54333333333318</v>
      </c>
      <c r="AY71" s="209">
        <f>Assumptions!AY128</f>
        <v>713.54333333333318</v>
      </c>
      <c r="AZ71" s="142"/>
      <c r="BA71" s="142"/>
      <c r="BB71" s="142"/>
      <c r="BC71" s="142"/>
      <c r="BD71" s="142"/>
      <c r="BE71" s="142"/>
      <c r="BF71" s="142"/>
      <c r="BG71" s="142"/>
      <c r="BH71" s="142"/>
      <c r="BI71" s="142"/>
      <c r="BJ71" s="142"/>
    </row>
    <row r="72" spans="2:62" s="29" customFormat="1" ht="14.5" customHeight="1" x14ac:dyDescent="0.15">
      <c r="B72" s="122"/>
      <c r="C72" s="123"/>
      <c r="D72" s="196"/>
      <c r="E72" s="79"/>
      <c r="F72" s="79"/>
      <c r="G72" s="79"/>
      <c r="H72" s="79"/>
      <c r="I72" s="79"/>
      <c r="J72" s="80"/>
      <c r="K72" s="79"/>
      <c r="L72" s="79"/>
      <c r="M72" s="79"/>
      <c r="N72" s="79"/>
      <c r="O72" s="79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Z72" s="142"/>
      <c r="BA72" s="142"/>
      <c r="BB72" s="142"/>
      <c r="BC72" s="142"/>
      <c r="BD72" s="142"/>
      <c r="BE72" s="142"/>
      <c r="BF72" s="142"/>
      <c r="BG72" s="142"/>
      <c r="BH72" s="142"/>
      <c r="BI72" s="142"/>
      <c r="BJ72" s="142"/>
    </row>
    <row r="73" spans="2:62" s="119" customFormat="1" x14ac:dyDescent="0.15">
      <c r="B73" s="124" t="s">
        <v>237</v>
      </c>
      <c r="C73" s="125" t="s">
        <v>17</v>
      </c>
      <c r="D73" s="198">
        <f t="shared" ref="D73:AY73" si="18">+D36-D39-D54-D71</f>
        <v>873.81000000000006</v>
      </c>
      <c r="E73" s="126">
        <f t="shared" si="18"/>
        <v>31.600000000000023</v>
      </c>
      <c r="F73" s="126">
        <f t="shared" si="18"/>
        <v>-19666.38</v>
      </c>
      <c r="G73" s="126">
        <f t="shared" si="18"/>
        <v>-2391.9499999999998</v>
      </c>
      <c r="H73" s="126">
        <f t="shared" si="18"/>
        <v>-8083.800000000002</v>
      </c>
      <c r="I73" s="126">
        <f t="shared" si="18"/>
        <v>695.22000000000071</v>
      </c>
      <c r="J73" s="126">
        <f t="shared" si="18"/>
        <v>31013.649999999998</v>
      </c>
      <c r="K73" s="126">
        <f t="shared" si="18"/>
        <v>19165.63</v>
      </c>
      <c r="L73" s="126">
        <f t="shared" si="18"/>
        <v>15650.989999999998</v>
      </c>
      <c r="M73" s="126">
        <f t="shared" si="18"/>
        <v>327.19999999999857</v>
      </c>
      <c r="N73" s="126">
        <f t="shared" si="18"/>
        <v>7879.9000000000005</v>
      </c>
      <c r="O73" s="126">
        <f t="shared" si="18"/>
        <v>15255.949999999999</v>
      </c>
      <c r="P73" s="126">
        <f t="shared" si="18"/>
        <v>145.36415067728962</v>
      </c>
      <c r="Q73" s="126">
        <f t="shared" si="18"/>
        <v>145.36415067728962</v>
      </c>
      <c r="R73" s="126">
        <f t="shared" si="18"/>
        <v>145.36415067728962</v>
      </c>
      <c r="S73" s="126">
        <f t="shared" si="18"/>
        <v>-3592.3710750948203</v>
      </c>
      <c r="T73" s="126">
        <f t="shared" si="18"/>
        <v>18614.51308826913</v>
      </c>
      <c r="U73" s="126">
        <f t="shared" si="18"/>
        <v>31058.082559955867</v>
      </c>
      <c r="V73" s="126">
        <f t="shared" si="18"/>
        <v>45656.09968189292</v>
      </c>
      <c r="W73" s="126">
        <f t="shared" si="18"/>
        <v>43924.648125504486</v>
      </c>
      <c r="X73" s="126">
        <f t="shared" si="18"/>
        <v>35829.843214186323</v>
      </c>
      <c r="Y73" s="126">
        <f t="shared" si="18"/>
        <v>-1000.3890028998204</v>
      </c>
      <c r="Z73" s="126">
        <f t="shared" si="18"/>
        <v>-3782.0269996128027</v>
      </c>
      <c r="AA73" s="126">
        <f t="shared" si="18"/>
        <v>3596.9087622833076</v>
      </c>
      <c r="AB73" s="126">
        <f t="shared" si="18"/>
        <v>-10384.294360154545</v>
      </c>
      <c r="AC73" s="126">
        <f t="shared" si="18"/>
        <v>-17142.612133915009</v>
      </c>
      <c r="AD73" s="126">
        <f t="shared" si="18"/>
        <v>-13584.294360154545</v>
      </c>
      <c r="AE73" s="126">
        <f t="shared" si="18"/>
        <v>127699.46868561824</v>
      </c>
      <c r="AF73" s="126">
        <f t="shared" si="18"/>
        <v>97876.375398595323</v>
      </c>
      <c r="AG73" s="126">
        <f t="shared" si="18"/>
        <v>109459.07995795953</v>
      </c>
      <c r="AH73" s="126">
        <f t="shared" si="18"/>
        <v>66793.257679884933</v>
      </c>
      <c r="AI73" s="126">
        <f t="shared" si="18"/>
        <v>80292.941034162926</v>
      </c>
      <c r="AJ73" s="126">
        <f t="shared" si="18"/>
        <v>24091.736770559703</v>
      </c>
      <c r="AK73" s="126">
        <f t="shared" si="18"/>
        <v>7280.5076248175956</v>
      </c>
      <c r="AL73" s="126">
        <f t="shared" si="18"/>
        <v>-1125.1069480534807</v>
      </c>
      <c r="AM73" s="199">
        <f t="shared" si="18"/>
        <v>141770.34079075459</v>
      </c>
      <c r="AN73" s="199">
        <f t="shared" si="18"/>
        <v>-17936.336093795602</v>
      </c>
      <c r="AO73" s="199">
        <f t="shared" si="18"/>
        <v>-17936.336093795602</v>
      </c>
      <c r="AP73" s="199">
        <f t="shared" si="18"/>
        <v>-18120.236093795604</v>
      </c>
      <c r="AQ73" s="199">
        <f t="shared" si="18"/>
        <v>242832.52717008928</v>
      </c>
      <c r="AR73" s="199">
        <f t="shared" si="18"/>
        <v>107400.24412995012</v>
      </c>
      <c r="AS73" s="199">
        <f t="shared" si="18"/>
        <v>103256.73413898345</v>
      </c>
      <c r="AT73" s="199">
        <f t="shared" si="18"/>
        <v>120888.95256678018</v>
      </c>
      <c r="AU73" s="199">
        <f t="shared" si="18"/>
        <v>127072.84335288178</v>
      </c>
      <c r="AV73" s="199">
        <f t="shared" si="18"/>
        <v>85555.521483983204</v>
      </c>
      <c r="AW73" s="199">
        <f t="shared" si="18"/>
        <v>34691.249839587144</v>
      </c>
      <c r="AX73" s="199">
        <f t="shared" si="18"/>
        <v>24792.347879690344</v>
      </c>
      <c r="AY73" s="199">
        <f t="shared" si="18"/>
        <v>353073.68119793566</v>
      </c>
      <c r="AZ73" s="142"/>
      <c r="BA73" s="142"/>
      <c r="BB73" s="142"/>
      <c r="BC73" s="142"/>
      <c r="BD73" s="142"/>
      <c r="BE73" s="142"/>
      <c r="BF73" s="142"/>
      <c r="BG73" s="142"/>
      <c r="BH73" s="142"/>
      <c r="BI73" s="142"/>
      <c r="BJ73" s="142"/>
    </row>
    <row r="74" spans="2:62" x14ac:dyDescent="0.15">
      <c r="B74" s="38"/>
      <c r="C74" s="99"/>
      <c r="D74" s="193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42"/>
      <c r="BA74" s="142"/>
      <c r="BB74" s="142"/>
      <c r="BC74" s="142"/>
      <c r="BD74" s="142"/>
      <c r="BE74" s="142"/>
      <c r="BF74" s="142"/>
      <c r="BG74" s="142"/>
      <c r="BH74" s="142"/>
      <c r="BI74" s="142"/>
      <c r="BJ74" s="142"/>
    </row>
    <row r="75" spans="2:62" x14ac:dyDescent="0.15">
      <c r="C75" s="99"/>
      <c r="D75" s="196"/>
      <c r="E75" s="79"/>
      <c r="F75" s="79"/>
      <c r="G75" s="79"/>
      <c r="H75" s="79"/>
      <c r="I75" s="79"/>
      <c r="J75" s="80"/>
      <c r="K75" s="79"/>
      <c r="L75" s="79"/>
      <c r="M75" s="79"/>
      <c r="N75" s="79"/>
      <c r="O75" s="79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Z75" s="142"/>
      <c r="BA75" s="142"/>
      <c r="BB75" s="142"/>
      <c r="BC75" s="142"/>
      <c r="BD75" s="142"/>
      <c r="BE75" s="142"/>
      <c r="BF75" s="142"/>
      <c r="BG75" s="142"/>
      <c r="BH75" s="142"/>
      <c r="BI75" s="142"/>
      <c r="BJ75" s="142"/>
    </row>
    <row r="76" spans="2:62" x14ac:dyDescent="0.15">
      <c r="B76" s="90" t="s">
        <v>328</v>
      </c>
      <c r="C76" s="94" t="s">
        <v>17</v>
      </c>
      <c r="D76" s="65">
        <f>+D79+D84+D96+D103+D77</f>
        <v>1504.54</v>
      </c>
      <c r="E76" s="65">
        <f t="shared" ref="E76:O76" si="19">+E79+E84+E96+E103+E77</f>
        <v>881.88</v>
      </c>
      <c r="F76" s="65">
        <f t="shared" si="19"/>
        <v>1651.0900000000001</v>
      </c>
      <c r="G76" s="65">
        <f t="shared" si="19"/>
        <v>540.39</v>
      </c>
      <c r="H76" s="65">
        <f t="shared" si="19"/>
        <v>1207.05</v>
      </c>
      <c r="I76" s="65">
        <f t="shared" si="19"/>
        <v>1231.92</v>
      </c>
      <c r="J76" s="65">
        <f t="shared" si="19"/>
        <v>5898.5100000000011</v>
      </c>
      <c r="K76" s="65">
        <f t="shared" si="19"/>
        <v>1873.9800000000002</v>
      </c>
      <c r="L76" s="65">
        <f t="shared" si="19"/>
        <v>4114.1000000000004</v>
      </c>
      <c r="M76" s="65">
        <f>+M79+M84+M96+M103+M77</f>
        <v>3017.6000000000004</v>
      </c>
      <c r="N76" s="65">
        <f t="shared" si="19"/>
        <v>3184.92</v>
      </c>
      <c r="O76" s="65">
        <f t="shared" si="19"/>
        <v>6549.76</v>
      </c>
      <c r="P76" s="65">
        <f>+P79+P84+P96+P103+P77</f>
        <v>200</v>
      </c>
      <c r="Q76" s="65">
        <f t="shared" ref="Q76:AY76" si="20">+Q79+Q84+Q96+Q103+Q77</f>
        <v>200</v>
      </c>
      <c r="R76" s="65">
        <f t="shared" si="20"/>
        <v>200</v>
      </c>
      <c r="S76" s="65">
        <f t="shared" si="20"/>
        <v>200</v>
      </c>
      <c r="T76" s="65">
        <f t="shared" si="20"/>
        <v>30200</v>
      </c>
      <c r="U76" s="65">
        <f t="shared" si="20"/>
        <v>1700</v>
      </c>
      <c r="V76" s="65">
        <f t="shared" si="20"/>
        <v>9434</v>
      </c>
      <c r="W76" s="65">
        <f t="shared" si="20"/>
        <v>22287</v>
      </c>
      <c r="X76" s="65">
        <f t="shared" si="20"/>
        <v>2400</v>
      </c>
      <c r="Y76" s="65">
        <f t="shared" si="20"/>
        <v>2400</v>
      </c>
      <c r="Z76" s="65">
        <f t="shared" si="20"/>
        <v>2400</v>
      </c>
      <c r="AA76" s="65">
        <f t="shared" si="20"/>
        <v>2400</v>
      </c>
      <c r="AB76" s="65">
        <f t="shared" si="20"/>
        <v>2400</v>
      </c>
      <c r="AC76" s="65">
        <f t="shared" si="20"/>
        <v>37400</v>
      </c>
      <c r="AD76" s="65">
        <f t="shared" si="20"/>
        <v>27700</v>
      </c>
      <c r="AE76" s="65">
        <f t="shared" si="20"/>
        <v>28880</v>
      </c>
      <c r="AF76" s="65">
        <f t="shared" si="20"/>
        <v>28930</v>
      </c>
      <c r="AG76" s="65">
        <f t="shared" si="20"/>
        <v>7700</v>
      </c>
      <c r="AH76" s="65">
        <f t="shared" si="20"/>
        <v>7700</v>
      </c>
      <c r="AI76" s="65">
        <f t="shared" si="20"/>
        <v>7700</v>
      </c>
      <c r="AJ76" s="65">
        <f t="shared" si="20"/>
        <v>7700</v>
      </c>
      <c r="AK76" s="65">
        <f t="shared" si="20"/>
        <v>7700</v>
      </c>
      <c r="AL76" s="65">
        <f t="shared" si="20"/>
        <v>7700</v>
      </c>
      <c r="AM76" s="65">
        <f t="shared" si="20"/>
        <v>7700</v>
      </c>
      <c r="AN76" s="65">
        <f t="shared" si="20"/>
        <v>8300</v>
      </c>
      <c r="AO76" s="65">
        <f t="shared" si="20"/>
        <v>8300</v>
      </c>
      <c r="AP76" s="65">
        <f t="shared" si="20"/>
        <v>65300</v>
      </c>
      <c r="AQ76" s="65">
        <f t="shared" si="20"/>
        <v>71680</v>
      </c>
      <c r="AR76" s="65">
        <f t="shared" si="20"/>
        <v>15500</v>
      </c>
      <c r="AS76" s="65">
        <f t="shared" si="20"/>
        <v>15500</v>
      </c>
      <c r="AT76" s="65">
        <f t="shared" si="20"/>
        <v>15500</v>
      </c>
      <c r="AU76" s="65">
        <f t="shared" si="20"/>
        <v>15500</v>
      </c>
      <c r="AV76" s="65">
        <f t="shared" si="20"/>
        <v>15500</v>
      </c>
      <c r="AW76" s="65">
        <f t="shared" si="20"/>
        <v>15500</v>
      </c>
      <c r="AX76" s="65">
        <f t="shared" si="20"/>
        <v>15500</v>
      </c>
      <c r="AY76" s="65">
        <f t="shared" si="20"/>
        <v>15500</v>
      </c>
      <c r="AZ76" s="142"/>
      <c r="BA76" s="142"/>
      <c r="BB76" s="142"/>
      <c r="BC76" s="142"/>
      <c r="BD76" s="142"/>
      <c r="BE76" s="142"/>
      <c r="BF76" s="142"/>
      <c r="BG76" s="142"/>
      <c r="BH76" s="142"/>
      <c r="BI76" s="142"/>
      <c r="BJ76" s="142"/>
    </row>
    <row r="77" spans="2:62" x14ac:dyDescent="0.15">
      <c r="B77" s="299" t="s">
        <v>239</v>
      </c>
      <c r="C77" s="94" t="s">
        <v>17</v>
      </c>
      <c r="D77" s="200">
        <v>0</v>
      </c>
      <c r="E77" s="86">
        <v>0</v>
      </c>
      <c r="F77" s="86">
        <v>701.94</v>
      </c>
      <c r="G77" s="86">
        <v>0</v>
      </c>
      <c r="H77" s="86">
        <v>0</v>
      </c>
      <c r="I77" s="86">
        <v>0</v>
      </c>
      <c r="J77" s="86">
        <v>0</v>
      </c>
      <c r="K77" s="86">
        <v>250</v>
      </c>
      <c r="L77" s="86">
        <v>1562</v>
      </c>
      <c r="M77" s="86">
        <v>0</v>
      </c>
      <c r="N77" s="57">
        <v>0</v>
      </c>
      <c r="O77" s="57">
        <v>0</v>
      </c>
      <c r="P77" s="46">
        <f>Assumptions!P133</f>
        <v>0</v>
      </c>
      <c r="Q77" s="46">
        <f>Assumptions!Q133</f>
        <v>0</v>
      </c>
      <c r="R77" s="46">
        <f>Assumptions!R133</f>
        <v>0</v>
      </c>
      <c r="S77" s="46">
        <f>Assumptions!S133</f>
        <v>0</v>
      </c>
      <c r="T77" s="46">
        <f>Assumptions!T133</f>
        <v>0</v>
      </c>
      <c r="U77" s="46">
        <f>Assumptions!U133</f>
        <v>0</v>
      </c>
      <c r="V77" s="46">
        <f>Assumptions!V133</f>
        <v>200</v>
      </c>
      <c r="W77" s="46">
        <f>Assumptions!W133</f>
        <v>200</v>
      </c>
      <c r="X77" s="46">
        <f>Assumptions!X133</f>
        <v>200</v>
      </c>
      <c r="Y77" s="46">
        <f>Assumptions!Y133</f>
        <v>200</v>
      </c>
      <c r="Z77" s="46">
        <f>Assumptions!Z133</f>
        <v>200</v>
      </c>
      <c r="AA77" s="46">
        <f>Assumptions!AA133</f>
        <v>200</v>
      </c>
      <c r="AB77" s="46">
        <f>Assumptions!AB133</f>
        <v>200</v>
      </c>
      <c r="AC77" s="46">
        <f>Assumptions!AC133</f>
        <v>200</v>
      </c>
      <c r="AD77" s="46">
        <f>Assumptions!AD133</f>
        <v>200</v>
      </c>
      <c r="AE77" s="46">
        <f>Assumptions!AE133</f>
        <v>200</v>
      </c>
      <c r="AF77" s="46">
        <f>Assumptions!AF133</f>
        <v>200</v>
      </c>
      <c r="AG77" s="46">
        <f>Assumptions!AG133</f>
        <v>200</v>
      </c>
      <c r="AH77" s="46">
        <f>Assumptions!AH133</f>
        <v>200</v>
      </c>
      <c r="AI77" s="46">
        <f>Assumptions!AI133</f>
        <v>200</v>
      </c>
      <c r="AJ77" s="46">
        <f>Assumptions!AJ133</f>
        <v>200</v>
      </c>
      <c r="AK77" s="46">
        <f>Assumptions!AK133</f>
        <v>200</v>
      </c>
      <c r="AL77" s="46">
        <f>Assumptions!AL133</f>
        <v>200</v>
      </c>
      <c r="AM77" s="46">
        <f>Assumptions!AM133</f>
        <v>200</v>
      </c>
      <c r="AN77" s="46">
        <f>Assumptions!AN133</f>
        <v>300</v>
      </c>
      <c r="AO77" s="46">
        <f>Assumptions!AO133</f>
        <v>300</v>
      </c>
      <c r="AP77" s="46">
        <f>Assumptions!AP133</f>
        <v>300</v>
      </c>
      <c r="AQ77" s="46">
        <f>Assumptions!AQ133</f>
        <v>300</v>
      </c>
      <c r="AR77" s="46">
        <f>Assumptions!AR133</f>
        <v>300</v>
      </c>
      <c r="AS77" s="46">
        <f>Assumptions!AS133</f>
        <v>300</v>
      </c>
      <c r="AT77" s="46">
        <f>Assumptions!AT133</f>
        <v>300</v>
      </c>
      <c r="AU77" s="46">
        <f>Assumptions!AU133</f>
        <v>300</v>
      </c>
      <c r="AV77" s="46">
        <f>Assumptions!AV133</f>
        <v>300</v>
      </c>
      <c r="AW77" s="46">
        <f>Assumptions!AW133</f>
        <v>300</v>
      </c>
      <c r="AX77" s="46">
        <f>Assumptions!AX133</f>
        <v>300</v>
      </c>
      <c r="AY77" s="46">
        <f>Assumptions!AY133</f>
        <v>300</v>
      </c>
      <c r="AZ77" s="142"/>
      <c r="BA77" s="57">
        <v>300</v>
      </c>
      <c r="BB77" s="57">
        <v>300</v>
      </c>
      <c r="BC77" s="57">
        <v>300</v>
      </c>
      <c r="BD77" s="142"/>
      <c r="BE77" s="142"/>
      <c r="BF77" s="142"/>
      <c r="BG77" s="142"/>
      <c r="BH77" s="142"/>
      <c r="BI77" s="142"/>
      <c r="BJ77" s="142"/>
    </row>
    <row r="78" spans="2:62" x14ac:dyDescent="0.15">
      <c r="C78" s="96"/>
      <c r="D78" s="193"/>
      <c r="AM78" s="29"/>
      <c r="AN78" s="29"/>
      <c r="AO78" s="29"/>
      <c r="AP78" s="29"/>
      <c r="AQ78" s="29"/>
      <c r="AR78" s="29"/>
      <c r="AS78" s="29"/>
      <c r="AT78" s="29"/>
      <c r="AU78" s="29"/>
      <c r="AV78" s="29"/>
      <c r="AW78" s="29"/>
      <c r="AX78" s="29"/>
      <c r="AY78" s="29"/>
      <c r="AZ78" s="142"/>
      <c r="BA78" s="142"/>
      <c r="BB78" s="142"/>
      <c r="BC78" s="142"/>
      <c r="BD78" s="142"/>
      <c r="BE78" s="142"/>
      <c r="BF78" s="142"/>
      <c r="BG78" s="142"/>
      <c r="BH78" s="142"/>
      <c r="BI78" s="142"/>
      <c r="BJ78" s="142"/>
    </row>
    <row r="79" spans="2:62" s="90" customFormat="1" x14ac:dyDescent="0.15">
      <c r="B79" s="90" t="s">
        <v>329</v>
      </c>
      <c r="C79" s="94" t="s">
        <v>17</v>
      </c>
      <c r="D79" s="201">
        <f t="shared" ref="D79:O79" si="21">SUM(D80,D81,D82)</f>
        <v>76.569999999999993</v>
      </c>
      <c r="E79" s="69">
        <f t="shared" si="21"/>
        <v>50.14</v>
      </c>
      <c r="F79" s="69">
        <f t="shared" si="21"/>
        <v>499.15</v>
      </c>
      <c r="G79" s="69">
        <f t="shared" si="21"/>
        <v>540.39</v>
      </c>
      <c r="H79" s="69">
        <f t="shared" si="21"/>
        <v>1207.05</v>
      </c>
      <c r="I79" s="69">
        <f t="shared" si="21"/>
        <v>1221.02</v>
      </c>
      <c r="J79" s="69">
        <f t="shared" si="21"/>
        <v>5800.2900000000009</v>
      </c>
      <c r="K79" s="69">
        <f t="shared" si="21"/>
        <v>1368.5400000000002</v>
      </c>
      <c r="L79" s="69">
        <f t="shared" si="21"/>
        <v>2524.4700000000003</v>
      </c>
      <c r="M79" s="69">
        <f t="shared" si="21"/>
        <v>2827.84</v>
      </c>
      <c r="N79" s="69">
        <f t="shared" si="21"/>
        <v>2657.16</v>
      </c>
      <c r="O79" s="69">
        <f t="shared" si="21"/>
        <v>5361.5</v>
      </c>
      <c r="P79" s="65">
        <f>SUM(P80,P81,P82)</f>
        <v>0</v>
      </c>
      <c r="Q79" s="65">
        <f t="shared" ref="Q79:AY79" si="22">SUM(Q80,Q81,Q82)</f>
        <v>0</v>
      </c>
      <c r="R79" s="65">
        <f t="shared" si="22"/>
        <v>0</v>
      </c>
      <c r="S79" s="65">
        <f t="shared" si="22"/>
        <v>0</v>
      </c>
      <c r="T79" s="65">
        <f t="shared" si="22"/>
        <v>30000</v>
      </c>
      <c r="U79" s="65">
        <f t="shared" si="22"/>
        <v>0</v>
      </c>
      <c r="V79" s="65">
        <f t="shared" si="22"/>
        <v>500</v>
      </c>
      <c r="W79" s="65">
        <f t="shared" si="22"/>
        <v>500</v>
      </c>
      <c r="X79" s="65">
        <f t="shared" si="22"/>
        <v>500</v>
      </c>
      <c r="Y79" s="65">
        <f t="shared" si="22"/>
        <v>500</v>
      </c>
      <c r="Z79" s="65">
        <f t="shared" si="22"/>
        <v>500</v>
      </c>
      <c r="AA79" s="65">
        <f t="shared" si="22"/>
        <v>500</v>
      </c>
      <c r="AB79" s="65">
        <f t="shared" si="22"/>
        <v>500</v>
      </c>
      <c r="AC79" s="65">
        <f t="shared" si="22"/>
        <v>35500</v>
      </c>
      <c r="AD79" s="65">
        <f t="shared" si="22"/>
        <v>25500</v>
      </c>
      <c r="AE79" s="65">
        <f t="shared" si="22"/>
        <v>500</v>
      </c>
      <c r="AF79" s="65">
        <f t="shared" si="22"/>
        <v>500</v>
      </c>
      <c r="AG79" s="65">
        <f t="shared" si="22"/>
        <v>500</v>
      </c>
      <c r="AH79" s="65">
        <f t="shared" si="22"/>
        <v>500</v>
      </c>
      <c r="AI79" s="65">
        <f t="shared" si="22"/>
        <v>500</v>
      </c>
      <c r="AJ79" s="65">
        <f t="shared" si="22"/>
        <v>500</v>
      </c>
      <c r="AK79" s="65">
        <f t="shared" si="22"/>
        <v>500</v>
      </c>
      <c r="AL79" s="65">
        <f t="shared" si="22"/>
        <v>500</v>
      </c>
      <c r="AM79" s="65">
        <f t="shared" si="22"/>
        <v>500</v>
      </c>
      <c r="AN79" s="65">
        <f t="shared" si="22"/>
        <v>1000</v>
      </c>
      <c r="AO79" s="65">
        <f t="shared" si="22"/>
        <v>1000</v>
      </c>
      <c r="AP79" s="65">
        <f t="shared" si="22"/>
        <v>51000</v>
      </c>
      <c r="AQ79" s="65">
        <f t="shared" si="22"/>
        <v>36000</v>
      </c>
      <c r="AR79" s="65">
        <f t="shared" si="22"/>
        <v>1000</v>
      </c>
      <c r="AS79" s="65">
        <f t="shared" si="22"/>
        <v>1000</v>
      </c>
      <c r="AT79" s="65">
        <f t="shared" si="22"/>
        <v>1000</v>
      </c>
      <c r="AU79" s="65">
        <f t="shared" si="22"/>
        <v>1000</v>
      </c>
      <c r="AV79" s="65">
        <f t="shared" si="22"/>
        <v>1000</v>
      </c>
      <c r="AW79" s="65">
        <f t="shared" si="22"/>
        <v>1000</v>
      </c>
      <c r="AX79" s="65">
        <f t="shared" si="22"/>
        <v>1000</v>
      </c>
      <c r="AY79" s="65">
        <f t="shared" si="22"/>
        <v>1000</v>
      </c>
      <c r="AZ79" s="142"/>
      <c r="BA79" s="142"/>
      <c r="BB79" s="142"/>
      <c r="BC79" s="142"/>
      <c r="BD79" s="142"/>
      <c r="BE79" s="142"/>
      <c r="BF79" s="142"/>
      <c r="BG79" s="142"/>
      <c r="BH79" s="142"/>
      <c r="BI79" s="142"/>
      <c r="BJ79" s="142"/>
    </row>
    <row r="80" spans="2:62" x14ac:dyDescent="0.15">
      <c r="B80" s="299" t="s">
        <v>336</v>
      </c>
      <c r="C80" s="94" t="s">
        <v>17</v>
      </c>
      <c r="D80" s="183">
        <f>Assumptions!D136</f>
        <v>76.569999999999993</v>
      </c>
      <c r="E80" s="53">
        <f>Assumptions!E136</f>
        <v>50.14</v>
      </c>
      <c r="F80" s="53">
        <f>Assumptions!F136</f>
        <v>499.15</v>
      </c>
      <c r="G80" s="53">
        <f>Assumptions!G136</f>
        <v>522.01</v>
      </c>
      <c r="H80" s="53">
        <f>Assumptions!H136</f>
        <v>1207.05</v>
      </c>
      <c r="I80" s="53">
        <f>Assumptions!I136</f>
        <v>1171.02</v>
      </c>
      <c r="J80" s="53">
        <f>Assumptions!J136</f>
        <v>5800.2900000000009</v>
      </c>
      <c r="K80" s="53">
        <f>Assumptions!K136</f>
        <v>1154.6600000000001</v>
      </c>
      <c r="L80" s="53">
        <f>Assumptions!L136</f>
        <v>796.56999999999994</v>
      </c>
      <c r="M80" s="53">
        <f>Assumptions!M136</f>
        <v>1500.66</v>
      </c>
      <c r="N80" s="53">
        <f>Assumptions!N136</f>
        <v>27.14</v>
      </c>
      <c r="O80" s="53">
        <f>Assumptions!O136</f>
        <v>1801.8</v>
      </c>
      <c r="P80" s="63">
        <f>Assumptions!P136</f>
        <v>0</v>
      </c>
      <c r="Q80" s="63">
        <f>Assumptions!Q136</f>
        <v>0</v>
      </c>
      <c r="R80" s="63">
        <f>Assumptions!R136</f>
        <v>0</v>
      </c>
      <c r="S80" s="63">
        <f>Assumptions!S136</f>
        <v>0</v>
      </c>
      <c r="T80" s="63">
        <f>Assumptions!T136</f>
        <v>30000</v>
      </c>
      <c r="U80" s="63">
        <f>Assumptions!U136</f>
        <v>0</v>
      </c>
      <c r="V80" s="63">
        <f>Assumptions!V136</f>
        <v>0</v>
      </c>
      <c r="W80" s="63">
        <f>Assumptions!W136</f>
        <v>0</v>
      </c>
      <c r="X80" s="63">
        <f>Assumptions!X136</f>
        <v>0</v>
      </c>
      <c r="Y80" s="63">
        <f>Assumptions!Y136</f>
        <v>0</v>
      </c>
      <c r="Z80" s="63">
        <f>Assumptions!Z136</f>
        <v>0</v>
      </c>
      <c r="AA80" s="63">
        <f>Assumptions!AA136</f>
        <v>0</v>
      </c>
      <c r="AB80" s="63">
        <f>Assumptions!AB136</f>
        <v>0</v>
      </c>
      <c r="AC80" s="63">
        <f>Assumptions!AC136</f>
        <v>35000</v>
      </c>
      <c r="AD80" s="63">
        <f>Assumptions!AD136</f>
        <v>25000</v>
      </c>
      <c r="AE80" s="63">
        <f>Assumptions!AE136</f>
        <v>0</v>
      </c>
      <c r="AF80" s="63">
        <f>Assumptions!AF136</f>
        <v>0</v>
      </c>
      <c r="AG80" s="63">
        <f>Assumptions!AG136</f>
        <v>0</v>
      </c>
      <c r="AH80" s="63">
        <f>Assumptions!AH136</f>
        <v>0</v>
      </c>
      <c r="AI80" s="63">
        <f>Assumptions!AI136</f>
        <v>0</v>
      </c>
      <c r="AJ80" s="63">
        <f>Assumptions!AJ136</f>
        <v>0</v>
      </c>
      <c r="AK80" s="63">
        <f>Assumptions!AK136</f>
        <v>0</v>
      </c>
      <c r="AL80" s="63">
        <f>Assumptions!AL136</f>
        <v>0</v>
      </c>
      <c r="AM80" s="63">
        <f>Assumptions!AM136</f>
        <v>0</v>
      </c>
      <c r="AN80" s="63">
        <f>Assumptions!AN136</f>
        <v>0</v>
      </c>
      <c r="AO80" s="63">
        <f>Assumptions!AO136</f>
        <v>0</v>
      </c>
      <c r="AP80" s="63">
        <f>Assumptions!AP136</f>
        <v>50000</v>
      </c>
      <c r="AQ80" s="63">
        <f>Assumptions!AQ136</f>
        <v>35000</v>
      </c>
      <c r="AR80" s="63">
        <f>Assumptions!AR136</f>
        <v>0</v>
      </c>
      <c r="AS80" s="63">
        <f>Assumptions!AS136</f>
        <v>0</v>
      </c>
      <c r="AT80" s="63">
        <f>Assumptions!AT136</f>
        <v>0</v>
      </c>
      <c r="AU80" s="63">
        <f>Assumptions!AU136</f>
        <v>0</v>
      </c>
      <c r="AV80" s="63">
        <f>Assumptions!AV136</f>
        <v>0</v>
      </c>
      <c r="AW80" s="63">
        <f>Assumptions!AW136</f>
        <v>0</v>
      </c>
      <c r="AX80" s="63">
        <f>Assumptions!AX136</f>
        <v>0</v>
      </c>
      <c r="AY80" s="63">
        <f>Assumptions!AY136</f>
        <v>0</v>
      </c>
      <c r="AZ80" s="142"/>
      <c r="BA80" s="142"/>
      <c r="BB80" s="142"/>
      <c r="BC80" s="142"/>
      <c r="BD80" s="142"/>
      <c r="BE80" s="142"/>
      <c r="BF80" s="142"/>
      <c r="BG80" s="142"/>
      <c r="BH80" s="142"/>
      <c r="BI80" s="142"/>
      <c r="BJ80" s="142"/>
    </row>
    <row r="81" spans="2:62" x14ac:dyDescent="0.15">
      <c r="B81" s="299" t="s">
        <v>244</v>
      </c>
      <c r="C81" s="94" t="s">
        <v>17</v>
      </c>
      <c r="D81" s="189">
        <v>0</v>
      </c>
      <c r="E81" s="57">
        <v>0</v>
      </c>
      <c r="F81" s="57">
        <v>0</v>
      </c>
      <c r="G81" s="57">
        <v>0</v>
      </c>
      <c r="H81" s="57">
        <v>0</v>
      </c>
      <c r="I81" s="57">
        <v>0</v>
      </c>
      <c r="J81" s="57">
        <v>0</v>
      </c>
      <c r="K81" s="57">
        <v>213.88000000000002</v>
      </c>
      <c r="L81" s="57">
        <v>1727.9</v>
      </c>
      <c r="M81" s="57">
        <v>1275.1800000000003</v>
      </c>
      <c r="N81" s="53">
        <f>Assumptions!N142</f>
        <v>2589.4</v>
      </c>
      <c r="O81" s="53">
        <f>Assumptions!O142</f>
        <v>3529.81</v>
      </c>
      <c r="P81" s="57">
        <v>0</v>
      </c>
      <c r="Q81" s="57">
        <v>0</v>
      </c>
      <c r="R81" s="57">
        <v>0</v>
      </c>
      <c r="S81" s="57">
        <v>0</v>
      </c>
      <c r="T81" s="57">
        <v>0</v>
      </c>
      <c r="U81" s="57">
        <v>0</v>
      </c>
      <c r="V81" s="57">
        <v>0</v>
      </c>
      <c r="W81" s="57">
        <v>0</v>
      </c>
      <c r="X81" s="57">
        <v>0</v>
      </c>
      <c r="Y81" s="57">
        <v>0</v>
      </c>
      <c r="Z81" s="57">
        <v>0</v>
      </c>
      <c r="AA81" s="57">
        <v>0</v>
      </c>
      <c r="AB81" s="57">
        <v>0</v>
      </c>
      <c r="AC81" s="57">
        <v>0</v>
      </c>
      <c r="AD81" s="57">
        <v>0</v>
      </c>
      <c r="AE81" s="57">
        <v>0</v>
      </c>
      <c r="AF81" s="57">
        <v>0</v>
      </c>
      <c r="AG81" s="57">
        <v>0</v>
      </c>
      <c r="AH81" s="57">
        <v>0</v>
      </c>
      <c r="AI81" s="57">
        <v>0</v>
      </c>
      <c r="AJ81" s="57">
        <v>0</v>
      </c>
      <c r="AK81" s="57">
        <v>0</v>
      </c>
      <c r="AL81" s="57">
        <v>0</v>
      </c>
      <c r="AM81" s="57">
        <v>0</v>
      </c>
      <c r="AN81" s="57">
        <v>0</v>
      </c>
      <c r="AO81" s="57">
        <v>0</v>
      </c>
      <c r="AP81" s="57">
        <v>0</v>
      </c>
      <c r="AQ81" s="57">
        <v>0</v>
      </c>
      <c r="AR81" s="57">
        <v>0</v>
      </c>
      <c r="AS81" s="57">
        <v>0</v>
      </c>
      <c r="AT81" s="57">
        <v>0</v>
      </c>
      <c r="AU81" s="57">
        <v>0</v>
      </c>
      <c r="AV81" s="57">
        <v>0</v>
      </c>
      <c r="AW81" s="57">
        <v>0</v>
      </c>
      <c r="AX81" s="57">
        <v>0</v>
      </c>
      <c r="AY81" s="57">
        <v>0</v>
      </c>
      <c r="AZ81" s="142"/>
      <c r="BA81" s="142"/>
      <c r="BB81" s="142"/>
      <c r="BC81" s="142"/>
      <c r="BD81" s="142"/>
      <c r="BE81" s="142"/>
      <c r="BF81" s="142"/>
      <c r="BG81" s="142"/>
      <c r="BH81" s="142"/>
      <c r="BI81" s="142"/>
      <c r="BJ81" s="142"/>
    </row>
    <row r="82" spans="2:62" x14ac:dyDescent="0.15">
      <c r="B82" s="299" t="s">
        <v>320</v>
      </c>
      <c r="C82" s="94" t="s">
        <v>17</v>
      </c>
      <c r="D82" s="189">
        <v>0</v>
      </c>
      <c r="E82" s="57">
        <v>0</v>
      </c>
      <c r="F82" s="57">
        <v>0</v>
      </c>
      <c r="G82" s="76">
        <v>18.38</v>
      </c>
      <c r="H82" s="57">
        <v>0</v>
      </c>
      <c r="I82" s="76">
        <v>50</v>
      </c>
      <c r="J82" s="57">
        <v>0</v>
      </c>
      <c r="K82" s="57">
        <v>0</v>
      </c>
      <c r="L82" s="57">
        <v>0</v>
      </c>
      <c r="M82" s="81">
        <v>52</v>
      </c>
      <c r="N82" s="53">
        <f>Assumptions!N143</f>
        <v>40.619999999999997</v>
      </c>
      <c r="O82" s="53">
        <f>Assumptions!O143</f>
        <v>29.89</v>
      </c>
      <c r="P82" s="53">
        <f>Assumptions!P143</f>
        <v>0</v>
      </c>
      <c r="Q82" s="53">
        <f>Assumptions!Q143</f>
        <v>0</v>
      </c>
      <c r="R82" s="53">
        <f>Assumptions!R143</f>
        <v>0</v>
      </c>
      <c r="S82" s="53">
        <f>Assumptions!S143</f>
        <v>0</v>
      </c>
      <c r="T82" s="53">
        <f>Assumptions!T143</f>
        <v>0</v>
      </c>
      <c r="U82" s="53">
        <f>Assumptions!U143</f>
        <v>0</v>
      </c>
      <c r="V82" s="53">
        <f>Assumptions!V143</f>
        <v>500</v>
      </c>
      <c r="W82" s="53">
        <f>Assumptions!W143</f>
        <v>500</v>
      </c>
      <c r="X82" s="53">
        <f>Assumptions!X143</f>
        <v>500</v>
      </c>
      <c r="Y82" s="53">
        <f>Assumptions!Y143</f>
        <v>500</v>
      </c>
      <c r="Z82" s="53">
        <f>Assumptions!Z143</f>
        <v>500</v>
      </c>
      <c r="AA82" s="53">
        <f>Assumptions!AA143</f>
        <v>500</v>
      </c>
      <c r="AB82" s="53">
        <f>Assumptions!AB143</f>
        <v>500</v>
      </c>
      <c r="AC82" s="53">
        <f>Assumptions!AC143</f>
        <v>500</v>
      </c>
      <c r="AD82" s="53">
        <f>Assumptions!AD143</f>
        <v>500</v>
      </c>
      <c r="AE82" s="53">
        <f>Assumptions!AE143</f>
        <v>500</v>
      </c>
      <c r="AF82" s="53">
        <f>Assumptions!AF143</f>
        <v>500</v>
      </c>
      <c r="AG82" s="53">
        <f>Assumptions!AG143</f>
        <v>500</v>
      </c>
      <c r="AH82" s="53">
        <f>Assumptions!AH143</f>
        <v>500</v>
      </c>
      <c r="AI82" s="53">
        <f>Assumptions!AI143</f>
        <v>500</v>
      </c>
      <c r="AJ82" s="53">
        <f>Assumptions!AJ143</f>
        <v>500</v>
      </c>
      <c r="AK82" s="53">
        <f>Assumptions!AK143</f>
        <v>500</v>
      </c>
      <c r="AL82" s="53">
        <f>Assumptions!AL143</f>
        <v>500</v>
      </c>
      <c r="AM82" s="184">
        <f>Assumptions!AM143</f>
        <v>500</v>
      </c>
      <c r="AN82" s="184">
        <f>Assumptions!AN143</f>
        <v>1000</v>
      </c>
      <c r="AO82" s="184">
        <f>Assumptions!AO143</f>
        <v>1000</v>
      </c>
      <c r="AP82" s="184">
        <f>Assumptions!AP143</f>
        <v>1000</v>
      </c>
      <c r="AQ82" s="184">
        <f>Assumptions!AQ143</f>
        <v>1000</v>
      </c>
      <c r="AR82" s="184">
        <f>Assumptions!AR143</f>
        <v>1000</v>
      </c>
      <c r="AS82" s="184">
        <f>Assumptions!AS143</f>
        <v>1000</v>
      </c>
      <c r="AT82" s="184">
        <f>Assumptions!AT143</f>
        <v>1000</v>
      </c>
      <c r="AU82" s="184">
        <f>Assumptions!AU143</f>
        <v>1000</v>
      </c>
      <c r="AV82" s="184">
        <f>Assumptions!AV143</f>
        <v>1000</v>
      </c>
      <c r="AW82" s="184">
        <f>Assumptions!AW143</f>
        <v>1000</v>
      </c>
      <c r="AX82" s="184">
        <f>Assumptions!AX143</f>
        <v>1000</v>
      </c>
      <c r="AY82" s="184">
        <f>Assumptions!AY143</f>
        <v>1000</v>
      </c>
      <c r="AZ82" s="142"/>
      <c r="BA82" s="142"/>
      <c r="BB82" s="142"/>
      <c r="BC82" s="142"/>
      <c r="BD82" s="142"/>
      <c r="BE82" s="142"/>
      <c r="BF82" s="142"/>
      <c r="BG82" s="142"/>
      <c r="BH82" s="142"/>
      <c r="BI82" s="142"/>
      <c r="BJ82" s="142"/>
    </row>
    <row r="83" spans="2:62" s="74" customFormat="1" x14ac:dyDescent="0.15">
      <c r="B83" s="103"/>
      <c r="C83" s="104"/>
      <c r="D83" s="193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29"/>
      <c r="AN83" s="29"/>
      <c r="AO83" s="29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142"/>
      <c r="BA83" s="142"/>
      <c r="BB83" s="142"/>
      <c r="BC83" s="142"/>
      <c r="BD83" s="142"/>
      <c r="BE83" s="142"/>
      <c r="BF83" s="142"/>
      <c r="BG83" s="142"/>
      <c r="BH83" s="142"/>
      <c r="BI83" s="142"/>
      <c r="BJ83" s="142"/>
    </row>
    <row r="84" spans="2:62" s="90" customFormat="1" x14ac:dyDescent="0.15">
      <c r="B84" s="90" t="s">
        <v>245</v>
      </c>
      <c r="C84" s="94" t="s">
        <v>17</v>
      </c>
      <c r="D84" s="201">
        <f>Assumptions!D145</f>
        <v>0</v>
      </c>
      <c r="E84" s="69">
        <f>Assumptions!E145</f>
        <v>0</v>
      </c>
      <c r="F84" s="69">
        <f>Assumptions!F145</f>
        <v>0</v>
      </c>
      <c r="G84" s="69">
        <f>Assumptions!G145</f>
        <v>0</v>
      </c>
      <c r="H84" s="69">
        <f>Assumptions!H145</f>
        <v>0</v>
      </c>
      <c r="I84" s="69">
        <f>Assumptions!I145</f>
        <v>0</v>
      </c>
      <c r="J84" s="69">
        <f>Assumptions!J145</f>
        <v>0</v>
      </c>
      <c r="K84" s="69">
        <f>Assumptions!K145</f>
        <v>0</v>
      </c>
      <c r="L84" s="69">
        <f>Assumptions!L145</f>
        <v>0</v>
      </c>
      <c r="M84" s="69">
        <f>Assumptions!M145</f>
        <v>0</v>
      </c>
      <c r="N84" s="69">
        <f>Assumptions!N145</f>
        <v>0</v>
      </c>
      <c r="O84" s="69">
        <f>Assumptions!O145</f>
        <v>0</v>
      </c>
      <c r="P84" s="69">
        <f>Assumptions!P145</f>
        <v>0</v>
      </c>
      <c r="Q84" s="69">
        <f>Assumptions!Q145</f>
        <v>0</v>
      </c>
      <c r="R84" s="69">
        <f>Assumptions!R145</f>
        <v>0</v>
      </c>
      <c r="S84" s="69">
        <f>Assumptions!S145</f>
        <v>0</v>
      </c>
      <c r="T84" s="69">
        <f>Assumptions!T145</f>
        <v>0</v>
      </c>
      <c r="U84" s="69">
        <f>Assumptions!U145</f>
        <v>0</v>
      </c>
      <c r="V84" s="69">
        <f>Assumptions!V145</f>
        <v>7034</v>
      </c>
      <c r="W84" s="69">
        <f>Assumptions!W145</f>
        <v>19887</v>
      </c>
      <c r="X84" s="69">
        <f>Assumptions!X145</f>
        <v>0</v>
      </c>
      <c r="Y84" s="69">
        <f>Assumptions!Y145</f>
        <v>0</v>
      </c>
      <c r="Z84" s="69">
        <f>Assumptions!Z145</f>
        <v>0</v>
      </c>
      <c r="AA84" s="69">
        <f>Assumptions!AA145</f>
        <v>0</v>
      </c>
      <c r="AB84" s="69">
        <f>Assumptions!AB145</f>
        <v>0</v>
      </c>
      <c r="AC84" s="69">
        <f>Assumptions!AC145</f>
        <v>0</v>
      </c>
      <c r="AD84" s="69">
        <f>Assumptions!AD145</f>
        <v>0</v>
      </c>
      <c r="AE84" s="69">
        <f>Assumptions!AE145</f>
        <v>21180</v>
      </c>
      <c r="AF84" s="69">
        <f>Assumptions!AF145</f>
        <v>21230</v>
      </c>
      <c r="AG84" s="69">
        <f>Assumptions!AG145</f>
        <v>0</v>
      </c>
      <c r="AH84" s="69">
        <f>Assumptions!AH145</f>
        <v>0</v>
      </c>
      <c r="AI84" s="69">
        <f>Assumptions!AI145</f>
        <v>0</v>
      </c>
      <c r="AJ84" s="69">
        <f>Assumptions!AJ145</f>
        <v>0</v>
      </c>
      <c r="AK84" s="69">
        <f>Assumptions!AK145</f>
        <v>0</v>
      </c>
      <c r="AL84" s="69">
        <f>Assumptions!AL145</f>
        <v>0</v>
      </c>
      <c r="AM84" s="202">
        <f>Assumptions!AM145</f>
        <v>0</v>
      </c>
      <c r="AN84" s="202">
        <f>Assumptions!AN145</f>
        <v>0</v>
      </c>
      <c r="AO84" s="202">
        <f>Assumptions!AO145</f>
        <v>0</v>
      </c>
      <c r="AP84" s="202">
        <f>Assumptions!AP145</f>
        <v>0</v>
      </c>
      <c r="AQ84" s="202">
        <f>Assumptions!AQ145</f>
        <v>21180</v>
      </c>
      <c r="AR84" s="202">
        <f>Assumptions!AR145</f>
        <v>0</v>
      </c>
      <c r="AS84" s="202">
        <f>Assumptions!AS145</f>
        <v>0</v>
      </c>
      <c r="AT84" s="202">
        <f>Assumptions!AT145</f>
        <v>0</v>
      </c>
      <c r="AU84" s="202">
        <f>Assumptions!AU145</f>
        <v>0</v>
      </c>
      <c r="AV84" s="202">
        <f>Assumptions!AV145</f>
        <v>0</v>
      </c>
      <c r="AW84" s="202">
        <f>Assumptions!AW145</f>
        <v>0</v>
      </c>
      <c r="AX84" s="202">
        <f>Assumptions!AX145</f>
        <v>0</v>
      </c>
      <c r="AY84" s="202">
        <f>Assumptions!AY145</f>
        <v>0</v>
      </c>
      <c r="AZ84" s="142"/>
      <c r="BA84" s="142"/>
      <c r="BB84" s="142"/>
      <c r="BC84" s="142"/>
      <c r="BD84" s="142"/>
      <c r="BE84" s="142"/>
      <c r="BF84" s="142"/>
      <c r="BG84" s="142"/>
      <c r="BH84" s="142"/>
      <c r="BI84" s="142"/>
      <c r="BJ84" s="142"/>
    </row>
    <row r="85" spans="2:62" x14ac:dyDescent="0.15">
      <c r="B85" s="299" t="s">
        <v>246</v>
      </c>
      <c r="C85" s="94" t="s">
        <v>17</v>
      </c>
      <c r="D85" s="189">
        <v>0</v>
      </c>
      <c r="E85" s="57">
        <v>0</v>
      </c>
      <c r="F85" s="57">
        <v>0</v>
      </c>
      <c r="G85" s="57">
        <v>0</v>
      </c>
      <c r="H85" s="57">
        <v>0</v>
      </c>
      <c r="I85" s="57">
        <v>0</v>
      </c>
      <c r="J85" s="57">
        <v>0</v>
      </c>
      <c r="K85" s="57">
        <v>0</v>
      </c>
      <c r="L85" s="57">
        <v>0</v>
      </c>
      <c r="M85" s="57">
        <v>0</v>
      </c>
      <c r="N85" s="57">
        <v>0</v>
      </c>
      <c r="O85" s="57">
        <v>0</v>
      </c>
      <c r="P85" s="46">
        <f>Assumptions!P146</f>
        <v>0</v>
      </c>
      <c r="Q85" s="46">
        <f>Assumptions!Q146</f>
        <v>0</v>
      </c>
      <c r="R85" s="46">
        <f>Assumptions!R146</f>
        <v>0</v>
      </c>
      <c r="S85" s="46">
        <f>Assumptions!S146</f>
        <v>0</v>
      </c>
      <c r="T85" s="46">
        <f>Assumptions!T146</f>
        <v>0</v>
      </c>
      <c r="U85" s="46">
        <f>Assumptions!U146</f>
        <v>0</v>
      </c>
      <c r="V85" s="46">
        <f>Assumptions!V146</f>
        <v>1500</v>
      </c>
      <c r="W85" s="46">
        <f>Assumptions!W146</f>
        <v>3000</v>
      </c>
      <c r="X85" s="46">
        <f>Assumptions!X146</f>
        <v>0</v>
      </c>
      <c r="Y85" s="46">
        <f>Assumptions!Y146</f>
        <v>0</v>
      </c>
      <c r="Z85" s="46">
        <f>Assumptions!Z146</f>
        <v>0</v>
      </c>
      <c r="AA85" s="46">
        <f>Assumptions!AA146</f>
        <v>0</v>
      </c>
      <c r="AB85" s="46">
        <f>Assumptions!AB146</f>
        <v>0</v>
      </c>
      <c r="AC85" s="46">
        <f>Assumptions!AC146</f>
        <v>0</v>
      </c>
      <c r="AD85" s="46">
        <f>Assumptions!AD146</f>
        <v>0</v>
      </c>
      <c r="AE85" s="46">
        <f>Assumptions!AE146</f>
        <v>3000</v>
      </c>
      <c r="AF85" s="46">
        <f>Assumptions!AF146</f>
        <v>3000</v>
      </c>
      <c r="AG85" s="46">
        <f>Assumptions!AG146</f>
        <v>0</v>
      </c>
      <c r="AH85" s="46">
        <f>Assumptions!AH146</f>
        <v>0</v>
      </c>
      <c r="AI85" s="46">
        <f>Assumptions!AI146</f>
        <v>0</v>
      </c>
      <c r="AJ85" s="46">
        <f>Assumptions!AJ146</f>
        <v>0</v>
      </c>
      <c r="AK85" s="46">
        <f>Assumptions!AK146</f>
        <v>0</v>
      </c>
      <c r="AL85" s="46">
        <f>Assumptions!AL146</f>
        <v>0</v>
      </c>
      <c r="AM85" s="46">
        <f>Assumptions!AM146</f>
        <v>0</v>
      </c>
      <c r="AN85" s="46">
        <f>Assumptions!AN146</f>
        <v>0</v>
      </c>
      <c r="AO85" s="46">
        <f>Assumptions!AO146</f>
        <v>0</v>
      </c>
      <c r="AP85" s="46">
        <f>Assumptions!AP146</f>
        <v>0</v>
      </c>
      <c r="AQ85" s="46">
        <f>Assumptions!AQ146</f>
        <v>3000</v>
      </c>
      <c r="AR85" s="46">
        <f>Assumptions!AR146</f>
        <v>0</v>
      </c>
      <c r="AS85" s="46">
        <f>Assumptions!AS146</f>
        <v>0</v>
      </c>
      <c r="AT85" s="46">
        <f>Assumptions!AT146</f>
        <v>0</v>
      </c>
      <c r="AU85" s="46">
        <f>Assumptions!AU146</f>
        <v>0</v>
      </c>
      <c r="AV85" s="46">
        <f>Assumptions!AV146</f>
        <v>0</v>
      </c>
      <c r="AW85" s="46">
        <f>Assumptions!AW146</f>
        <v>0</v>
      </c>
      <c r="AX85" s="46">
        <f>Assumptions!AX146</f>
        <v>0</v>
      </c>
      <c r="AY85" s="46">
        <f>Assumptions!AY146</f>
        <v>0</v>
      </c>
      <c r="AZ85" s="142"/>
      <c r="BA85" s="142"/>
      <c r="BB85" s="142"/>
      <c r="BC85" s="142"/>
      <c r="BD85" s="142"/>
      <c r="BE85" s="142"/>
      <c r="BF85" s="142"/>
      <c r="BG85" s="142"/>
      <c r="BH85" s="142"/>
      <c r="BI85" s="142"/>
      <c r="BJ85" s="142"/>
    </row>
    <row r="86" spans="2:62" x14ac:dyDescent="0.15">
      <c r="B86" s="299" t="s">
        <v>247</v>
      </c>
      <c r="C86" s="94" t="s">
        <v>17</v>
      </c>
      <c r="D86" s="189">
        <v>0</v>
      </c>
      <c r="E86" s="57">
        <v>0</v>
      </c>
      <c r="F86" s="57">
        <v>0</v>
      </c>
      <c r="G86" s="57">
        <v>0</v>
      </c>
      <c r="H86" s="57">
        <v>0</v>
      </c>
      <c r="I86" s="57">
        <v>0</v>
      </c>
      <c r="J86" s="57">
        <v>0</v>
      </c>
      <c r="K86" s="57">
        <v>0</v>
      </c>
      <c r="L86" s="57">
        <v>0</v>
      </c>
      <c r="M86" s="57">
        <v>0</v>
      </c>
      <c r="N86" s="57">
        <v>0</v>
      </c>
      <c r="O86" s="57">
        <v>0</v>
      </c>
      <c r="P86" s="46">
        <f>Assumptions!P147</f>
        <v>0</v>
      </c>
      <c r="Q86" s="46">
        <f>Assumptions!Q147</f>
        <v>0</v>
      </c>
      <c r="R86" s="46">
        <f>Assumptions!R147</f>
        <v>0</v>
      </c>
      <c r="S86" s="46">
        <f>Assumptions!S147</f>
        <v>0</v>
      </c>
      <c r="T86" s="46">
        <f>Assumptions!T147</f>
        <v>0</v>
      </c>
      <c r="U86" s="46">
        <f>Assumptions!U147</f>
        <v>0</v>
      </c>
      <c r="V86" s="46">
        <f>Assumptions!V147</f>
        <v>500</v>
      </c>
      <c r="W86" s="46">
        <f>Assumptions!W147</f>
        <v>5000</v>
      </c>
      <c r="X86" s="46">
        <f>Assumptions!X147</f>
        <v>0</v>
      </c>
      <c r="Y86" s="46">
        <f>Assumptions!Y147</f>
        <v>0</v>
      </c>
      <c r="Z86" s="46">
        <f>Assumptions!Z147</f>
        <v>0</v>
      </c>
      <c r="AA86" s="46">
        <f>Assumptions!AA147</f>
        <v>0</v>
      </c>
      <c r="AB86" s="46">
        <f>Assumptions!AB147</f>
        <v>0</v>
      </c>
      <c r="AC86" s="46">
        <f>Assumptions!AC147</f>
        <v>0</v>
      </c>
      <c r="AD86" s="46">
        <f>Assumptions!AD147</f>
        <v>0</v>
      </c>
      <c r="AE86" s="46">
        <f>Assumptions!AE147</f>
        <v>5000</v>
      </c>
      <c r="AF86" s="46">
        <f>Assumptions!AF147</f>
        <v>5000</v>
      </c>
      <c r="AG86" s="46">
        <f>Assumptions!AG147</f>
        <v>0</v>
      </c>
      <c r="AH86" s="46">
        <f>Assumptions!AH147</f>
        <v>0</v>
      </c>
      <c r="AI86" s="46">
        <f>Assumptions!AI147</f>
        <v>0</v>
      </c>
      <c r="AJ86" s="46">
        <f>Assumptions!AJ147</f>
        <v>0</v>
      </c>
      <c r="AK86" s="46">
        <f>Assumptions!AK147</f>
        <v>0</v>
      </c>
      <c r="AL86" s="46">
        <f>Assumptions!AL147</f>
        <v>0</v>
      </c>
      <c r="AM86" s="46">
        <f>Assumptions!AM147</f>
        <v>0</v>
      </c>
      <c r="AN86" s="46">
        <f>Assumptions!AN147</f>
        <v>0</v>
      </c>
      <c r="AO86" s="46">
        <f>Assumptions!AO147</f>
        <v>0</v>
      </c>
      <c r="AP86" s="46">
        <f>Assumptions!AP147</f>
        <v>0</v>
      </c>
      <c r="AQ86" s="46">
        <f>Assumptions!AQ147</f>
        <v>5000</v>
      </c>
      <c r="AR86" s="46">
        <f>Assumptions!AR147</f>
        <v>0</v>
      </c>
      <c r="AS86" s="46">
        <f>Assumptions!AS147</f>
        <v>0</v>
      </c>
      <c r="AT86" s="46">
        <f>Assumptions!AT147</f>
        <v>0</v>
      </c>
      <c r="AU86" s="46">
        <f>Assumptions!AU147</f>
        <v>0</v>
      </c>
      <c r="AV86" s="46">
        <f>Assumptions!AV147</f>
        <v>0</v>
      </c>
      <c r="AW86" s="46">
        <f>Assumptions!AW147</f>
        <v>0</v>
      </c>
      <c r="AX86" s="46">
        <f>Assumptions!AX147</f>
        <v>0</v>
      </c>
      <c r="AY86" s="46">
        <f>Assumptions!AY147</f>
        <v>0</v>
      </c>
      <c r="AZ86" s="142"/>
      <c r="BA86" s="142"/>
      <c r="BB86" s="142"/>
      <c r="BC86" s="142"/>
      <c r="BD86" s="142"/>
      <c r="BE86" s="142"/>
      <c r="BF86" s="142"/>
      <c r="BG86" s="142"/>
      <c r="BH86" s="142"/>
      <c r="BI86" s="142"/>
      <c r="BJ86" s="142"/>
    </row>
    <row r="87" spans="2:62" x14ac:dyDescent="0.15">
      <c r="B87" s="299" t="s">
        <v>248</v>
      </c>
      <c r="C87" s="94" t="s">
        <v>17</v>
      </c>
      <c r="D87" s="189">
        <v>0</v>
      </c>
      <c r="E87" s="57">
        <v>0</v>
      </c>
      <c r="F87" s="57">
        <v>0</v>
      </c>
      <c r="G87" s="57">
        <v>0</v>
      </c>
      <c r="H87" s="57">
        <v>0</v>
      </c>
      <c r="I87" s="57">
        <v>0</v>
      </c>
      <c r="J87" s="57">
        <v>0</v>
      </c>
      <c r="K87" s="57">
        <v>0</v>
      </c>
      <c r="L87" s="57">
        <v>0</v>
      </c>
      <c r="M87" s="57">
        <v>0</v>
      </c>
      <c r="N87" s="57">
        <v>0</v>
      </c>
      <c r="O87" s="57">
        <v>0</v>
      </c>
      <c r="P87" s="46">
        <f>Assumptions!P148</f>
        <v>0</v>
      </c>
      <c r="Q87" s="46">
        <f>Assumptions!Q148</f>
        <v>0</v>
      </c>
      <c r="R87" s="46">
        <f>Assumptions!R148</f>
        <v>0</v>
      </c>
      <c r="S87" s="46">
        <f>Assumptions!S148</f>
        <v>0</v>
      </c>
      <c r="T87" s="46">
        <f>Assumptions!T148</f>
        <v>0</v>
      </c>
      <c r="U87" s="46">
        <f>Assumptions!U148</f>
        <v>0</v>
      </c>
      <c r="V87" s="46">
        <f>Assumptions!V148</f>
        <v>1000</v>
      </c>
      <c r="W87" s="46">
        <f>Assumptions!W148</f>
        <v>2000</v>
      </c>
      <c r="X87" s="46">
        <f>Assumptions!X148</f>
        <v>0</v>
      </c>
      <c r="Y87" s="46">
        <f>Assumptions!Y148</f>
        <v>0</v>
      </c>
      <c r="Z87" s="46">
        <f>Assumptions!Z148</f>
        <v>0</v>
      </c>
      <c r="AA87" s="46">
        <f>Assumptions!AA148</f>
        <v>0</v>
      </c>
      <c r="AB87" s="46">
        <f>Assumptions!AB148</f>
        <v>0</v>
      </c>
      <c r="AC87" s="46">
        <f>Assumptions!AC148</f>
        <v>0</v>
      </c>
      <c r="AD87" s="46">
        <f>Assumptions!AD148</f>
        <v>0</v>
      </c>
      <c r="AE87" s="46">
        <f>Assumptions!AE148</f>
        <v>2000</v>
      </c>
      <c r="AF87" s="46">
        <f>Assumptions!AF148</f>
        <v>2000</v>
      </c>
      <c r="AG87" s="46">
        <f>Assumptions!AG148</f>
        <v>0</v>
      </c>
      <c r="AH87" s="46">
        <f>Assumptions!AH148</f>
        <v>0</v>
      </c>
      <c r="AI87" s="46">
        <f>Assumptions!AI148</f>
        <v>0</v>
      </c>
      <c r="AJ87" s="46">
        <f>Assumptions!AJ148</f>
        <v>0</v>
      </c>
      <c r="AK87" s="46">
        <f>Assumptions!AK148</f>
        <v>0</v>
      </c>
      <c r="AL87" s="46">
        <f>Assumptions!AL148</f>
        <v>0</v>
      </c>
      <c r="AM87" s="46">
        <f>Assumptions!AM148</f>
        <v>0</v>
      </c>
      <c r="AN87" s="46">
        <f>Assumptions!AN148</f>
        <v>0</v>
      </c>
      <c r="AO87" s="46">
        <f>Assumptions!AO148</f>
        <v>0</v>
      </c>
      <c r="AP87" s="46">
        <f>Assumptions!AP148</f>
        <v>0</v>
      </c>
      <c r="AQ87" s="46">
        <f>Assumptions!AQ148</f>
        <v>2000</v>
      </c>
      <c r="AR87" s="46">
        <f>Assumptions!AR148</f>
        <v>0</v>
      </c>
      <c r="AS87" s="46">
        <f>Assumptions!AS148</f>
        <v>0</v>
      </c>
      <c r="AT87" s="46">
        <f>Assumptions!AT148</f>
        <v>0</v>
      </c>
      <c r="AU87" s="46">
        <f>Assumptions!AU148</f>
        <v>0</v>
      </c>
      <c r="AV87" s="46">
        <f>Assumptions!AV148</f>
        <v>0</v>
      </c>
      <c r="AW87" s="46">
        <f>Assumptions!AW148</f>
        <v>0</v>
      </c>
      <c r="AX87" s="46">
        <f>Assumptions!AX148</f>
        <v>0</v>
      </c>
      <c r="AY87" s="46">
        <f>Assumptions!AY148</f>
        <v>0</v>
      </c>
      <c r="AZ87" s="142"/>
      <c r="BA87" s="142"/>
      <c r="BB87" s="142"/>
      <c r="BC87" s="142"/>
      <c r="BD87" s="142"/>
      <c r="BE87" s="142"/>
      <c r="BF87" s="142"/>
      <c r="BG87" s="142"/>
      <c r="BH87" s="142"/>
      <c r="BI87" s="142"/>
      <c r="BJ87" s="142"/>
    </row>
    <row r="88" spans="2:62" x14ac:dyDescent="0.15">
      <c r="B88" s="299" t="s">
        <v>249</v>
      </c>
      <c r="C88" s="94" t="s">
        <v>17</v>
      </c>
      <c r="D88" s="189">
        <v>0</v>
      </c>
      <c r="E88" s="57">
        <v>0</v>
      </c>
      <c r="F88" s="57">
        <v>0</v>
      </c>
      <c r="G88" s="57">
        <v>0</v>
      </c>
      <c r="H88" s="57">
        <v>0</v>
      </c>
      <c r="I88" s="57">
        <v>0</v>
      </c>
      <c r="J88" s="57">
        <v>0</v>
      </c>
      <c r="K88" s="57">
        <v>0</v>
      </c>
      <c r="L88" s="57">
        <v>0</v>
      </c>
      <c r="M88" s="57">
        <v>0</v>
      </c>
      <c r="N88" s="57">
        <v>0</v>
      </c>
      <c r="O88" s="57">
        <v>0</v>
      </c>
      <c r="P88" s="46">
        <f>Assumptions!P149</f>
        <v>0</v>
      </c>
      <c r="Q88" s="46">
        <f>Assumptions!Q149</f>
        <v>0</v>
      </c>
      <c r="R88" s="46">
        <f>Assumptions!R149</f>
        <v>0</v>
      </c>
      <c r="S88" s="46">
        <f>Assumptions!S149</f>
        <v>0</v>
      </c>
      <c r="T88" s="46">
        <f>Assumptions!T149</f>
        <v>0</v>
      </c>
      <c r="U88" s="46">
        <f>Assumptions!U149</f>
        <v>0</v>
      </c>
      <c r="V88" s="46">
        <f>Assumptions!V149</f>
        <v>900</v>
      </c>
      <c r="W88" s="46">
        <f>Assumptions!W149</f>
        <v>1000</v>
      </c>
      <c r="X88" s="46">
        <f>Assumptions!X149</f>
        <v>0</v>
      </c>
      <c r="Y88" s="46">
        <f>Assumptions!Y149</f>
        <v>0</v>
      </c>
      <c r="Z88" s="46">
        <f>Assumptions!Z149</f>
        <v>0</v>
      </c>
      <c r="AA88" s="46">
        <f>Assumptions!AA149</f>
        <v>0</v>
      </c>
      <c r="AB88" s="46">
        <f>Assumptions!AB149</f>
        <v>0</v>
      </c>
      <c r="AC88" s="46">
        <f>Assumptions!AC149</f>
        <v>0</v>
      </c>
      <c r="AD88" s="46">
        <f>Assumptions!AD149</f>
        <v>0</v>
      </c>
      <c r="AE88" s="46">
        <f>Assumptions!AE149</f>
        <v>1000</v>
      </c>
      <c r="AF88" s="46">
        <f>Assumptions!AF149</f>
        <v>1350</v>
      </c>
      <c r="AG88" s="46">
        <f>Assumptions!AG149</f>
        <v>0</v>
      </c>
      <c r="AH88" s="46">
        <f>Assumptions!AH149</f>
        <v>0</v>
      </c>
      <c r="AI88" s="46">
        <f>Assumptions!AI149</f>
        <v>0</v>
      </c>
      <c r="AJ88" s="46">
        <f>Assumptions!AJ149</f>
        <v>0</v>
      </c>
      <c r="AK88" s="46">
        <f>Assumptions!AK149</f>
        <v>0</v>
      </c>
      <c r="AL88" s="46">
        <f>Assumptions!AL149</f>
        <v>0</v>
      </c>
      <c r="AM88" s="46">
        <f>Assumptions!AM149</f>
        <v>0</v>
      </c>
      <c r="AN88" s="46">
        <f>Assumptions!AN149</f>
        <v>0</v>
      </c>
      <c r="AO88" s="46">
        <f>Assumptions!AO149</f>
        <v>0</v>
      </c>
      <c r="AP88" s="46">
        <f>Assumptions!AP149</f>
        <v>0</v>
      </c>
      <c r="AQ88" s="46">
        <f>Assumptions!AQ149</f>
        <v>1000</v>
      </c>
      <c r="AR88" s="46">
        <f>Assumptions!AR149</f>
        <v>0</v>
      </c>
      <c r="AS88" s="46">
        <f>Assumptions!AS149</f>
        <v>0</v>
      </c>
      <c r="AT88" s="46">
        <f>Assumptions!AT149</f>
        <v>0</v>
      </c>
      <c r="AU88" s="46">
        <f>Assumptions!AU149</f>
        <v>0</v>
      </c>
      <c r="AV88" s="46">
        <f>Assumptions!AV149</f>
        <v>0</v>
      </c>
      <c r="AW88" s="46">
        <f>Assumptions!AW149</f>
        <v>0</v>
      </c>
      <c r="AX88" s="46">
        <f>Assumptions!AX149</f>
        <v>0</v>
      </c>
      <c r="AY88" s="46">
        <f>Assumptions!AY149</f>
        <v>0</v>
      </c>
      <c r="AZ88" s="142"/>
      <c r="BA88" s="142"/>
      <c r="BB88" s="142"/>
      <c r="BC88" s="142"/>
      <c r="BD88" s="142"/>
      <c r="BE88" s="142"/>
      <c r="BF88" s="142"/>
      <c r="BG88" s="142"/>
      <c r="BH88" s="142"/>
      <c r="BI88" s="142"/>
      <c r="BJ88" s="142"/>
    </row>
    <row r="89" spans="2:62" x14ac:dyDescent="0.15">
      <c r="B89" s="299" t="s">
        <v>250</v>
      </c>
      <c r="C89" s="94" t="s">
        <v>17</v>
      </c>
      <c r="D89" s="189">
        <v>0</v>
      </c>
      <c r="E89" s="57">
        <v>0</v>
      </c>
      <c r="F89" s="57">
        <v>0</v>
      </c>
      <c r="G89" s="57">
        <v>0</v>
      </c>
      <c r="H89" s="57">
        <v>0</v>
      </c>
      <c r="I89" s="57">
        <v>0</v>
      </c>
      <c r="J89" s="57">
        <v>0</v>
      </c>
      <c r="K89" s="57">
        <v>0</v>
      </c>
      <c r="L89" s="57">
        <v>0</v>
      </c>
      <c r="M89" s="57">
        <v>0</v>
      </c>
      <c r="N89" s="57">
        <v>0</v>
      </c>
      <c r="O89" s="57">
        <v>0</v>
      </c>
      <c r="P89" s="46">
        <f>Assumptions!P150</f>
        <v>0</v>
      </c>
      <c r="Q89" s="46">
        <f>Assumptions!Q150</f>
        <v>0</v>
      </c>
      <c r="R89" s="46">
        <f>Assumptions!R150</f>
        <v>0</v>
      </c>
      <c r="S89" s="46">
        <f>Assumptions!S150</f>
        <v>0</v>
      </c>
      <c r="T89" s="46">
        <f>Assumptions!T150</f>
        <v>0</v>
      </c>
      <c r="U89" s="46">
        <f>Assumptions!U150</f>
        <v>0</v>
      </c>
      <c r="V89" s="46">
        <f>Assumptions!V150</f>
        <v>400</v>
      </c>
      <c r="W89" s="46">
        <f>Assumptions!W150</f>
        <v>600</v>
      </c>
      <c r="X89" s="46">
        <f>Assumptions!X150</f>
        <v>0</v>
      </c>
      <c r="Y89" s="46">
        <f>Assumptions!Y150</f>
        <v>0</v>
      </c>
      <c r="Z89" s="46">
        <f>Assumptions!Z150</f>
        <v>0</v>
      </c>
      <c r="AA89" s="46">
        <f>Assumptions!AA150</f>
        <v>0</v>
      </c>
      <c r="AB89" s="46">
        <f>Assumptions!AB150</f>
        <v>0</v>
      </c>
      <c r="AC89" s="46">
        <f>Assumptions!AC150</f>
        <v>0</v>
      </c>
      <c r="AD89" s="46">
        <f>Assumptions!AD150</f>
        <v>0</v>
      </c>
      <c r="AE89" s="46">
        <f>Assumptions!AE150</f>
        <v>600</v>
      </c>
      <c r="AF89" s="46">
        <f>Assumptions!AF150</f>
        <v>900</v>
      </c>
      <c r="AG89" s="46">
        <f>Assumptions!AG150</f>
        <v>0</v>
      </c>
      <c r="AH89" s="46">
        <f>Assumptions!AH150</f>
        <v>0</v>
      </c>
      <c r="AI89" s="46">
        <f>Assumptions!AI150</f>
        <v>0</v>
      </c>
      <c r="AJ89" s="46">
        <f>Assumptions!AJ150</f>
        <v>0</v>
      </c>
      <c r="AK89" s="46">
        <f>Assumptions!AK150</f>
        <v>0</v>
      </c>
      <c r="AL89" s="46">
        <f>Assumptions!AL150</f>
        <v>0</v>
      </c>
      <c r="AM89" s="46">
        <f>Assumptions!AM150</f>
        <v>0</v>
      </c>
      <c r="AN89" s="46">
        <f>Assumptions!AN150</f>
        <v>0</v>
      </c>
      <c r="AO89" s="46">
        <f>Assumptions!AO150</f>
        <v>0</v>
      </c>
      <c r="AP89" s="46">
        <f>Assumptions!AP150</f>
        <v>0</v>
      </c>
      <c r="AQ89" s="46">
        <f>Assumptions!AQ150</f>
        <v>600</v>
      </c>
      <c r="AR89" s="46">
        <f>Assumptions!AR150</f>
        <v>0</v>
      </c>
      <c r="AS89" s="46">
        <f>Assumptions!AS150</f>
        <v>0</v>
      </c>
      <c r="AT89" s="46">
        <f>Assumptions!AT150</f>
        <v>0</v>
      </c>
      <c r="AU89" s="46">
        <f>Assumptions!AU150</f>
        <v>0</v>
      </c>
      <c r="AV89" s="46">
        <f>Assumptions!AV150</f>
        <v>0</v>
      </c>
      <c r="AW89" s="46">
        <f>Assumptions!AW150</f>
        <v>0</v>
      </c>
      <c r="AX89" s="46">
        <f>Assumptions!AX150</f>
        <v>0</v>
      </c>
      <c r="AY89" s="46">
        <f>Assumptions!AY150</f>
        <v>0</v>
      </c>
      <c r="AZ89" s="142"/>
      <c r="BA89" s="142"/>
      <c r="BB89" s="142"/>
      <c r="BC89" s="142"/>
      <c r="BD89" s="142"/>
      <c r="BE89" s="142"/>
      <c r="BF89" s="142"/>
      <c r="BG89" s="142"/>
      <c r="BH89" s="142"/>
      <c r="BI89" s="142"/>
      <c r="BJ89" s="142"/>
    </row>
    <row r="90" spans="2:62" x14ac:dyDescent="0.15">
      <c r="B90" s="299" t="s">
        <v>251</v>
      </c>
      <c r="C90" s="94" t="s">
        <v>17</v>
      </c>
      <c r="D90" s="189">
        <v>0</v>
      </c>
      <c r="E90" s="57">
        <v>0</v>
      </c>
      <c r="F90" s="57">
        <v>0</v>
      </c>
      <c r="G90" s="57">
        <v>0</v>
      </c>
      <c r="H90" s="57">
        <v>0</v>
      </c>
      <c r="I90" s="57">
        <v>0</v>
      </c>
      <c r="J90" s="57">
        <v>0</v>
      </c>
      <c r="K90" s="57">
        <v>0</v>
      </c>
      <c r="L90" s="57">
        <v>0</v>
      </c>
      <c r="M90" s="57">
        <v>0</v>
      </c>
      <c r="N90" s="57">
        <v>0</v>
      </c>
      <c r="O90" s="57">
        <v>0</v>
      </c>
      <c r="P90" s="46">
        <f>Assumptions!P151</f>
        <v>0</v>
      </c>
      <c r="Q90" s="46">
        <f>Assumptions!Q151</f>
        <v>0</v>
      </c>
      <c r="R90" s="46">
        <f>Assumptions!R151</f>
        <v>0</v>
      </c>
      <c r="S90" s="46">
        <f>Assumptions!S151</f>
        <v>0</v>
      </c>
      <c r="T90" s="46">
        <f>Assumptions!T151</f>
        <v>0</v>
      </c>
      <c r="U90" s="46">
        <f>Assumptions!U151</f>
        <v>0</v>
      </c>
      <c r="V90" s="46">
        <f>Assumptions!V151</f>
        <v>1000</v>
      </c>
      <c r="W90" s="46">
        <f>Assumptions!W151</f>
        <v>2000</v>
      </c>
      <c r="X90" s="46">
        <f>Assumptions!X151</f>
        <v>0</v>
      </c>
      <c r="Y90" s="46">
        <f>Assumptions!Y151</f>
        <v>0</v>
      </c>
      <c r="Z90" s="46">
        <f>Assumptions!Z151</f>
        <v>0</v>
      </c>
      <c r="AA90" s="46">
        <f>Assumptions!AA151</f>
        <v>0</v>
      </c>
      <c r="AB90" s="46">
        <f>Assumptions!AB151</f>
        <v>0</v>
      </c>
      <c r="AC90" s="46">
        <f>Assumptions!AC151</f>
        <v>0</v>
      </c>
      <c r="AD90" s="46">
        <f>Assumptions!AD151</f>
        <v>0</v>
      </c>
      <c r="AE90" s="46">
        <f>Assumptions!AE151</f>
        <v>2000</v>
      </c>
      <c r="AF90" s="46">
        <f>Assumptions!AF151</f>
        <v>2000</v>
      </c>
      <c r="AG90" s="46">
        <f>Assumptions!AG151</f>
        <v>0</v>
      </c>
      <c r="AH90" s="46">
        <f>Assumptions!AH151</f>
        <v>0</v>
      </c>
      <c r="AI90" s="46">
        <f>Assumptions!AI151</f>
        <v>0</v>
      </c>
      <c r="AJ90" s="46">
        <f>Assumptions!AJ151</f>
        <v>0</v>
      </c>
      <c r="AK90" s="46">
        <f>Assumptions!AK151</f>
        <v>0</v>
      </c>
      <c r="AL90" s="46">
        <f>Assumptions!AL151</f>
        <v>0</v>
      </c>
      <c r="AM90" s="46">
        <f>Assumptions!AM151</f>
        <v>0</v>
      </c>
      <c r="AN90" s="46">
        <f>Assumptions!AN151</f>
        <v>0</v>
      </c>
      <c r="AO90" s="46">
        <f>Assumptions!AO151</f>
        <v>0</v>
      </c>
      <c r="AP90" s="46">
        <f>Assumptions!AP151</f>
        <v>0</v>
      </c>
      <c r="AQ90" s="46">
        <f>Assumptions!AQ151</f>
        <v>2000</v>
      </c>
      <c r="AR90" s="46">
        <f>Assumptions!AR151</f>
        <v>0</v>
      </c>
      <c r="AS90" s="46">
        <f>Assumptions!AS151</f>
        <v>0</v>
      </c>
      <c r="AT90" s="46">
        <f>Assumptions!AT151</f>
        <v>0</v>
      </c>
      <c r="AU90" s="46">
        <f>Assumptions!AU151</f>
        <v>0</v>
      </c>
      <c r="AV90" s="46">
        <f>Assumptions!AV151</f>
        <v>0</v>
      </c>
      <c r="AW90" s="46">
        <f>Assumptions!AW151</f>
        <v>0</v>
      </c>
      <c r="AX90" s="46">
        <f>Assumptions!AX151</f>
        <v>0</v>
      </c>
      <c r="AY90" s="46">
        <f>Assumptions!AY151</f>
        <v>0</v>
      </c>
      <c r="AZ90" s="142"/>
      <c r="BA90" s="142"/>
      <c r="BB90" s="142"/>
      <c r="BC90" s="142"/>
      <c r="BD90" s="142"/>
      <c r="BE90" s="142"/>
      <c r="BF90" s="142"/>
      <c r="BG90" s="142"/>
      <c r="BH90" s="142"/>
      <c r="BI90" s="142"/>
      <c r="BJ90" s="142"/>
    </row>
    <row r="91" spans="2:62" x14ac:dyDescent="0.15">
      <c r="B91" s="299" t="s">
        <v>242</v>
      </c>
      <c r="C91" s="94" t="s">
        <v>17</v>
      </c>
      <c r="D91" s="189">
        <v>0</v>
      </c>
      <c r="E91" s="57">
        <v>0</v>
      </c>
      <c r="F91" s="57">
        <v>0</v>
      </c>
      <c r="G91" s="57">
        <v>0</v>
      </c>
      <c r="H91" s="57">
        <v>0</v>
      </c>
      <c r="I91" s="57">
        <v>0</v>
      </c>
      <c r="J91" s="57">
        <v>0</v>
      </c>
      <c r="K91" s="57">
        <v>0</v>
      </c>
      <c r="L91" s="57">
        <v>0</v>
      </c>
      <c r="M91" s="57">
        <v>0</v>
      </c>
      <c r="N91" s="57">
        <v>0</v>
      </c>
      <c r="O91" s="57">
        <v>0</v>
      </c>
      <c r="P91" s="46">
        <f>Assumptions!P152</f>
        <v>0</v>
      </c>
      <c r="Q91" s="46">
        <f>Assumptions!Q152</f>
        <v>0</v>
      </c>
      <c r="R91" s="46">
        <f>Assumptions!R152</f>
        <v>0</v>
      </c>
      <c r="S91" s="46">
        <f>Assumptions!S152</f>
        <v>0</v>
      </c>
      <c r="T91" s="46">
        <f>Assumptions!T152</f>
        <v>0</v>
      </c>
      <c r="U91" s="46">
        <f>Assumptions!U152</f>
        <v>0</v>
      </c>
      <c r="V91" s="46">
        <f>Assumptions!V152</f>
        <v>500</v>
      </c>
      <c r="W91" s="46">
        <f>Assumptions!W152</f>
        <v>1000</v>
      </c>
      <c r="X91" s="46">
        <f>Assumptions!X152</f>
        <v>0</v>
      </c>
      <c r="Y91" s="46">
        <f>Assumptions!Y152</f>
        <v>0</v>
      </c>
      <c r="Z91" s="46">
        <f>Assumptions!Z152</f>
        <v>0</v>
      </c>
      <c r="AA91" s="46">
        <f>Assumptions!AA152</f>
        <v>0</v>
      </c>
      <c r="AB91" s="46">
        <f>Assumptions!AB152</f>
        <v>0</v>
      </c>
      <c r="AC91" s="46">
        <f>Assumptions!AC152</f>
        <v>0</v>
      </c>
      <c r="AD91" s="46">
        <f>Assumptions!AD152</f>
        <v>0</v>
      </c>
      <c r="AE91" s="46">
        <f>Assumptions!AE152</f>
        <v>1000</v>
      </c>
      <c r="AF91" s="46">
        <f>Assumptions!AF152</f>
        <v>1500</v>
      </c>
      <c r="AG91" s="46">
        <f>Assumptions!AG152</f>
        <v>0</v>
      </c>
      <c r="AH91" s="46">
        <f>Assumptions!AH152</f>
        <v>0</v>
      </c>
      <c r="AI91" s="46">
        <f>Assumptions!AI152</f>
        <v>0</v>
      </c>
      <c r="AJ91" s="46">
        <f>Assumptions!AJ152</f>
        <v>0</v>
      </c>
      <c r="AK91" s="46">
        <f>Assumptions!AK152</f>
        <v>0</v>
      </c>
      <c r="AL91" s="46">
        <f>Assumptions!AL152</f>
        <v>0</v>
      </c>
      <c r="AM91" s="46">
        <f>Assumptions!AM152</f>
        <v>0</v>
      </c>
      <c r="AN91" s="46">
        <f>Assumptions!AN152</f>
        <v>0</v>
      </c>
      <c r="AO91" s="46">
        <f>Assumptions!AO152</f>
        <v>0</v>
      </c>
      <c r="AP91" s="46">
        <f>Assumptions!AP152</f>
        <v>0</v>
      </c>
      <c r="AQ91" s="46">
        <f>Assumptions!AQ152</f>
        <v>1000</v>
      </c>
      <c r="AR91" s="46">
        <f>Assumptions!AR152</f>
        <v>0</v>
      </c>
      <c r="AS91" s="46">
        <f>Assumptions!AS152</f>
        <v>0</v>
      </c>
      <c r="AT91" s="46">
        <f>Assumptions!AT152</f>
        <v>0</v>
      </c>
      <c r="AU91" s="46">
        <f>Assumptions!AU152</f>
        <v>0</v>
      </c>
      <c r="AV91" s="46">
        <f>Assumptions!AV152</f>
        <v>0</v>
      </c>
      <c r="AW91" s="46">
        <f>Assumptions!AW152</f>
        <v>0</v>
      </c>
      <c r="AX91" s="46">
        <f>Assumptions!AX152</f>
        <v>0</v>
      </c>
      <c r="AY91" s="46">
        <f>Assumptions!AY152</f>
        <v>0</v>
      </c>
      <c r="AZ91" s="142"/>
      <c r="BA91" s="142"/>
      <c r="BB91" s="142"/>
      <c r="BC91" s="142"/>
      <c r="BD91" s="142"/>
      <c r="BE91" s="142"/>
      <c r="BF91" s="142"/>
      <c r="BG91" s="142"/>
      <c r="BH91" s="142"/>
      <c r="BI91" s="142"/>
      <c r="BJ91" s="142"/>
    </row>
    <row r="92" spans="2:62" x14ac:dyDescent="0.15">
      <c r="B92" s="299" t="s">
        <v>252</v>
      </c>
      <c r="C92" s="94" t="s">
        <v>17</v>
      </c>
      <c r="D92" s="189">
        <v>0</v>
      </c>
      <c r="E92" s="57">
        <v>0</v>
      </c>
      <c r="F92" s="57">
        <v>0</v>
      </c>
      <c r="G92" s="57">
        <v>0</v>
      </c>
      <c r="H92" s="57">
        <v>0</v>
      </c>
      <c r="I92" s="57">
        <v>0</v>
      </c>
      <c r="J92" s="57">
        <v>0</v>
      </c>
      <c r="K92" s="57">
        <v>0</v>
      </c>
      <c r="L92" s="57">
        <v>0</v>
      </c>
      <c r="M92" s="57">
        <v>0</v>
      </c>
      <c r="N92" s="57">
        <v>0</v>
      </c>
      <c r="O92" s="57">
        <v>0</v>
      </c>
      <c r="P92" s="46">
        <f>Assumptions!P153</f>
        <v>0</v>
      </c>
      <c r="Q92" s="46">
        <f>Assumptions!Q153</f>
        <v>0</v>
      </c>
      <c r="R92" s="46">
        <f>Assumptions!R153</f>
        <v>0</v>
      </c>
      <c r="S92" s="46">
        <f>Assumptions!S153</f>
        <v>0</v>
      </c>
      <c r="T92" s="46">
        <f>Assumptions!T153</f>
        <v>0</v>
      </c>
      <c r="U92" s="46">
        <f>Assumptions!U153</f>
        <v>0</v>
      </c>
      <c r="V92" s="46">
        <f>Assumptions!V153</f>
        <v>500</v>
      </c>
      <c r="W92" s="46">
        <f>Assumptions!W153</f>
        <v>1000</v>
      </c>
      <c r="X92" s="46">
        <f>Assumptions!X153</f>
        <v>0</v>
      </c>
      <c r="Y92" s="46">
        <f>Assumptions!Y153</f>
        <v>0</v>
      </c>
      <c r="Z92" s="46">
        <f>Assumptions!Z153</f>
        <v>0</v>
      </c>
      <c r="AA92" s="46">
        <f>Assumptions!AA153</f>
        <v>0</v>
      </c>
      <c r="AB92" s="46">
        <f>Assumptions!AB153</f>
        <v>0</v>
      </c>
      <c r="AC92" s="46">
        <f>Assumptions!AC153</f>
        <v>0</v>
      </c>
      <c r="AD92" s="46">
        <f>Assumptions!AD153</f>
        <v>0</v>
      </c>
      <c r="AE92" s="46">
        <f>Assumptions!AE153</f>
        <v>1000</v>
      </c>
      <c r="AF92" s="46">
        <f>Assumptions!AF153</f>
        <v>1000</v>
      </c>
      <c r="AG92" s="46">
        <f>Assumptions!AG153</f>
        <v>0</v>
      </c>
      <c r="AH92" s="46">
        <f>Assumptions!AH153</f>
        <v>0</v>
      </c>
      <c r="AI92" s="46">
        <f>Assumptions!AI153</f>
        <v>0</v>
      </c>
      <c r="AJ92" s="46">
        <f>Assumptions!AJ153</f>
        <v>0</v>
      </c>
      <c r="AK92" s="46">
        <f>Assumptions!AK153</f>
        <v>0</v>
      </c>
      <c r="AL92" s="46">
        <f>Assumptions!AL153</f>
        <v>0</v>
      </c>
      <c r="AM92" s="46">
        <f>Assumptions!AM153</f>
        <v>0</v>
      </c>
      <c r="AN92" s="46">
        <f>Assumptions!AN153</f>
        <v>0</v>
      </c>
      <c r="AO92" s="46">
        <f>Assumptions!AO153</f>
        <v>0</v>
      </c>
      <c r="AP92" s="46">
        <f>Assumptions!AP153</f>
        <v>0</v>
      </c>
      <c r="AQ92" s="46">
        <f>Assumptions!AQ153</f>
        <v>1000</v>
      </c>
      <c r="AR92" s="46">
        <f>Assumptions!AR153</f>
        <v>0</v>
      </c>
      <c r="AS92" s="46">
        <f>Assumptions!AS153</f>
        <v>0</v>
      </c>
      <c r="AT92" s="46">
        <f>Assumptions!AT153</f>
        <v>0</v>
      </c>
      <c r="AU92" s="46">
        <f>Assumptions!AU153</f>
        <v>0</v>
      </c>
      <c r="AV92" s="46">
        <f>Assumptions!AV153</f>
        <v>0</v>
      </c>
      <c r="AW92" s="46">
        <f>Assumptions!AW153</f>
        <v>0</v>
      </c>
      <c r="AX92" s="46">
        <f>Assumptions!AX153</f>
        <v>0</v>
      </c>
      <c r="AY92" s="46">
        <f>Assumptions!AY153</f>
        <v>0</v>
      </c>
      <c r="AZ92" s="142"/>
      <c r="BA92" s="142"/>
      <c r="BB92" s="142"/>
      <c r="BC92" s="142"/>
      <c r="BD92" s="142"/>
      <c r="BE92" s="142"/>
      <c r="BF92" s="142"/>
      <c r="BG92" s="142"/>
      <c r="BH92" s="142"/>
      <c r="BI92" s="142"/>
      <c r="BJ92" s="142"/>
    </row>
    <row r="93" spans="2:62" x14ac:dyDescent="0.15">
      <c r="B93" s="299" t="s">
        <v>253</v>
      </c>
      <c r="C93" s="94" t="s">
        <v>17</v>
      </c>
      <c r="D93" s="189">
        <v>0</v>
      </c>
      <c r="E93" s="57">
        <v>0</v>
      </c>
      <c r="F93" s="57">
        <v>0</v>
      </c>
      <c r="G93" s="57">
        <v>0</v>
      </c>
      <c r="H93" s="57">
        <v>0</v>
      </c>
      <c r="I93" s="57">
        <v>0</v>
      </c>
      <c r="J93" s="57">
        <v>0</v>
      </c>
      <c r="K93" s="57">
        <v>0</v>
      </c>
      <c r="L93" s="57">
        <v>0</v>
      </c>
      <c r="M93" s="57">
        <v>0</v>
      </c>
      <c r="N93" s="57">
        <v>0</v>
      </c>
      <c r="O93" s="57">
        <v>0</v>
      </c>
      <c r="P93" s="46">
        <f>Assumptions!P154</f>
        <v>0</v>
      </c>
      <c r="Q93" s="46">
        <f>Assumptions!Q154</f>
        <v>0</v>
      </c>
      <c r="R93" s="46">
        <f>Assumptions!R154</f>
        <v>0</v>
      </c>
      <c r="S93" s="46">
        <f>Assumptions!S154</f>
        <v>0</v>
      </c>
      <c r="T93" s="46">
        <f>Assumptions!T154</f>
        <v>0</v>
      </c>
      <c r="U93" s="46">
        <f>Assumptions!U154</f>
        <v>0</v>
      </c>
      <c r="V93" s="46">
        <f>Assumptions!V154</f>
        <v>420</v>
      </c>
      <c r="W93" s="46">
        <f>Assumptions!W154</f>
        <v>900</v>
      </c>
      <c r="X93" s="46">
        <f>Assumptions!X154</f>
        <v>0</v>
      </c>
      <c r="Y93" s="46">
        <f>Assumptions!Y154</f>
        <v>0</v>
      </c>
      <c r="Z93" s="46">
        <f>Assumptions!Z154</f>
        <v>0</v>
      </c>
      <c r="AA93" s="46">
        <f>Assumptions!AA154</f>
        <v>0</v>
      </c>
      <c r="AB93" s="46">
        <f>Assumptions!AB154</f>
        <v>0</v>
      </c>
      <c r="AC93" s="46">
        <f>Assumptions!AC154</f>
        <v>0</v>
      </c>
      <c r="AD93" s="46">
        <f>Assumptions!AD154</f>
        <v>0</v>
      </c>
      <c r="AE93" s="46">
        <f>Assumptions!AE154</f>
        <v>900</v>
      </c>
      <c r="AF93" s="46">
        <f>Assumptions!AF154</f>
        <v>600</v>
      </c>
      <c r="AG93" s="46">
        <f>Assumptions!AG154</f>
        <v>0</v>
      </c>
      <c r="AH93" s="46">
        <f>Assumptions!AH154</f>
        <v>0</v>
      </c>
      <c r="AI93" s="46">
        <f>Assumptions!AI154</f>
        <v>0</v>
      </c>
      <c r="AJ93" s="46">
        <f>Assumptions!AJ154</f>
        <v>0</v>
      </c>
      <c r="AK93" s="46">
        <f>Assumptions!AK154</f>
        <v>0</v>
      </c>
      <c r="AL93" s="46">
        <f>Assumptions!AL154</f>
        <v>0</v>
      </c>
      <c r="AM93" s="46">
        <f>Assumptions!AM154</f>
        <v>0</v>
      </c>
      <c r="AN93" s="46">
        <f>Assumptions!AN154</f>
        <v>0</v>
      </c>
      <c r="AO93" s="46">
        <f>Assumptions!AO154</f>
        <v>0</v>
      </c>
      <c r="AP93" s="46">
        <f>Assumptions!AP154</f>
        <v>0</v>
      </c>
      <c r="AQ93" s="46">
        <f>Assumptions!AQ154</f>
        <v>900</v>
      </c>
      <c r="AR93" s="46">
        <f>Assumptions!AR154</f>
        <v>0</v>
      </c>
      <c r="AS93" s="46">
        <f>Assumptions!AS154</f>
        <v>0</v>
      </c>
      <c r="AT93" s="46">
        <f>Assumptions!AT154</f>
        <v>0</v>
      </c>
      <c r="AU93" s="46">
        <f>Assumptions!AU154</f>
        <v>0</v>
      </c>
      <c r="AV93" s="46">
        <f>Assumptions!AV154</f>
        <v>0</v>
      </c>
      <c r="AW93" s="46">
        <f>Assumptions!AW154</f>
        <v>0</v>
      </c>
      <c r="AX93" s="46">
        <f>Assumptions!AX154</f>
        <v>0</v>
      </c>
      <c r="AY93" s="46">
        <f>Assumptions!AY154</f>
        <v>0</v>
      </c>
      <c r="AZ93" s="142"/>
      <c r="BA93" s="142"/>
      <c r="BB93" s="142"/>
      <c r="BC93" s="142"/>
      <c r="BD93" s="142"/>
      <c r="BE93" s="142"/>
      <c r="BF93" s="142"/>
      <c r="BG93" s="142"/>
      <c r="BH93" s="142"/>
      <c r="BI93" s="142"/>
      <c r="BJ93" s="142"/>
    </row>
    <row r="94" spans="2:62" x14ac:dyDescent="0.15">
      <c r="B94" s="299" t="s">
        <v>254</v>
      </c>
      <c r="C94" s="94"/>
      <c r="D94" s="189">
        <v>0</v>
      </c>
      <c r="E94" s="57">
        <v>0</v>
      </c>
      <c r="F94" s="57">
        <v>0</v>
      </c>
      <c r="G94" s="57">
        <v>0</v>
      </c>
      <c r="H94" s="57">
        <v>0</v>
      </c>
      <c r="I94" s="57">
        <v>0</v>
      </c>
      <c r="J94" s="57">
        <v>0</v>
      </c>
      <c r="K94" s="57">
        <v>0</v>
      </c>
      <c r="L94" s="57">
        <v>0</v>
      </c>
      <c r="M94" s="57">
        <v>0</v>
      </c>
      <c r="N94" s="57">
        <v>0</v>
      </c>
      <c r="O94" s="57">
        <v>0</v>
      </c>
      <c r="P94" s="46">
        <f>Assumptions!P155</f>
        <v>0</v>
      </c>
      <c r="Q94" s="46">
        <f>Assumptions!Q155</f>
        <v>0</v>
      </c>
      <c r="R94" s="46">
        <f>Assumptions!R155</f>
        <v>0</v>
      </c>
      <c r="S94" s="46">
        <f>Assumptions!S155</f>
        <v>0</v>
      </c>
      <c r="T94" s="46">
        <f>Assumptions!T155</f>
        <v>0</v>
      </c>
      <c r="U94" s="46">
        <f>Assumptions!U155</f>
        <v>0</v>
      </c>
      <c r="V94" s="46">
        <f>Assumptions!V155</f>
        <v>314</v>
      </c>
      <c r="W94" s="46">
        <f>Assumptions!W155</f>
        <v>1507</v>
      </c>
      <c r="X94" s="46">
        <f>Assumptions!X155</f>
        <v>0</v>
      </c>
      <c r="Y94" s="46">
        <f>Assumptions!Y155</f>
        <v>0</v>
      </c>
      <c r="Z94" s="46">
        <f>Assumptions!Z155</f>
        <v>0</v>
      </c>
      <c r="AA94" s="46">
        <f>Assumptions!AA155</f>
        <v>0</v>
      </c>
      <c r="AB94" s="46">
        <f>Assumptions!AB155</f>
        <v>0</v>
      </c>
      <c r="AC94" s="46">
        <f>Assumptions!AC155</f>
        <v>0</v>
      </c>
      <c r="AD94" s="46">
        <f>Assumptions!AD155</f>
        <v>0</v>
      </c>
      <c r="AE94" s="46">
        <f>Assumptions!AE155</f>
        <v>2800</v>
      </c>
      <c r="AF94" s="46">
        <f>Assumptions!AF155</f>
        <v>2000</v>
      </c>
      <c r="AG94" s="46">
        <f>Assumptions!AG155</f>
        <v>0</v>
      </c>
      <c r="AH94" s="46">
        <f>Assumptions!AH155</f>
        <v>0</v>
      </c>
      <c r="AI94" s="46">
        <f>Assumptions!AI155</f>
        <v>0</v>
      </c>
      <c r="AJ94" s="46">
        <f>Assumptions!AJ155</f>
        <v>0</v>
      </c>
      <c r="AK94" s="46">
        <f>Assumptions!AK155</f>
        <v>0</v>
      </c>
      <c r="AL94" s="46">
        <f>Assumptions!AL155</f>
        <v>0</v>
      </c>
      <c r="AM94" s="46">
        <f>Assumptions!AM155</f>
        <v>0</v>
      </c>
      <c r="AN94" s="46">
        <f>Assumptions!AN155</f>
        <v>0</v>
      </c>
      <c r="AO94" s="46">
        <f>Assumptions!AO155</f>
        <v>0</v>
      </c>
      <c r="AP94" s="46">
        <f>Assumptions!AP155</f>
        <v>0</v>
      </c>
      <c r="AQ94" s="46">
        <f>Assumptions!AQ155</f>
        <v>2800</v>
      </c>
      <c r="AR94" s="46">
        <f>Assumptions!AR155</f>
        <v>0</v>
      </c>
      <c r="AS94" s="46">
        <f>Assumptions!AS155</f>
        <v>0</v>
      </c>
      <c r="AT94" s="46">
        <f>Assumptions!AT155</f>
        <v>0</v>
      </c>
      <c r="AU94" s="46">
        <f>Assumptions!AU155</f>
        <v>0</v>
      </c>
      <c r="AV94" s="46">
        <f>Assumptions!AV155</f>
        <v>0</v>
      </c>
      <c r="AW94" s="46">
        <f>Assumptions!AW155</f>
        <v>0</v>
      </c>
      <c r="AX94" s="46">
        <f>Assumptions!AX155</f>
        <v>0</v>
      </c>
      <c r="AY94" s="46">
        <f>Assumptions!AY155</f>
        <v>0</v>
      </c>
      <c r="AZ94" s="142"/>
      <c r="BA94" s="142"/>
      <c r="BB94" s="142"/>
      <c r="BC94" s="142"/>
      <c r="BD94" s="142"/>
      <c r="BE94" s="142"/>
      <c r="BF94" s="142"/>
      <c r="BG94" s="142"/>
      <c r="BH94" s="142"/>
      <c r="BI94" s="142"/>
      <c r="BJ94" s="142"/>
    </row>
    <row r="95" spans="2:62" x14ac:dyDescent="0.15">
      <c r="B95" s="71"/>
      <c r="C95" s="100"/>
      <c r="D95" s="196"/>
      <c r="E95" s="79"/>
      <c r="F95" s="79"/>
      <c r="G95" s="82"/>
      <c r="H95" s="79"/>
      <c r="I95" s="82"/>
      <c r="J95" s="79"/>
      <c r="K95" s="79"/>
      <c r="L95" s="79"/>
      <c r="M95" s="83"/>
      <c r="N95" s="79"/>
      <c r="O95" s="79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142"/>
      <c r="BA95" s="142"/>
      <c r="BB95" s="142"/>
      <c r="BC95" s="142"/>
      <c r="BD95" s="142"/>
      <c r="BE95" s="142"/>
      <c r="BF95" s="142"/>
      <c r="BG95" s="142"/>
      <c r="BH95" s="142"/>
      <c r="BI95" s="142"/>
      <c r="BJ95" s="142"/>
    </row>
    <row r="96" spans="2:62" s="90" customFormat="1" x14ac:dyDescent="0.15">
      <c r="B96" s="90" t="s">
        <v>255</v>
      </c>
      <c r="C96" s="94" t="s">
        <v>17</v>
      </c>
      <c r="D96" s="201">
        <f>Assumptions!D158</f>
        <v>1324.27</v>
      </c>
      <c r="E96" s="69">
        <f>Assumptions!E158</f>
        <v>827.24</v>
      </c>
      <c r="F96" s="69">
        <f>Assumptions!F158</f>
        <v>445</v>
      </c>
      <c r="G96" s="69">
        <f>Assumptions!G158</f>
        <v>0</v>
      </c>
      <c r="H96" s="69">
        <f>Assumptions!H158</f>
        <v>0</v>
      </c>
      <c r="I96" s="69">
        <f>Assumptions!I158</f>
        <v>0</v>
      </c>
      <c r="J96" s="69">
        <f>Assumptions!J158</f>
        <v>0</v>
      </c>
      <c r="K96" s="69">
        <f>Assumptions!K158</f>
        <v>0</v>
      </c>
      <c r="L96" s="69">
        <f>Assumptions!L158</f>
        <v>0</v>
      </c>
      <c r="M96" s="69">
        <f>Assumptions!M158</f>
        <v>72</v>
      </c>
      <c r="N96" s="69">
        <f>Assumptions!N158</f>
        <v>379.86</v>
      </c>
      <c r="O96" s="69">
        <f>Assumptions!O158</f>
        <v>777.43000000000006</v>
      </c>
      <c r="P96" s="69">
        <f>Assumptions!P158</f>
        <v>0</v>
      </c>
      <c r="Q96" s="69">
        <f>Assumptions!Q158</f>
        <v>0</v>
      </c>
      <c r="R96" s="69">
        <f>Assumptions!R158</f>
        <v>0</v>
      </c>
      <c r="S96" s="69">
        <f>Assumptions!S158</f>
        <v>0</v>
      </c>
      <c r="T96" s="69">
        <f>Assumptions!T158</f>
        <v>0</v>
      </c>
      <c r="U96" s="69">
        <f>Assumptions!U158</f>
        <v>1500</v>
      </c>
      <c r="V96" s="69">
        <f>Assumptions!V158</f>
        <v>1500</v>
      </c>
      <c r="W96" s="69">
        <f>Assumptions!W158</f>
        <v>1500</v>
      </c>
      <c r="X96" s="69">
        <f>Assumptions!X158</f>
        <v>1500</v>
      </c>
      <c r="Y96" s="69">
        <f>Assumptions!Y158</f>
        <v>1500</v>
      </c>
      <c r="Z96" s="69">
        <f>Assumptions!Z158</f>
        <v>1500</v>
      </c>
      <c r="AA96" s="69">
        <f>Assumptions!AA158</f>
        <v>1500</v>
      </c>
      <c r="AB96" s="69">
        <f>Assumptions!AB158</f>
        <v>1500</v>
      </c>
      <c r="AC96" s="69">
        <f>Assumptions!AC158</f>
        <v>1500</v>
      </c>
      <c r="AD96" s="69">
        <f>Assumptions!AD158</f>
        <v>1500</v>
      </c>
      <c r="AE96" s="69">
        <f>Assumptions!AE158</f>
        <v>6500</v>
      </c>
      <c r="AF96" s="69">
        <f>Assumptions!AF158</f>
        <v>6500</v>
      </c>
      <c r="AG96" s="69">
        <f>Assumptions!AG158</f>
        <v>6500</v>
      </c>
      <c r="AH96" s="69">
        <f>Assumptions!AH158</f>
        <v>6500</v>
      </c>
      <c r="AI96" s="69">
        <f>Assumptions!AI158</f>
        <v>6500</v>
      </c>
      <c r="AJ96" s="69">
        <f>Assumptions!AJ158</f>
        <v>6500</v>
      </c>
      <c r="AK96" s="69">
        <f>Assumptions!AK158</f>
        <v>6500</v>
      </c>
      <c r="AL96" s="69">
        <f>Assumptions!AL158</f>
        <v>6500</v>
      </c>
      <c r="AM96" s="202">
        <f>Assumptions!AM158</f>
        <v>6500</v>
      </c>
      <c r="AN96" s="202">
        <f>Assumptions!AN158</f>
        <v>6500</v>
      </c>
      <c r="AO96" s="202">
        <f>Assumptions!AO158</f>
        <v>6500</v>
      </c>
      <c r="AP96" s="202">
        <f>Assumptions!AP158</f>
        <v>13500</v>
      </c>
      <c r="AQ96" s="202">
        <f>Assumptions!AQ158</f>
        <v>13500</v>
      </c>
      <c r="AR96" s="202">
        <f>Assumptions!AR158</f>
        <v>13500</v>
      </c>
      <c r="AS96" s="202">
        <f>Assumptions!AS158</f>
        <v>13500</v>
      </c>
      <c r="AT96" s="202">
        <f>Assumptions!AT158</f>
        <v>13500</v>
      </c>
      <c r="AU96" s="202">
        <f>Assumptions!AU158</f>
        <v>13500</v>
      </c>
      <c r="AV96" s="202">
        <f>Assumptions!AV158</f>
        <v>13500</v>
      </c>
      <c r="AW96" s="202">
        <f>Assumptions!AW158</f>
        <v>13500</v>
      </c>
      <c r="AX96" s="202">
        <f>Assumptions!AX158</f>
        <v>13500</v>
      </c>
      <c r="AY96" s="202">
        <f>Assumptions!AY158</f>
        <v>13500</v>
      </c>
      <c r="AZ96" s="142"/>
      <c r="BA96" s="142"/>
      <c r="BB96" s="142"/>
      <c r="BC96" s="142"/>
      <c r="BD96" s="142"/>
      <c r="BE96" s="142"/>
      <c r="BF96" s="142"/>
      <c r="BG96" s="142"/>
      <c r="BH96" s="142"/>
      <c r="BI96" s="142"/>
      <c r="BJ96" s="142"/>
    </row>
    <row r="97" spans="1:62" x14ac:dyDescent="0.15">
      <c r="B97" s="299" t="s">
        <v>256</v>
      </c>
      <c r="C97" s="94" t="s">
        <v>17</v>
      </c>
      <c r="D97" s="194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>
        <f>Assumptions!P159</f>
        <v>0</v>
      </c>
      <c r="Q97" s="46">
        <f>Assumptions!Q159</f>
        <v>0</v>
      </c>
      <c r="R97" s="46">
        <f>Assumptions!R159</f>
        <v>0</v>
      </c>
      <c r="S97" s="46">
        <f>Assumptions!S159</f>
        <v>0</v>
      </c>
      <c r="T97" s="46">
        <f>Assumptions!T159</f>
        <v>0</v>
      </c>
      <c r="U97" s="46">
        <f>Assumptions!U159</f>
        <v>1500</v>
      </c>
      <c r="V97" s="46">
        <f>Assumptions!V159</f>
        <v>1500</v>
      </c>
      <c r="W97" s="46">
        <f>Assumptions!W159</f>
        <v>1500</v>
      </c>
      <c r="X97" s="46">
        <f>Assumptions!X159</f>
        <v>1500</v>
      </c>
      <c r="Y97" s="46">
        <f>Assumptions!Y159</f>
        <v>1500</v>
      </c>
      <c r="Z97" s="46">
        <f>Assumptions!Z159</f>
        <v>1500</v>
      </c>
      <c r="AA97" s="46">
        <f>Assumptions!AA159</f>
        <v>1500</v>
      </c>
      <c r="AB97" s="46">
        <f>Assumptions!AB159</f>
        <v>1500</v>
      </c>
      <c r="AC97" s="46">
        <f>Assumptions!AC159</f>
        <v>1500</v>
      </c>
      <c r="AD97" s="46">
        <f>Assumptions!AD159</f>
        <v>1500</v>
      </c>
      <c r="AE97" s="46">
        <f>Assumptions!AE159</f>
        <v>1500</v>
      </c>
      <c r="AF97" s="46">
        <f>Assumptions!AF159</f>
        <v>1500</v>
      </c>
      <c r="AG97" s="46">
        <f>Assumptions!AG159</f>
        <v>1500</v>
      </c>
      <c r="AH97" s="46">
        <f>Assumptions!AH159</f>
        <v>1500</v>
      </c>
      <c r="AI97" s="46">
        <f>Assumptions!AI159</f>
        <v>1500</v>
      </c>
      <c r="AJ97" s="46">
        <f>Assumptions!AJ159</f>
        <v>1500</v>
      </c>
      <c r="AK97" s="46">
        <f>Assumptions!AK159</f>
        <v>1500</v>
      </c>
      <c r="AL97" s="46">
        <f>Assumptions!AL159</f>
        <v>1500</v>
      </c>
      <c r="AM97" s="46">
        <f>Assumptions!AM159</f>
        <v>1500</v>
      </c>
      <c r="AN97" s="46">
        <f>Assumptions!AN159</f>
        <v>1500</v>
      </c>
      <c r="AO97" s="46">
        <f>Assumptions!AO159</f>
        <v>1500</v>
      </c>
      <c r="AP97" s="46">
        <f>Assumptions!AP159</f>
        <v>1500</v>
      </c>
      <c r="AQ97" s="46">
        <f>Assumptions!AQ159</f>
        <v>1500</v>
      </c>
      <c r="AR97" s="46">
        <f>Assumptions!AR159</f>
        <v>1500</v>
      </c>
      <c r="AS97" s="46">
        <f>Assumptions!AS159</f>
        <v>1500</v>
      </c>
      <c r="AT97" s="46">
        <f>Assumptions!AT159</f>
        <v>1500</v>
      </c>
      <c r="AU97" s="46">
        <f>Assumptions!AU159</f>
        <v>1500</v>
      </c>
      <c r="AV97" s="46">
        <f>Assumptions!AV159</f>
        <v>1500</v>
      </c>
      <c r="AW97" s="46">
        <f>Assumptions!AW159</f>
        <v>1500</v>
      </c>
      <c r="AX97" s="46">
        <f>Assumptions!AX159</f>
        <v>1500</v>
      </c>
      <c r="AY97" s="46">
        <f>Assumptions!AY159</f>
        <v>1500</v>
      </c>
      <c r="AZ97" s="142"/>
      <c r="BA97" s="142"/>
      <c r="BB97" s="142"/>
      <c r="BC97" s="142"/>
      <c r="BD97" s="142"/>
      <c r="BE97" s="142"/>
      <c r="BF97" s="142"/>
      <c r="BG97" s="142"/>
      <c r="BH97" s="142"/>
      <c r="BI97" s="142"/>
      <c r="BJ97" s="142"/>
    </row>
    <row r="98" spans="1:62" x14ac:dyDescent="0.15">
      <c r="B98" s="299" t="s">
        <v>257</v>
      </c>
      <c r="C98" s="94" t="s">
        <v>17</v>
      </c>
      <c r="D98" s="197">
        <v>1324.27</v>
      </c>
      <c r="E98" s="76">
        <v>827.24</v>
      </c>
      <c r="F98" s="57">
        <v>445</v>
      </c>
      <c r="G98" s="57">
        <v>0</v>
      </c>
      <c r="H98" s="57">
        <v>0</v>
      </c>
      <c r="I98" s="57">
        <v>0</v>
      </c>
      <c r="J98" s="57">
        <v>0</v>
      </c>
      <c r="K98" s="57">
        <v>0</v>
      </c>
      <c r="L98" s="57">
        <v>0</v>
      </c>
      <c r="M98" s="57">
        <v>0</v>
      </c>
      <c r="N98" s="57">
        <f t="shared" ref="N98:N99" si="23">AVERAGE(D98:I98)</f>
        <v>432.75166666666672</v>
      </c>
      <c r="O98" s="57">
        <f t="shared" ref="O98:O99" si="24">AVERAGE(D98:I98)</f>
        <v>432.75166666666672</v>
      </c>
      <c r="P98" s="46">
        <f>Assumptions!P160</f>
        <v>0</v>
      </c>
      <c r="Q98" s="46">
        <f>Assumptions!Q160</f>
        <v>0</v>
      </c>
      <c r="R98" s="46">
        <f>Assumptions!R160</f>
        <v>0</v>
      </c>
      <c r="S98" s="46">
        <f>Assumptions!S160</f>
        <v>0</v>
      </c>
      <c r="T98" s="46">
        <f>Assumptions!T160</f>
        <v>0</v>
      </c>
      <c r="U98" s="46">
        <f>Assumptions!U160</f>
        <v>0</v>
      </c>
      <c r="V98" s="46">
        <f>Assumptions!V160</f>
        <v>0</v>
      </c>
      <c r="W98" s="46">
        <f>Assumptions!W160</f>
        <v>0</v>
      </c>
      <c r="X98" s="46">
        <f>Assumptions!X160</f>
        <v>0</v>
      </c>
      <c r="Y98" s="46">
        <f>Assumptions!Y160</f>
        <v>0</v>
      </c>
      <c r="Z98" s="46">
        <f>Assumptions!Z160</f>
        <v>0</v>
      </c>
      <c r="AA98" s="46">
        <f>Assumptions!AA160</f>
        <v>0</v>
      </c>
      <c r="AB98" s="46">
        <f>Assumptions!AB160</f>
        <v>0</v>
      </c>
      <c r="AC98" s="46">
        <f>Assumptions!AC160</f>
        <v>0</v>
      </c>
      <c r="AD98" s="46">
        <f>Assumptions!AD160</f>
        <v>0</v>
      </c>
      <c r="AE98" s="46">
        <f>Assumptions!AE160</f>
        <v>0</v>
      </c>
      <c r="AF98" s="46">
        <f>Assumptions!AF160</f>
        <v>0</v>
      </c>
      <c r="AG98" s="46">
        <f>Assumptions!AG160</f>
        <v>0</v>
      </c>
      <c r="AH98" s="46">
        <f>Assumptions!AH160</f>
        <v>0</v>
      </c>
      <c r="AI98" s="46">
        <f>Assumptions!AI160</f>
        <v>0</v>
      </c>
      <c r="AJ98" s="46">
        <f>Assumptions!AJ160</f>
        <v>0</v>
      </c>
      <c r="AK98" s="46">
        <f>Assumptions!AK160</f>
        <v>0</v>
      </c>
      <c r="AL98" s="46">
        <f>Assumptions!AL160</f>
        <v>0</v>
      </c>
      <c r="AM98" s="46">
        <f>Assumptions!AM160</f>
        <v>0</v>
      </c>
      <c r="AN98" s="46">
        <f>Assumptions!AN160</f>
        <v>0</v>
      </c>
      <c r="AO98" s="46">
        <f>Assumptions!AO160</f>
        <v>0</v>
      </c>
      <c r="AP98" s="46">
        <f>Assumptions!AP160</f>
        <v>0</v>
      </c>
      <c r="AQ98" s="46">
        <f>Assumptions!AQ160</f>
        <v>0</v>
      </c>
      <c r="AR98" s="46">
        <f>Assumptions!AR160</f>
        <v>0</v>
      </c>
      <c r="AS98" s="46">
        <f>Assumptions!AS160</f>
        <v>0</v>
      </c>
      <c r="AT98" s="46">
        <f>Assumptions!AT160</f>
        <v>0</v>
      </c>
      <c r="AU98" s="46">
        <f>Assumptions!AU160</f>
        <v>0</v>
      </c>
      <c r="AV98" s="46">
        <f>Assumptions!AV160</f>
        <v>0</v>
      </c>
      <c r="AW98" s="46">
        <f>Assumptions!AW160</f>
        <v>0</v>
      </c>
      <c r="AX98" s="46">
        <f>Assumptions!AX160</f>
        <v>0</v>
      </c>
      <c r="AY98" s="46">
        <f>Assumptions!AY160</f>
        <v>0</v>
      </c>
      <c r="AZ98" s="142"/>
      <c r="BA98" s="142"/>
      <c r="BB98" s="142"/>
      <c r="BC98" s="142"/>
      <c r="BD98" s="142"/>
      <c r="BE98" s="142"/>
      <c r="BF98" s="142"/>
      <c r="BG98" s="142"/>
      <c r="BH98" s="142"/>
      <c r="BI98" s="142"/>
      <c r="BJ98" s="142"/>
    </row>
    <row r="99" spans="1:62" x14ac:dyDescent="0.15">
      <c r="B99" s="299" t="s">
        <v>258</v>
      </c>
      <c r="C99" s="94" t="s">
        <v>17</v>
      </c>
      <c r="D99" s="189">
        <v>0</v>
      </c>
      <c r="E99" s="57">
        <v>0</v>
      </c>
      <c r="F99" s="57">
        <v>0</v>
      </c>
      <c r="G99" s="57">
        <v>0</v>
      </c>
      <c r="H99" s="57">
        <v>0</v>
      </c>
      <c r="I99" s="57">
        <v>0</v>
      </c>
      <c r="J99" s="57">
        <v>0</v>
      </c>
      <c r="K99" s="57">
        <v>0</v>
      </c>
      <c r="L99" s="57">
        <v>0</v>
      </c>
      <c r="M99" s="77">
        <v>72</v>
      </c>
      <c r="N99" s="57">
        <f t="shared" si="23"/>
        <v>0</v>
      </c>
      <c r="O99" s="57">
        <f t="shared" si="24"/>
        <v>0</v>
      </c>
      <c r="P99" s="46">
        <f>Assumptions!P161</f>
        <v>0</v>
      </c>
      <c r="Q99" s="46">
        <f>Assumptions!Q161</f>
        <v>0</v>
      </c>
      <c r="R99" s="46">
        <f>Assumptions!R161</f>
        <v>0</v>
      </c>
      <c r="S99" s="46">
        <f>Assumptions!S161</f>
        <v>0</v>
      </c>
      <c r="T99" s="46">
        <f>Assumptions!T161</f>
        <v>0</v>
      </c>
      <c r="U99" s="46">
        <f>Assumptions!U161</f>
        <v>0</v>
      </c>
      <c r="V99" s="46">
        <f>Assumptions!V161</f>
        <v>0</v>
      </c>
      <c r="W99" s="46">
        <f>Assumptions!W161</f>
        <v>0</v>
      </c>
      <c r="X99" s="46">
        <f>Assumptions!X161</f>
        <v>0</v>
      </c>
      <c r="Y99" s="46">
        <f>Assumptions!Y161</f>
        <v>0</v>
      </c>
      <c r="Z99" s="46">
        <f>Assumptions!Z161</f>
        <v>0</v>
      </c>
      <c r="AA99" s="46">
        <f>Assumptions!AA161</f>
        <v>0</v>
      </c>
      <c r="AB99" s="46">
        <f>Assumptions!AB161</f>
        <v>0</v>
      </c>
      <c r="AC99" s="46">
        <f>Assumptions!AC161</f>
        <v>0</v>
      </c>
      <c r="AD99" s="46">
        <f>Assumptions!AD161</f>
        <v>0</v>
      </c>
      <c r="AE99" s="46">
        <f>Assumptions!AE161</f>
        <v>0</v>
      </c>
      <c r="AF99" s="46">
        <f>Assumptions!AF161</f>
        <v>0</v>
      </c>
      <c r="AG99" s="46">
        <f>Assumptions!AG161</f>
        <v>0</v>
      </c>
      <c r="AH99" s="46">
        <f>Assumptions!AH161</f>
        <v>0</v>
      </c>
      <c r="AI99" s="46">
        <f>Assumptions!AI161</f>
        <v>0</v>
      </c>
      <c r="AJ99" s="46">
        <f>Assumptions!AJ161</f>
        <v>0</v>
      </c>
      <c r="AK99" s="46">
        <f>Assumptions!AK161</f>
        <v>0</v>
      </c>
      <c r="AL99" s="46">
        <f>Assumptions!AL161</f>
        <v>0</v>
      </c>
      <c r="AM99" s="46">
        <f>Assumptions!AM161</f>
        <v>0</v>
      </c>
      <c r="AN99" s="46">
        <f>Assumptions!AN161</f>
        <v>0</v>
      </c>
      <c r="AO99" s="46">
        <f>Assumptions!AO161</f>
        <v>0</v>
      </c>
      <c r="AP99" s="46">
        <f>Assumptions!AP161</f>
        <v>0</v>
      </c>
      <c r="AQ99" s="46">
        <f>Assumptions!AQ161</f>
        <v>0</v>
      </c>
      <c r="AR99" s="46">
        <f>Assumptions!AR161</f>
        <v>0</v>
      </c>
      <c r="AS99" s="46">
        <f>Assumptions!AS161</f>
        <v>0</v>
      </c>
      <c r="AT99" s="46">
        <f>Assumptions!AT161</f>
        <v>0</v>
      </c>
      <c r="AU99" s="46">
        <f>Assumptions!AU161</f>
        <v>0</v>
      </c>
      <c r="AV99" s="46">
        <f>Assumptions!AV161</f>
        <v>0</v>
      </c>
      <c r="AW99" s="46">
        <f>Assumptions!AW161</f>
        <v>0</v>
      </c>
      <c r="AX99" s="46">
        <f>Assumptions!AX161</f>
        <v>0</v>
      </c>
      <c r="AY99" s="46">
        <f>Assumptions!AY161</f>
        <v>0</v>
      </c>
      <c r="AZ99" s="142"/>
      <c r="BA99" s="142"/>
      <c r="BB99" s="142"/>
      <c r="BC99" s="142"/>
      <c r="BD99" s="142"/>
      <c r="BE99" s="142"/>
      <c r="BF99" s="142"/>
      <c r="BG99" s="142"/>
      <c r="BH99" s="142"/>
      <c r="BI99" s="142"/>
      <c r="BJ99" s="142"/>
    </row>
    <row r="100" spans="1:62" x14ac:dyDescent="0.15">
      <c r="B100" s="299" t="s">
        <v>406</v>
      </c>
      <c r="C100" s="94" t="s">
        <v>17</v>
      </c>
      <c r="D100" s="57">
        <f>Assumptions!D162</f>
        <v>0</v>
      </c>
      <c r="E100" s="57">
        <f>Assumptions!E162</f>
        <v>0</v>
      </c>
      <c r="F100" s="57">
        <f>Assumptions!F162</f>
        <v>0</v>
      </c>
      <c r="G100" s="57">
        <f>Assumptions!G162</f>
        <v>0</v>
      </c>
      <c r="H100" s="57">
        <f>Assumptions!H162</f>
        <v>0</v>
      </c>
      <c r="I100" s="57">
        <f>Assumptions!I162</f>
        <v>0</v>
      </c>
      <c r="J100" s="57">
        <f>Assumptions!J162</f>
        <v>0</v>
      </c>
      <c r="K100" s="57">
        <f>Assumptions!K162</f>
        <v>0</v>
      </c>
      <c r="L100" s="57">
        <f>Assumptions!L162</f>
        <v>0</v>
      </c>
      <c r="M100" s="57">
        <f>Assumptions!M162</f>
        <v>0</v>
      </c>
      <c r="N100" s="57">
        <f>Assumptions!N162</f>
        <v>0</v>
      </c>
      <c r="O100" s="57">
        <f>Assumptions!O162</f>
        <v>0</v>
      </c>
      <c r="P100" s="46">
        <f>Assumptions!P162</f>
        <v>0</v>
      </c>
      <c r="Q100" s="46">
        <f>Assumptions!Q162</f>
        <v>0</v>
      </c>
      <c r="R100" s="46">
        <f>Assumptions!R162</f>
        <v>0</v>
      </c>
      <c r="S100" s="46">
        <f>Assumptions!S162</f>
        <v>0</v>
      </c>
      <c r="T100" s="46">
        <f>Assumptions!T162</f>
        <v>0</v>
      </c>
      <c r="U100" s="46">
        <f>Assumptions!U162</f>
        <v>0</v>
      </c>
      <c r="V100" s="46">
        <f>Assumptions!V162</f>
        <v>0</v>
      </c>
      <c r="W100" s="46">
        <f>Assumptions!W162</f>
        <v>0</v>
      </c>
      <c r="X100" s="46">
        <f>Assumptions!X162</f>
        <v>0</v>
      </c>
      <c r="Y100" s="46">
        <f>Assumptions!Y162</f>
        <v>0</v>
      </c>
      <c r="Z100" s="46">
        <f>Assumptions!Z162</f>
        <v>0</v>
      </c>
      <c r="AA100" s="46">
        <f>Assumptions!AA162</f>
        <v>0</v>
      </c>
      <c r="AB100" s="46">
        <f>Assumptions!AB162</f>
        <v>0</v>
      </c>
      <c r="AC100" s="46">
        <f>Assumptions!AC162</f>
        <v>0</v>
      </c>
      <c r="AD100" s="46">
        <f>Assumptions!AD162</f>
        <v>0</v>
      </c>
      <c r="AE100" s="46">
        <f>Assumptions!AE162</f>
        <v>5000</v>
      </c>
      <c r="AF100" s="46">
        <f>Assumptions!AF162</f>
        <v>5000</v>
      </c>
      <c r="AG100" s="46">
        <f>Assumptions!AG162</f>
        <v>5000</v>
      </c>
      <c r="AH100" s="46">
        <f>Assumptions!AH162</f>
        <v>5000</v>
      </c>
      <c r="AI100" s="46">
        <f>Assumptions!AI162</f>
        <v>5000</v>
      </c>
      <c r="AJ100" s="46">
        <f>Assumptions!AJ162</f>
        <v>5000</v>
      </c>
      <c r="AK100" s="46">
        <f>Assumptions!AK162</f>
        <v>5000</v>
      </c>
      <c r="AL100" s="46">
        <f>Assumptions!AL162</f>
        <v>5000</v>
      </c>
      <c r="AM100" s="46">
        <f>Assumptions!AM162</f>
        <v>5000</v>
      </c>
      <c r="AN100" s="46">
        <f>Assumptions!AN162</f>
        <v>5000</v>
      </c>
      <c r="AO100" s="46">
        <f>Assumptions!AO162</f>
        <v>5000</v>
      </c>
      <c r="AP100" s="46">
        <f>Assumptions!AP162</f>
        <v>5000</v>
      </c>
      <c r="AQ100" s="46">
        <f>Assumptions!AQ162</f>
        <v>5000</v>
      </c>
      <c r="AR100" s="46">
        <f>Assumptions!AR162</f>
        <v>5000</v>
      </c>
      <c r="AS100" s="46">
        <f>Assumptions!AS162</f>
        <v>5000</v>
      </c>
      <c r="AT100" s="46">
        <f>Assumptions!AT162</f>
        <v>5000</v>
      </c>
      <c r="AU100" s="46">
        <f>Assumptions!AU162</f>
        <v>5000</v>
      </c>
      <c r="AV100" s="46">
        <f>Assumptions!AV162</f>
        <v>5000</v>
      </c>
      <c r="AW100" s="46">
        <f>Assumptions!AW162</f>
        <v>5000</v>
      </c>
      <c r="AX100" s="46">
        <f>Assumptions!AX162</f>
        <v>5000</v>
      </c>
      <c r="AY100" s="46">
        <f>Assumptions!AY162</f>
        <v>5000</v>
      </c>
      <c r="AZ100" s="142"/>
      <c r="BA100" s="57">
        <v>4000</v>
      </c>
      <c r="BB100" s="57">
        <v>4000</v>
      </c>
      <c r="BC100" s="57">
        <v>4000</v>
      </c>
      <c r="BD100" s="142"/>
      <c r="BE100" s="142"/>
      <c r="BF100" s="142"/>
      <c r="BG100" s="142"/>
      <c r="BH100" s="142"/>
      <c r="BI100" s="142"/>
      <c r="BJ100" s="142"/>
    </row>
    <row r="101" spans="1:62" x14ac:dyDescent="0.15">
      <c r="B101" s="299" t="s">
        <v>405</v>
      </c>
      <c r="C101" s="94" t="s">
        <v>17</v>
      </c>
      <c r="D101" s="57">
        <f>Assumptions!D163</f>
        <v>0</v>
      </c>
      <c r="E101" s="57">
        <f>Assumptions!E163</f>
        <v>0</v>
      </c>
      <c r="F101" s="57">
        <f>Assumptions!F163</f>
        <v>0</v>
      </c>
      <c r="G101" s="57">
        <f>Assumptions!G163</f>
        <v>0</v>
      </c>
      <c r="H101" s="57">
        <f>Assumptions!H163</f>
        <v>0</v>
      </c>
      <c r="I101" s="57">
        <f>Assumptions!I163</f>
        <v>0</v>
      </c>
      <c r="J101" s="57">
        <f>Assumptions!J163</f>
        <v>0</v>
      </c>
      <c r="K101" s="57">
        <f>Assumptions!K163</f>
        <v>0</v>
      </c>
      <c r="L101" s="57">
        <f>Assumptions!L163</f>
        <v>0</v>
      </c>
      <c r="M101" s="57">
        <f>Assumptions!M163</f>
        <v>0</v>
      </c>
      <c r="N101" s="57">
        <f>Assumptions!N163</f>
        <v>0</v>
      </c>
      <c r="O101" s="57">
        <f>Assumptions!O163</f>
        <v>0</v>
      </c>
      <c r="P101" s="46">
        <f>Assumptions!P163</f>
        <v>0</v>
      </c>
      <c r="Q101" s="46">
        <f>Assumptions!Q163</f>
        <v>0</v>
      </c>
      <c r="R101" s="46">
        <f>Assumptions!R163</f>
        <v>0</v>
      </c>
      <c r="S101" s="46">
        <f>Assumptions!S163</f>
        <v>0</v>
      </c>
      <c r="T101" s="46">
        <f>Assumptions!T163</f>
        <v>0</v>
      </c>
      <c r="U101" s="46">
        <f>Assumptions!U163</f>
        <v>0</v>
      </c>
      <c r="V101" s="46">
        <f>Assumptions!V163</f>
        <v>0</v>
      </c>
      <c r="W101" s="46">
        <f>Assumptions!W163</f>
        <v>0</v>
      </c>
      <c r="X101" s="46">
        <f>Assumptions!X163</f>
        <v>0</v>
      </c>
      <c r="Y101" s="46">
        <f>Assumptions!Y163</f>
        <v>0</v>
      </c>
      <c r="Z101" s="46">
        <f>Assumptions!Z163</f>
        <v>0</v>
      </c>
      <c r="AA101" s="46">
        <f>Assumptions!AA163</f>
        <v>0</v>
      </c>
      <c r="AB101" s="46">
        <f>Assumptions!AB163</f>
        <v>0</v>
      </c>
      <c r="AC101" s="46">
        <f>Assumptions!AC163</f>
        <v>0</v>
      </c>
      <c r="AD101" s="46">
        <f>Assumptions!AD163</f>
        <v>0</v>
      </c>
      <c r="AE101" s="46">
        <f>Assumptions!AE163</f>
        <v>0</v>
      </c>
      <c r="AF101" s="46">
        <f>Assumptions!AF163</f>
        <v>0</v>
      </c>
      <c r="AG101" s="46">
        <f>Assumptions!AG163</f>
        <v>0</v>
      </c>
      <c r="AH101" s="46">
        <f>Assumptions!AH163</f>
        <v>0</v>
      </c>
      <c r="AI101" s="46">
        <f>Assumptions!AI163</f>
        <v>0</v>
      </c>
      <c r="AJ101" s="46">
        <f>Assumptions!AJ163</f>
        <v>0</v>
      </c>
      <c r="AK101" s="46">
        <f>Assumptions!AK163</f>
        <v>0</v>
      </c>
      <c r="AL101" s="46">
        <f>Assumptions!AL163</f>
        <v>0</v>
      </c>
      <c r="AM101" s="46">
        <f>Assumptions!AM163</f>
        <v>0</v>
      </c>
      <c r="AN101" s="46">
        <f>Assumptions!AN163</f>
        <v>0</v>
      </c>
      <c r="AO101" s="46">
        <f>Assumptions!AO163</f>
        <v>0</v>
      </c>
      <c r="AP101" s="46">
        <f>Assumptions!AP163</f>
        <v>7000</v>
      </c>
      <c r="AQ101" s="46">
        <f>Assumptions!AQ163</f>
        <v>7000</v>
      </c>
      <c r="AR101" s="46">
        <f>Assumptions!AR163</f>
        <v>7000</v>
      </c>
      <c r="AS101" s="46">
        <f>Assumptions!AS163</f>
        <v>7000</v>
      </c>
      <c r="AT101" s="46">
        <f>Assumptions!AT163</f>
        <v>7000</v>
      </c>
      <c r="AU101" s="46">
        <f>Assumptions!AU163</f>
        <v>7000</v>
      </c>
      <c r="AV101" s="46">
        <f>Assumptions!AV163</f>
        <v>7000</v>
      </c>
      <c r="AW101" s="46">
        <f>Assumptions!AW163</f>
        <v>7000</v>
      </c>
      <c r="AX101" s="46">
        <f>Assumptions!AX163</f>
        <v>7000</v>
      </c>
      <c r="AY101" s="46">
        <f>Assumptions!AY163</f>
        <v>7000</v>
      </c>
      <c r="AZ101" s="142"/>
      <c r="BA101" s="549"/>
      <c r="BB101" s="549"/>
      <c r="BC101" s="549"/>
      <c r="BD101" s="142"/>
      <c r="BE101" s="142"/>
      <c r="BF101" s="142"/>
      <c r="BG101" s="142"/>
      <c r="BH101" s="142"/>
      <c r="BI101" s="142"/>
      <c r="BJ101" s="142"/>
    </row>
    <row r="102" spans="1:62" x14ac:dyDescent="0.15">
      <c r="B102" s="299"/>
      <c r="C102" s="96"/>
      <c r="D102" s="193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142"/>
      <c r="BA102" s="142"/>
      <c r="BB102" s="142"/>
      <c r="BC102" s="142"/>
      <c r="BD102" s="142"/>
      <c r="BE102" s="142"/>
      <c r="BF102" s="142"/>
      <c r="BG102" s="142"/>
      <c r="BH102" s="142"/>
      <c r="BI102" s="142"/>
      <c r="BJ102" s="142"/>
    </row>
    <row r="103" spans="1:62" s="90" customFormat="1" x14ac:dyDescent="0.15">
      <c r="B103" s="90" t="s">
        <v>259</v>
      </c>
      <c r="C103" s="94" t="s">
        <v>17</v>
      </c>
      <c r="D103" s="201">
        <f>Assumptions!D165</f>
        <v>103.7</v>
      </c>
      <c r="E103" s="69">
        <f>Assumptions!E165</f>
        <v>4.5</v>
      </c>
      <c r="F103" s="69">
        <f>Assumptions!F165</f>
        <v>5</v>
      </c>
      <c r="G103" s="69">
        <f>Assumptions!G165</f>
        <v>0</v>
      </c>
      <c r="H103" s="69">
        <f>Assumptions!H165</f>
        <v>0</v>
      </c>
      <c r="I103" s="69">
        <f>Assumptions!I165</f>
        <v>10.9</v>
      </c>
      <c r="J103" s="69">
        <f>Assumptions!J165</f>
        <v>98.22</v>
      </c>
      <c r="K103" s="69">
        <f>Assumptions!K165</f>
        <v>255.44</v>
      </c>
      <c r="L103" s="69">
        <f>Assumptions!L165</f>
        <v>27.63</v>
      </c>
      <c r="M103" s="69">
        <f>Assumptions!M165</f>
        <v>117.75999999999999</v>
      </c>
      <c r="N103" s="69">
        <f>Assumptions!N165</f>
        <v>147.9</v>
      </c>
      <c r="O103" s="69">
        <f>Assumptions!O165</f>
        <v>410.83</v>
      </c>
      <c r="P103" s="69">
        <f>Assumptions!P165</f>
        <v>200</v>
      </c>
      <c r="Q103" s="69">
        <f>Assumptions!Q165</f>
        <v>200</v>
      </c>
      <c r="R103" s="69">
        <f>Assumptions!R165</f>
        <v>200</v>
      </c>
      <c r="S103" s="69">
        <f>Assumptions!S165</f>
        <v>200</v>
      </c>
      <c r="T103" s="69">
        <f>Assumptions!T165</f>
        <v>200</v>
      </c>
      <c r="U103" s="69">
        <f>Assumptions!U165</f>
        <v>200</v>
      </c>
      <c r="V103" s="69">
        <f>Assumptions!V165</f>
        <v>200</v>
      </c>
      <c r="W103" s="69">
        <f>Assumptions!W165</f>
        <v>200</v>
      </c>
      <c r="X103" s="69">
        <f>Assumptions!X165</f>
        <v>200</v>
      </c>
      <c r="Y103" s="69">
        <f>Assumptions!Y165</f>
        <v>200</v>
      </c>
      <c r="Z103" s="69">
        <f>Assumptions!Z165</f>
        <v>200</v>
      </c>
      <c r="AA103" s="69">
        <f>Assumptions!AA165</f>
        <v>200</v>
      </c>
      <c r="AB103" s="69">
        <f>Assumptions!AB165</f>
        <v>200</v>
      </c>
      <c r="AC103" s="69">
        <f>Assumptions!AC165</f>
        <v>200</v>
      </c>
      <c r="AD103" s="69">
        <f>Assumptions!AD165</f>
        <v>500</v>
      </c>
      <c r="AE103" s="69">
        <f>Assumptions!AE165</f>
        <v>500</v>
      </c>
      <c r="AF103" s="69">
        <f>Assumptions!AF165</f>
        <v>500</v>
      </c>
      <c r="AG103" s="69">
        <f>Assumptions!AG165</f>
        <v>500</v>
      </c>
      <c r="AH103" s="69">
        <f>Assumptions!AH165</f>
        <v>500</v>
      </c>
      <c r="AI103" s="69">
        <f>Assumptions!AI165</f>
        <v>500</v>
      </c>
      <c r="AJ103" s="69">
        <f>Assumptions!AJ165</f>
        <v>500</v>
      </c>
      <c r="AK103" s="69">
        <f>Assumptions!AK165</f>
        <v>500</v>
      </c>
      <c r="AL103" s="69">
        <f>Assumptions!AL165</f>
        <v>500</v>
      </c>
      <c r="AM103" s="69">
        <f>Assumptions!AM165</f>
        <v>500</v>
      </c>
      <c r="AN103" s="69">
        <f>Assumptions!AN165</f>
        <v>500</v>
      </c>
      <c r="AO103" s="69">
        <f>Assumptions!AO165</f>
        <v>500</v>
      </c>
      <c r="AP103" s="69">
        <f>Assumptions!AP165</f>
        <v>500</v>
      </c>
      <c r="AQ103" s="69">
        <f>Assumptions!AQ165</f>
        <v>700</v>
      </c>
      <c r="AR103" s="69">
        <f>Assumptions!AR165</f>
        <v>700</v>
      </c>
      <c r="AS103" s="69">
        <f>Assumptions!AS165</f>
        <v>700</v>
      </c>
      <c r="AT103" s="69">
        <f>Assumptions!AT165</f>
        <v>700</v>
      </c>
      <c r="AU103" s="69">
        <f>Assumptions!AU165</f>
        <v>700</v>
      </c>
      <c r="AV103" s="69">
        <f>Assumptions!AV165</f>
        <v>700</v>
      </c>
      <c r="AW103" s="69">
        <f>Assumptions!AW165</f>
        <v>700</v>
      </c>
      <c r="AX103" s="69">
        <f>Assumptions!AX165</f>
        <v>700</v>
      </c>
      <c r="AY103" s="69">
        <f>Assumptions!AY165</f>
        <v>700</v>
      </c>
      <c r="AZ103" s="142"/>
      <c r="BA103" s="142"/>
      <c r="BB103" s="142"/>
      <c r="BC103" s="142"/>
      <c r="BD103" s="142"/>
      <c r="BE103" s="142"/>
      <c r="BF103" s="142"/>
      <c r="BG103" s="142"/>
      <c r="BH103" s="142"/>
      <c r="BI103" s="142"/>
      <c r="BJ103" s="142"/>
    </row>
    <row r="104" spans="1:62" x14ac:dyDescent="0.15">
      <c r="C104" s="96"/>
      <c r="D104" s="196"/>
      <c r="E104" s="79"/>
      <c r="F104" s="79"/>
      <c r="G104" s="79"/>
      <c r="H104" s="79"/>
      <c r="I104" s="79"/>
      <c r="J104" s="79"/>
      <c r="K104" s="79"/>
      <c r="L104" s="79"/>
      <c r="M104" s="79"/>
      <c r="N104" s="79"/>
      <c r="O104" s="79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142"/>
      <c r="BA104" s="142"/>
      <c r="BB104" s="142"/>
      <c r="BC104" s="142"/>
      <c r="BD104" s="142"/>
      <c r="BE104" s="142"/>
      <c r="BF104" s="142"/>
      <c r="BG104" s="142"/>
      <c r="BH104" s="142"/>
      <c r="BI104" s="142"/>
      <c r="BJ104" s="142"/>
    </row>
    <row r="105" spans="1:62" x14ac:dyDescent="0.15">
      <c r="B105" s="90" t="s">
        <v>327</v>
      </c>
      <c r="C105" s="94" t="s">
        <v>17</v>
      </c>
      <c r="D105" s="201">
        <f>Assumptions!D177</f>
        <v>17.850000000000001</v>
      </c>
      <c r="E105" s="201">
        <f>Assumptions!E177</f>
        <v>0</v>
      </c>
      <c r="F105" s="201">
        <f>Assumptions!F177</f>
        <v>459.55</v>
      </c>
      <c r="G105" s="201">
        <f>Assumptions!G177</f>
        <v>240</v>
      </c>
      <c r="H105" s="201">
        <f>Assumptions!H177</f>
        <v>0</v>
      </c>
      <c r="I105" s="201">
        <f>Assumptions!I177</f>
        <v>0</v>
      </c>
      <c r="J105" s="201">
        <f>Assumptions!J177</f>
        <v>1627.45</v>
      </c>
      <c r="K105" s="201">
        <f>Assumptions!K177</f>
        <v>2737.9</v>
      </c>
      <c r="L105" s="201">
        <f>Assumptions!L177</f>
        <v>2888.26</v>
      </c>
      <c r="M105" s="201">
        <f>Assumptions!M177</f>
        <v>1400</v>
      </c>
      <c r="N105" s="201">
        <f>Assumptions!N177</f>
        <v>1726.78</v>
      </c>
      <c r="O105" s="201">
        <f>Assumptions!O177</f>
        <v>119.56666666666666</v>
      </c>
      <c r="P105" s="201">
        <f>Assumptions!P177</f>
        <v>83.333333333333329</v>
      </c>
      <c r="Q105" s="201">
        <f>Assumptions!Q177</f>
        <v>83.333333333333329</v>
      </c>
      <c r="R105" s="201">
        <f>Assumptions!R177</f>
        <v>83.333333333333329</v>
      </c>
      <c r="S105" s="201">
        <f>Assumptions!S177</f>
        <v>83.333333333333329</v>
      </c>
      <c r="T105" s="201">
        <f>Assumptions!T177</f>
        <v>5083.333333333333</v>
      </c>
      <c r="U105" s="201">
        <f>Assumptions!U177</f>
        <v>4083.3333333333335</v>
      </c>
      <c r="V105" s="201">
        <f>Assumptions!V177</f>
        <v>9083.3333333333321</v>
      </c>
      <c r="W105" s="201">
        <f>Assumptions!W177</f>
        <v>17083.333333333332</v>
      </c>
      <c r="X105" s="201">
        <f>Assumptions!X177</f>
        <v>4083.3333333333335</v>
      </c>
      <c r="Y105" s="201">
        <f>Assumptions!Y177</f>
        <v>1583.3333333333333</v>
      </c>
      <c r="Z105" s="201">
        <f>Assumptions!Z177</f>
        <v>1083.3333333333333</v>
      </c>
      <c r="AA105" s="201">
        <f>Assumptions!AA177</f>
        <v>7083.333333333333</v>
      </c>
      <c r="AB105" s="201">
        <f>Assumptions!AB177</f>
        <v>1916.6666666666665</v>
      </c>
      <c r="AC105" s="201">
        <f>Assumptions!AC177</f>
        <v>9416.6666666666679</v>
      </c>
      <c r="AD105" s="201">
        <f>Assumptions!AD177</f>
        <v>15416.666666666666</v>
      </c>
      <c r="AE105" s="201">
        <f>Assumptions!AE177</f>
        <v>23416.666666666664</v>
      </c>
      <c r="AF105" s="201">
        <f>Assumptions!AF177</f>
        <v>29416.666666666668</v>
      </c>
      <c r="AG105" s="201">
        <f>Assumptions!AG177</f>
        <v>22916.666666666664</v>
      </c>
      <c r="AH105" s="201">
        <f>Assumptions!AH177</f>
        <v>7916.6666666666661</v>
      </c>
      <c r="AI105" s="201">
        <f>Assumptions!AI177</f>
        <v>23416.666666666664</v>
      </c>
      <c r="AJ105" s="201">
        <f>Assumptions!AJ177</f>
        <v>8416.6666666666661</v>
      </c>
      <c r="AK105" s="201">
        <f>Assumptions!AK177</f>
        <v>5416.6666666666661</v>
      </c>
      <c r="AL105" s="201">
        <f>Assumptions!AL177</f>
        <v>7416.666666666667</v>
      </c>
      <c r="AM105" s="201">
        <f>Assumptions!AM177</f>
        <v>16916.666666666668</v>
      </c>
      <c r="AN105" s="201">
        <f>Assumptions!AN177</f>
        <v>3916.666666666667</v>
      </c>
      <c r="AO105" s="201">
        <f>Assumptions!AO177</f>
        <v>20416.666666666664</v>
      </c>
      <c r="AP105" s="201">
        <f>Assumptions!AP177</f>
        <v>30916.666666666668</v>
      </c>
      <c r="AQ105" s="201">
        <f>Assumptions!AQ177</f>
        <v>34416.666666666664</v>
      </c>
      <c r="AR105" s="201">
        <f>Assumptions!AR177</f>
        <v>43416.666666666664</v>
      </c>
      <c r="AS105" s="201">
        <f>Assumptions!AS177</f>
        <v>22416.666666666668</v>
      </c>
      <c r="AT105" s="201">
        <f>Assumptions!AT177</f>
        <v>22416.666666666664</v>
      </c>
      <c r="AU105" s="201">
        <f>Assumptions!AU177</f>
        <v>27416.666666666664</v>
      </c>
      <c r="AV105" s="201">
        <f>Assumptions!AV177</f>
        <v>4416.666666666667</v>
      </c>
      <c r="AW105" s="201">
        <f>Assumptions!AW177</f>
        <v>24416.666666666668</v>
      </c>
      <c r="AX105" s="201">
        <f>Assumptions!AX177</f>
        <v>16416.666666666668</v>
      </c>
      <c r="AY105" s="201">
        <f>Assumptions!AY177</f>
        <v>35916.666666666672</v>
      </c>
      <c r="AZ105" s="142"/>
      <c r="BA105" s="142"/>
      <c r="BB105" s="142"/>
      <c r="BC105" s="142"/>
      <c r="BD105" s="142"/>
      <c r="BE105" s="142"/>
      <c r="BF105" s="142"/>
      <c r="BG105" s="142"/>
      <c r="BH105" s="142"/>
      <c r="BI105" s="142"/>
      <c r="BJ105" s="142"/>
    </row>
    <row r="106" spans="1:62" x14ac:dyDescent="0.15">
      <c r="B106" s="299" t="s">
        <v>268</v>
      </c>
      <c r="C106" s="94" t="s">
        <v>17</v>
      </c>
      <c r="D106" s="183">
        <f>Assumptions!D178</f>
        <v>17.850000000000001</v>
      </c>
      <c r="E106" s="53">
        <f>Assumptions!E178</f>
        <v>0</v>
      </c>
      <c r="F106" s="53">
        <f>Assumptions!F178</f>
        <v>0</v>
      </c>
      <c r="G106" s="53">
        <f>Assumptions!G178</f>
        <v>240</v>
      </c>
      <c r="H106" s="53">
        <f>Assumptions!H178</f>
        <v>0</v>
      </c>
      <c r="I106" s="53">
        <f>Assumptions!I178</f>
        <v>0</v>
      </c>
      <c r="J106" s="53">
        <f>Assumptions!J178</f>
        <v>1627.45</v>
      </c>
      <c r="K106" s="53">
        <f>Assumptions!K178</f>
        <v>0</v>
      </c>
      <c r="L106" s="53">
        <f>Assumptions!L178</f>
        <v>0</v>
      </c>
      <c r="M106" s="53">
        <f>Assumptions!M178</f>
        <v>0</v>
      </c>
      <c r="N106" s="53">
        <f>Assumptions!N178</f>
        <v>0</v>
      </c>
      <c r="O106" s="53">
        <f>Assumptions!O178</f>
        <v>42.975000000000001</v>
      </c>
      <c r="P106" s="53">
        <f>Assumptions!P178</f>
        <v>0</v>
      </c>
      <c r="Q106" s="53">
        <f>Assumptions!Q178</f>
        <v>0</v>
      </c>
      <c r="R106" s="53">
        <f>Assumptions!R178</f>
        <v>0</v>
      </c>
      <c r="S106" s="53">
        <f>Assumptions!S178</f>
        <v>0</v>
      </c>
      <c r="T106" s="53">
        <f>Assumptions!T178</f>
        <v>0</v>
      </c>
      <c r="U106" s="53">
        <f>Assumptions!U178</f>
        <v>2000</v>
      </c>
      <c r="V106" s="53">
        <f>Assumptions!V178</f>
        <v>8000</v>
      </c>
      <c r="W106" s="53">
        <f>Assumptions!W178</f>
        <v>7000</v>
      </c>
      <c r="X106" s="53">
        <f>Assumptions!X178</f>
        <v>4000</v>
      </c>
      <c r="Y106" s="53">
        <f>Assumptions!Y178</f>
        <v>1500</v>
      </c>
      <c r="Z106" s="53">
        <f>Assumptions!Z178</f>
        <v>0</v>
      </c>
      <c r="AA106" s="53">
        <f>Assumptions!AA178</f>
        <v>5000</v>
      </c>
      <c r="AB106" s="53">
        <f>Assumptions!AB178</f>
        <v>1000</v>
      </c>
      <c r="AC106" s="53">
        <f>Assumptions!AC178</f>
        <v>2000</v>
      </c>
      <c r="AD106" s="53">
        <f>Assumptions!AD178</f>
        <v>7000</v>
      </c>
      <c r="AE106" s="53">
        <f>Assumptions!AE178</f>
        <v>18000</v>
      </c>
      <c r="AF106" s="53">
        <f>Assumptions!AF178</f>
        <v>10000</v>
      </c>
      <c r="AG106" s="53">
        <f>Assumptions!AG178</f>
        <v>19000</v>
      </c>
      <c r="AH106" s="53">
        <f>Assumptions!AH178</f>
        <v>7000</v>
      </c>
      <c r="AI106" s="53">
        <f>Assumptions!AI178</f>
        <v>17000</v>
      </c>
      <c r="AJ106" s="53">
        <f>Assumptions!AJ178</f>
        <v>7000</v>
      </c>
      <c r="AK106" s="53">
        <f>Assumptions!AK178</f>
        <v>5000</v>
      </c>
      <c r="AL106" s="53">
        <f>Assumptions!AL178</f>
        <v>3000</v>
      </c>
      <c r="AM106" s="184">
        <f>Assumptions!AM178</f>
        <v>16000</v>
      </c>
      <c r="AN106" s="184">
        <f>Assumptions!AN178</f>
        <v>3000</v>
      </c>
      <c r="AO106" s="184">
        <f>Assumptions!AO178</f>
        <v>7000</v>
      </c>
      <c r="AP106" s="184">
        <f>Assumptions!AP178</f>
        <v>15000</v>
      </c>
      <c r="AQ106" s="184">
        <f>Assumptions!AQ178</f>
        <v>30000</v>
      </c>
      <c r="AR106" s="184">
        <f>Assumptions!AR178</f>
        <v>26000</v>
      </c>
      <c r="AS106" s="184">
        <f>Assumptions!AS178</f>
        <v>16000</v>
      </c>
      <c r="AT106" s="184">
        <f>Assumptions!AT178</f>
        <v>18000</v>
      </c>
      <c r="AU106" s="184">
        <f>Assumptions!AU178</f>
        <v>23000</v>
      </c>
      <c r="AV106" s="184">
        <f>Assumptions!AV178</f>
        <v>3000</v>
      </c>
      <c r="AW106" s="184">
        <f>Assumptions!AW178</f>
        <v>16000</v>
      </c>
      <c r="AX106" s="184">
        <f>Assumptions!AX178</f>
        <v>10000</v>
      </c>
      <c r="AY106" s="184">
        <f>Assumptions!AY178</f>
        <v>35000</v>
      </c>
      <c r="AZ106" s="142"/>
      <c r="BA106" s="142"/>
      <c r="BB106" s="142"/>
      <c r="BC106" s="142"/>
      <c r="BD106" s="142"/>
      <c r="BE106" s="142"/>
      <c r="BF106" s="142"/>
      <c r="BG106" s="142"/>
      <c r="BH106" s="142"/>
      <c r="BI106" s="142"/>
      <c r="BJ106" s="142"/>
    </row>
    <row r="107" spans="1:62" x14ac:dyDescent="0.15">
      <c r="B107" s="299" t="s">
        <v>587</v>
      </c>
      <c r="C107" s="94" t="s">
        <v>17</v>
      </c>
      <c r="D107" s="57">
        <f>Assumptions!D179</f>
        <v>17.850000000000001</v>
      </c>
      <c r="E107" s="57">
        <f>Assumptions!E179</f>
        <v>0</v>
      </c>
      <c r="F107" s="57">
        <f>Assumptions!F179</f>
        <v>0</v>
      </c>
      <c r="G107" s="57">
        <f>Assumptions!G179</f>
        <v>0</v>
      </c>
      <c r="H107" s="57">
        <f>Assumptions!H179</f>
        <v>0</v>
      </c>
      <c r="I107" s="57">
        <f>Assumptions!I179</f>
        <v>0</v>
      </c>
      <c r="J107" s="57">
        <f>Assumptions!J179</f>
        <v>0</v>
      </c>
      <c r="K107" s="57">
        <f>Assumptions!K179</f>
        <v>0</v>
      </c>
      <c r="L107" s="57">
        <f>Assumptions!L179</f>
        <v>0</v>
      </c>
      <c r="M107" s="57">
        <f>Assumptions!M179</f>
        <v>0</v>
      </c>
      <c r="N107" s="57">
        <f>Assumptions!N179</f>
        <v>0</v>
      </c>
      <c r="O107" s="57">
        <f>Assumptions!O179</f>
        <v>0</v>
      </c>
      <c r="P107" s="53">
        <f>Assumptions!P182</f>
        <v>0</v>
      </c>
      <c r="Q107" s="53">
        <f>Assumptions!Q182</f>
        <v>0</v>
      </c>
      <c r="R107" s="53">
        <f>Assumptions!R182</f>
        <v>0</v>
      </c>
      <c r="S107" s="53">
        <f>Assumptions!S182</f>
        <v>0</v>
      </c>
      <c r="T107" s="53">
        <f>Assumptions!T182</f>
        <v>5000</v>
      </c>
      <c r="U107" s="53">
        <f>Assumptions!U182</f>
        <v>2000</v>
      </c>
      <c r="V107" s="53">
        <f>Assumptions!V182</f>
        <v>1000</v>
      </c>
      <c r="W107" s="53">
        <f>Assumptions!W182</f>
        <v>5000</v>
      </c>
      <c r="X107" s="53">
        <f>Assumptions!X182</f>
        <v>0</v>
      </c>
      <c r="Y107" s="53">
        <f>Assumptions!Y182</f>
        <v>0</v>
      </c>
      <c r="Z107" s="53">
        <f>Assumptions!Z182</f>
        <v>1000</v>
      </c>
      <c r="AA107" s="53">
        <f>Assumptions!AA182</f>
        <v>2000</v>
      </c>
      <c r="AB107" s="53">
        <f>Assumptions!AB182</f>
        <v>500</v>
      </c>
      <c r="AC107" s="53">
        <f>Assumptions!AC182</f>
        <v>2000</v>
      </c>
      <c r="AD107" s="53">
        <f>Assumptions!AD182</f>
        <v>3000</v>
      </c>
      <c r="AE107" s="53">
        <f>Assumptions!AE182</f>
        <v>5000</v>
      </c>
      <c r="AF107" s="53">
        <f>Assumptions!AF182</f>
        <v>19000</v>
      </c>
      <c r="AG107" s="53">
        <f>Assumptions!AG182</f>
        <v>3500</v>
      </c>
      <c r="AH107" s="53">
        <f>Assumptions!AH182</f>
        <v>500</v>
      </c>
      <c r="AI107" s="53">
        <f>Assumptions!AI182</f>
        <v>6000</v>
      </c>
      <c r="AJ107" s="53">
        <f>Assumptions!AJ182</f>
        <v>1000</v>
      </c>
      <c r="AK107" s="53">
        <f>Assumptions!AK182</f>
        <v>0</v>
      </c>
      <c r="AL107" s="53">
        <f>Assumptions!AL182</f>
        <v>4000</v>
      </c>
      <c r="AM107" s="53">
        <f>Assumptions!AM182</f>
        <v>500</v>
      </c>
      <c r="AN107" s="53">
        <f>Assumptions!AN182</f>
        <v>500</v>
      </c>
      <c r="AO107" s="53">
        <f>Assumptions!AO182</f>
        <v>8000</v>
      </c>
      <c r="AP107" s="53">
        <f>Assumptions!AP182</f>
        <v>10500</v>
      </c>
      <c r="AQ107" s="53">
        <f>Assumptions!AQ182</f>
        <v>4000</v>
      </c>
      <c r="AR107" s="53">
        <f>Assumptions!AR182</f>
        <v>12000</v>
      </c>
      <c r="AS107" s="53">
        <f>Assumptions!AS182</f>
        <v>6000</v>
      </c>
      <c r="AT107" s="53">
        <f>Assumptions!AT182</f>
        <v>4000</v>
      </c>
      <c r="AU107" s="53">
        <f>Assumptions!AU182</f>
        <v>4000</v>
      </c>
      <c r="AV107" s="53">
        <f>Assumptions!AV182</f>
        <v>1000</v>
      </c>
      <c r="AW107" s="53">
        <f>Assumptions!AW182</f>
        <v>8000</v>
      </c>
      <c r="AX107" s="53">
        <f>Assumptions!AX182</f>
        <v>6000</v>
      </c>
      <c r="AY107" s="53">
        <f>Assumptions!AY182</f>
        <v>500</v>
      </c>
      <c r="AZ107" s="142"/>
      <c r="BA107" s="142"/>
      <c r="BB107" s="142"/>
      <c r="BC107" s="142"/>
      <c r="BD107" s="142"/>
      <c r="BE107" s="142"/>
      <c r="BF107" s="142"/>
      <c r="BG107" s="142"/>
      <c r="BH107" s="142"/>
      <c r="BI107" s="142"/>
      <c r="BJ107" s="142"/>
    </row>
    <row r="108" spans="1:62" x14ac:dyDescent="0.15">
      <c r="B108" s="299" t="s">
        <v>272</v>
      </c>
      <c r="C108" s="94" t="s">
        <v>17</v>
      </c>
      <c r="D108" s="57">
        <v>0</v>
      </c>
      <c r="E108" s="57">
        <v>0</v>
      </c>
      <c r="F108" s="57">
        <v>0</v>
      </c>
      <c r="G108" s="57">
        <v>0</v>
      </c>
      <c r="H108" s="57">
        <v>0</v>
      </c>
      <c r="I108" s="57">
        <v>0</v>
      </c>
      <c r="J108" s="57">
        <v>0</v>
      </c>
      <c r="K108" s="57">
        <v>0</v>
      </c>
      <c r="L108" s="57">
        <v>0</v>
      </c>
      <c r="M108" s="57">
        <v>0</v>
      </c>
      <c r="N108" s="57">
        <v>0</v>
      </c>
      <c r="O108" s="57">
        <v>0</v>
      </c>
      <c r="P108" s="53">
        <f>Assumptions!P183</f>
        <v>0</v>
      </c>
      <c r="Q108" s="53">
        <f>Assumptions!Q183</f>
        <v>0</v>
      </c>
      <c r="R108" s="53">
        <f>Assumptions!R183</f>
        <v>0</v>
      </c>
      <c r="S108" s="53">
        <f>Assumptions!S183</f>
        <v>0</v>
      </c>
      <c r="T108" s="53">
        <f>Assumptions!T183</f>
        <v>0</v>
      </c>
      <c r="U108" s="53">
        <f>Assumptions!U183</f>
        <v>0</v>
      </c>
      <c r="V108" s="53">
        <f>Assumptions!V183</f>
        <v>0</v>
      </c>
      <c r="W108" s="53">
        <f>Assumptions!W183</f>
        <v>5000</v>
      </c>
      <c r="X108" s="53">
        <f>Assumptions!X183</f>
        <v>0</v>
      </c>
      <c r="Y108" s="53">
        <f>Assumptions!Y183</f>
        <v>0</v>
      </c>
      <c r="Z108" s="53">
        <f>Assumptions!Z183</f>
        <v>0</v>
      </c>
      <c r="AA108" s="53">
        <f>Assumptions!AA183</f>
        <v>0</v>
      </c>
      <c r="AB108" s="53">
        <f>Assumptions!AB183</f>
        <v>0</v>
      </c>
      <c r="AC108" s="53">
        <f>Assumptions!AC183</f>
        <v>5000</v>
      </c>
      <c r="AD108" s="53">
        <f>Assumptions!AD183</f>
        <v>5000</v>
      </c>
      <c r="AE108" s="53">
        <f>Assumptions!AE183</f>
        <v>0</v>
      </c>
      <c r="AF108" s="53">
        <f>Assumptions!AF183</f>
        <v>0</v>
      </c>
      <c r="AG108" s="53">
        <f>Assumptions!AG183</f>
        <v>0</v>
      </c>
      <c r="AH108" s="53">
        <f>Assumptions!AH183</f>
        <v>0</v>
      </c>
      <c r="AI108" s="53">
        <f>Assumptions!AI183</f>
        <v>0</v>
      </c>
      <c r="AJ108" s="53">
        <f>Assumptions!AJ183</f>
        <v>0</v>
      </c>
      <c r="AK108" s="53">
        <f>Assumptions!AK183</f>
        <v>0</v>
      </c>
      <c r="AL108" s="53">
        <f>Assumptions!AL183</f>
        <v>0</v>
      </c>
      <c r="AM108" s="53">
        <f>Assumptions!AM183</f>
        <v>0</v>
      </c>
      <c r="AN108" s="53">
        <f>Assumptions!AN183</f>
        <v>0</v>
      </c>
      <c r="AO108" s="53">
        <f>Assumptions!AO183</f>
        <v>5000</v>
      </c>
      <c r="AP108" s="53">
        <f>Assumptions!AP183</f>
        <v>5000</v>
      </c>
      <c r="AQ108" s="53">
        <f>Assumptions!AQ183</f>
        <v>0</v>
      </c>
      <c r="AR108" s="53">
        <f>Assumptions!AR183</f>
        <v>5000</v>
      </c>
      <c r="AS108" s="53">
        <f>Assumptions!AS183</f>
        <v>0</v>
      </c>
      <c r="AT108" s="53">
        <f>Assumptions!AT183</f>
        <v>0</v>
      </c>
      <c r="AU108" s="53">
        <f>Assumptions!AU183</f>
        <v>0</v>
      </c>
      <c r="AV108" s="53">
        <f>Assumptions!AV183</f>
        <v>0</v>
      </c>
      <c r="AW108" s="53">
        <f>Assumptions!AW183</f>
        <v>0</v>
      </c>
      <c r="AX108" s="53">
        <f>Assumptions!AX183</f>
        <v>0</v>
      </c>
      <c r="AY108" s="53">
        <f>Assumptions!AY183</f>
        <v>0</v>
      </c>
      <c r="AZ108" s="142"/>
      <c r="BA108" s="142"/>
      <c r="BB108" s="142"/>
      <c r="BC108" s="142"/>
      <c r="BD108" s="142"/>
      <c r="BE108" s="142"/>
      <c r="BF108" s="142"/>
      <c r="BG108" s="142"/>
      <c r="BH108" s="142"/>
      <c r="BI108" s="142"/>
      <c r="BJ108" s="142"/>
    </row>
    <row r="109" spans="1:62" x14ac:dyDescent="0.15">
      <c r="B109" s="299" t="s">
        <v>273</v>
      </c>
      <c r="C109" s="94" t="s">
        <v>17</v>
      </c>
      <c r="D109" s="189">
        <v>0</v>
      </c>
      <c r="E109" s="57">
        <v>0</v>
      </c>
      <c r="F109" s="57">
        <v>0</v>
      </c>
      <c r="G109" s="57">
        <v>0</v>
      </c>
      <c r="H109" s="57">
        <v>0</v>
      </c>
      <c r="I109" s="57">
        <v>0</v>
      </c>
      <c r="J109" s="57">
        <v>0</v>
      </c>
      <c r="K109" s="57">
        <v>0</v>
      </c>
      <c r="L109" s="57">
        <v>0</v>
      </c>
      <c r="M109" s="57">
        <v>1563</v>
      </c>
      <c r="N109" s="57">
        <v>0</v>
      </c>
      <c r="O109" s="57">
        <v>0</v>
      </c>
      <c r="P109" s="53">
        <f>Assumptions!P184</f>
        <v>0</v>
      </c>
      <c r="Q109" s="53">
        <f>Assumptions!Q184</f>
        <v>0</v>
      </c>
      <c r="R109" s="53">
        <f>Assumptions!R184</f>
        <v>0</v>
      </c>
      <c r="S109" s="53">
        <f>Assumptions!S184</f>
        <v>0</v>
      </c>
      <c r="T109" s="53">
        <f>Assumptions!T184</f>
        <v>0</v>
      </c>
      <c r="U109" s="53">
        <f>Assumptions!U184</f>
        <v>0</v>
      </c>
      <c r="V109" s="53">
        <f>Assumptions!V184</f>
        <v>0</v>
      </c>
      <c r="W109" s="53">
        <f>Assumptions!W184</f>
        <v>0</v>
      </c>
      <c r="X109" s="53">
        <f>Assumptions!X184</f>
        <v>0</v>
      </c>
      <c r="Y109" s="53">
        <f>Assumptions!Y184</f>
        <v>0</v>
      </c>
      <c r="Z109" s="53">
        <f>Assumptions!Z184</f>
        <v>0</v>
      </c>
      <c r="AA109" s="53">
        <f>Assumptions!AA184</f>
        <v>0</v>
      </c>
      <c r="AB109" s="53">
        <f>Assumptions!AB184</f>
        <v>333.33333333333331</v>
      </c>
      <c r="AC109" s="53">
        <f>Assumptions!AC184</f>
        <v>333.33333333333331</v>
      </c>
      <c r="AD109" s="53">
        <f>Assumptions!AD184</f>
        <v>333.33333333333331</v>
      </c>
      <c r="AE109" s="53">
        <f>Assumptions!AE184</f>
        <v>333.33333333333331</v>
      </c>
      <c r="AF109" s="53">
        <f>Assumptions!AF184</f>
        <v>333.33333333333331</v>
      </c>
      <c r="AG109" s="53">
        <f>Assumptions!AG184</f>
        <v>333.33333333333331</v>
      </c>
      <c r="AH109" s="53">
        <f>Assumptions!AH184</f>
        <v>333.33333333333331</v>
      </c>
      <c r="AI109" s="53">
        <f>Assumptions!AI184</f>
        <v>333.33333333333331</v>
      </c>
      <c r="AJ109" s="53">
        <f>Assumptions!AJ184</f>
        <v>333.33333333333331</v>
      </c>
      <c r="AK109" s="53">
        <f>Assumptions!AK184</f>
        <v>333.33333333333331</v>
      </c>
      <c r="AL109" s="53">
        <f>Assumptions!AL184</f>
        <v>333.33333333333331</v>
      </c>
      <c r="AM109" s="53">
        <f>Assumptions!AM184</f>
        <v>333.33333333333331</v>
      </c>
      <c r="AN109" s="53">
        <f>Assumptions!AN184</f>
        <v>333.33333333333331</v>
      </c>
      <c r="AO109" s="53">
        <f>Assumptions!AO184</f>
        <v>333.33333333333331</v>
      </c>
      <c r="AP109" s="53">
        <f>Assumptions!AP184</f>
        <v>333.33333333333331</v>
      </c>
      <c r="AQ109" s="53">
        <f>Assumptions!AQ184</f>
        <v>333.33333333333331</v>
      </c>
      <c r="AR109" s="53">
        <f>Assumptions!AR184</f>
        <v>333.33333333333331</v>
      </c>
      <c r="AS109" s="53">
        <f>Assumptions!AS184</f>
        <v>333.33333333333331</v>
      </c>
      <c r="AT109" s="53">
        <f>Assumptions!AT184</f>
        <v>333.33333333333331</v>
      </c>
      <c r="AU109" s="53">
        <f>Assumptions!AU184</f>
        <v>333.33333333333331</v>
      </c>
      <c r="AV109" s="53">
        <f>Assumptions!AV184</f>
        <v>333.33333333333331</v>
      </c>
      <c r="AW109" s="53">
        <f>Assumptions!AW184</f>
        <v>333.33333333333331</v>
      </c>
      <c r="AX109" s="53">
        <f>Assumptions!AX184</f>
        <v>333.33333333333331</v>
      </c>
      <c r="AY109" s="53">
        <f>Assumptions!AY184</f>
        <v>333.33333333333331</v>
      </c>
      <c r="AZ109" s="142"/>
      <c r="BA109" s="142"/>
      <c r="BB109" s="142"/>
      <c r="BC109" s="142"/>
      <c r="BD109" s="142"/>
      <c r="BE109" s="142"/>
      <c r="BF109" s="142"/>
      <c r="BG109" s="142"/>
      <c r="BH109" s="142"/>
      <c r="BI109" s="142"/>
      <c r="BJ109" s="142"/>
    </row>
    <row r="110" spans="1:62" s="29" customFormat="1" x14ac:dyDescent="0.15">
      <c r="A110" s="17"/>
      <c r="B110" s="299" t="s">
        <v>274</v>
      </c>
      <c r="C110" s="94" t="s">
        <v>17</v>
      </c>
      <c r="D110" s="194">
        <f>Assumptions!D185</f>
        <v>0</v>
      </c>
      <c r="E110" s="46">
        <f>Assumptions!E185</f>
        <v>0</v>
      </c>
      <c r="F110" s="46">
        <f>Assumptions!F185</f>
        <v>459.55</v>
      </c>
      <c r="G110" s="46">
        <f>Assumptions!G185</f>
        <v>0</v>
      </c>
      <c r="H110" s="46">
        <f>Assumptions!H185</f>
        <v>0</v>
      </c>
      <c r="I110" s="46">
        <f>Assumptions!I185</f>
        <v>0</v>
      </c>
      <c r="J110" s="46">
        <f>Assumptions!J185</f>
        <v>0</v>
      </c>
      <c r="K110" s="46">
        <f>Assumptions!K185</f>
        <v>2737.9</v>
      </c>
      <c r="L110" s="46">
        <f>Assumptions!L185</f>
        <v>2888.26</v>
      </c>
      <c r="M110" s="46">
        <f>Assumptions!M185</f>
        <v>0</v>
      </c>
      <c r="N110" s="46">
        <f>Assumptions!N185</f>
        <v>1726.78</v>
      </c>
      <c r="O110" s="46">
        <f>Assumptions!O185</f>
        <v>76.591666666666669</v>
      </c>
      <c r="P110" s="46">
        <f>Assumptions!P185</f>
        <v>83.333333333333329</v>
      </c>
      <c r="Q110" s="46">
        <f>Assumptions!Q185</f>
        <v>83.333333333333329</v>
      </c>
      <c r="R110" s="46">
        <f>Assumptions!R185</f>
        <v>83.333333333333329</v>
      </c>
      <c r="S110" s="46">
        <f>Assumptions!S185</f>
        <v>83.333333333333329</v>
      </c>
      <c r="T110" s="46">
        <f>Assumptions!T185</f>
        <v>83.333333333333329</v>
      </c>
      <c r="U110" s="46">
        <f>Assumptions!U185</f>
        <v>83.333333333333329</v>
      </c>
      <c r="V110" s="46">
        <f>Assumptions!V185</f>
        <v>83.333333333333329</v>
      </c>
      <c r="W110" s="46">
        <f>Assumptions!W185</f>
        <v>83.333333333333329</v>
      </c>
      <c r="X110" s="46">
        <f>Assumptions!X185</f>
        <v>83.333333333333329</v>
      </c>
      <c r="Y110" s="46">
        <f>Assumptions!Y185</f>
        <v>83.333333333333329</v>
      </c>
      <c r="Z110" s="46">
        <f>Assumptions!Z185</f>
        <v>83.333333333333329</v>
      </c>
      <c r="AA110" s="46">
        <f>Assumptions!AA185</f>
        <v>83.333333333333329</v>
      </c>
      <c r="AB110" s="46">
        <f>Assumptions!AB185</f>
        <v>83.333333333333329</v>
      </c>
      <c r="AC110" s="46">
        <f>Assumptions!AC185</f>
        <v>83.333333333333329</v>
      </c>
      <c r="AD110" s="46">
        <f>Assumptions!AD185</f>
        <v>83.333333333333329</v>
      </c>
      <c r="AE110" s="46">
        <f>Assumptions!AE185</f>
        <v>83.333333333333329</v>
      </c>
      <c r="AF110" s="46">
        <f>Assumptions!AF185</f>
        <v>83.333333333333329</v>
      </c>
      <c r="AG110" s="46">
        <f>Assumptions!AG185</f>
        <v>83.333333333333329</v>
      </c>
      <c r="AH110" s="46">
        <f>Assumptions!AH185</f>
        <v>83.333333333333329</v>
      </c>
      <c r="AI110" s="46">
        <f>Assumptions!AI185</f>
        <v>83.333333333333329</v>
      </c>
      <c r="AJ110" s="46">
        <f>Assumptions!AJ185</f>
        <v>83.333333333333329</v>
      </c>
      <c r="AK110" s="46">
        <f>Assumptions!AK185</f>
        <v>83.333333333333329</v>
      </c>
      <c r="AL110" s="46">
        <f>Assumptions!AL185</f>
        <v>83.333333333333329</v>
      </c>
      <c r="AM110" s="195">
        <f>Assumptions!AM185</f>
        <v>83.333333333333329</v>
      </c>
      <c r="AN110" s="195">
        <f>Assumptions!AN185</f>
        <v>83.333333333333329</v>
      </c>
      <c r="AO110" s="195">
        <f>Assumptions!AO185</f>
        <v>83.333333333333329</v>
      </c>
      <c r="AP110" s="195">
        <f>Assumptions!AP185</f>
        <v>83.333333333333329</v>
      </c>
      <c r="AQ110" s="195">
        <f>Assumptions!AQ185</f>
        <v>83.333333333333329</v>
      </c>
      <c r="AR110" s="195">
        <f>Assumptions!AR185</f>
        <v>83.333333333333329</v>
      </c>
      <c r="AS110" s="195">
        <f>Assumptions!AS185</f>
        <v>83.333333333333329</v>
      </c>
      <c r="AT110" s="195">
        <f>Assumptions!AT185</f>
        <v>83.333333333333329</v>
      </c>
      <c r="AU110" s="195">
        <f>Assumptions!AU185</f>
        <v>83.333333333333329</v>
      </c>
      <c r="AV110" s="195">
        <f>Assumptions!AV185</f>
        <v>83.333333333333329</v>
      </c>
      <c r="AW110" s="195">
        <f>Assumptions!AW185</f>
        <v>83.333333333333329</v>
      </c>
      <c r="AX110" s="195">
        <f>Assumptions!AX185</f>
        <v>83.333333333333329</v>
      </c>
      <c r="AY110" s="195">
        <f>Assumptions!AY185</f>
        <v>83.333333333333329</v>
      </c>
      <c r="AZ110" s="142"/>
      <c r="BA110" s="142"/>
      <c r="BB110" s="142"/>
      <c r="BC110" s="142"/>
      <c r="BD110" s="142"/>
      <c r="BE110" s="142"/>
      <c r="BF110" s="142"/>
      <c r="BG110" s="142"/>
      <c r="BH110" s="142"/>
      <c r="BI110" s="142"/>
      <c r="BJ110" s="142"/>
    </row>
    <row r="111" spans="1:62" s="119" customFormat="1" x14ac:dyDescent="0.15">
      <c r="A111" s="29"/>
      <c r="B111" s="29"/>
      <c r="C111" s="127"/>
      <c r="D111" s="185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79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142"/>
      <c r="BA111" s="142"/>
      <c r="BB111" s="142"/>
      <c r="BC111" s="142"/>
      <c r="BD111" s="142"/>
      <c r="BE111" s="142"/>
      <c r="BF111" s="142"/>
      <c r="BG111" s="142"/>
      <c r="BH111" s="142"/>
      <c r="BI111" s="142"/>
      <c r="BJ111" s="142"/>
    </row>
    <row r="112" spans="1:62" x14ac:dyDescent="0.15">
      <c r="A112" s="119"/>
      <c r="B112" s="124" t="s">
        <v>21</v>
      </c>
      <c r="C112" s="125" t="s">
        <v>17</v>
      </c>
      <c r="D112" s="191">
        <f t="shared" ref="D112:AX112" si="25">+D73-D76-D105</f>
        <v>-648.57999999999993</v>
      </c>
      <c r="E112" s="118">
        <f t="shared" si="25"/>
        <v>-850.28</v>
      </c>
      <c r="F112" s="118">
        <f t="shared" si="25"/>
        <v>-21777.02</v>
      </c>
      <c r="G112" s="118">
        <f t="shared" si="25"/>
        <v>-3172.3399999999997</v>
      </c>
      <c r="H112" s="118">
        <f t="shared" si="25"/>
        <v>-9290.8500000000022</v>
      </c>
      <c r="I112" s="118">
        <f t="shared" si="25"/>
        <v>-536.69999999999936</v>
      </c>
      <c r="J112" s="118">
        <f t="shared" si="25"/>
        <v>23487.689999999995</v>
      </c>
      <c r="K112" s="118">
        <f t="shared" si="25"/>
        <v>14553.750000000002</v>
      </c>
      <c r="L112" s="118">
        <f t="shared" si="25"/>
        <v>8648.6299999999974</v>
      </c>
      <c r="M112" s="118">
        <f t="shared" si="25"/>
        <v>-4090.4000000000019</v>
      </c>
      <c r="N112" s="118">
        <f t="shared" si="25"/>
        <v>2968.2000000000007</v>
      </c>
      <c r="O112" s="118">
        <f t="shared" si="25"/>
        <v>8586.6233333333312</v>
      </c>
      <c r="P112" s="118">
        <f t="shared" si="25"/>
        <v>-137.9691826560437</v>
      </c>
      <c r="Q112" s="118">
        <f t="shared" si="25"/>
        <v>-137.9691826560437</v>
      </c>
      <c r="R112" s="118">
        <f t="shared" si="25"/>
        <v>-137.9691826560437</v>
      </c>
      <c r="S112" s="118">
        <f t="shared" si="25"/>
        <v>-3875.7044084281538</v>
      </c>
      <c r="T112" s="118">
        <f t="shared" si="25"/>
        <v>-16668.820245064202</v>
      </c>
      <c r="U112" s="118">
        <f t="shared" si="25"/>
        <v>25274.749226622534</v>
      </c>
      <c r="V112" s="118">
        <f t="shared" si="25"/>
        <v>27138.766348559588</v>
      </c>
      <c r="W112" s="118">
        <f t="shared" si="25"/>
        <v>4554.3147921711534</v>
      </c>
      <c r="X112" s="118">
        <f t="shared" si="25"/>
        <v>29346.509880852991</v>
      </c>
      <c r="Y112" s="118">
        <f t="shared" si="25"/>
        <v>-4983.7223362331533</v>
      </c>
      <c r="Z112" s="118">
        <f t="shared" si="25"/>
        <v>-7265.3603329461357</v>
      </c>
      <c r="AA112" s="118">
        <f t="shared" si="25"/>
        <v>-5886.4245710500254</v>
      </c>
      <c r="AB112" s="118">
        <f t="shared" si="25"/>
        <v>-14700.961026821211</v>
      </c>
      <c r="AC112" s="118">
        <f t="shared" si="25"/>
        <v>-63959.278800581684</v>
      </c>
      <c r="AD112" s="118">
        <f t="shared" si="25"/>
        <v>-56700.961026821205</v>
      </c>
      <c r="AE112" s="118">
        <f t="shared" si="25"/>
        <v>75402.802018951566</v>
      </c>
      <c r="AF112" s="118">
        <f t="shared" si="25"/>
        <v>39529.708731928651</v>
      </c>
      <c r="AG112" s="118">
        <f t="shared" si="25"/>
        <v>78842.413291292876</v>
      </c>
      <c r="AH112" s="118">
        <f t="shared" si="25"/>
        <v>51176.591013218269</v>
      </c>
      <c r="AI112" s="118">
        <f t="shared" si="25"/>
        <v>49176.274367496262</v>
      </c>
      <c r="AJ112" s="118">
        <f t="shared" si="25"/>
        <v>7975.0701038930365</v>
      </c>
      <c r="AK112" s="118">
        <f t="shared" si="25"/>
        <v>-5836.1590418490705</v>
      </c>
      <c r="AL112" s="118">
        <f t="shared" si="25"/>
        <v>-16241.773614720147</v>
      </c>
      <c r="AM112" s="192">
        <f t="shared" si="25"/>
        <v>117153.67412408792</v>
      </c>
      <c r="AN112" s="192">
        <f t="shared" si="25"/>
        <v>-30153.00276046227</v>
      </c>
      <c r="AO112" s="192">
        <f t="shared" si="25"/>
        <v>-46653.002760462266</v>
      </c>
      <c r="AP112" s="192">
        <f t="shared" si="25"/>
        <v>-114336.90276046227</v>
      </c>
      <c r="AQ112" s="192">
        <f t="shared" si="25"/>
        <v>136735.86050342262</v>
      </c>
      <c r="AR112" s="192">
        <f t="shared" si="25"/>
        <v>48483.577463283458</v>
      </c>
      <c r="AS112" s="192">
        <f t="shared" si="25"/>
        <v>65340.067472316776</v>
      </c>
      <c r="AT112" s="192">
        <f t="shared" si="25"/>
        <v>82972.285900113522</v>
      </c>
      <c r="AU112" s="192">
        <f t="shared" si="25"/>
        <v>84156.176686215127</v>
      </c>
      <c r="AV112" s="192">
        <f t="shared" si="25"/>
        <v>65638.854817316533</v>
      </c>
      <c r="AW112" s="192">
        <f t="shared" si="25"/>
        <v>-5225.4168270795235</v>
      </c>
      <c r="AX112" s="192">
        <f t="shared" si="25"/>
        <v>-7124.3187869763242</v>
      </c>
      <c r="AY112" s="192">
        <f>+AY73-AY76-AY105</f>
        <v>301657.01453126897</v>
      </c>
      <c r="AZ112" s="142"/>
      <c r="BA112" s="142"/>
      <c r="BB112" s="142"/>
      <c r="BC112" s="142"/>
      <c r="BD112" s="142"/>
      <c r="BE112" s="142"/>
      <c r="BF112" s="142"/>
      <c r="BG112" s="142"/>
      <c r="BH112" s="142"/>
      <c r="BI112" s="142"/>
      <c r="BJ112" s="142"/>
    </row>
    <row r="113" spans="1:62" x14ac:dyDescent="0.15">
      <c r="C113" s="96"/>
      <c r="D113" s="18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79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142"/>
      <c r="BA113" s="142"/>
      <c r="BB113" s="142"/>
      <c r="BC113" s="142"/>
      <c r="BD113" s="142"/>
      <c r="BE113" s="142"/>
      <c r="BF113" s="142"/>
      <c r="BG113" s="142"/>
      <c r="BH113" s="142"/>
      <c r="BI113" s="142"/>
      <c r="BJ113" s="142"/>
    </row>
    <row r="114" spans="1:62" x14ac:dyDescent="0.15">
      <c r="B114" s="85" t="s">
        <v>35</v>
      </c>
      <c r="C114" s="94" t="s">
        <v>17</v>
      </c>
      <c r="D114" s="188">
        <f t="shared" ref="D114:AM114" si="26">D112</f>
        <v>-648.57999999999993</v>
      </c>
      <c r="E114" s="65">
        <f t="shared" si="26"/>
        <v>-850.28</v>
      </c>
      <c r="F114" s="65">
        <f t="shared" si="26"/>
        <v>-21777.02</v>
      </c>
      <c r="G114" s="65">
        <f t="shared" si="26"/>
        <v>-3172.3399999999997</v>
      </c>
      <c r="H114" s="65">
        <f t="shared" si="26"/>
        <v>-9290.8500000000022</v>
      </c>
      <c r="I114" s="65">
        <f t="shared" si="26"/>
        <v>-536.69999999999936</v>
      </c>
      <c r="J114" s="65">
        <f t="shared" si="26"/>
        <v>23487.689999999995</v>
      </c>
      <c r="K114" s="65">
        <f t="shared" si="26"/>
        <v>14553.750000000002</v>
      </c>
      <c r="L114" s="65">
        <f t="shared" si="26"/>
        <v>8648.6299999999974</v>
      </c>
      <c r="M114" s="65">
        <f t="shared" si="26"/>
        <v>-4090.4000000000019</v>
      </c>
      <c r="N114" s="65">
        <f t="shared" si="26"/>
        <v>2968.2000000000007</v>
      </c>
      <c r="O114" s="65">
        <f t="shared" si="26"/>
        <v>8586.6233333333312</v>
      </c>
      <c r="P114" s="65">
        <f t="shared" si="26"/>
        <v>-137.9691826560437</v>
      </c>
      <c r="Q114" s="65">
        <f t="shared" si="26"/>
        <v>-137.9691826560437</v>
      </c>
      <c r="R114" s="65">
        <f t="shared" si="26"/>
        <v>-137.9691826560437</v>
      </c>
      <c r="S114" s="65">
        <f t="shared" si="26"/>
        <v>-3875.7044084281538</v>
      </c>
      <c r="T114" s="65">
        <f t="shared" si="26"/>
        <v>-16668.820245064202</v>
      </c>
      <c r="U114" s="65">
        <f t="shared" si="26"/>
        <v>25274.749226622534</v>
      </c>
      <c r="V114" s="65">
        <f t="shared" si="26"/>
        <v>27138.766348559588</v>
      </c>
      <c r="W114" s="65">
        <f t="shared" si="26"/>
        <v>4554.3147921711534</v>
      </c>
      <c r="X114" s="65">
        <f t="shared" si="26"/>
        <v>29346.509880852991</v>
      </c>
      <c r="Y114" s="65">
        <f t="shared" si="26"/>
        <v>-4983.7223362331533</v>
      </c>
      <c r="Z114" s="65">
        <f t="shared" si="26"/>
        <v>-7265.3603329461357</v>
      </c>
      <c r="AA114" s="65">
        <f t="shared" si="26"/>
        <v>-5886.4245710500254</v>
      </c>
      <c r="AB114" s="65">
        <f t="shared" si="26"/>
        <v>-14700.961026821211</v>
      </c>
      <c r="AC114" s="65">
        <f t="shared" si="26"/>
        <v>-63959.278800581684</v>
      </c>
      <c r="AD114" s="65">
        <f t="shared" si="26"/>
        <v>-56700.961026821205</v>
      </c>
      <c r="AE114" s="65">
        <f t="shared" si="26"/>
        <v>75402.802018951566</v>
      </c>
      <c r="AF114" s="65">
        <f t="shared" si="26"/>
        <v>39529.708731928651</v>
      </c>
      <c r="AG114" s="65">
        <f t="shared" si="26"/>
        <v>78842.413291292876</v>
      </c>
      <c r="AH114" s="65">
        <f t="shared" si="26"/>
        <v>51176.591013218269</v>
      </c>
      <c r="AI114" s="65">
        <f t="shared" si="26"/>
        <v>49176.274367496262</v>
      </c>
      <c r="AJ114" s="65">
        <f t="shared" si="26"/>
        <v>7975.0701038930365</v>
      </c>
      <c r="AK114" s="65">
        <f t="shared" si="26"/>
        <v>-5836.1590418490705</v>
      </c>
      <c r="AL114" s="65">
        <f t="shared" si="26"/>
        <v>-16241.773614720147</v>
      </c>
      <c r="AM114" s="186">
        <f t="shared" si="26"/>
        <v>117153.67412408792</v>
      </c>
      <c r="AN114" s="186">
        <f t="shared" ref="AN114:AQ114" si="27">AN112</f>
        <v>-30153.00276046227</v>
      </c>
      <c r="AO114" s="186">
        <f t="shared" si="27"/>
        <v>-46653.002760462266</v>
      </c>
      <c r="AP114" s="186">
        <f t="shared" si="27"/>
        <v>-114336.90276046227</v>
      </c>
      <c r="AQ114" s="186">
        <f t="shared" si="27"/>
        <v>136735.86050342262</v>
      </c>
      <c r="AR114" s="186">
        <f t="shared" ref="AR114:AY114" si="28">AR112</f>
        <v>48483.577463283458</v>
      </c>
      <c r="AS114" s="186">
        <f t="shared" si="28"/>
        <v>65340.067472316776</v>
      </c>
      <c r="AT114" s="186">
        <f t="shared" si="28"/>
        <v>82972.285900113522</v>
      </c>
      <c r="AU114" s="186">
        <f t="shared" si="28"/>
        <v>84156.176686215127</v>
      </c>
      <c r="AV114" s="186">
        <f t="shared" si="28"/>
        <v>65638.854817316533</v>
      </c>
      <c r="AW114" s="186">
        <f t="shared" si="28"/>
        <v>-5225.4168270795235</v>
      </c>
      <c r="AX114" s="186">
        <f t="shared" si="28"/>
        <v>-7124.3187869763242</v>
      </c>
      <c r="AY114" s="186">
        <f t="shared" si="28"/>
        <v>301657.01453126897</v>
      </c>
      <c r="AZ114" s="142"/>
      <c r="BA114" s="142"/>
      <c r="BB114" s="142"/>
      <c r="BC114" s="142"/>
      <c r="BD114" s="142"/>
      <c r="BE114" s="142"/>
      <c r="BF114" s="142"/>
      <c r="BG114" s="142"/>
      <c r="BH114" s="142"/>
      <c r="BI114" s="142"/>
      <c r="BJ114" s="142"/>
    </row>
    <row r="115" spans="1:62" x14ac:dyDescent="0.15">
      <c r="A115" s="29"/>
      <c r="B115" s="29"/>
      <c r="C115" s="127"/>
      <c r="D115" s="20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29"/>
      <c r="AN115" s="29"/>
      <c r="AO115" s="29"/>
      <c r="AP115" s="29"/>
      <c r="AQ115" s="29"/>
      <c r="AR115" s="29"/>
      <c r="AS115" s="29"/>
      <c r="AT115" s="29"/>
      <c r="AU115" s="29"/>
      <c r="AV115" s="29"/>
      <c r="AW115" s="29"/>
      <c r="AX115" s="29"/>
      <c r="AY115" s="29"/>
      <c r="AZ115" s="142"/>
      <c r="BA115" s="142"/>
      <c r="BB115" s="142"/>
      <c r="BC115" s="142"/>
      <c r="BD115" s="142"/>
      <c r="BE115" s="142"/>
      <c r="BF115" s="142"/>
      <c r="BG115" s="142"/>
      <c r="BH115" s="142"/>
      <c r="BI115" s="142"/>
      <c r="BJ115" s="142"/>
    </row>
    <row r="116" spans="1:62" ht="15" customHeight="1" thickBot="1" x14ac:dyDescent="0.2">
      <c r="A116" s="214"/>
      <c r="B116" s="300" t="s">
        <v>276</v>
      </c>
      <c r="C116" s="364" t="s">
        <v>17</v>
      </c>
      <c r="D116" s="365">
        <f t="shared" ref="D116:AM116" si="29">SUM(D114)</f>
        <v>-648.57999999999993</v>
      </c>
      <c r="E116" s="366">
        <f t="shared" si="29"/>
        <v>-850.28</v>
      </c>
      <c r="F116" s="366">
        <f t="shared" si="29"/>
        <v>-21777.02</v>
      </c>
      <c r="G116" s="366">
        <f t="shared" si="29"/>
        <v>-3172.3399999999997</v>
      </c>
      <c r="H116" s="366">
        <f t="shared" si="29"/>
        <v>-9290.8500000000022</v>
      </c>
      <c r="I116" s="366">
        <f t="shared" si="29"/>
        <v>-536.69999999999936</v>
      </c>
      <c r="J116" s="366">
        <f t="shared" si="29"/>
        <v>23487.689999999995</v>
      </c>
      <c r="K116" s="366">
        <f t="shared" si="29"/>
        <v>14553.750000000002</v>
      </c>
      <c r="L116" s="366">
        <f t="shared" si="29"/>
        <v>8648.6299999999974</v>
      </c>
      <c r="M116" s="366">
        <f t="shared" si="29"/>
        <v>-4090.4000000000019</v>
      </c>
      <c r="N116" s="366">
        <f t="shared" si="29"/>
        <v>2968.2000000000007</v>
      </c>
      <c r="O116" s="366">
        <f t="shared" si="29"/>
        <v>8586.6233333333312</v>
      </c>
      <c r="P116" s="366">
        <f t="shared" si="29"/>
        <v>-137.9691826560437</v>
      </c>
      <c r="Q116" s="366">
        <f t="shared" si="29"/>
        <v>-137.9691826560437</v>
      </c>
      <c r="R116" s="366">
        <f t="shared" si="29"/>
        <v>-137.9691826560437</v>
      </c>
      <c r="S116" s="366">
        <f t="shared" si="29"/>
        <v>-3875.7044084281538</v>
      </c>
      <c r="T116" s="366">
        <f t="shared" si="29"/>
        <v>-16668.820245064202</v>
      </c>
      <c r="U116" s="366">
        <f t="shared" si="29"/>
        <v>25274.749226622534</v>
      </c>
      <c r="V116" s="366">
        <f t="shared" si="29"/>
        <v>27138.766348559588</v>
      </c>
      <c r="W116" s="366">
        <f t="shared" si="29"/>
        <v>4554.3147921711534</v>
      </c>
      <c r="X116" s="366">
        <f t="shared" si="29"/>
        <v>29346.509880852991</v>
      </c>
      <c r="Y116" s="366">
        <f t="shared" si="29"/>
        <v>-4983.7223362331533</v>
      </c>
      <c r="Z116" s="366">
        <f t="shared" si="29"/>
        <v>-7265.3603329461357</v>
      </c>
      <c r="AA116" s="366">
        <f t="shared" si="29"/>
        <v>-5886.4245710500254</v>
      </c>
      <c r="AB116" s="366">
        <f t="shared" si="29"/>
        <v>-14700.961026821211</v>
      </c>
      <c r="AC116" s="366">
        <f t="shared" si="29"/>
        <v>-63959.278800581684</v>
      </c>
      <c r="AD116" s="366">
        <f t="shared" si="29"/>
        <v>-56700.961026821205</v>
      </c>
      <c r="AE116" s="366">
        <f t="shared" si="29"/>
        <v>75402.802018951566</v>
      </c>
      <c r="AF116" s="366">
        <f t="shared" si="29"/>
        <v>39529.708731928651</v>
      </c>
      <c r="AG116" s="366">
        <f t="shared" si="29"/>
        <v>78842.413291292876</v>
      </c>
      <c r="AH116" s="366">
        <f t="shared" si="29"/>
        <v>51176.591013218269</v>
      </c>
      <c r="AI116" s="366">
        <f t="shared" si="29"/>
        <v>49176.274367496262</v>
      </c>
      <c r="AJ116" s="366">
        <f t="shared" si="29"/>
        <v>7975.0701038930365</v>
      </c>
      <c r="AK116" s="366">
        <f t="shared" si="29"/>
        <v>-5836.1590418490705</v>
      </c>
      <c r="AL116" s="366">
        <f t="shared" si="29"/>
        <v>-16241.773614720147</v>
      </c>
      <c r="AM116" s="367">
        <f t="shared" si="29"/>
        <v>117153.67412408792</v>
      </c>
      <c r="AN116" s="367">
        <f t="shared" ref="AN116:AQ116" si="30">SUM(AN114)</f>
        <v>-30153.00276046227</v>
      </c>
      <c r="AO116" s="367">
        <f t="shared" si="30"/>
        <v>-46653.002760462266</v>
      </c>
      <c r="AP116" s="367">
        <f t="shared" si="30"/>
        <v>-114336.90276046227</v>
      </c>
      <c r="AQ116" s="367">
        <f t="shared" si="30"/>
        <v>136735.86050342262</v>
      </c>
      <c r="AR116" s="367">
        <f t="shared" ref="AR116:AY116" si="31">SUM(AR114)</f>
        <v>48483.577463283458</v>
      </c>
      <c r="AS116" s="367">
        <f t="shared" si="31"/>
        <v>65340.067472316776</v>
      </c>
      <c r="AT116" s="367">
        <f t="shared" si="31"/>
        <v>82972.285900113522</v>
      </c>
      <c r="AU116" s="367">
        <f t="shared" si="31"/>
        <v>84156.176686215127</v>
      </c>
      <c r="AV116" s="367">
        <f t="shared" si="31"/>
        <v>65638.854817316533</v>
      </c>
      <c r="AW116" s="367">
        <f t="shared" si="31"/>
        <v>-5225.4168270795235</v>
      </c>
      <c r="AX116" s="367">
        <f t="shared" si="31"/>
        <v>-7124.3187869763242</v>
      </c>
      <c r="AY116" s="367">
        <f t="shared" si="31"/>
        <v>301657.01453126897</v>
      </c>
      <c r="AZ116" s="142"/>
      <c r="BA116" s="142"/>
      <c r="BB116" s="142"/>
      <c r="BC116" s="142"/>
      <c r="BD116" s="142"/>
      <c r="BE116" s="142"/>
      <c r="BF116" s="142"/>
      <c r="BG116" s="142"/>
      <c r="BH116" s="142"/>
      <c r="BI116" s="142"/>
      <c r="BJ116" s="142"/>
    </row>
    <row r="117" spans="1:62" ht="14" thickTop="1" x14ac:dyDescent="0.15">
      <c r="B117" s="14"/>
      <c r="C117" s="132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42"/>
      <c r="BA117" s="142"/>
      <c r="BB117" s="142"/>
      <c r="BC117" s="142"/>
      <c r="BD117" s="142"/>
      <c r="BE117" s="142"/>
      <c r="BF117" s="142"/>
      <c r="BG117" s="142"/>
      <c r="BH117" s="142"/>
      <c r="BI117" s="142"/>
      <c r="BJ117" s="142"/>
    </row>
    <row r="118" spans="1:62" ht="13.25" hidden="1" customHeight="1" x14ac:dyDescent="0.15"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142"/>
      <c r="BA118" s="142"/>
      <c r="BB118" s="142"/>
      <c r="BC118" s="142"/>
      <c r="BD118" s="142"/>
      <c r="BE118" s="142"/>
      <c r="BF118" s="142"/>
      <c r="BG118" s="142"/>
      <c r="BH118" s="142"/>
      <c r="BI118" s="142"/>
      <c r="BJ118" s="142"/>
    </row>
    <row r="119" spans="1:62" s="12" customFormat="1" ht="13.25" hidden="1" customHeight="1" x14ac:dyDescent="0.15">
      <c r="A119" s="17"/>
      <c r="B119" s="17"/>
      <c r="C119" s="93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7"/>
      <c r="AL119" s="17"/>
      <c r="AM119" s="17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17"/>
      <c r="BA119" s="17"/>
      <c r="BB119" s="17"/>
      <c r="BC119" s="17"/>
      <c r="BD119" s="17"/>
      <c r="BE119" s="17"/>
      <c r="BF119" s="17"/>
      <c r="BG119" s="17"/>
      <c r="BH119" s="17"/>
      <c r="BI119" s="17"/>
      <c r="BJ119" s="142"/>
    </row>
    <row r="120" spans="1:62" ht="13.25" hidden="1" customHeight="1" x14ac:dyDescent="0.15">
      <c r="C120" s="17"/>
      <c r="BJ120" s="142"/>
    </row>
    <row r="121" spans="1:62" ht="53.5" hidden="1" customHeight="1" x14ac:dyDescent="0.15">
      <c r="C121" s="17"/>
      <c r="BJ121" s="142"/>
    </row>
    <row r="122" spans="1:62" ht="13.25" hidden="1" customHeight="1" x14ac:dyDescent="0.15">
      <c r="C122" s="17"/>
      <c r="BJ122" s="142"/>
    </row>
    <row r="123" spans="1:62" ht="13.25" hidden="1" customHeight="1" x14ac:dyDescent="0.15">
      <c r="C123" s="17"/>
      <c r="BJ123" s="142"/>
    </row>
    <row r="124" spans="1:62" ht="13.25" hidden="1" customHeight="1" x14ac:dyDescent="0.15">
      <c r="C124" s="17"/>
      <c r="BJ124" s="142"/>
    </row>
    <row r="125" spans="1:62" ht="13.25" hidden="1" customHeight="1" x14ac:dyDescent="0.15">
      <c r="C125" s="17"/>
      <c r="BJ125" s="142"/>
    </row>
    <row r="126" spans="1:62" ht="13.25" hidden="1" customHeight="1" x14ac:dyDescent="0.15">
      <c r="C126" s="17"/>
      <c r="BJ126" s="142"/>
    </row>
    <row r="127" spans="1:62" ht="13.25" hidden="1" customHeight="1" x14ac:dyDescent="0.15">
      <c r="C127" s="17"/>
      <c r="BJ127" s="142"/>
    </row>
    <row r="128" spans="1:62" s="12" customFormat="1" ht="13.25" hidden="1" customHeight="1" x14ac:dyDescent="0.15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7"/>
      <c r="AL128" s="17"/>
      <c r="AM128" s="17"/>
      <c r="AN128" s="17"/>
      <c r="AO128" s="17"/>
      <c r="AP128" s="17"/>
      <c r="AQ128" s="17"/>
      <c r="AR128" s="17"/>
      <c r="AS128" s="17"/>
      <c r="AT128" s="17"/>
      <c r="AU128" s="17"/>
      <c r="AV128" s="17"/>
      <c r="AW128" s="17"/>
      <c r="AX128" s="17"/>
      <c r="AY128" s="17"/>
      <c r="AZ128" s="17"/>
      <c r="BA128" s="17"/>
      <c r="BB128" s="17"/>
      <c r="BC128" s="17"/>
      <c r="BD128" s="17"/>
      <c r="BE128" s="17"/>
      <c r="BF128" s="17"/>
      <c r="BG128" s="17"/>
      <c r="BH128" s="17"/>
      <c r="BI128" s="17"/>
      <c r="BJ128" s="142"/>
    </row>
    <row r="129" spans="1:62" ht="13.75" hidden="1" customHeight="1" x14ac:dyDescent="0.15">
      <c r="C129" s="17"/>
      <c r="BJ129" s="142"/>
    </row>
    <row r="130" spans="1:62" s="90" customFormat="1" ht="13.25" hidden="1" customHeight="1" x14ac:dyDescent="0.15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7"/>
      <c r="AL130" s="17"/>
      <c r="AM130" s="17"/>
      <c r="AN130" s="17"/>
      <c r="AO130" s="17"/>
      <c r="AP130" s="17"/>
      <c r="AQ130" s="17"/>
      <c r="AR130" s="17"/>
      <c r="AS130" s="17"/>
      <c r="AT130" s="17"/>
      <c r="AU130" s="17"/>
      <c r="AV130" s="17"/>
      <c r="AW130" s="17"/>
      <c r="AX130" s="17"/>
      <c r="AY130" s="17"/>
      <c r="AZ130" s="17"/>
      <c r="BA130" s="17"/>
      <c r="BB130" s="17"/>
      <c r="BC130" s="17"/>
      <c r="BD130" s="17"/>
      <c r="BE130" s="17"/>
      <c r="BF130" s="17"/>
      <c r="BG130" s="17"/>
      <c r="BH130" s="17"/>
      <c r="BI130" s="17"/>
      <c r="BJ130" s="142"/>
    </row>
    <row r="131" spans="1:62" ht="13.25" hidden="1" customHeight="1" x14ac:dyDescent="0.15">
      <c r="C131" s="17"/>
      <c r="BJ131" s="142"/>
    </row>
    <row r="132" spans="1:62" ht="13.25" hidden="1" customHeight="1" x14ac:dyDescent="0.15">
      <c r="C132" s="17"/>
      <c r="BJ132" s="142"/>
    </row>
    <row r="133" spans="1:62" ht="13.25" hidden="1" customHeight="1" x14ac:dyDescent="0.15">
      <c r="C133" s="17"/>
      <c r="BJ133" s="142"/>
    </row>
    <row r="134" spans="1:62" ht="13.25" hidden="1" customHeight="1" x14ac:dyDescent="0.15">
      <c r="C134" s="17"/>
      <c r="BJ134" s="142"/>
    </row>
    <row r="135" spans="1:62" ht="13.25" hidden="1" customHeight="1" x14ac:dyDescent="0.15">
      <c r="C135" s="17"/>
      <c r="BJ135" s="142"/>
    </row>
    <row r="136" spans="1:62" ht="13.25" hidden="1" customHeight="1" x14ac:dyDescent="0.15">
      <c r="C136" s="17"/>
      <c r="BJ136" s="142"/>
    </row>
    <row r="137" spans="1:62" ht="13.25" hidden="1" customHeight="1" x14ac:dyDescent="0.15">
      <c r="C137" s="17"/>
      <c r="BJ137" s="142"/>
    </row>
    <row r="138" spans="1:62" ht="13.25" hidden="1" customHeight="1" x14ac:dyDescent="0.15">
      <c r="C138" s="17"/>
      <c r="BJ138" s="142"/>
    </row>
    <row r="139" spans="1:62" ht="13.25" hidden="1" customHeight="1" x14ac:dyDescent="0.15">
      <c r="C139" s="17"/>
      <c r="BJ139" s="142"/>
    </row>
    <row r="140" spans="1:62" ht="13.25" hidden="1" customHeight="1" x14ac:dyDescent="0.15">
      <c r="C140" s="17"/>
      <c r="BJ140" s="142"/>
    </row>
    <row r="141" spans="1:62" ht="13.25" hidden="1" customHeight="1" x14ac:dyDescent="0.15">
      <c r="C141" s="17"/>
      <c r="BJ141" s="142"/>
    </row>
    <row r="142" spans="1:62" ht="13.25" hidden="1" customHeight="1" x14ac:dyDescent="0.15">
      <c r="C142" s="17"/>
      <c r="BJ142" s="142"/>
    </row>
    <row r="143" spans="1:62" ht="13.25" hidden="1" customHeight="1" x14ac:dyDescent="0.15">
      <c r="C143" s="17"/>
      <c r="BJ143" s="142"/>
    </row>
    <row r="144" spans="1:62" ht="13.25" hidden="1" customHeight="1" x14ac:dyDescent="0.15">
      <c r="C144" s="17"/>
      <c r="BJ144" s="142"/>
    </row>
    <row r="145" spans="1:62" ht="13.25" hidden="1" customHeight="1" x14ac:dyDescent="0.15">
      <c r="C145" s="17"/>
      <c r="BJ145" s="142"/>
    </row>
    <row r="146" spans="1:62" ht="13.25" hidden="1" customHeight="1" x14ac:dyDescent="0.15">
      <c r="C146" s="17"/>
      <c r="BJ146" s="142"/>
    </row>
    <row r="147" spans="1:62" ht="13.25" hidden="1" customHeight="1" x14ac:dyDescent="0.15">
      <c r="C147" s="17"/>
      <c r="BJ147" s="142"/>
    </row>
    <row r="148" spans="1:62" ht="13.25" hidden="1" customHeight="1" x14ac:dyDescent="0.15">
      <c r="C148" s="17"/>
      <c r="BJ148" s="142"/>
    </row>
    <row r="149" spans="1:62" ht="13.25" hidden="1" customHeight="1" x14ac:dyDescent="0.15">
      <c r="C149" s="17"/>
      <c r="BJ149" s="142"/>
    </row>
    <row r="150" spans="1:62" ht="13.25" hidden="1" customHeight="1" x14ac:dyDescent="0.15">
      <c r="C150" s="17"/>
      <c r="BJ150" s="142"/>
    </row>
    <row r="151" spans="1:62" ht="13.25" hidden="1" customHeight="1" x14ac:dyDescent="0.15">
      <c r="C151" s="17"/>
      <c r="BJ151" s="142"/>
    </row>
    <row r="152" spans="1:62" ht="13.25" hidden="1" customHeight="1" x14ac:dyDescent="0.15">
      <c r="C152" s="17"/>
      <c r="BJ152" s="142"/>
    </row>
    <row r="153" spans="1:62" ht="13.25" hidden="1" customHeight="1" x14ac:dyDescent="0.15">
      <c r="C153" s="17"/>
      <c r="BJ153" s="142"/>
    </row>
    <row r="154" spans="1:62" ht="13.25" hidden="1" customHeight="1" x14ac:dyDescent="0.15">
      <c r="C154" s="17"/>
      <c r="BJ154" s="142"/>
    </row>
    <row r="155" spans="1:62" ht="13.25" hidden="1" customHeight="1" x14ac:dyDescent="0.15">
      <c r="C155" s="17"/>
      <c r="BJ155" s="142"/>
    </row>
    <row r="156" spans="1:62" ht="13.25" hidden="1" customHeight="1" x14ac:dyDescent="0.15">
      <c r="C156" s="17"/>
      <c r="BJ156" s="142"/>
    </row>
    <row r="157" spans="1:62" ht="13.25" hidden="1" customHeight="1" x14ac:dyDescent="0.15">
      <c r="C157" s="17"/>
      <c r="BJ157" s="142"/>
    </row>
    <row r="158" spans="1:62" ht="13.25" hidden="1" customHeight="1" x14ac:dyDescent="0.15">
      <c r="C158" s="17"/>
      <c r="BJ158" s="142"/>
    </row>
    <row r="159" spans="1:62" ht="13.25" hidden="1" customHeight="1" x14ac:dyDescent="0.15">
      <c r="C159" s="17"/>
      <c r="BJ159" s="142"/>
    </row>
    <row r="160" spans="1:62" s="29" customFormat="1" ht="13.25" hidden="1" customHeight="1" x14ac:dyDescent="0.15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7"/>
      <c r="AL160" s="17"/>
      <c r="AM160" s="17"/>
      <c r="AN160" s="17"/>
      <c r="AO160" s="17"/>
      <c r="AP160" s="17"/>
      <c r="AQ160" s="17"/>
      <c r="AR160" s="17"/>
      <c r="AS160" s="17"/>
      <c r="AT160" s="17"/>
      <c r="AU160" s="17"/>
      <c r="AV160" s="17"/>
      <c r="AW160" s="17"/>
      <c r="AX160" s="17"/>
      <c r="AY160" s="17"/>
      <c r="AZ160" s="17"/>
      <c r="BA160" s="17"/>
      <c r="BB160" s="17"/>
      <c r="BC160" s="17"/>
      <c r="BD160" s="17"/>
      <c r="BE160" s="17"/>
      <c r="BF160" s="17"/>
      <c r="BG160" s="17"/>
      <c r="BH160" s="17"/>
      <c r="BI160" s="17"/>
      <c r="BJ160" s="142"/>
    </row>
    <row r="161" spans="1:62" s="172" customFormat="1" ht="13.25" hidden="1" customHeight="1" x14ac:dyDescent="0.15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7"/>
      <c r="AL161" s="17"/>
      <c r="AM161" s="17"/>
      <c r="AN161" s="17"/>
      <c r="AO161" s="17"/>
      <c r="AP161" s="17"/>
      <c r="AQ161" s="17"/>
      <c r="AR161" s="17"/>
      <c r="AS161" s="17"/>
      <c r="AT161" s="17"/>
      <c r="AU161" s="17"/>
      <c r="AV161" s="17"/>
      <c r="AW161" s="17"/>
      <c r="AX161" s="17"/>
      <c r="AY161" s="17"/>
      <c r="AZ161" s="17"/>
      <c r="BA161" s="17"/>
      <c r="BB161" s="17"/>
      <c r="BC161" s="17"/>
      <c r="BD161" s="17"/>
      <c r="BE161" s="17"/>
      <c r="BF161" s="17"/>
      <c r="BG161" s="17"/>
      <c r="BH161" s="17"/>
      <c r="BI161" s="17"/>
      <c r="BJ161" s="142"/>
    </row>
    <row r="162" spans="1:62" s="14" customFormat="1" ht="13.25" hidden="1" customHeight="1" x14ac:dyDescent="0.15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7"/>
      <c r="AL162" s="17"/>
      <c r="AM162" s="17"/>
      <c r="AN162" s="17"/>
      <c r="AO162" s="17"/>
      <c r="AP162" s="17"/>
      <c r="AQ162" s="17"/>
      <c r="AR162" s="17"/>
      <c r="AS162" s="17"/>
      <c r="AT162" s="17"/>
      <c r="AU162" s="17"/>
      <c r="AV162" s="17"/>
      <c r="AW162" s="17"/>
      <c r="AX162" s="17"/>
      <c r="AY162" s="17"/>
      <c r="AZ162" s="17"/>
      <c r="BA162" s="17"/>
      <c r="BB162" s="17"/>
      <c r="BC162" s="17"/>
      <c r="BD162" s="17"/>
      <c r="BE162" s="17"/>
      <c r="BF162" s="17"/>
      <c r="BG162" s="17"/>
      <c r="BH162" s="17"/>
      <c r="BI162" s="17"/>
      <c r="BJ162" s="142"/>
    </row>
    <row r="163" spans="1:62" ht="13.25" hidden="1" customHeight="1" x14ac:dyDescent="0.15">
      <c r="C163" s="17"/>
      <c r="BJ163" s="142"/>
    </row>
    <row r="164" spans="1:62" ht="13.25" hidden="1" customHeight="1" x14ac:dyDescent="0.15">
      <c r="C164" s="17"/>
    </row>
    <row r="165" spans="1:62" ht="13.25" hidden="1" customHeight="1" x14ac:dyDescent="0.15">
      <c r="C165" s="17"/>
    </row>
    <row r="166" spans="1:62" ht="13.25" hidden="1" customHeight="1" x14ac:dyDescent="0.15">
      <c r="C166" s="17"/>
    </row>
    <row r="167" spans="1:62" ht="13.25" hidden="1" customHeight="1" x14ac:dyDescent="0.15">
      <c r="C167" s="17"/>
    </row>
    <row r="168" spans="1:62" s="121" customFormat="1" ht="13.25" hidden="1" customHeight="1" x14ac:dyDescent="0.15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7"/>
      <c r="AL168" s="17"/>
      <c r="AM168" s="17"/>
      <c r="AN168" s="17"/>
      <c r="AO168" s="17"/>
      <c r="AP168" s="17"/>
      <c r="AQ168" s="17"/>
      <c r="AR168" s="17"/>
      <c r="AS168" s="17"/>
      <c r="AT168" s="17"/>
      <c r="AU168" s="17"/>
      <c r="AV168" s="17"/>
      <c r="AW168" s="17"/>
      <c r="AX168" s="17"/>
      <c r="AY168" s="17"/>
      <c r="AZ168" s="17"/>
      <c r="BA168" s="17"/>
      <c r="BB168" s="17"/>
      <c r="BC168" s="17"/>
      <c r="BD168" s="17"/>
      <c r="BE168" s="17"/>
      <c r="BF168" s="17"/>
      <c r="BG168" s="17"/>
      <c r="BH168" s="17"/>
      <c r="BI168" s="17"/>
    </row>
    <row r="169" spans="1:62" s="14" customFormat="1" ht="13.25" hidden="1" customHeight="1" x14ac:dyDescent="0.15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7"/>
      <c r="AL169" s="17"/>
      <c r="AM169" s="17"/>
      <c r="AN169" s="17"/>
      <c r="AO169" s="17"/>
      <c r="AP169" s="17"/>
      <c r="AQ169" s="17"/>
      <c r="AR169" s="17"/>
      <c r="AS169" s="17"/>
      <c r="AT169" s="17"/>
      <c r="AU169" s="17"/>
      <c r="AV169" s="17"/>
      <c r="AW169" s="17"/>
      <c r="AX169" s="17"/>
      <c r="AY169" s="17"/>
      <c r="AZ169" s="17"/>
      <c r="BA169" s="17"/>
      <c r="BB169" s="17"/>
      <c r="BC169" s="17"/>
      <c r="BD169" s="17"/>
      <c r="BE169" s="17"/>
      <c r="BF169" s="17"/>
      <c r="BG169" s="17"/>
      <c r="BH169" s="17"/>
      <c r="BI169" s="17"/>
    </row>
    <row r="170" spans="1:62" ht="13.25" hidden="1" customHeight="1" x14ac:dyDescent="0.15">
      <c r="C170" s="17"/>
    </row>
    <row r="171" spans="1:62" ht="13.25" hidden="1" customHeight="1" x14ac:dyDescent="0.15">
      <c r="C171" s="17"/>
    </row>
    <row r="172" spans="1:62" ht="13.25" hidden="1" customHeight="1" x14ac:dyDescent="0.15">
      <c r="C172" s="17"/>
    </row>
    <row r="173" spans="1:62" ht="13.25" hidden="1" customHeight="1" x14ac:dyDescent="0.15">
      <c r="C173" s="17"/>
    </row>
    <row r="174" spans="1:62" ht="13.25" hidden="1" customHeight="1" x14ac:dyDescent="0.15">
      <c r="C174" s="17"/>
    </row>
    <row r="175" spans="1:62" ht="13.25" hidden="1" customHeight="1" x14ac:dyDescent="0.15">
      <c r="C175" s="17"/>
    </row>
    <row r="176" spans="1:62" ht="13.25" hidden="1" customHeight="1" x14ac:dyDescent="0.15">
      <c r="C176" s="17"/>
    </row>
    <row r="177" spans="3:3" ht="13.25" hidden="1" customHeight="1" x14ac:dyDescent="0.15">
      <c r="C177" s="17"/>
    </row>
    <row r="178" spans="3:3" ht="13.25" hidden="1" customHeight="1" x14ac:dyDescent="0.15">
      <c r="C178" s="17"/>
    </row>
    <row r="179" spans="3:3" ht="13.25" hidden="1" customHeight="1" x14ac:dyDescent="0.15">
      <c r="C179" s="17"/>
    </row>
    <row r="180" spans="3:3" ht="13.25" hidden="1" customHeight="1" x14ac:dyDescent="0.15">
      <c r="C180" s="17"/>
    </row>
    <row r="181" spans="3:3" ht="13.25" hidden="1" customHeight="1" x14ac:dyDescent="0.15">
      <c r="C181" s="17"/>
    </row>
    <row r="182" spans="3:3" ht="13.25" hidden="1" customHeight="1" x14ac:dyDescent="0.15">
      <c r="C182" s="17"/>
    </row>
    <row r="183" spans="3:3" ht="13.25" hidden="1" customHeight="1" x14ac:dyDescent="0.15">
      <c r="C183" s="17"/>
    </row>
    <row r="184" spans="3:3" ht="13.25" hidden="1" customHeight="1" x14ac:dyDescent="0.15">
      <c r="C184" s="17"/>
    </row>
    <row r="185" spans="3:3" ht="13.25" hidden="1" customHeight="1" x14ac:dyDescent="0.15">
      <c r="C185" s="17"/>
    </row>
    <row r="186" spans="3:3" ht="13.25" hidden="1" customHeight="1" x14ac:dyDescent="0.15">
      <c r="C186" s="17"/>
    </row>
    <row r="187" spans="3:3" ht="13.25" hidden="1" customHeight="1" x14ac:dyDescent="0.15">
      <c r="C187" s="17"/>
    </row>
    <row r="188" spans="3:3" ht="13.25" hidden="1" customHeight="1" x14ac:dyDescent="0.15">
      <c r="C188" s="17"/>
    </row>
    <row r="189" spans="3:3" ht="13.25" hidden="1" customHeight="1" x14ac:dyDescent="0.15">
      <c r="C189" s="17"/>
    </row>
    <row r="190" spans="3:3" ht="13.25" hidden="1" customHeight="1" x14ac:dyDescent="0.15">
      <c r="C190" s="17"/>
    </row>
    <row r="191" spans="3:3" ht="13.25" hidden="1" customHeight="1" x14ac:dyDescent="0.15">
      <c r="C191" s="17"/>
    </row>
    <row r="192" spans="3:3" ht="13.25" hidden="1" customHeight="1" x14ac:dyDescent="0.15">
      <c r="C192" s="17"/>
    </row>
    <row r="193" spans="3:3" ht="13.25" hidden="1" customHeight="1" x14ac:dyDescent="0.15">
      <c r="C193" s="17"/>
    </row>
    <row r="194" spans="3:3" ht="13.25" hidden="1" customHeight="1" x14ac:dyDescent="0.15">
      <c r="C194" s="17"/>
    </row>
    <row r="195" spans="3:3" ht="13.25" hidden="1" customHeight="1" x14ac:dyDescent="0.15">
      <c r="C195" s="17"/>
    </row>
    <row r="196" spans="3:3" ht="13.25" hidden="1" customHeight="1" x14ac:dyDescent="0.15">
      <c r="C196" s="17"/>
    </row>
    <row r="197" spans="3:3" ht="13.25" hidden="1" customHeight="1" x14ac:dyDescent="0.15">
      <c r="C197" s="17"/>
    </row>
    <row r="198" spans="3:3" ht="13.25" hidden="1" customHeight="1" x14ac:dyDescent="0.15">
      <c r="C198" s="17"/>
    </row>
    <row r="199" spans="3:3" ht="13.25" hidden="1" customHeight="1" x14ac:dyDescent="0.15">
      <c r="C199" s="17"/>
    </row>
    <row r="200" spans="3:3" ht="13.25" hidden="1" customHeight="1" x14ac:dyDescent="0.15">
      <c r="C200" s="17"/>
    </row>
    <row r="201" spans="3:3" ht="13.25" hidden="1" customHeight="1" x14ac:dyDescent="0.15">
      <c r="C201" s="17"/>
    </row>
    <row r="202" spans="3:3" ht="13.25" hidden="1" customHeight="1" x14ac:dyDescent="0.15">
      <c r="C202" s="17"/>
    </row>
    <row r="203" spans="3:3" ht="13.25" hidden="1" customHeight="1" x14ac:dyDescent="0.15">
      <c r="C203" s="17"/>
    </row>
    <row r="204" spans="3:3" ht="13.25" hidden="1" customHeight="1" x14ac:dyDescent="0.15">
      <c r="C204" s="17"/>
    </row>
    <row r="205" spans="3:3" ht="13.25" hidden="1" customHeight="1" x14ac:dyDescent="0.15">
      <c r="C205" s="17"/>
    </row>
    <row r="206" spans="3:3" ht="13.25" hidden="1" customHeight="1" x14ac:dyDescent="0.15">
      <c r="C206" s="17"/>
    </row>
    <row r="207" spans="3:3" ht="13.25" hidden="1" customHeight="1" x14ac:dyDescent="0.15">
      <c r="C207" s="17"/>
    </row>
    <row r="208" spans="3:3" ht="13.25" hidden="1" customHeight="1" x14ac:dyDescent="0.15">
      <c r="C208" s="17"/>
    </row>
    <row r="209" spans="3:3" ht="13.25" hidden="1" customHeight="1" x14ac:dyDescent="0.15">
      <c r="C209" s="17"/>
    </row>
    <row r="210" spans="3:3" ht="13.25" hidden="1" customHeight="1" x14ac:dyDescent="0.15">
      <c r="C210" s="17"/>
    </row>
    <row r="211" spans="3:3" ht="13.25" hidden="1" customHeight="1" x14ac:dyDescent="0.15">
      <c r="C211" s="17"/>
    </row>
    <row r="212" spans="3:3" ht="13.25" hidden="1" customHeight="1" x14ac:dyDescent="0.15">
      <c r="C212" s="17"/>
    </row>
    <row r="213" spans="3:3" ht="13.25" hidden="1" customHeight="1" x14ac:dyDescent="0.15">
      <c r="C213" s="17"/>
    </row>
    <row r="214" spans="3:3" ht="13.25" hidden="1" customHeight="1" x14ac:dyDescent="0.15">
      <c r="C214" s="17"/>
    </row>
    <row r="215" spans="3:3" ht="13.25" hidden="1" customHeight="1" x14ac:dyDescent="0.15">
      <c r="C215" s="17"/>
    </row>
    <row r="216" spans="3:3" ht="13.25" hidden="1" customHeight="1" x14ac:dyDescent="0.15">
      <c r="C216" s="17"/>
    </row>
    <row r="217" spans="3:3" ht="13.25" hidden="1" customHeight="1" x14ac:dyDescent="0.15">
      <c r="C217" s="17"/>
    </row>
    <row r="218" spans="3:3" ht="13.25" hidden="1" customHeight="1" x14ac:dyDescent="0.15">
      <c r="C218" s="17"/>
    </row>
    <row r="219" spans="3:3" ht="13.25" hidden="1" customHeight="1" x14ac:dyDescent="0.15">
      <c r="C219" s="17"/>
    </row>
    <row r="220" spans="3:3" ht="13.25" hidden="1" customHeight="1" x14ac:dyDescent="0.15">
      <c r="C220" s="17"/>
    </row>
    <row r="221" spans="3:3" ht="13.25" hidden="1" customHeight="1" x14ac:dyDescent="0.15">
      <c r="C221" s="17"/>
    </row>
    <row r="222" spans="3:3" ht="13.25" hidden="1" customHeight="1" x14ac:dyDescent="0.15">
      <c r="C222" s="17"/>
    </row>
    <row r="223" spans="3:3" x14ac:dyDescent="0.15">
      <c r="C223" s="17"/>
    </row>
    <row r="224" spans="3:3" x14ac:dyDescent="0.15"/>
    <row r="225" x14ac:dyDescent="0.15"/>
    <row r="226" x14ac:dyDescent="0.15"/>
    <row r="227" x14ac:dyDescent="0.15"/>
    <row r="228" x14ac:dyDescent="0.15"/>
    <row r="229" x14ac:dyDescent="0.15"/>
    <row r="230" x14ac:dyDescent="0.15"/>
    <row r="231" x14ac:dyDescent="0.15"/>
  </sheetData>
  <mergeCells count="4">
    <mergeCell ref="D2:O2"/>
    <mergeCell ref="P2:AA2"/>
    <mergeCell ref="AB2:AM2"/>
    <mergeCell ref="AN2:AY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CE680-0DAA-284C-84B7-07EA6FA2D00C}">
  <sheetPr>
    <tabColor theme="4" tint="0.79998168889431442"/>
  </sheetPr>
  <dimension ref="A1:FH143"/>
  <sheetViews>
    <sheetView showGridLines="0" zoomScale="87" zoomScaleNormal="85" workbookViewId="0">
      <pane xSplit="15" ySplit="3" topLeftCell="P4" activePane="bottomRight" state="frozen"/>
      <selection activeCell="AP12" sqref="AP12"/>
      <selection pane="topRight" activeCell="AP12" sqref="AP12"/>
      <selection pane="bottomLeft" activeCell="AP12" sqref="AP12"/>
      <selection pane="bottomRight"/>
    </sheetView>
  </sheetViews>
  <sheetFormatPr baseColWidth="10" defaultColWidth="0" defaultRowHeight="16" outlineLevelRow="1" outlineLevelCol="1" x14ac:dyDescent="0.2"/>
  <cols>
    <col min="1" max="2" width="11.1640625" style="243" customWidth="1"/>
    <col min="3" max="3" width="28.1640625" style="243" customWidth="1"/>
    <col min="4" max="15" width="10.83203125" style="243" hidden="1" customWidth="1" outlineLevel="1"/>
    <col min="16" max="16" width="12.6640625" style="243" bestFit="1" customWidth="1" collapsed="1"/>
    <col min="17" max="17" width="12.6640625" style="243" bestFit="1" customWidth="1"/>
    <col min="18" max="18" width="12.1640625" style="243" customWidth="1"/>
    <col min="19" max="22" width="11.1640625" style="243" customWidth="1"/>
    <col min="23" max="23" width="11.6640625" style="243" bestFit="1" customWidth="1"/>
    <col min="24" max="25" width="12.33203125" style="243" bestFit="1" customWidth="1"/>
    <col min="26" max="27" width="11.6640625" style="243" bestFit="1" customWidth="1"/>
    <col min="28" max="33" width="11.1640625" style="243" customWidth="1"/>
    <col min="34" max="34" width="12.33203125" style="243" bestFit="1" customWidth="1"/>
    <col min="35" max="35" width="11.6640625" style="243" bestFit="1" customWidth="1"/>
    <col min="36" max="36" width="12.33203125" style="243" bestFit="1" customWidth="1"/>
    <col min="37" max="52" width="11.1640625" style="243" customWidth="1"/>
    <col min="53" max="155" width="0" style="243" hidden="1" customWidth="1"/>
    <col min="156" max="156" width="11.1640625" style="243" hidden="1" customWidth="1"/>
    <col min="157" max="164" width="0" style="243" hidden="1" customWidth="1"/>
    <col min="165" max="16384" width="11.1640625" style="243" hidden="1"/>
  </cols>
  <sheetData>
    <row r="1" spans="1:155" s="8" customFormat="1" ht="13" x14ac:dyDescent="0.15">
      <c r="C1" s="91"/>
    </row>
    <row r="2" spans="1:155" s="8" customFormat="1" x14ac:dyDescent="0.2">
      <c r="B2" s="218" t="s">
        <v>37</v>
      </c>
      <c r="C2" s="91"/>
      <c r="D2" s="571">
        <v>2024</v>
      </c>
      <c r="E2" s="571"/>
      <c r="F2" s="571"/>
      <c r="G2" s="571"/>
      <c r="H2" s="571"/>
      <c r="I2" s="571"/>
      <c r="J2" s="571"/>
      <c r="K2" s="571"/>
      <c r="L2" s="571"/>
      <c r="M2" s="571"/>
      <c r="N2" s="571"/>
      <c r="O2" s="571"/>
      <c r="P2" s="571">
        <v>2025</v>
      </c>
      <c r="Q2" s="571"/>
      <c r="R2" s="571"/>
      <c r="S2" s="571"/>
      <c r="T2" s="571"/>
      <c r="U2" s="571"/>
      <c r="V2" s="571"/>
      <c r="W2" s="571"/>
      <c r="X2" s="571"/>
      <c r="Y2" s="571"/>
      <c r="Z2" s="571"/>
      <c r="AA2" s="571"/>
      <c r="AB2" s="571">
        <v>2026</v>
      </c>
      <c r="AC2" s="571"/>
      <c r="AD2" s="571"/>
      <c r="AE2" s="571"/>
      <c r="AF2" s="571"/>
      <c r="AG2" s="571"/>
      <c r="AH2" s="571"/>
      <c r="AI2" s="571"/>
      <c r="AJ2" s="571"/>
      <c r="AK2" s="571"/>
      <c r="AL2" s="571"/>
      <c r="AM2" s="571"/>
      <c r="AN2" s="576">
        <v>2027</v>
      </c>
      <c r="AO2" s="577"/>
      <c r="AP2" s="577"/>
      <c r="AQ2" s="577"/>
      <c r="AR2" s="577"/>
      <c r="AS2" s="577"/>
      <c r="AT2" s="577"/>
      <c r="AU2" s="577"/>
      <c r="AV2" s="577"/>
      <c r="AW2" s="577"/>
      <c r="AX2" s="577"/>
      <c r="AY2" s="578"/>
    </row>
    <row r="3" spans="1:155" s="128" customFormat="1" ht="13" x14ac:dyDescent="0.15">
      <c r="B3" s="9" t="s">
        <v>17</v>
      </c>
      <c r="C3" s="129"/>
      <c r="D3" s="32" t="s">
        <v>7</v>
      </c>
      <c r="E3" s="32" t="s">
        <v>8</v>
      </c>
      <c r="F3" s="32" t="s">
        <v>9</v>
      </c>
      <c r="G3" s="32" t="s">
        <v>10</v>
      </c>
      <c r="H3" s="32" t="s">
        <v>3</v>
      </c>
      <c r="I3" s="32" t="s">
        <v>4</v>
      </c>
      <c r="J3" s="32" t="s">
        <v>5</v>
      </c>
      <c r="K3" s="32" t="s">
        <v>11</v>
      </c>
      <c r="L3" s="32" t="s">
        <v>12</v>
      </c>
      <c r="M3" s="32" t="s">
        <v>13</v>
      </c>
      <c r="N3" s="32" t="s">
        <v>14</v>
      </c>
      <c r="O3" s="32" t="s">
        <v>15</v>
      </c>
      <c r="P3" s="32" t="s">
        <v>7</v>
      </c>
      <c r="Q3" s="32" t="s">
        <v>8</v>
      </c>
      <c r="R3" s="32" t="s">
        <v>9</v>
      </c>
      <c r="S3" s="32" t="s">
        <v>10</v>
      </c>
      <c r="T3" s="32" t="s">
        <v>3</v>
      </c>
      <c r="U3" s="32" t="s">
        <v>4</v>
      </c>
      <c r="V3" s="32" t="s">
        <v>5</v>
      </c>
      <c r="W3" s="32" t="s">
        <v>11</v>
      </c>
      <c r="X3" s="32" t="s">
        <v>12</v>
      </c>
      <c r="Y3" s="32" t="s">
        <v>13</v>
      </c>
      <c r="Z3" s="32" t="s">
        <v>14</v>
      </c>
      <c r="AA3" s="32" t="s">
        <v>15</v>
      </c>
      <c r="AB3" s="32" t="s">
        <v>7</v>
      </c>
      <c r="AC3" s="32" t="s">
        <v>8</v>
      </c>
      <c r="AD3" s="32" t="s">
        <v>9</v>
      </c>
      <c r="AE3" s="32" t="s">
        <v>10</v>
      </c>
      <c r="AF3" s="32" t="s">
        <v>3</v>
      </c>
      <c r="AG3" s="32" t="s">
        <v>4</v>
      </c>
      <c r="AH3" s="32" t="s">
        <v>5</v>
      </c>
      <c r="AI3" s="32" t="s">
        <v>11</v>
      </c>
      <c r="AJ3" s="32" t="s">
        <v>12</v>
      </c>
      <c r="AK3" s="32" t="s">
        <v>13</v>
      </c>
      <c r="AL3" s="32" t="s">
        <v>14</v>
      </c>
      <c r="AM3" s="32" t="s">
        <v>15</v>
      </c>
      <c r="AN3" s="32" t="s">
        <v>7</v>
      </c>
      <c r="AO3" s="32" t="s">
        <v>8</v>
      </c>
      <c r="AP3" s="32" t="s">
        <v>9</v>
      </c>
      <c r="AQ3" s="32" t="s">
        <v>10</v>
      </c>
      <c r="AR3" s="32" t="s">
        <v>3</v>
      </c>
      <c r="AS3" s="32" t="s">
        <v>4</v>
      </c>
      <c r="AT3" s="32" t="s">
        <v>5</v>
      </c>
      <c r="AU3" s="32" t="s">
        <v>11</v>
      </c>
      <c r="AV3" s="32" t="s">
        <v>12</v>
      </c>
      <c r="AW3" s="32" t="s">
        <v>13</v>
      </c>
      <c r="AX3" s="32" t="s">
        <v>14</v>
      </c>
      <c r="AY3" s="32" t="s">
        <v>15</v>
      </c>
      <c r="BB3" s="9">
        <v>2024</v>
      </c>
      <c r="BC3" s="9" t="s">
        <v>16</v>
      </c>
      <c r="BD3" s="9"/>
      <c r="BE3" s="9">
        <v>2025</v>
      </c>
      <c r="BF3" s="9" t="s">
        <v>16</v>
      </c>
      <c r="BH3" s="9">
        <v>2026</v>
      </c>
      <c r="BI3" s="9" t="s">
        <v>16</v>
      </c>
    </row>
    <row r="5" spans="1:155" s="12" customFormat="1" ht="13" x14ac:dyDescent="0.15">
      <c r="B5" s="13" t="s">
        <v>333</v>
      </c>
      <c r="C5" s="137"/>
    </row>
    <row r="6" spans="1:155" s="219" customFormat="1" ht="13" x14ac:dyDescent="0.15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250"/>
      <c r="Q6" s="17"/>
      <c r="R6" s="17"/>
      <c r="S6" s="17"/>
      <c r="T6" s="17"/>
      <c r="U6" s="17"/>
      <c r="V6" s="17"/>
      <c r="W6" s="17"/>
      <c r="X6" s="17"/>
      <c r="Y6" s="17"/>
      <c r="Z6" s="17"/>
      <c r="AA6" s="250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</row>
    <row r="7" spans="1:155" s="219" customFormat="1" ht="13" x14ac:dyDescent="0.15">
      <c r="A7" s="17"/>
      <c r="B7" s="90" t="s">
        <v>129</v>
      </c>
      <c r="C7" s="17"/>
      <c r="D7" s="242">
        <f t="shared" ref="D7:O7" si="0">D8</f>
        <v>1167.52</v>
      </c>
      <c r="E7" s="242">
        <f t="shared" si="0"/>
        <v>714.59</v>
      </c>
      <c r="F7" s="242">
        <f t="shared" si="0"/>
        <v>1730.8899999999999</v>
      </c>
      <c r="G7" s="242">
        <f t="shared" si="0"/>
        <v>1604.51</v>
      </c>
      <c r="H7" s="242">
        <f t="shared" si="0"/>
        <v>3873.62</v>
      </c>
      <c r="I7" s="242">
        <f t="shared" si="0"/>
        <v>6005</v>
      </c>
      <c r="J7" s="242">
        <f t="shared" si="0"/>
        <v>36315.89</v>
      </c>
      <c r="K7" s="242">
        <f t="shared" si="0"/>
        <v>23486.940000000002</v>
      </c>
      <c r="L7" s="242">
        <f t="shared" si="0"/>
        <v>22286.39</v>
      </c>
      <c r="M7" s="242">
        <f t="shared" si="0"/>
        <v>12780.8</v>
      </c>
      <c r="N7" s="242">
        <f t="shared" si="0"/>
        <v>9829.01</v>
      </c>
      <c r="O7" s="242">
        <f t="shared" si="0"/>
        <v>20686.96</v>
      </c>
      <c r="P7" s="242">
        <f>P8</f>
        <v>494.53500000000008</v>
      </c>
      <c r="Q7" s="242">
        <f t="shared" ref="Q7:AY7" si="1">Q8</f>
        <v>494.53500000000008</v>
      </c>
      <c r="R7" s="242">
        <f t="shared" si="1"/>
        <v>494.53500000000008</v>
      </c>
      <c r="S7" s="242">
        <f t="shared" si="1"/>
        <v>494.53500000000008</v>
      </c>
      <c r="T7" s="242">
        <f t="shared" si="1"/>
        <v>10494.535</v>
      </c>
      <c r="U7" s="242">
        <f t="shared" si="1"/>
        <v>44267.555472530643</v>
      </c>
      <c r="V7" s="242">
        <f t="shared" si="1"/>
        <v>67547.82211428984</v>
      </c>
      <c r="W7" s="242">
        <f t="shared" si="1"/>
        <v>66401.333208795972</v>
      </c>
      <c r="X7" s="242">
        <f t="shared" si="1"/>
        <v>54277.578014807608</v>
      </c>
      <c r="Y7" s="242">
        <f t="shared" si="1"/>
        <v>7708.9736854781349</v>
      </c>
      <c r="Z7" s="242">
        <f t="shared" si="1"/>
        <v>4111.8242818813405</v>
      </c>
      <c r="AA7" s="242">
        <f t="shared" si="1"/>
        <v>13466.419639215224</v>
      </c>
      <c r="AB7" s="242">
        <f t="shared" si="1"/>
        <v>1439.0827512145188</v>
      </c>
      <c r="AC7" s="242">
        <f t="shared" si="1"/>
        <v>1439.0827512145188</v>
      </c>
      <c r="AD7" s="242">
        <f t="shared" si="1"/>
        <v>1439.0827512145188</v>
      </c>
      <c r="AE7" s="242">
        <f t="shared" si="1"/>
        <v>191809.41716624767</v>
      </c>
      <c r="AF7" s="242">
        <f t="shared" si="1"/>
        <v>156387.07390091402</v>
      </c>
      <c r="AG7" s="242">
        <f t="shared" si="1"/>
        <v>177049.77294095373</v>
      </c>
      <c r="AH7" s="242">
        <f t="shared" si="1"/>
        <v>115724.37486087435</v>
      </c>
      <c r="AI7" s="242">
        <f t="shared" si="1"/>
        <v>136221.39914090413</v>
      </c>
      <c r="AJ7" s="242">
        <f t="shared" si="1"/>
        <v>61404.18871576737</v>
      </c>
      <c r="AK7" s="242">
        <f t="shared" si="1"/>
        <v>40936.125810511592</v>
      </c>
      <c r="AL7" s="242">
        <f t="shared" si="1"/>
        <v>30702.094357883685</v>
      </c>
      <c r="AM7" s="242">
        <f t="shared" si="1"/>
        <v>204680.62905255792</v>
      </c>
      <c r="AN7" s="242">
        <f t="shared" si="1"/>
        <v>10234.031452627898</v>
      </c>
      <c r="AO7" s="242">
        <f t="shared" si="1"/>
        <v>10234.031452627898</v>
      </c>
      <c r="AP7" s="242">
        <f t="shared" si="1"/>
        <v>10234.031452627898</v>
      </c>
      <c r="AQ7" s="242">
        <f t="shared" si="1"/>
        <v>381118.45720982575</v>
      </c>
      <c r="AR7" s="242">
        <f t="shared" si="1"/>
        <v>197623.58784937527</v>
      </c>
      <c r="AS7" s="242">
        <f t="shared" si="1"/>
        <v>189657.80713579571</v>
      </c>
      <c r="AT7" s="242">
        <f t="shared" si="1"/>
        <v>215589.36856295489</v>
      </c>
      <c r="AU7" s="242">
        <f t="shared" si="1"/>
        <v>217623.58784937527</v>
      </c>
      <c r="AV7" s="242">
        <f t="shared" si="1"/>
        <v>160511.40930870405</v>
      </c>
      <c r="AW7" s="242">
        <f t="shared" si="1"/>
        <v>100347.24901656638</v>
      </c>
      <c r="AX7" s="242">
        <f t="shared" si="1"/>
        <v>85260.436762424768</v>
      </c>
      <c r="AY7" s="242">
        <f t="shared" si="1"/>
        <v>501736.24508283183</v>
      </c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</row>
    <row r="8" spans="1:155" s="219" customFormat="1" ht="13" x14ac:dyDescent="0.15">
      <c r="A8" s="17"/>
      <c r="B8" s="17" t="s">
        <v>144</v>
      </c>
      <c r="C8" s="17"/>
      <c r="D8" s="107">
        <f>Assumptions!D74</f>
        <v>1167.52</v>
      </c>
      <c r="E8" s="107">
        <f>Assumptions!E74</f>
        <v>714.59</v>
      </c>
      <c r="F8" s="107">
        <f>Assumptions!F74</f>
        <v>1730.8899999999999</v>
      </c>
      <c r="G8" s="107">
        <f>Assumptions!G74</f>
        <v>1604.51</v>
      </c>
      <c r="H8" s="107">
        <f>Assumptions!H74</f>
        <v>3873.62</v>
      </c>
      <c r="I8" s="107">
        <f>Assumptions!I74</f>
        <v>6005</v>
      </c>
      <c r="J8" s="107">
        <f>Assumptions!J74</f>
        <v>36315.89</v>
      </c>
      <c r="K8" s="107">
        <f>Assumptions!K74</f>
        <v>23486.940000000002</v>
      </c>
      <c r="L8" s="107">
        <f>Assumptions!L74</f>
        <v>22286.39</v>
      </c>
      <c r="M8" s="107">
        <f>Assumptions!M74</f>
        <v>12780.8</v>
      </c>
      <c r="N8" s="107">
        <f>Assumptions!N74</f>
        <v>9829.01</v>
      </c>
      <c r="O8" s="107">
        <f>Assumptions!O74</f>
        <v>20686.96</v>
      </c>
      <c r="P8" s="107">
        <f>Assumptions!P74</f>
        <v>494.53500000000008</v>
      </c>
      <c r="Q8" s="107">
        <f>Assumptions!Q74</f>
        <v>494.53500000000008</v>
      </c>
      <c r="R8" s="107">
        <f>Assumptions!R74</f>
        <v>494.53500000000008</v>
      </c>
      <c r="S8" s="107">
        <f>Assumptions!S74</f>
        <v>494.53500000000008</v>
      </c>
      <c r="T8" s="107">
        <f>Assumptions!T74</f>
        <v>10494.535</v>
      </c>
      <c r="U8" s="107">
        <f>Assumptions!U74</f>
        <v>44267.555472530643</v>
      </c>
      <c r="V8" s="107">
        <f>Assumptions!V74</f>
        <v>67547.82211428984</v>
      </c>
      <c r="W8" s="107">
        <f>Assumptions!W74</f>
        <v>66401.333208795972</v>
      </c>
      <c r="X8" s="107">
        <f>Assumptions!X74</f>
        <v>54277.578014807608</v>
      </c>
      <c r="Y8" s="107">
        <f>Assumptions!Y74</f>
        <v>7708.9736854781349</v>
      </c>
      <c r="Z8" s="107">
        <f>Assumptions!Z74</f>
        <v>4111.8242818813405</v>
      </c>
      <c r="AA8" s="107">
        <f>Assumptions!AA74</f>
        <v>13466.419639215224</v>
      </c>
      <c r="AB8" s="107">
        <f>Assumptions!AB74</f>
        <v>1439.0827512145188</v>
      </c>
      <c r="AC8" s="107">
        <f>Assumptions!AC74</f>
        <v>1439.0827512145188</v>
      </c>
      <c r="AD8" s="107">
        <f>Assumptions!AD74</f>
        <v>1439.0827512145188</v>
      </c>
      <c r="AE8" s="107">
        <f>Assumptions!AE74</f>
        <v>191809.41716624767</v>
      </c>
      <c r="AF8" s="107">
        <f>Assumptions!AF74</f>
        <v>156387.07390091402</v>
      </c>
      <c r="AG8" s="107">
        <f>Assumptions!AG74</f>
        <v>177049.77294095373</v>
      </c>
      <c r="AH8" s="107">
        <f>Assumptions!AH74</f>
        <v>115724.37486087435</v>
      </c>
      <c r="AI8" s="107">
        <f>Assumptions!AI74</f>
        <v>136221.39914090413</v>
      </c>
      <c r="AJ8" s="107">
        <f>Assumptions!AJ74</f>
        <v>61404.18871576737</v>
      </c>
      <c r="AK8" s="107">
        <f>Assumptions!AK74</f>
        <v>40936.125810511592</v>
      </c>
      <c r="AL8" s="107">
        <f>Assumptions!AL74</f>
        <v>30702.094357883685</v>
      </c>
      <c r="AM8" s="107">
        <f>Assumptions!AM74</f>
        <v>204680.62905255792</v>
      </c>
      <c r="AN8" s="107">
        <f>Assumptions!AN74</f>
        <v>10234.031452627898</v>
      </c>
      <c r="AO8" s="107">
        <f>Assumptions!AO74</f>
        <v>10234.031452627898</v>
      </c>
      <c r="AP8" s="107">
        <f>Assumptions!AP74</f>
        <v>10234.031452627898</v>
      </c>
      <c r="AQ8" s="107">
        <f>Assumptions!AQ74</f>
        <v>381118.45720982575</v>
      </c>
      <c r="AR8" s="107">
        <f>Assumptions!AR74</f>
        <v>197623.58784937527</v>
      </c>
      <c r="AS8" s="107">
        <f>Assumptions!AS74</f>
        <v>189657.80713579571</v>
      </c>
      <c r="AT8" s="107">
        <f>Assumptions!AT74</f>
        <v>215589.36856295489</v>
      </c>
      <c r="AU8" s="107">
        <f>Assumptions!AU74</f>
        <v>217623.58784937527</v>
      </c>
      <c r="AV8" s="107">
        <f>Assumptions!AV74</f>
        <v>160511.40930870405</v>
      </c>
      <c r="AW8" s="107">
        <f>Assumptions!AW74</f>
        <v>100347.24901656638</v>
      </c>
      <c r="AX8" s="107">
        <f>Assumptions!AX74</f>
        <v>85260.436762424768</v>
      </c>
      <c r="AY8" s="107">
        <f>Assumptions!AY74</f>
        <v>501736.24508283183</v>
      </c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</row>
    <row r="9" spans="1:155" s="219" customFormat="1" ht="13" x14ac:dyDescent="0.15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250"/>
      <c r="U9" s="250"/>
      <c r="V9" s="17"/>
      <c r="W9" s="17"/>
      <c r="X9" s="17"/>
      <c r="Y9" s="17"/>
      <c r="Z9" s="17"/>
      <c r="AA9" s="17"/>
      <c r="AB9" s="17"/>
      <c r="AC9" s="17"/>
      <c r="AD9" s="17"/>
      <c r="AE9" s="250">
        <f>SUM(AB10:AE10)</f>
        <v>-398864.97701254941</v>
      </c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</row>
    <row r="10" spans="1:155" s="219" customFormat="1" ht="13" x14ac:dyDescent="0.15">
      <c r="A10" s="17"/>
      <c r="B10" s="90" t="s">
        <v>128</v>
      </c>
      <c r="C10" s="17"/>
      <c r="D10" s="242">
        <f>SUM(D11:D12,D17,D23,D37:D52,D61)</f>
        <v>-1816.1</v>
      </c>
      <c r="E10" s="242">
        <f t="shared" ref="E10:AY10" si="2">SUM(E11:E12,E17,E23,E37:E52,E61)</f>
        <v>-1564.8700000000001</v>
      </c>
      <c r="F10" s="242">
        <f t="shared" si="2"/>
        <v>-22807.910000000003</v>
      </c>
      <c r="G10" s="242">
        <f t="shared" si="2"/>
        <v>-4776.8500000000004</v>
      </c>
      <c r="H10" s="242">
        <f t="shared" si="2"/>
        <v>-11164.47</v>
      </c>
      <c r="I10" s="242">
        <f t="shared" si="2"/>
        <v>-3907.7</v>
      </c>
      <c r="J10" s="242">
        <f t="shared" si="2"/>
        <v>-12828.2</v>
      </c>
      <c r="K10" s="242">
        <f t="shared" si="2"/>
        <v>-8933.19</v>
      </c>
      <c r="L10" s="242">
        <f t="shared" si="2"/>
        <v>-13637.76</v>
      </c>
      <c r="M10" s="242">
        <f t="shared" si="2"/>
        <v>-16871.2</v>
      </c>
      <c r="N10" s="242">
        <f t="shared" si="2"/>
        <v>-6860.81</v>
      </c>
      <c r="O10" s="242">
        <f t="shared" si="2"/>
        <v>-11101.336666666666</v>
      </c>
      <c r="P10" s="242">
        <f>SUM(P11:P12,P17,P23,P37:P40,P52)</f>
        <v>-487.37033333333329</v>
      </c>
      <c r="Q10" s="242">
        <f t="shared" ref="Q10:AY10" si="3">SUM(Q11:Q12,Q17,Q23,Q37:Q40,Q52)</f>
        <v>-487.37033333333329</v>
      </c>
      <c r="R10" s="242">
        <f t="shared" si="3"/>
        <v>-487.37033333333329</v>
      </c>
      <c r="S10" s="242">
        <f t="shared" si="3"/>
        <v>-54964.002110829584</v>
      </c>
      <c r="T10" s="242">
        <f t="shared" si="3"/>
        <v>-37029.037000000004</v>
      </c>
      <c r="U10" s="242">
        <f t="shared" si="3"/>
        <v>-9404.0370000000003</v>
      </c>
      <c r="V10" s="242">
        <f t="shared" si="3"/>
        <v>-27943.655746049713</v>
      </c>
      <c r="W10" s="242">
        <f t="shared" si="3"/>
        <v>-72661.280129993786</v>
      </c>
      <c r="X10" s="242">
        <f t="shared" si="3"/>
        <v>-13502.580333333335</v>
      </c>
      <c r="Y10" s="242">
        <f t="shared" si="3"/>
        <v>-11002.580333333335</v>
      </c>
      <c r="Z10" s="242">
        <f t="shared" si="3"/>
        <v>-10502.580333333335</v>
      </c>
      <c r="AA10" s="242">
        <f t="shared" si="3"/>
        <v>-16502.580333333335</v>
      </c>
      <c r="AB10" s="242">
        <f t="shared" si="3"/>
        <v>-15829.913666666665</v>
      </c>
      <c r="AC10" s="242">
        <f t="shared" si="3"/>
        <v>-251471.19901254942</v>
      </c>
      <c r="AD10" s="242">
        <f t="shared" si="3"/>
        <v>-57829.913666666667</v>
      </c>
      <c r="AE10" s="242">
        <f t="shared" si="3"/>
        <v>-73733.950666666671</v>
      </c>
      <c r="AF10" s="242">
        <f t="shared" si="3"/>
        <v>-169669.04525034525</v>
      </c>
      <c r="AG10" s="242">
        <f t="shared" si="3"/>
        <v>-56958.617333333335</v>
      </c>
      <c r="AH10" s="242">
        <f t="shared" si="3"/>
        <v>-41958.617333333335</v>
      </c>
      <c r="AI10" s="242">
        <f t="shared" si="3"/>
        <v>-57458.617333333335</v>
      </c>
      <c r="AJ10" s="242">
        <f t="shared" si="3"/>
        <v>-42458.617333333335</v>
      </c>
      <c r="AK10" s="242">
        <f t="shared" si="3"/>
        <v>-39458.617333333335</v>
      </c>
      <c r="AL10" s="242">
        <f t="shared" si="3"/>
        <v>-41458.617333333335</v>
      </c>
      <c r="AM10" s="242">
        <f t="shared" si="3"/>
        <v>-50958.617333333335</v>
      </c>
      <c r="AN10" s="242">
        <f t="shared" si="3"/>
        <v>-38558.617333333335</v>
      </c>
      <c r="AO10" s="242">
        <f t="shared" si="3"/>
        <v>-383207.20063040144</v>
      </c>
      <c r="AP10" s="242">
        <f t="shared" si="3"/>
        <v>-122742.51733333334</v>
      </c>
      <c r="AQ10" s="242">
        <f t="shared" si="3"/>
        <v>-147216.69133333332</v>
      </c>
      <c r="AR10" s="242">
        <f t="shared" si="3"/>
        <v>-275107.37756158208</v>
      </c>
      <c r="AS10" s="242">
        <f t="shared" si="3"/>
        <v>-82821.024666666679</v>
      </c>
      <c r="AT10" s="242">
        <f t="shared" si="3"/>
        <v>-82821.024666666679</v>
      </c>
      <c r="AU10" s="242">
        <f t="shared" si="3"/>
        <v>-87821.024666666679</v>
      </c>
      <c r="AV10" s="242">
        <f t="shared" si="3"/>
        <v>-64821.024666666664</v>
      </c>
      <c r="AW10" s="242">
        <f t="shared" si="3"/>
        <v>-84821.024666666679</v>
      </c>
      <c r="AX10" s="242">
        <f t="shared" si="3"/>
        <v>-76821.024666666679</v>
      </c>
      <c r="AY10" s="242">
        <f t="shared" si="3"/>
        <v>-96321.024666666679</v>
      </c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17"/>
      <c r="EG10" s="17"/>
      <c r="EH10" s="17"/>
      <c r="EI10" s="17"/>
      <c r="EJ10" s="17"/>
      <c r="EK10" s="17"/>
      <c r="EL10" s="17"/>
      <c r="EM10" s="17"/>
      <c r="EN10" s="17"/>
      <c r="EO10" s="17"/>
      <c r="EP10" s="17"/>
      <c r="EQ10" s="17"/>
      <c r="ER10" s="17"/>
      <c r="ES10" s="17"/>
      <c r="ET10" s="17"/>
      <c r="EU10" s="17"/>
      <c r="EV10" s="17"/>
      <c r="EW10" s="17"/>
      <c r="EX10" s="17"/>
      <c r="EY10" s="17"/>
    </row>
    <row r="11" spans="1:155" s="219" customFormat="1" ht="13" x14ac:dyDescent="0.15">
      <c r="A11" s="17"/>
      <c r="B11" s="17" t="s">
        <v>337</v>
      </c>
      <c r="C11" s="17"/>
      <c r="D11" s="107">
        <f>-Purchases!D38</f>
        <v>-197.89999999999998</v>
      </c>
      <c r="E11" s="107">
        <f>-Purchases!E38</f>
        <v>0</v>
      </c>
      <c r="F11" s="107">
        <f>-Purchases!F38</f>
        <v>-20517.36</v>
      </c>
      <c r="G11" s="107">
        <f>-Purchases!G38</f>
        <v>-3923.96</v>
      </c>
      <c r="H11" s="107">
        <f>-Purchases!H38</f>
        <v>-8254.92</v>
      </c>
      <c r="I11" s="107">
        <f>-Purchases!I38</f>
        <v>-1665.5700000000002</v>
      </c>
      <c r="J11" s="107">
        <f>-Purchases!J38</f>
        <v>-3964.8900000000003</v>
      </c>
      <c r="K11" s="107">
        <f>-Purchases!K38</f>
        <v>-2552.38</v>
      </c>
      <c r="L11" s="107">
        <f>-Purchases!L38</f>
        <v>-5921.18</v>
      </c>
      <c r="M11" s="107">
        <f>-Purchases!M38</f>
        <v>-11484.2</v>
      </c>
      <c r="N11" s="107">
        <f>-Purchases!N38</f>
        <v>-1190</v>
      </c>
      <c r="O11" s="107">
        <f>-Purchases!O38</f>
        <v>-2707.04</v>
      </c>
      <c r="P11" s="107">
        <f>-Purchases!P38</f>
        <v>0</v>
      </c>
      <c r="Q11" s="107">
        <f>-Purchases!Q38</f>
        <v>0</v>
      </c>
      <c r="R11" s="107">
        <f>-Purchases!R38</f>
        <v>0</v>
      </c>
      <c r="S11" s="107">
        <f>-Purchases!S38</f>
        <v>-52938.896551724138</v>
      </c>
      <c r="T11" s="107">
        <f>-Purchases!T38</f>
        <v>0</v>
      </c>
      <c r="U11" s="107">
        <f>-Purchases!U38</f>
        <v>0</v>
      </c>
      <c r="V11" s="107">
        <f>-Purchases!V38</f>
        <v>-2400</v>
      </c>
      <c r="W11" s="107">
        <f>-Purchases!W38</f>
        <v>-25197.41558223113</v>
      </c>
      <c r="X11" s="107">
        <f>-Purchases!X38</f>
        <v>0</v>
      </c>
      <c r="Y11" s="107">
        <f>-Purchases!Y38</f>
        <v>0</v>
      </c>
      <c r="Z11" s="107">
        <f>-Purchases!Z38</f>
        <v>0</v>
      </c>
      <c r="AA11" s="107">
        <f>-Purchases!AA38</f>
        <v>0</v>
      </c>
      <c r="AB11" s="107">
        <f>-Purchases!AB38</f>
        <v>0</v>
      </c>
      <c r="AC11" s="107">
        <f>-Purchases!AC38</f>
        <v>-189382.96757212229</v>
      </c>
      <c r="AD11" s="107">
        <f>-Purchases!AD38</f>
        <v>0</v>
      </c>
      <c r="AE11" s="107">
        <f>-Purchases!AE38</f>
        <v>0</v>
      </c>
      <c r="AF11" s="107">
        <f>-Purchases!AF38</f>
        <v>-84730.634496684987</v>
      </c>
      <c r="AG11" s="107">
        <f>-Purchases!AG38</f>
        <v>0</v>
      </c>
      <c r="AH11" s="107">
        <f>-Purchases!AH38</f>
        <v>0</v>
      </c>
      <c r="AI11" s="107">
        <f>-Purchases!AI38</f>
        <v>0</v>
      </c>
      <c r="AJ11" s="107">
        <f>-Purchases!AJ38</f>
        <v>0</v>
      </c>
      <c r="AK11" s="107">
        <f>-Purchases!AK38</f>
        <v>0</v>
      </c>
      <c r="AL11" s="107">
        <f>-Purchases!AL38</f>
        <v>0</v>
      </c>
      <c r="AM11" s="107">
        <f>-Purchases!AM38</f>
        <v>0</v>
      </c>
      <c r="AN11" s="107">
        <f>-Purchases!AN38</f>
        <v>0</v>
      </c>
      <c r="AO11" s="107">
        <f>-Purchases!AO38</f>
        <v>-328148.58329706808</v>
      </c>
      <c r="AP11" s="107">
        <f>-Purchases!AP38</f>
        <v>0</v>
      </c>
      <c r="AQ11" s="107">
        <f>-Purchases!AQ38</f>
        <v>0</v>
      </c>
      <c r="AR11" s="107">
        <f>-Purchases!AR38</f>
        <v>-171613.75367198375</v>
      </c>
      <c r="AS11" s="107">
        <f>-Purchases!AS38</f>
        <v>0</v>
      </c>
      <c r="AT11" s="107">
        <f>-Purchases!AT38</f>
        <v>0</v>
      </c>
      <c r="AU11" s="107">
        <f>-Purchases!AU38</f>
        <v>0</v>
      </c>
      <c r="AV11" s="107">
        <f>-Purchases!AV38</f>
        <v>0</v>
      </c>
      <c r="AW11" s="107">
        <f>-Purchases!AW38</f>
        <v>0</v>
      </c>
      <c r="AX11" s="107">
        <f>-Purchases!AX38</f>
        <v>0</v>
      </c>
      <c r="AY11" s="107">
        <f>-Purchases!AY38</f>
        <v>0</v>
      </c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</row>
    <row r="12" spans="1:155" s="219" customFormat="1" ht="13" x14ac:dyDescent="0.15">
      <c r="A12" s="17"/>
      <c r="B12" s="17" t="s">
        <v>322</v>
      </c>
      <c r="C12" s="17"/>
      <c r="D12" s="107">
        <f>-Assumptions!D136</f>
        <v>-76.569999999999993</v>
      </c>
      <c r="E12" s="107">
        <f>-Assumptions!E136</f>
        <v>-50.14</v>
      </c>
      <c r="F12" s="107">
        <f>-Assumptions!F136</f>
        <v>-499.15</v>
      </c>
      <c r="G12" s="107">
        <f>-Assumptions!G136</f>
        <v>-522.01</v>
      </c>
      <c r="H12" s="107">
        <f>-Assumptions!H136</f>
        <v>-1207.05</v>
      </c>
      <c r="I12" s="107">
        <f>-Assumptions!I136</f>
        <v>-1171.02</v>
      </c>
      <c r="J12" s="107">
        <f>-Assumptions!J136</f>
        <v>-5800.2900000000009</v>
      </c>
      <c r="K12" s="107">
        <f>-Assumptions!K136</f>
        <v>-1154.6600000000001</v>
      </c>
      <c r="L12" s="107">
        <f>-Assumptions!L136</f>
        <v>-796.56999999999994</v>
      </c>
      <c r="M12" s="107">
        <f>-Assumptions!M136</f>
        <v>-1500.66</v>
      </c>
      <c r="N12" s="107">
        <f>-Assumptions!N136</f>
        <v>-27.14</v>
      </c>
      <c r="O12" s="107">
        <f>-Assumptions!O136</f>
        <v>-1801.8</v>
      </c>
      <c r="P12" s="107">
        <f>-Assumptions!P136</f>
        <v>0</v>
      </c>
      <c r="Q12" s="107">
        <f>-Assumptions!Q136</f>
        <v>0</v>
      </c>
      <c r="R12" s="107">
        <f>-Assumptions!R136</f>
        <v>0</v>
      </c>
      <c r="S12" s="107">
        <f>-Assumptions!S136</f>
        <v>0</v>
      </c>
      <c r="T12" s="107">
        <f>-Assumptions!T136</f>
        <v>-30000</v>
      </c>
      <c r="U12" s="107">
        <f>-Assumptions!U136</f>
        <v>0</v>
      </c>
      <c r="V12" s="107">
        <f>-Assumptions!V136</f>
        <v>0</v>
      </c>
      <c r="W12" s="107">
        <f>-Assumptions!W136</f>
        <v>0</v>
      </c>
      <c r="X12" s="107">
        <f>-Assumptions!X136</f>
        <v>0</v>
      </c>
      <c r="Y12" s="107">
        <f>-Assumptions!Y136</f>
        <v>0</v>
      </c>
      <c r="Z12" s="107">
        <f>-Assumptions!Z136</f>
        <v>0</v>
      </c>
      <c r="AA12" s="107">
        <f>-Assumptions!AA136</f>
        <v>0</v>
      </c>
      <c r="AB12" s="107">
        <f>-Assumptions!AB136</f>
        <v>0</v>
      </c>
      <c r="AC12" s="107">
        <f>-Assumptions!AC136</f>
        <v>-35000</v>
      </c>
      <c r="AD12" s="107">
        <f>-Assumptions!AD136</f>
        <v>-25000</v>
      </c>
      <c r="AE12" s="107">
        <f>-Assumptions!AE136</f>
        <v>0</v>
      </c>
      <c r="AF12" s="107">
        <f>-Assumptions!AF136</f>
        <v>0</v>
      </c>
      <c r="AG12" s="107">
        <f>-Assumptions!AG136</f>
        <v>0</v>
      </c>
      <c r="AH12" s="107">
        <f>-Assumptions!AH136</f>
        <v>0</v>
      </c>
      <c r="AI12" s="107">
        <f>-Assumptions!AI136</f>
        <v>0</v>
      </c>
      <c r="AJ12" s="107">
        <f>-Assumptions!AJ136</f>
        <v>0</v>
      </c>
      <c r="AK12" s="107">
        <f>-Assumptions!AK136</f>
        <v>0</v>
      </c>
      <c r="AL12" s="107">
        <f>-Assumptions!AL136</f>
        <v>0</v>
      </c>
      <c r="AM12" s="107">
        <f>-Assumptions!AM136</f>
        <v>0</v>
      </c>
      <c r="AN12" s="107">
        <f>-Assumptions!AN136</f>
        <v>0</v>
      </c>
      <c r="AO12" s="107">
        <f>-Assumptions!AO136</f>
        <v>0</v>
      </c>
      <c r="AP12" s="107">
        <f>-Assumptions!AP136</f>
        <v>-50000</v>
      </c>
      <c r="AQ12" s="107">
        <f>-Assumptions!AQ136</f>
        <v>-35000</v>
      </c>
      <c r="AR12" s="107">
        <f>-Assumptions!AR136</f>
        <v>0</v>
      </c>
      <c r="AS12" s="107">
        <f>-Assumptions!AS136</f>
        <v>0</v>
      </c>
      <c r="AT12" s="107">
        <f>-Assumptions!AT136</f>
        <v>0</v>
      </c>
      <c r="AU12" s="107">
        <f>-Assumptions!AU136</f>
        <v>0</v>
      </c>
      <c r="AV12" s="107">
        <f>-Assumptions!AV136</f>
        <v>0</v>
      </c>
      <c r="AW12" s="107">
        <f>-Assumptions!AW136</f>
        <v>0</v>
      </c>
      <c r="AX12" s="107">
        <f>-Assumptions!AX136</f>
        <v>0</v>
      </c>
      <c r="AY12" s="107">
        <f>-Assumptions!AY136</f>
        <v>0</v>
      </c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</row>
    <row r="13" spans="1:155" s="219" customFormat="1" ht="13" hidden="1" outlineLevel="1" x14ac:dyDescent="0.15">
      <c r="A13" s="17"/>
      <c r="B13" s="299" t="s">
        <v>241</v>
      </c>
      <c r="C13" s="17"/>
      <c r="D13" s="107">
        <f>-Assumptions!D137</f>
        <v>-5.5</v>
      </c>
      <c r="E13" s="107">
        <f>-Assumptions!E137</f>
        <v>-39.229999999999997</v>
      </c>
      <c r="F13" s="107">
        <f>-Assumptions!F137</f>
        <v>0</v>
      </c>
      <c r="G13" s="107">
        <f>-Assumptions!G137</f>
        <v>-20</v>
      </c>
      <c r="H13" s="107">
        <f>-Assumptions!H137</f>
        <v>-1177</v>
      </c>
      <c r="I13" s="107">
        <f>-Assumptions!I137</f>
        <v>-856.41999999999985</v>
      </c>
      <c r="J13" s="107">
        <f>-Assumptions!J137</f>
        <v>-2760.26</v>
      </c>
      <c r="K13" s="107">
        <f>-Assumptions!K137</f>
        <v>-171.71</v>
      </c>
      <c r="L13" s="107">
        <f>-Assumptions!L137</f>
        <v>-456.57</v>
      </c>
      <c r="M13" s="107">
        <f>-Assumptions!M137</f>
        <v>-136.18</v>
      </c>
      <c r="N13" s="107">
        <f>-Assumptions!N137</f>
        <v>0</v>
      </c>
      <c r="O13" s="107">
        <f>-Assumptions!O137</f>
        <v>-1636.23</v>
      </c>
      <c r="P13" s="107">
        <f>-Assumptions!P137</f>
        <v>0</v>
      </c>
      <c r="Q13" s="107">
        <f>-Assumptions!Q137</f>
        <v>0</v>
      </c>
      <c r="R13" s="107">
        <f>-Assumptions!R137</f>
        <v>0</v>
      </c>
      <c r="S13" s="107">
        <f>-Assumptions!S137</f>
        <v>0</v>
      </c>
      <c r="T13" s="107">
        <f>-Assumptions!T137</f>
        <v>-18000</v>
      </c>
      <c r="U13" s="107">
        <f>-Assumptions!U137</f>
        <v>0</v>
      </c>
      <c r="V13" s="107">
        <f>-Assumptions!V137</f>
        <v>0</v>
      </c>
      <c r="W13" s="107">
        <f>-Assumptions!W137</f>
        <v>0</v>
      </c>
      <c r="X13" s="107">
        <f>-Assumptions!X137</f>
        <v>0</v>
      </c>
      <c r="Y13" s="107">
        <f>-Assumptions!Y137</f>
        <v>0</v>
      </c>
      <c r="Z13" s="107">
        <f>-Assumptions!Z137</f>
        <v>0</v>
      </c>
      <c r="AA13" s="107">
        <f>-Assumptions!AA137</f>
        <v>0</v>
      </c>
      <c r="AB13" s="107">
        <f>-Assumptions!AB137</f>
        <v>0</v>
      </c>
      <c r="AC13" s="107">
        <f>-Assumptions!AC137</f>
        <v>-10000</v>
      </c>
      <c r="AD13" s="107">
        <f>-Assumptions!AD137</f>
        <v>-10000</v>
      </c>
      <c r="AE13" s="107">
        <f>-Assumptions!AE137</f>
        <v>0</v>
      </c>
      <c r="AF13" s="107">
        <f>-Assumptions!AF137</f>
        <v>0</v>
      </c>
      <c r="AG13" s="107">
        <f>-Assumptions!AG137</f>
        <v>0</v>
      </c>
      <c r="AH13" s="107">
        <f>-Assumptions!AH137</f>
        <v>0</v>
      </c>
      <c r="AI13" s="107">
        <f>-Assumptions!AI137</f>
        <v>0</v>
      </c>
      <c r="AJ13" s="107">
        <f>-Assumptions!AJ137</f>
        <v>0</v>
      </c>
      <c r="AK13" s="107">
        <f>-Assumptions!AK137</f>
        <v>0</v>
      </c>
      <c r="AL13" s="107">
        <f>-Assumptions!AL137</f>
        <v>0</v>
      </c>
      <c r="AM13" s="107">
        <f>-Assumptions!AM137</f>
        <v>0</v>
      </c>
      <c r="AN13" s="107">
        <f>-Assumptions!AN137</f>
        <v>0</v>
      </c>
      <c r="AO13" s="107">
        <f>-Assumptions!AO137</f>
        <v>0</v>
      </c>
      <c r="AP13" s="107">
        <f>-Assumptions!AP137</f>
        <v>-15000</v>
      </c>
      <c r="AQ13" s="107">
        <f>-Assumptions!AQ137</f>
        <v>-20000</v>
      </c>
      <c r="AR13" s="107">
        <f>-Assumptions!AR137</f>
        <v>0</v>
      </c>
      <c r="AS13" s="107">
        <f>-Assumptions!AS137</f>
        <v>0</v>
      </c>
      <c r="AT13" s="107">
        <f>-Assumptions!AT137</f>
        <v>0</v>
      </c>
      <c r="AU13" s="107">
        <f>-Assumptions!AU137</f>
        <v>0</v>
      </c>
      <c r="AV13" s="107">
        <f>-Assumptions!AV137</f>
        <v>0</v>
      </c>
      <c r="AW13" s="107">
        <f>-Assumptions!AW137</f>
        <v>0</v>
      </c>
      <c r="AX13" s="107">
        <f>-Assumptions!AX137</f>
        <v>0</v>
      </c>
      <c r="AY13" s="107">
        <f>-Assumptions!AY137</f>
        <v>0</v>
      </c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7"/>
      <c r="ES13" s="17"/>
      <c r="ET13" s="17"/>
      <c r="EU13" s="17"/>
      <c r="EV13" s="17"/>
      <c r="EW13" s="17"/>
      <c r="EX13" s="17"/>
      <c r="EY13" s="17"/>
    </row>
    <row r="14" spans="1:155" s="219" customFormat="1" ht="13" hidden="1" outlineLevel="1" x14ac:dyDescent="0.15">
      <c r="A14" s="17"/>
      <c r="B14" s="299" t="s">
        <v>360</v>
      </c>
      <c r="C14" s="17"/>
      <c r="D14" s="107">
        <f>-Assumptions!D138</f>
        <v>-71.069999999999993</v>
      </c>
      <c r="E14" s="107">
        <f>-Assumptions!E138</f>
        <v>-10.91</v>
      </c>
      <c r="F14" s="107">
        <f>-Assumptions!F138</f>
        <v>-499.15</v>
      </c>
      <c r="G14" s="107">
        <f>-Assumptions!G138</f>
        <v>-247.91</v>
      </c>
      <c r="H14" s="107">
        <f>-Assumptions!H138</f>
        <v>0</v>
      </c>
      <c r="I14" s="107">
        <f>-Assumptions!I138</f>
        <v>-314.60000000000002</v>
      </c>
      <c r="J14" s="107">
        <f>-Assumptions!J138</f>
        <v>-1175.0300000000002</v>
      </c>
      <c r="K14" s="107">
        <f>-Assumptions!K138</f>
        <v>-218.46</v>
      </c>
      <c r="L14" s="107">
        <f>-Assumptions!L138</f>
        <v>-340</v>
      </c>
      <c r="M14" s="107">
        <f>-Assumptions!M138</f>
        <v>-91.47999999999999</v>
      </c>
      <c r="N14" s="107">
        <f>-Assumptions!N138</f>
        <v>-27.14</v>
      </c>
      <c r="O14" s="107">
        <f>-Assumptions!O138</f>
        <v>-123.22</v>
      </c>
      <c r="P14" s="107">
        <f>-Assumptions!P138</f>
        <v>0</v>
      </c>
      <c r="Q14" s="107">
        <f>-Assumptions!Q138</f>
        <v>0</v>
      </c>
      <c r="R14" s="107">
        <f>-Assumptions!R138</f>
        <v>0</v>
      </c>
      <c r="S14" s="107">
        <f>-Assumptions!S138</f>
        <v>0</v>
      </c>
      <c r="T14" s="107">
        <f>-Assumptions!T138</f>
        <v>-12000</v>
      </c>
      <c r="U14" s="107">
        <f>-Assumptions!U138</f>
        <v>0</v>
      </c>
      <c r="V14" s="107">
        <f>-Assumptions!V138</f>
        <v>0</v>
      </c>
      <c r="W14" s="107">
        <f>-Assumptions!W138</f>
        <v>0</v>
      </c>
      <c r="X14" s="107">
        <f>-Assumptions!X138</f>
        <v>0</v>
      </c>
      <c r="Y14" s="107">
        <f>-Assumptions!Y138</f>
        <v>0</v>
      </c>
      <c r="Z14" s="107">
        <f>-Assumptions!Z138</f>
        <v>0</v>
      </c>
      <c r="AA14" s="107">
        <f>-Assumptions!AA138</f>
        <v>0</v>
      </c>
      <c r="AB14" s="107">
        <f>-Assumptions!AB138</f>
        <v>0</v>
      </c>
      <c r="AC14" s="107">
        <f>-Assumptions!AC138</f>
        <v>-10000</v>
      </c>
      <c r="AD14" s="107">
        <f>-Assumptions!AD138</f>
        <v>-15000</v>
      </c>
      <c r="AE14" s="107">
        <f>-Assumptions!AE138</f>
        <v>0</v>
      </c>
      <c r="AF14" s="107">
        <f>-Assumptions!AF138</f>
        <v>0</v>
      </c>
      <c r="AG14" s="107">
        <f>-Assumptions!AG138</f>
        <v>0</v>
      </c>
      <c r="AH14" s="107">
        <f>-Assumptions!AH138</f>
        <v>0</v>
      </c>
      <c r="AI14" s="107">
        <f>-Assumptions!AI138</f>
        <v>0</v>
      </c>
      <c r="AJ14" s="107">
        <f>-Assumptions!AJ138</f>
        <v>0</v>
      </c>
      <c r="AK14" s="107">
        <f>-Assumptions!AK138</f>
        <v>0</v>
      </c>
      <c r="AL14" s="107">
        <f>-Assumptions!AL138</f>
        <v>0</v>
      </c>
      <c r="AM14" s="107">
        <f>-Assumptions!AM138</f>
        <v>0</v>
      </c>
      <c r="AN14" s="107">
        <f>-Assumptions!AN138</f>
        <v>0</v>
      </c>
      <c r="AO14" s="107">
        <f>-Assumptions!AO138</f>
        <v>0</v>
      </c>
      <c r="AP14" s="107">
        <f>-Assumptions!AP138</f>
        <v>-15000</v>
      </c>
      <c r="AQ14" s="107">
        <f>-Assumptions!AQ138</f>
        <v>-15000</v>
      </c>
      <c r="AR14" s="107">
        <f>-Assumptions!AR138</f>
        <v>0</v>
      </c>
      <c r="AS14" s="107">
        <f>-Assumptions!AS138</f>
        <v>0</v>
      </c>
      <c r="AT14" s="107">
        <f>-Assumptions!AT138</f>
        <v>0</v>
      </c>
      <c r="AU14" s="107">
        <f>-Assumptions!AU138</f>
        <v>0</v>
      </c>
      <c r="AV14" s="107">
        <f>-Assumptions!AV138</f>
        <v>0</v>
      </c>
      <c r="AW14" s="107">
        <f>-Assumptions!AW138</f>
        <v>0</v>
      </c>
      <c r="AX14" s="107">
        <f>-Assumptions!AX138</f>
        <v>0</v>
      </c>
      <c r="AY14" s="107">
        <f>-Assumptions!AY138</f>
        <v>0</v>
      </c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</row>
    <row r="15" spans="1:155" s="219" customFormat="1" ht="13" hidden="1" outlineLevel="1" x14ac:dyDescent="0.15">
      <c r="A15" s="17"/>
      <c r="B15" s="299" t="s">
        <v>242</v>
      </c>
      <c r="C15" s="17"/>
      <c r="D15" s="107">
        <f>-Assumptions!D139</f>
        <v>0</v>
      </c>
      <c r="E15" s="107">
        <f>-Assumptions!E139</f>
        <v>0</v>
      </c>
      <c r="F15" s="107">
        <f>-Assumptions!F139</f>
        <v>0</v>
      </c>
      <c r="G15" s="107">
        <f>-Assumptions!G139</f>
        <v>0</v>
      </c>
      <c r="H15" s="107">
        <f>-Assumptions!H139</f>
        <v>0</v>
      </c>
      <c r="I15" s="107">
        <f>-Assumptions!I139</f>
        <v>0</v>
      </c>
      <c r="J15" s="107">
        <f>-Assumptions!J139</f>
        <v>-1865</v>
      </c>
      <c r="K15" s="107">
        <f>-Assumptions!K139</f>
        <v>-764.49</v>
      </c>
      <c r="L15" s="107">
        <f>-Assumptions!L139</f>
        <v>0</v>
      </c>
      <c r="M15" s="107">
        <f>-Assumptions!M139</f>
        <v>-1273</v>
      </c>
      <c r="N15" s="107">
        <f>-Assumptions!N139</f>
        <v>0</v>
      </c>
      <c r="O15" s="107">
        <f>-Assumptions!O139</f>
        <v>0</v>
      </c>
      <c r="P15" s="107">
        <f>-Assumptions!P139</f>
        <v>0</v>
      </c>
      <c r="Q15" s="107">
        <f>-Assumptions!Q139</f>
        <v>0</v>
      </c>
      <c r="R15" s="107">
        <f>-Assumptions!R139</f>
        <v>0</v>
      </c>
      <c r="S15" s="107">
        <f>-Assumptions!S139</f>
        <v>0</v>
      </c>
      <c r="T15" s="107">
        <f>-Assumptions!T139</f>
        <v>0</v>
      </c>
      <c r="U15" s="107">
        <f>-Assumptions!U139</f>
        <v>0</v>
      </c>
      <c r="V15" s="107">
        <f>-Assumptions!V139</f>
        <v>0</v>
      </c>
      <c r="W15" s="107">
        <f>-Assumptions!W139</f>
        <v>0</v>
      </c>
      <c r="X15" s="107">
        <f>-Assumptions!X139</f>
        <v>0</v>
      </c>
      <c r="Y15" s="107">
        <f>-Assumptions!Y139</f>
        <v>0</v>
      </c>
      <c r="Z15" s="107">
        <f>-Assumptions!Z139</f>
        <v>0</v>
      </c>
      <c r="AA15" s="107">
        <f>-Assumptions!AA139</f>
        <v>0</v>
      </c>
      <c r="AB15" s="107">
        <f>-Assumptions!AB139</f>
        <v>0</v>
      </c>
      <c r="AC15" s="107">
        <f>-Assumptions!AC139</f>
        <v>-10000</v>
      </c>
      <c r="AD15" s="107">
        <f>-Assumptions!AD139</f>
        <v>0</v>
      </c>
      <c r="AE15" s="107">
        <f>-Assumptions!AE139</f>
        <v>0</v>
      </c>
      <c r="AF15" s="107">
        <f>-Assumptions!AF139</f>
        <v>0</v>
      </c>
      <c r="AG15" s="107">
        <f>-Assumptions!AG139</f>
        <v>0</v>
      </c>
      <c r="AH15" s="107">
        <f>-Assumptions!AH139</f>
        <v>0</v>
      </c>
      <c r="AI15" s="107">
        <f>-Assumptions!AI139</f>
        <v>0</v>
      </c>
      <c r="AJ15" s="107">
        <f>-Assumptions!AJ139</f>
        <v>0</v>
      </c>
      <c r="AK15" s="107">
        <f>-Assumptions!AK139</f>
        <v>0</v>
      </c>
      <c r="AL15" s="107">
        <f>-Assumptions!AL139</f>
        <v>0</v>
      </c>
      <c r="AM15" s="107">
        <f>-Assumptions!AM139</f>
        <v>0</v>
      </c>
      <c r="AN15" s="107">
        <f>-Assumptions!AN139</f>
        <v>0</v>
      </c>
      <c r="AO15" s="107">
        <f>-Assumptions!AO139</f>
        <v>0</v>
      </c>
      <c r="AP15" s="107">
        <f>-Assumptions!AP139</f>
        <v>-15000</v>
      </c>
      <c r="AQ15" s="107">
        <f>-Assumptions!AQ139</f>
        <v>0</v>
      </c>
      <c r="AR15" s="107">
        <f>-Assumptions!AR139</f>
        <v>0</v>
      </c>
      <c r="AS15" s="107">
        <f>-Assumptions!AS139</f>
        <v>0</v>
      </c>
      <c r="AT15" s="107">
        <f>-Assumptions!AT139</f>
        <v>0</v>
      </c>
      <c r="AU15" s="107">
        <f>-Assumptions!AU139</f>
        <v>0</v>
      </c>
      <c r="AV15" s="107">
        <f>-Assumptions!AV139</f>
        <v>0</v>
      </c>
      <c r="AW15" s="107">
        <f>-Assumptions!AW139</f>
        <v>0</v>
      </c>
      <c r="AX15" s="107">
        <f>-Assumptions!AX139</f>
        <v>0</v>
      </c>
      <c r="AY15" s="107">
        <f>-Assumptions!AY139</f>
        <v>0</v>
      </c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</row>
    <row r="16" spans="1:155" s="219" customFormat="1" ht="13" hidden="1" outlineLevel="1" x14ac:dyDescent="0.15">
      <c r="A16" s="17"/>
      <c r="B16" s="299" t="s">
        <v>243</v>
      </c>
      <c r="C16" s="17"/>
      <c r="D16" s="107">
        <f>-Assumptions!D140</f>
        <v>0</v>
      </c>
      <c r="E16" s="107">
        <f>-Assumptions!E140</f>
        <v>0</v>
      </c>
      <c r="F16" s="107">
        <f>-Assumptions!F140</f>
        <v>0</v>
      </c>
      <c r="G16" s="107">
        <f>-Assumptions!G140</f>
        <v>-254.1</v>
      </c>
      <c r="H16" s="107">
        <f>-Assumptions!H140</f>
        <v>0</v>
      </c>
      <c r="I16" s="107">
        <f>-Assumptions!I140</f>
        <v>0</v>
      </c>
      <c r="J16" s="107">
        <f>-Assumptions!J140</f>
        <v>0</v>
      </c>
      <c r="K16" s="107">
        <f>-Assumptions!K140</f>
        <v>0</v>
      </c>
      <c r="L16" s="107">
        <f>-Assumptions!L140</f>
        <v>0</v>
      </c>
      <c r="M16" s="107">
        <f>-Assumptions!M140</f>
        <v>0</v>
      </c>
      <c r="N16" s="107">
        <f>-Assumptions!N140</f>
        <v>0</v>
      </c>
      <c r="O16" s="107">
        <f>-Assumptions!O140</f>
        <v>-42.35</v>
      </c>
      <c r="P16" s="107">
        <f>-Assumptions!P140</f>
        <v>0</v>
      </c>
      <c r="Q16" s="107">
        <f>-Assumptions!Q140</f>
        <v>0</v>
      </c>
      <c r="R16" s="107">
        <f>-Assumptions!R140</f>
        <v>0</v>
      </c>
      <c r="S16" s="107">
        <f>-Assumptions!S140</f>
        <v>0</v>
      </c>
      <c r="T16" s="107">
        <f>-Assumptions!T140</f>
        <v>0</v>
      </c>
      <c r="U16" s="107">
        <f>-Assumptions!U140</f>
        <v>0</v>
      </c>
      <c r="V16" s="107">
        <f>-Assumptions!V140</f>
        <v>0</v>
      </c>
      <c r="W16" s="107">
        <f>-Assumptions!W140</f>
        <v>0</v>
      </c>
      <c r="X16" s="107">
        <f>-Assumptions!X140</f>
        <v>0</v>
      </c>
      <c r="Y16" s="107">
        <f>-Assumptions!Y140</f>
        <v>0</v>
      </c>
      <c r="Z16" s="107">
        <f>-Assumptions!Z140</f>
        <v>0</v>
      </c>
      <c r="AA16" s="107">
        <f>-Assumptions!AA140</f>
        <v>0</v>
      </c>
      <c r="AB16" s="107">
        <f>-Assumptions!AB140</f>
        <v>0</v>
      </c>
      <c r="AC16" s="107">
        <f>-Assumptions!AC140</f>
        <v>-5000</v>
      </c>
      <c r="AD16" s="107">
        <f>-Assumptions!AD140</f>
        <v>0</v>
      </c>
      <c r="AE16" s="107">
        <f>-Assumptions!AE140</f>
        <v>0</v>
      </c>
      <c r="AF16" s="107">
        <f>-Assumptions!AF140</f>
        <v>0</v>
      </c>
      <c r="AG16" s="107">
        <f>-Assumptions!AG140</f>
        <v>0</v>
      </c>
      <c r="AH16" s="107">
        <f>-Assumptions!AH140</f>
        <v>0</v>
      </c>
      <c r="AI16" s="107">
        <f>-Assumptions!AI140</f>
        <v>0</v>
      </c>
      <c r="AJ16" s="107">
        <f>-Assumptions!AJ140</f>
        <v>0</v>
      </c>
      <c r="AK16" s="107">
        <f>-Assumptions!AK140</f>
        <v>0</v>
      </c>
      <c r="AL16" s="107">
        <f>-Assumptions!AL140</f>
        <v>0</v>
      </c>
      <c r="AM16" s="107">
        <f>-Assumptions!AM140</f>
        <v>0</v>
      </c>
      <c r="AN16" s="107">
        <f>-Assumptions!AN140</f>
        <v>0</v>
      </c>
      <c r="AO16" s="107">
        <f>-Assumptions!AO140</f>
        <v>0</v>
      </c>
      <c r="AP16" s="107">
        <f>-Assumptions!AP140</f>
        <v>-5000</v>
      </c>
      <c r="AQ16" s="107">
        <f>-Assumptions!AQ140</f>
        <v>0</v>
      </c>
      <c r="AR16" s="107">
        <f>-Assumptions!AR140</f>
        <v>0</v>
      </c>
      <c r="AS16" s="107">
        <f>-Assumptions!AS140</f>
        <v>0</v>
      </c>
      <c r="AT16" s="107">
        <f>-Assumptions!AT140</f>
        <v>0</v>
      </c>
      <c r="AU16" s="107">
        <f>-Assumptions!AU140</f>
        <v>0</v>
      </c>
      <c r="AV16" s="107">
        <f>-Assumptions!AV140</f>
        <v>0</v>
      </c>
      <c r="AW16" s="107">
        <f>-Assumptions!AW140</f>
        <v>0</v>
      </c>
      <c r="AX16" s="107">
        <f>-Assumptions!AX140</f>
        <v>0</v>
      </c>
      <c r="AY16" s="107">
        <f>-Assumptions!AY140</f>
        <v>0</v>
      </c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7"/>
      <c r="DB16" s="17"/>
      <c r="DC16" s="17"/>
      <c r="DD16" s="17"/>
      <c r="DE16" s="17"/>
      <c r="DF16" s="17"/>
      <c r="DG16" s="17"/>
      <c r="DH16" s="17"/>
      <c r="DI16" s="17"/>
      <c r="DJ16" s="17"/>
      <c r="DK16" s="17"/>
      <c r="DL16" s="17"/>
      <c r="DM16" s="17"/>
      <c r="DN16" s="17"/>
      <c r="DO16" s="17"/>
      <c r="DP16" s="17"/>
      <c r="DQ16" s="17"/>
      <c r="DR16" s="17"/>
      <c r="DS16" s="17"/>
      <c r="DT16" s="17"/>
      <c r="DU16" s="17"/>
      <c r="DV16" s="17"/>
      <c r="DW16" s="17"/>
      <c r="DX16" s="17"/>
      <c r="DY16" s="17"/>
      <c r="DZ16" s="17"/>
      <c r="EA16" s="17"/>
      <c r="EB16" s="17"/>
      <c r="EC16" s="17"/>
      <c r="ED16" s="17"/>
      <c r="EE16" s="17"/>
      <c r="EF16" s="17"/>
      <c r="EG16" s="17"/>
      <c r="EH16" s="17"/>
      <c r="EI16" s="17"/>
      <c r="EJ16" s="17"/>
      <c r="EK16" s="17"/>
      <c r="EL16" s="17"/>
      <c r="EM16" s="17"/>
      <c r="EN16" s="17"/>
      <c r="EO16" s="17"/>
      <c r="EP16" s="17"/>
      <c r="EQ16" s="17"/>
      <c r="ER16" s="17"/>
      <c r="ES16" s="17"/>
      <c r="ET16" s="17"/>
      <c r="EU16" s="17"/>
      <c r="EV16" s="17"/>
      <c r="EW16" s="17"/>
      <c r="EX16" s="17"/>
      <c r="EY16" s="17"/>
    </row>
    <row r="17" spans="1:155" s="219" customFormat="1" ht="13" collapsed="1" x14ac:dyDescent="0.15">
      <c r="A17" s="17"/>
      <c r="B17" s="17" t="s">
        <v>255</v>
      </c>
      <c r="C17" s="17"/>
      <c r="D17" s="107">
        <f>-Assumptions!D158</f>
        <v>-1324.27</v>
      </c>
      <c r="E17" s="107">
        <f>-Assumptions!E158</f>
        <v>-827.24</v>
      </c>
      <c r="F17" s="107">
        <f>-Assumptions!F158</f>
        <v>-445</v>
      </c>
      <c r="G17" s="107">
        <f>-Assumptions!G158</f>
        <v>0</v>
      </c>
      <c r="H17" s="107">
        <f>-Assumptions!H158</f>
        <v>0</v>
      </c>
      <c r="I17" s="107">
        <f>-Assumptions!I158</f>
        <v>0</v>
      </c>
      <c r="J17" s="107">
        <f>-Assumptions!J158</f>
        <v>0</v>
      </c>
      <c r="K17" s="107">
        <f>-Assumptions!K158</f>
        <v>0</v>
      </c>
      <c r="L17" s="107">
        <f>-Assumptions!L158</f>
        <v>0</v>
      </c>
      <c r="M17" s="107">
        <f>-Assumptions!M158</f>
        <v>-72</v>
      </c>
      <c r="N17" s="107">
        <f>-Assumptions!N158</f>
        <v>-379.86</v>
      </c>
      <c r="O17" s="107">
        <f>-Assumptions!O158</f>
        <v>-777.43000000000006</v>
      </c>
      <c r="P17" s="107">
        <f>-Assumptions!P158</f>
        <v>0</v>
      </c>
      <c r="Q17" s="107">
        <f>-Assumptions!Q158</f>
        <v>0</v>
      </c>
      <c r="R17" s="107">
        <f>-Assumptions!R158</f>
        <v>0</v>
      </c>
      <c r="S17" s="107">
        <f>-Assumptions!S158</f>
        <v>0</v>
      </c>
      <c r="T17" s="107">
        <f>-Assumptions!T158</f>
        <v>0</v>
      </c>
      <c r="U17" s="107">
        <f>-Assumptions!U158</f>
        <v>-1500</v>
      </c>
      <c r="V17" s="107">
        <f>-Assumptions!V158</f>
        <v>-1500</v>
      </c>
      <c r="W17" s="107">
        <f>-Assumptions!W158</f>
        <v>-1500</v>
      </c>
      <c r="X17" s="107">
        <f>-Assumptions!X158</f>
        <v>-1500</v>
      </c>
      <c r="Y17" s="107">
        <f>-Assumptions!Y158</f>
        <v>-1500</v>
      </c>
      <c r="Z17" s="107">
        <f>-Assumptions!Z158</f>
        <v>-1500</v>
      </c>
      <c r="AA17" s="107">
        <f>-Assumptions!AA158</f>
        <v>-1500</v>
      </c>
      <c r="AB17" s="107">
        <f>-Assumptions!AB158</f>
        <v>-1500</v>
      </c>
      <c r="AC17" s="107">
        <f>-Assumptions!AC158</f>
        <v>-1500</v>
      </c>
      <c r="AD17" s="107">
        <f>-Assumptions!AD158</f>
        <v>-1500</v>
      </c>
      <c r="AE17" s="107">
        <f>-Assumptions!AE158</f>
        <v>-6500</v>
      </c>
      <c r="AF17" s="107">
        <f>-Assumptions!AF158</f>
        <v>-6500</v>
      </c>
      <c r="AG17" s="107">
        <f>-Assumptions!AG158</f>
        <v>-6500</v>
      </c>
      <c r="AH17" s="107">
        <f>-Assumptions!AH158</f>
        <v>-6500</v>
      </c>
      <c r="AI17" s="107">
        <f>-Assumptions!AI158</f>
        <v>-6500</v>
      </c>
      <c r="AJ17" s="107">
        <f>-Assumptions!AJ158</f>
        <v>-6500</v>
      </c>
      <c r="AK17" s="107">
        <f>-Assumptions!AK158</f>
        <v>-6500</v>
      </c>
      <c r="AL17" s="107">
        <f>-Assumptions!AL158</f>
        <v>-6500</v>
      </c>
      <c r="AM17" s="107">
        <f>-Assumptions!AM158</f>
        <v>-6500</v>
      </c>
      <c r="AN17" s="107">
        <f>-Assumptions!AN158</f>
        <v>-6500</v>
      </c>
      <c r="AO17" s="107">
        <f>-Assumptions!AO158</f>
        <v>-6500</v>
      </c>
      <c r="AP17" s="107">
        <f>-Assumptions!AP158</f>
        <v>-13500</v>
      </c>
      <c r="AQ17" s="107">
        <f>-Assumptions!AQ158</f>
        <v>-13500</v>
      </c>
      <c r="AR17" s="107">
        <f>-Assumptions!AR158</f>
        <v>-13500</v>
      </c>
      <c r="AS17" s="107">
        <f>-Assumptions!AS158</f>
        <v>-13500</v>
      </c>
      <c r="AT17" s="107">
        <f>-Assumptions!AT158</f>
        <v>-13500</v>
      </c>
      <c r="AU17" s="107">
        <f>-Assumptions!AU158</f>
        <v>-13500</v>
      </c>
      <c r="AV17" s="107">
        <f>-Assumptions!AV158</f>
        <v>-13500</v>
      </c>
      <c r="AW17" s="107">
        <f>-Assumptions!AW158</f>
        <v>-13500</v>
      </c>
      <c r="AX17" s="107">
        <f>-Assumptions!AX158</f>
        <v>-13500</v>
      </c>
      <c r="AY17" s="107">
        <f>-Assumptions!AY158</f>
        <v>-13500</v>
      </c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</row>
    <row r="18" spans="1:155" s="219" customFormat="1" ht="13" hidden="1" outlineLevel="1" x14ac:dyDescent="0.15">
      <c r="A18" s="17"/>
      <c r="B18" s="299" t="s">
        <v>256</v>
      </c>
      <c r="C18" s="17"/>
      <c r="D18" s="107">
        <f>-Assumptions!D159</f>
        <v>0</v>
      </c>
      <c r="E18" s="107">
        <f>-Assumptions!E159</f>
        <v>0</v>
      </c>
      <c r="F18" s="107">
        <f>-Assumptions!F159</f>
        <v>0</v>
      </c>
      <c r="G18" s="107">
        <f>-Assumptions!G159</f>
        <v>0</v>
      </c>
      <c r="H18" s="107">
        <f>-Assumptions!H159</f>
        <v>0</v>
      </c>
      <c r="I18" s="107">
        <f>-Assumptions!I159</f>
        <v>0</v>
      </c>
      <c r="J18" s="107">
        <f>-Assumptions!J159</f>
        <v>0</v>
      </c>
      <c r="K18" s="107">
        <f>-Assumptions!K159</f>
        <v>0</v>
      </c>
      <c r="L18" s="107">
        <f>-Assumptions!L159</f>
        <v>0</v>
      </c>
      <c r="M18" s="107">
        <f>-Assumptions!M159</f>
        <v>0</v>
      </c>
      <c r="N18" s="107">
        <f>-Assumptions!N159</f>
        <v>-307.86</v>
      </c>
      <c r="O18" s="107">
        <f>-Assumptions!O159</f>
        <v>-172.43</v>
      </c>
      <c r="P18" s="107">
        <f>-Assumptions!P159</f>
        <v>0</v>
      </c>
      <c r="Q18" s="107">
        <f>-Assumptions!Q159</f>
        <v>0</v>
      </c>
      <c r="R18" s="107">
        <f>-Assumptions!R159</f>
        <v>0</v>
      </c>
      <c r="S18" s="107">
        <f>-Assumptions!S159</f>
        <v>0</v>
      </c>
      <c r="T18" s="107">
        <f>-Assumptions!T159</f>
        <v>0</v>
      </c>
      <c r="U18" s="107">
        <f>-Assumptions!U159</f>
        <v>-1500</v>
      </c>
      <c r="V18" s="107">
        <f>-Assumptions!V159</f>
        <v>-1500</v>
      </c>
      <c r="W18" s="107">
        <f>-Assumptions!W159</f>
        <v>-1500</v>
      </c>
      <c r="X18" s="107">
        <f>-Assumptions!X159</f>
        <v>-1500</v>
      </c>
      <c r="Y18" s="107">
        <f>-Assumptions!Y159</f>
        <v>-1500</v>
      </c>
      <c r="Z18" s="107">
        <f>-Assumptions!Z159</f>
        <v>-1500</v>
      </c>
      <c r="AA18" s="107">
        <f>-Assumptions!AA159</f>
        <v>-1500</v>
      </c>
      <c r="AB18" s="107">
        <f>-Assumptions!AB159</f>
        <v>-1500</v>
      </c>
      <c r="AC18" s="107">
        <f>-Assumptions!AC159</f>
        <v>-1500</v>
      </c>
      <c r="AD18" s="107">
        <f>-Assumptions!AD159</f>
        <v>-1500</v>
      </c>
      <c r="AE18" s="107">
        <f>-Assumptions!AE159</f>
        <v>-1500</v>
      </c>
      <c r="AF18" s="107">
        <f>-Assumptions!AF159</f>
        <v>-1500</v>
      </c>
      <c r="AG18" s="107">
        <f>-Assumptions!AG159</f>
        <v>-1500</v>
      </c>
      <c r="AH18" s="107">
        <f>-Assumptions!AH159</f>
        <v>-1500</v>
      </c>
      <c r="AI18" s="107">
        <f>-Assumptions!AI159</f>
        <v>-1500</v>
      </c>
      <c r="AJ18" s="107">
        <f>-Assumptions!AJ159</f>
        <v>-1500</v>
      </c>
      <c r="AK18" s="107">
        <f>-Assumptions!AK159</f>
        <v>-1500</v>
      </c>
      <c r="AL18" s="107">
        <f>-Assumptions!AL159</f>
        <v>-1500</v>
      </c>
      <c r="AM18" s="107">
        <f>-Assumptions!AM159</f>
        <v>-1500</v>
      </c>
      <c r="AN18" s="107">
        <f>-Assumptions!AN159</f>
        <v>-1500</v>
      </c>
      <c r="AO18" s="107">
        <f>-Assumptions!AO159</f>
        <v>-1500</v>
      </c>
      <c r="AP18" s="107">
        <f>-Assumptions!AP159</f>
        <v>-1500</v>
      </c>
      <c r="AQ18" s="107">
        <f>-Assumptions!AQ159</f>
        <v>-1500</v>
      </c>
      <c r="AR18" s="107">
        <f>-Assumptions!AR159</f>
        <v>-1500</v>
      </c>
      <c r="AS18" s="107">
        <f>-Assumptions!AS159</f>
        <v>-1500</v>
      </c>
      <c r="AT18" s="107">
        <f>-Assumptions!AT159</f>
        <v>-1500</v>
      </c>
      <c r="AU18" s="107">
        <f>-Assumptions!AU159</f>
        <v>-1500</v>
      </c>
      <c r="AV18" s="107">
        <f>-Assumptions!AV159</f>
        <v>-1500</v>
      </c>
      <c r="AW18" s="107">
        <f>-Assumptions!AW159</f>
        <v>-1500</v>
      </c>
      <c r="AX18" s="107">
        <f>-Assumptions!AX159</f>
        <v>-1500</v>
      </c>
      <c r="AY18" s="107">
        <f>-Assumptions!AY159</f>
        <v>-1500</v>
      </c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  <c r="DG18" s="17"/>
      <c r="DH18" s="17"/>
      <c r="DI18" s="17"/>
      <c r="DJ18" s="17"/>
      <c r="DK18" s="17"/>
      <c r="DL18" s="17"/>
      <c r="DM18" s="17"/>
      <c r="DN18" s="17"/>
      <c r="DO18" s="17"/>
      <c r="DP18" s="17"/>
      <c r="DQ18" s="17"/>
      <c r="DR18" s="17"/>
      <c r="DS18" s="17"/>
      <c r="DT18" s="17"/>
      <c r="DU18" s="17"/>
      <c r="DV18" s="17"/>
      <c r="DW18" s="17"/>
      <c r="DX18" s="17"/>
      <c r="DY18" s="17"/>
      <c r="DZ18" s="17"/>
      <c r="EA18" s="17"/>
      <c r="EB18" s="17"/>
      <c r="EC18" s="17"/>
      <c r="ED18" s="17"/>
      <c r="EE18" s="17"/>
      <c r="EF18" s="17"/>
      <c r="EG18" s="17"/>
      <c r="EH18" s="17"/>
      <c r="EI18" s="17"/>
      <c r="EJ18" s="17"/>
      <c r="EK18" s="17"/>
      <c r="EL18" s="17"/>
      <c r="EM18" s="17"/>
      <c r="EN18" s="17"/>
      <c r="EO18" s="17"/>
      <c r="EP18" s="17"/>
      <c r="EQ18" s="17"/>
      <c r="ER18" s="17"/>
      <c r="ES18" s="17"/>
      <c r="ET18" s="17"/>
      <c r="EU18" s="17"/>
      <c r="EV18" s="17"/>
      <c r="EW18" s="17"/>
      <c r="EX18" s="17"/>
      <c r="EY18" s="17"/>
    </row>
    <row r="19" spans="1:155" s="219" customFormat="1" ht="13" hidden="1" outlineLevel="1" x14ac:dyDescent="0.15">
      <c r="A19" s="17"/>
      <c r="B19" s="299" t="s">
        <v>257</v>
      </c>
      <c r="C19" s="17"/>
      <c r="D19" s="107">
        <f>-Assumptions!D160</f>
        <v>-1324.27</v>
      </c>
      <c r="E19" s="107">
        <f>-Assumptions!E160</f>
        <v>-827.24</v>
      </c>
      <c r="F19" s="107">
        <f>-Assumptions!F160</f>
        <v>-445</v>
      </c>
      <c r="G19" s="107">
        <f>-Assumptions!G160</f>
        <v>0</v>
      </c>
      <c r="H19" s="107">
        <f>-Assumptions!H160</f>
        <v>0</v>
      </c>
      <c r="I19" s="107">
        <f>-Assumptions!I160</f>
        <v>0</v>
      </c>
      <c r="J19" s="107">
        <f>-Assumptions!J160</f>
        <v>0</v>
      </c>
      <c r="K19" s="107">
        <f>-Assumptions!K160</f>
        <v>0</v>
      </c>
      <c r="L19" s="107">
        <f>-Assumptions!L160</f>
        <v>0</v>
      </c>
      <c r="M19" s="107">
        <f>-Assumptions!M160</f>
        <v>0</v>
      </c>
      <c r="N19" s="107">
        <f>-Assumptions!N160</f>
        <v>0</v>
      </c>
      <c r="O19" s="107">
        <f>-Assumptions!O160</f>
        <v>0</v>
      </c>
      <c r="P19" s="107">
        <f>-Assumptions!P160</f>
        <v>0</v>
      </c>
      <c r="Q19" s="107">
        <f>-Assumptions!Q160</f>
        <v>0</v>
      </c>
      <c r="R19" s="107">
        <f>-Assumptions!R160</f>
        <v>0</v>
      </c>
      <c r="S19" s="107">
        <f>-Assumptions!S160</f>
        <v>0</v>
      </c>
      <c r="T19" s="107">
        <f>-Assumptions!T160</f>
        <v>0</v>
      </c>
      <c r="U19" s="107">
        <f>-Assumptions!U160</f>
        <v>0</v>
      </c>
      <c r="V19" s="107">
        <f>-Assumptions!V160</f>
        <v>0</v>
      </c>
      <c r="W19" s="107">
        <f>-Assumptions!W160</f>
        <v>0</v>
      </c>
      <c r="X19" s="107">
        <f>-Assumptions!X160</f>
        <v>0</v>
      </c>
      <c r="Y19" s="107">
        <f>-Assumptions!Y160</f>
        <v>0</v>
      </c>
      <c r="Z19" s="107">
        <f>-Assumptions!Z160</f>
        <v>0</v>
      </c>
      <c r="AA19" s="107">
        <f>-Assumptions!AA160</f>
        <v>0</v>
      </c>
      <c r="AB19" s="107">
        <f>-Assumptions!AB160</f>
        <v>0</v>
      </c>
      <c r="AC19" s="107">
        <f>-Assumptions!AC160</f>
        <v>0</v>
      </c>
      <c r="AD19" s="107">
        <f>-Assumptions!AD160</f>
        <v>0</v>
      </c>
      <c r="AE19" s="107">
        <f>-Assumptions!AE160</f>
        <v>0</v>
      </c>
      <c r="AF19" s="107">
        <f>-Assumptions!AF160</f>
        <v>0</v>
      </c>
      <c r="AG19" s="107">
        <f>-Assumptions!AG160</f>
        <v>0</v>
      </c>
      <c r="AH19" s="107">
        <f>-Assumptions!AH160</f>
        <v>0</v>
      </c>
      <c r="AI19" s="107">
        <f>-Assumptions!AI160</f>
        <v>0</v>
      </c>
      <c r="AJ19" s="107">
        <f>-Assumptions!AJ160</f>
        <v>0</v>
      </c>
      <c r="AK19" s="107">
        <f>-Assumptions!AK160</f>
        <v>0</v>
      </c>
      <c r="AL19" s="107">
        <f>-Assumptions!AL160</f>
        <v>0</v>
      </c>
      <c r="AM19" s="107">
        <f>-Assumptions!AM160</f>
        <v>0</v>
      </c>
      <c r="AN19" s="107">
        <f>-Assumptions!AN160</f>
        <v>0</v>
      </c>
      <c r="AO19" s="107">
        <f>-Assumptions!AO160</f>
        <v>0</v>
      </c>
      <c r="AP19" s="107">
        <f>-Assumptions!AP160</f>
        <v>0</v>
      </c>
      <c r="AQ19" s="107">
        <f>-Assumptions!AQ160</f>
        <v>0</v>
      </c>
      <c r="AR19" s="107">
        <f>-Assumptions!AR160</f>
        <v>0</v>
      </c>
      <c r="AS19" s="107">
        <f>-Assumptions!AS160</f>
        <v>0</v>
      </c>
      <c r="AT19" s="107">
        <f>-Assumptions!AT160</f>
        <v>0</v>
      </c>
      <c r="AU19" s="107">
        <f>-Assumptions!AU160</f>
        <v>0</v>
      </c>
      <c r="AV19" s="107">
        <f>-Assumptions!AV160</f>
        <v>0</v>
      </c>
      <c r="AW19" s="107">
        <f>-Assumptions!AW160</f>
        <v>0</v>
      </c>
      <c r="AX19" s="107">
        <f>-Assumptions!AX160</f>
        <v>0</v>
      </c>
      <c r="AY19" s="107">
        <f>-Assumptions!AY160</f>
        <v>0</v>
      </c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  <c r="DP19" s="17"/>
      <c r="DQ19" s="17"/>
      <c r="DR19" s="17"/>
      <c r="DS19" s="17"/>
      <c r="DT19" s="17"/>
      <c r="DU19" s="17"/>
      <c r="DV19" s="17"/>
      <c r="DW19" s="17"/>
      <c r="DX19" s="17"/>
      <c r="DY19" s="17"/>
      <c r="DZ19" s="17"/>
      <c r="EA19" s="17"/>
      <c r="EB19" s="17"/>
      <c r="EC19" s="17"/>
      <c r="ED19" s="17"/>
      <c r="EE19" s="17"/>
      <c r="EF19" s="17"/>
      <c r="EG19" s="17"/>
      <c r="EH19" s="17"/>
      <c r="EI19" s="17"/>
      <c r="EJ19" s="17"/>
      <c r="EK19" s="17"/>
      <c r="EL19" s="17"/>
      <c r="EM19" s="17"/>
      <c r="EN19" s="17"/>
      <c r="EO19" s="17"/>
      <c r="EP19" s="17"/>
      <c r="EQ19" s="17"/>
      <c r="ER19" s="17"/>
      <c r="ES19" s="17"/>
      <c r="ET19" s="17"/>
      <c r="EU19" s="17"/>
      <c r="EV19" s="17"/>
      <c r="EW19" s="17"/>
      <c r="EX19" s="17"/>
      <c r="EY19" s="17"/>
    </row>
    <row r="20" spans="1:155" s="219" customFormat="1" ht="13" hidden="1" outlineLevel="1" x14ac:dyDescent="0.15">
      <c r="A20" s="17"/>
      <c r="B20" s="299" t="s">
        <v>258</v>
      </c>
      <c r="C20" s="17"/>
      <c r="D20" s="107">
        <f>-Assumptions!D161</f>
        <v>0</v>
      </c>
      <c r="E20" s="107">
        <f>-Assumptions!E161</f>
        <v>0</v>
      </c>
      <c r="F20" s="107">
        <f>-Assumptions!F161</f>
        <v>0</v>
      </c>
      <c r="G20" s="107">
        <f>-Assumptions!G161</f>
        <v>0</v>
      </c>
      <c r="H20" s="107">
        <f>-Assumptions!H161</f>
        <v>0</v>
      </c>
      <c r="I20" s="107">
        <f>-Assumptions!I161</f>
        <v>0</v>
      </c>
      <c r="J20" s="107">
        <f>-Assumptions!J161</f>
        <v>0</v>
      </c>
      <c r="K20" s="107">
        <f>-Assumptions!K161</f>
        <v>0</v>
      </c>
      <c r="L20" s="107">
        <f>-Assumptions!L161</f>
        <v>0</v>
      </c>
      <c r="M20" s="107">
        <f>-Assumptions!M161</f>
        <v>-72</v>
      </c>
      <c r="N20" s="107">
        <f>-Assumptions!N161</f>
        <v>-72</v>
      </c>
      <c r="O20" s="107">
        <f>-Assumptions!O161</f>
        <v>-605</v>
      </c>
      <c r="P20" s="107">
        <f>-Assumptions!P161</f>
        <v>0</v>
      </c>
      <c r="Q20" s="107">
        <f>-Assumptions!Q161</f>
        <v>0</v>
      </c>
      <c r="R20" s="107">
        <f>-Assumptions!R161</f>
        <v>0</v>
      </c>
      <c r="S20" s="107">
        <f>-Assumptions!S161</f>
        <v>0</v>
      </c>
      <c r="T20" s="107">
        <f>-Assumptions!T161</f>
        <v>0</v>
      </c>
      <c r="U20" s="107">
        <f>-Assumptions!U161</f>
        <v>0</v>
      </c>
      <c r="V20" s="107">
        <f>-Assumptions!V161</f>
        <v>0</v>
      </c>
      <c r="W20" s="107">
        <f>-Assumptions!W161</f>
        <v>0</v>
      </c>
      <c r="X20" s="107">
        <f>-Assumptions!X161</f>
        <v>0</v>
      </c>
      <c r="Y20" s="107">
        <f>-Assumptions!Y161</f>
        <v>0</v>
      </c>
      <c r="Z20" s="107">
        <f>-Assumptions!Z161</f>
        <v>0</v>
      </c>
      <c r="AA20" s="107">
        <f>-Assumptions!AA161</f>
        <v>0</v>
      </c>
      <c r="AB20" s="107">
        <f>-Assumptions!AB161</f>
        <v>0</v>
      </c>
      <c r="AC20" s="107">
        <f>-Assumptions!AC161</f>
        <v>0</v>
      </c>
      <c r="AD20" s="107">
        <f>-Assumptions!AD161</f>
        <v>0</v>
      </c>
      <c r="AE20" s="107">
        <f>-Assumptions!AE161</f>
        <v>0</v>
      </c>
      <c r="AF20" s="107">
        <f>-Assumptions!AF161</f>
        <v>0</v>
      </c>
      <c r="AG20" s="107">
        <f>-Assumptions!AG161</f>
        <v>0</v>
      </c>
      <c r="AH20" s="107">
        <f>-Assumptions!AH161</f>
        <v>0</v>
      </c>
      <c r="AI20" s="107">
        <f>-Assumptions!AI161</f>
        <v>0</v>
      </c>
      <c r="AJ20" s="107">
        <f>-Assumptions!AJ161</f>
        <v>0</v>
      </c>
      <c r="AK20" s="107">
        <f>-Assumptions!AK161</f>
        <v>0</v>
      </c>
      <c r="AL20" s="107">
        <f>-Assumptions!AL161</f>
        <v>0</v>
      </c>
      <c r="AM20" s="107">
        <f>-Assumptions!AM161</f>
        <v>0</v>
      </c>
      <c r="AN20" s="107">
        <f>-Assumptions!AN161</f>
        <v>0</v>
      </c>
      <c r="AO20" s="107">
        <f>-Assumptions!AO161</f>
        <v>0</v>
      </c>
      <c r="AP20" s="107">
        <f>-Assumptions!AP161</f>
        <v>0</v>
      </c>
      <c r="AQ20" s="107">
        <f>-Assumptions!AQ161</f>
        <v>0</v>
      </c>
      <c r="AR20" s="107">
        <f>-Assumptions!AR161</f>
        <v>0</v>
      </c>
      <c r="AS20" s="107">
        <f>-Assumptions!AS161</f>
        <v>0</v>
      </c>
      <c r="AT20" s="107">
        <f>-Assumptions!AT161</f>
        <v>0</v>
      </c>
      <c r="AU20" s="107">
        <f>-Assumptions!AU161</f>
        <v>0</v>
      </c>
      <c r="AV20" s="107">
        <f>-Assumptions!AV161</f>
        <v>0</v>
      </c>
      <c r="AW20" s="107">
        <f>-Assumptions!AW161</f>
        <v>0</v>
      </c>
      <c r="AX20" s="107">
        <f>-Assumptions!AX161</f>
        <v>0</v>
      </c>
      <c r="AY20" s="107">
        <f>-Assumptions!AY161</f>
        <v>0</v>
      </c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  <c r="EY20" s="17"/>
    </row>
    <row r="21" spans="1:155" s="219" customFormat="1" ht="13" hidden="1" outlineLevel="1" x14ac:dyDescent="0.15">
      <c r="A21" s="17"/>
      <c r="B21" s="299" t="s">
        <v>406</v>
      </c>
      <c r="C21" s="17"/>
      <c r="D21" s="107">
        <f>-Assumptions!D162</f>
        <v>0</v>
      </c>
      <c r="E21" s="107">
        <f>-Assumptions!E162</f>
        <v>0</v>
      </c>
      <c r="F21" s="107">
        <f>-Assumptions!F162</f>
        <v>0</v>
      </c>
      <c r="G21" s="107">
        <f>-Assumptions!G162</f>
        <v>0</v>
      </c>
      <c r="H21" s="107">
        <f>-Assumptions!H162</f>
        <v>0</v>
      </c>
      <c r="I21" s="107">
        <f>-Assumptions!I162</f>
        <v>0</v>
      </c>
      <c r="J21" s="107">
        <f>-Assumptions!J162</f>
        <v>0</v>
      </c>
      <c r="K21" s="107">
        <f>-Assumptions!K162</f>
        <v>0</v>
      </c>
      <c r="L21" s="107">
        <f>-Assumptions!L162</f>
        <v>0</v>
      </c>
      <c r="M21" s="107">
        <f>-Assumptions!M162</f>
        <v>0</v>
      </c>
      <c r="N21" s="107">
        <f>-Assumptions!N162</f>
        <v>0</v>
      </c>
      <c r="O21" s="107">
        <f>-Assumptions!O162</f>
        <v>0</v>
      </c>
      <c r="P21" s="107">
        <f>-Assumptions!P162</f>
        <v>0</v>
      </c>
      <c r="Q21" s="107">
        <f>-Assumptions!Q162</f>
        <v>0</v>
      </c>
      <c r="R21" s="107">
        <f>-Assumptions!R162</f>
        <v>0</v>
      </c>
      <c r="S21" s="107">
        <f>-Assumptions!S162</f>
        <v>0</v>
      </c>
      <c r="T21" s="107">
        <f>-Assumptions!T162</f>
        <v>0</v>
      </c>
      <c r="U21" s="107">
        <f>-Assumptions!U162</f>
        <v>0</v>
      </c>
      <c r="V21" s="107">
        <f>-Assumptions!V162</f>
        <v>0</v>
      </c>
      <c r="W21" s="107">
        <f>-Assumptions!W162</f>
        <v>0</v>
      </c>
      <c r="X21" s="107">
        <f>-Assumptions!X162</f>
        <v>0</v>
      </c>
      <c r="Y21" s="107">
        <f>-Assumptions!Y162</f>
        <v>0</v>
      </c>
      <c r="Z21" s="107">
        <f>-Assumptions!Z162</f>
        <v>0</v>
      </c>
      <c r="AA21" s="107">
        <f>-Assumptions!AA162</f>
        <v>0</v>
      </c>
      <c r="AB21" s="107">
        <f>-Assumptions!AB162</f>
        <v>0</v>
      </c>
      <c r="AC21" s="107">
        <f>-Assumptions!AC162</f>
        <v>0</v>
      </c>
      <c r="AD21" s="107">
        <f>-Assumptions!AD162</f>
        <v>0</v>
      </c>
      <c r="AE21" s="107">
        <f>-Assumptions!AE162</f>
        <v>-5000</v>
      </c>
      <c r="AF21" s="107">
        <f>-Assumptions!AF162</f>
        <v>-5000</v>
      </c>
      <c r="AG21" s="107">
        <f>-Assumptions!AG162</f>
        <v>-5000</v>
      </c>
      <c r="AH21" s="107">
        <f>-Assumptions!AH162</f>
        <v>-5000</v>
      </c>
      <c r="AI21" s="107">
        <f>-Assumptions!AI162</f>
        <v>-5000</v>
      </c>
      <c r="AJ21" s="107">
        <f>-Assumptions!AJ162</f>
        <v>-5000</v>
      </c>
      <c r="AK21" s="107">
        <f>-Assumptions!AK162</f>
        <v>-5000</v>
      </c>
      <c r="AL21" s="107">
        <f>-Assumptions!AL162</f>
        <v>-5000</v>
      </c>
      <c r="AM21" s="107">
        <f>-Assumptions!AM162</f>
        <v>-5000</v>
      </c>
      <c r="AN21" s="107">
        <f>-Assumptions!AN162</f>
        <v>-5000</v>
      </c>
      <c r="AO21" s="107">
        <f>-Assumptions!AO162</f>
        <v>-5000</v>
      </c>
      <c r="AP21" s="107">
        <f>-Assumptions!AP162</f>
        <v>-5000</v>
      </c>
      <c r="AQ21" s="107">
        <f>-Assumptions!AQ162</f>
        <v>-5000</v>
      </c>
      <c r="AR21" s="107">
        <f>-Assumptions!AR162</f>
        <v>-5000</v>
      </c>
      <c r="AS21" s="107">
        <f>-Assumptions!AS162</f>
        <v>-5000</v>
      </c>
      <c r="AT21" s="107">
        <f>-Assumptions!AT162</f>
        <v>-5000</v>
      </c>
      <c r="AU21" s="107">
        <f>-Assumptions!AU162</f>
        <v>-5000</v>
      </c>
      <c r="AV21" s="107">
        <f>-Assumptions!AV162</f>
        <v>-5000</v>
      </c>
      <c r="AW21" s="107">
        <f>-Assumptions!AW162</f>
        <v>-5000</v>
      </c>
      <c r="AX21" s="107">
        <f>-Assumptions!AX162</f>
        <v>-5000</v>
      </c>
      <c r="AY21" s="107">
        <f>-Assumptions!AY162</f>
        <v>-5000</v>
      </c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7"/>
      <c r="DB21" s="17"/>
      <c r="DC21" s="17"/>
      <c r="DD21" s="17"/>
      <c r="DE21" s="17"/>
      <c r="DF21" s="17"/>
      <c r="DG21" s="17"/>
      <c r="DH21" s="17"/>
      <c r="DI21" s="17"/>
      <c r="DJ21" s="17"/>
      <c r="DK21" s="17"/>
      <c r="DL21" s="17"/>
      <c r="DM21" s="17"/>
      <c r="DN21" s="17"/>
      <c r="DO21" s="17"/>
      <c r="DP21" s="17"/>
      <c r="DQ21" s="17"/>
      <c r="DR21" s="17"/>
      <c r="DS21" s="17"/>
      <c r="DT21" s="17"/>
      <c r="DU21" s="17"/>
      <c r="DV21" s="17"/>
      <c r="DW21" s="17"/>
      <c r="DX21" s="17"/>
      <c r="DY21" s="17"/>
      <c r="DZ21" s="17"/>
      <c r="EA21" s="17"/>
      <c r="EB21" s="17"/>
      <c r="EC21" s="17"/>
      <c r="ED21" s="17"/>
      <c r="EE21" s="17"/>
      <c r="EF21" s="17"/>
      <c r="EG21" s="17"/>
      <c r="EH21" s="17"/>
      <c r="EI21" s="17"/>
      <c r="EJ21" s="17"/>
      <c r="EK21" s="17"/>
      <c r="EL21" s="17"/>
      <c r="EM21" s="17"/>
      <c r="EN21" s="17"/>
      <c r="EO21" s="17"/>
      <c r="EP21" s="17"/>
      <c r="EQ21" s="17"/>
      <c r="ER21" s="17"/>
      <c r="ES21" s="17"/>
      <c r="ET21" s="17"/>
      <c r="EU21" s="17"/>
      <c r="EV21" s="17"/>
      <c r="EW21" s="17"/>
      <c r="EX21" s="17"/>
      <c r="EY21" s="17"/>
    </row>
    <row r="22" spans="1:155" s="219" customFormat="1" ht="13" hidden="1" outlineLevel="1" x14ac:dyDescent="0.15">
      <c r="A22" s="17"/>
      <c r="B22" s="299" t="s">
        <v>405</v>
      </c>
      <c r="C22" s="17"/>
      <c r="D22" s="107">
        <f>-Assumptions!D163</f>
        <v>0</v>
      </c>
      <c r="E22" s="107">
        <f>-Assumptions!E163</f>
        <v>0</v>
      </c>
      <c r="F22" s="107">
        <f>-Assumptions!F163</f>
        <v>0</v>
      </c>
      <c r="G22" s="107">
        <f>-Assumptions!G163</f>
        <v>0</v>
      </c>
      <c r="H22" s="107">
        <f>-Assumptions!H163</f>
        <v>0</v>
      </c>
      <c r="I22" s="107">
        <f>-Assumptions!I163</f>
        <v>0</v>
      </c>
      <c r="J22" s="107">
        <f>-Assumptions!J163</f>
        <v>0</v>
      </c>
      <c r="K22" s="107">
        <f>-Assumptions!K163</f>
        <v>0</v>
      </c>
      <c r="L22" s="107">
        <f>-Assumptions!L163</f>
        <v>0</v>
      </c>
      <c r="M22" s="107">
        <f>-Assumptions!M163</f>
        <v>0</v>
      </c>
      <c r="N22" s="107">
        <f>-Assumptions!N163</f>
        <v>0</v>
      </c>
      <c r="O22" s="107">
        <f>-Assumptions!O163</f>
        <v>0</v>
      </c>
      <c r="P22" s="107">
        <f>-Assumptions!P163</f>
        <v>0</v>
      </c>
      <c r="Q22" s="107">
        <f>-Assumptions!Q163</f>
        <v>0</v>
      </c>
      <c r="R22" s="107">
        <f>-Assumptions!R163</f>
        <v>0</v>
      </c>
      <c r="S22" s="107">
        <f>-Assumptions!S163</f>
        <v>0</v>
      </c>
      <c r="T22" s="107">
        <f>-Assumptions!T163</f>
        <v>0</v>
      </c>
      <c r="U22" s="107">
        <f>-Assumptions!U163</f>
        <v>0</v>
      </c>
      <c r="V22" s="107">
        <f>-Assumptions!V163</f>
        <v>0</v>
      </c>
      <c r="W22" s="107">
        <f>-Assumptions!W163</f>
        <v>0</v>
      </c>
      <c r="X22" s="107">
        <f>-Assumptions!X163</f>
        <v>0</v>
      </c>
      <c r="Y22" s="107">
        <f>-Assumptions!Y163</f>
        <v>0</v>
      </c>
      <c r="Z22" s="107">
        <f>-Assumptions!Z163</f>
        <v>0</v>
      </c>
      <c r="AA22" s="107">
        <f>-Assumptions!AA163</f>
        <v>0</v>
      </c>
      <c r="AB22" s="107">
        <f>-Assumptions!AB163</f>
        <v>0</v>
      </c>
      <c r="AC22" s="107">
        <f>-Assumptions!AC163</f>
        <v>0</v>
      </c>
      <c r="AD22" s="107">
        <f>-Assumptions!AD163</f>
        <v>0</v>
      </c>
      <c r="AE22" s="107">
        <f>-Assumptions!AE163</f>
        <v>0</v>
      </c>
      <c r="AF22" s="107">
        <f>-Assumptions!AF163</f>
        <v>0</v>
      </c>
      <c r="AG22" s="107">
        <f>-Assumptions!AG163</f>
        <v>0</v>
      </c>
      <c r="AH22" s="107">
        <f>-Assumptions!AH163</f>
        <v>0</v>
      </c>
      <c r="AI22" s="107">
        <f>-Assumptions!AI163</f>
        <v>0</v>
      </c>
      <c r="AJ22" s="107">
        <f>-Assumptions!AJ163</f>
        <v>0</v>
      </c>
      <c r="AK22" s="107">
        <f>-Assumptions!AK163</f>
        <v>0</v>
      </c>
      <c r="AL22" s="107">
        <f>-Assumptions!AL163</f>
        <v>0</v>
      </c>
      <c r="AM22" s="107">
        <f>-Assumptions!AM163</f>
        <v>0</v>
      </c>
      <c r="AN22" s="107">
        <f>-Assumptions!AN163</f>
        <v>0</v>
      </c>
      <c r="AO22" s="107">
        <f>-Assumptions!AO163</f>
        <v>0</v>
      </c>
      <c r="AP22" s="107">
        <f>-Assumptions!AP163</f>
        <v>-7000</v>
      </c>
      <c r="AQ22" s="107">
        <f>-Assumptions!AQ163</f>
        <v>-7000</v>
      </c>
      <c r="AR22" s="107">
        <f>-Assumptions!AR163</f>
        <v>-7000</v>
      </c>
      <c r="AS22" s="107">
        <f>-Assumptions!AS163</f>
        <v>-7000</v>
      </c>
      <c r="AT22" s="107">
        <f>-Assumptions!AT163</f>
        <v>-7000</v>
      </c>
      <c r="AU22" s="107">
        <f>-Assumptions!AU163</f>
        <v>-7000</v>
      </c>
      <c r="AV22" s="107">
        <f>-Assumptions!AV163</f>
        <v>-7000</v>
      </c>
      <c r="AW22" s="107">
        <f>-Assumptions!AW163</f>
        <v>-7000</v>
      </c>
      <c r="AX22" s="107">
        <f>-Assumptions!AX163</f>
        <v>-7000</v>
      </c>
      <c r="AY22" s="107">
        <f>-Assumptions!AY163</f>
        <v>-7000</v>
      </c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7"/>
      <c r="EB22" s="17"/>
      <c r="EC22" s="17"/>
      <c r="ED22" s="17"/>
      <c r="EE22" s="17"/>
      <c r="EF22" s="17"/>
      <c r="EG22" s="17"/>
      <c r="EH22" s="17"/>
      <c r="EI22" s="17"/>
      <c r="EJ22" s="17"/>
      <c r="EK22" s="17"/>
      <c r="EL22" s="17"/>
      <c r="EM22" s="17"/>
      <c r="EN22" s="17"/>
      <c r="EO22" s="17"/>
      <c r="EP22" s="17"/>
      <c r="EQ22" s="17"/>
      <c r="ER22" s="17"/>
      <c r="ES22" s="17"/>
      <c r="ET22" s="17"/>
      <c r="EU22" s="17"/>
      <c r="EV22" s="17"/>
      <c r="EW22" s="17"/>
      <c r="EX22" s="17"/>
      <c r="EY22" s="17"/>
    </row>
    <row r="23" spans="1:155" s="219" customFormat="1" ht="13" collapsed="1" x14ac:dyDescent="0.15">
      <c r="A23" s="17"/>
      <c r="B23" s="17" t="s">
        <v>233</v>
      </c>
      <c r="C23" s="17"/>
      <c r="D23" s="107">
        <f>-Assumptions!D111</f>
        <v>-80</v>
      </c>
      <c r="E23" s="107">
        <f>-Assumptions!E111</f>
        <v>-588</v>
      </c>
      <c r="F23" s="107">
        <f>-Assumptions!F111</f>
        <v>-157.19999999999999</v>
      </c>
      <c r="G23" s="107">
        <f>-Assumptions!G111</f>
        <v>-72.5</v>
      </c>
      <c r="H23" s="107">
        <f>-Assumptions!H111</f>
        <v>-1672.5</v>
      </c>
      <c r="I23" s="107">
        <f>-Assumptions!I111</f>
        <v>-60.5</v>
      </c>
      <c r="J23" s="107">
        <f>-Assumptions!J111</f>
        <v>-1301.1500000000001</v>
      </c>
      <c r="K23" s="107">
        <f>-Assumptions!K111</f>
        <v>-1761</v>
      </c>
      <c r="L23" s="107">
        <f>-Assumptions!L111</f>
        <v>-558.52</v>
      </c>
      <c r="M23" s="107">
        <f>-Assumptions!M111</f>
        <v>-658</v>
      </c>
      <c r="N23" s="107">
        <f>-Assumptions!N111</f>
        <v>-742</v>
      </c>
      <c r="O23" s="107">
        <f>-Assumptions!O111</f>
        <v>-1042</v>
      </c>
      <c r="P23" s="107">
        <f>-Assumptions!P111</f>
        <v>-204.03699999999998</v>
      </c>
      <c r="Q23" s="107">
        <f>-Assumptions!Q111</f>
        <v>-204.03699999999998</v>
      </c>
      <c r="R23" s="107">
        <f>-Assumptions!R111</f>
        <v>-204.03699999999998</v>
      </c>
      <c r="S23" s="107">
        <f>-Assumptions!S111</f>
        <v>-1585.7036666666668</v>
      </c>
      <c r="T23" s="107">
        <f>-Assumptions!T111</f>
        <v>-1745.7036666666668</v>
      </c>
      <c r="U23" s="107">
        <f>-Assumptions!U111</f>
        <v>-3620.7036666666663</v>
      </c>
      <c r="V23" s="107">
        <f>-Assumptions!V111</f>
        <v>-6305.7036666666672</v>
      </c>
      <c r="W23" s="107">
        <f>-Assumptions!W111</f>
        <v>-7305.7036666666672</v>
      </c>
      <c r="X23" s="107">
        <f>-Assumptions!X111</f>
        <v>-6305.7036666666672</v>
      </c>
      <c r="Y23" s="107">
        <f>-Assumptions!Y111</f>
        <v>-6305.7036666666672</v>
      </c>
      <c r="Z23" s="107">
        <f>-Assumptions!Z111</f>
        <v>-6305.7036666666672</v>
      </c>
      <c r="AA23" s="107">
        <f>-Assumptions!AA111</f>
        <v>-6305.7036666666672</v>
      </c>
      <c r="AB23" s="107">
        <f>-Assumptions!AB111</f>
        <v>-10799.703666666666</v>
      </c>
      <c r="AC23" s="107">
        <f>-Assumptions!AC111</f>
        <v>-13999.703666666666</v>
      </c>
      <c r="AD23" s="107">
        <f>-Assumptions!AD111</f>
        <v>-13999.703666666666</v>
      </c>
      <c r="AE23" s="107">
        <f>-Assumptions!AE111</f>
        <v>-20723.740666666668</v>
      </c>
      <c r="AF23" s="107">
        <f>-Assumptions!AF111</f>
        <v>-25628.407333333333</v>
      </c>
      <c r="AG23" s="107">
        <f>-Assumptions!AG111</f>
        <v>-25628.407333333333</v>
      </c>
      <c r="AH23" s="107">
        <f>-Assumptions!AH111</f>
        <v>-25628.407333333333</v>
      </c>
      <c r="AI23" s="107">
        <f>-Assumptions!AI111</f>
        <v>-25628.407333333333</v>
      </c>
      <c r="AJ23" s="107">
        <f>-Assumptions!AJ111</f>
        <v>-25628.407333333333</v>
      </c>
      <c r="AK23" s="107">
        <f>-Assumptions!AK111</f>
        <v>-25628.407333333333</v>
      </c>
      <c r="AL23" s="107">
        <f>-Assumptions!AL111</f>
        <v>-25628.407333333333</v>
      </c>
      <c r="AM23" s="107">
        <f>-Assumptions!AM111</f>
        <v>-25628.407333333333</v>
      </c>
      <c r="AN23" s="107">
        <f>-Assumptions!AN111</f>
        <v>-25628.407333333333</v>
      </c>
      <c r="AO23" s="107">
        <f>-Assumptions!AO111</f>
        <v>-25628.407333333333</v>
      </c>
      <c r="AP23" s="107">
        <f>-Assumptions!AP111</f>
        <v>-25628.407333333333</v>
      </c>
      <c r="AQ23" s="107">
        <f>-Assumptions!AQ111</f>
        <v>-40406.481333333337</v>
      </c>
      <c r="AR23" s="107">
        <f>-Assumptions!AR111</f>
        <v>-43357.481333333337</v>
      </c>
      <c r="AS23" s="107">
        <f>-Assumptions!AS111</f>
        <v>-44190.814666666665</v>
      </c>
      <c r="AT23" s="107">
        <f>-Assumptions!AT111</f>
        <v>-44190.814666666665</v>
      </c>
      <c r="AU23" s="107">
        <f>-Assumptions!AU111</f>
        <v>-44190.814666666665</v>
      </c>
      <c r="AV23" s="107">
        <f>-Assumptions!AV111</f>
        <v>-44190.814666666665</v>
      </c>
      <c r="AW23" s="107">
        <f>-Assumptions!AW111</f>
        <v>-44190.814666666665</v>
      </c>
      <c r="AX23" s="107">
        <f>-Assumptions!AX111</f>
        <v>-44190.814666666665</v>
      </c>
      <c r="AY23" s="107">
        <f>-Assumptions!AY111</f>
        <v>-44190.814666666665</v>
      </c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</row>
    <row r="24" spans="1:155" s="219" customFormat="1" ht="13" hidden="1" outlineLevel="1" x14ac:dyDescent="0.15">
      <c r="A24" s="17"/>
      <c r="B24" s="299" t="s">
        <v>395</v>
      </c>
      <c r="C24" s="17"/>
      <c r="D24" s="107">
        <f>-Assumptions!D112</f>
        <v>0</v>
      </c>
      <c r="E24" s="107">
        <f>-Assumptions!E112</f>
        <v>0</v>
      </c>
      <c r="F24" s="107">
        <f>-Assumptions!F112</f>
        <v>0</v>
      </c>
      <c r="G24" s="107">
        <f>-Assumptions!G112</f>
        <v>0</v>
      </c>
      <c r="H24" s="107">
        <f>-Assumptions!H112</f>
        <v>0</v>
      </c>
      <c r="I24" s="107">
        <f>-Assumptions!I112</f>
        <v>0</v>
      </c>
      <c r="J24" s="107">
        <f>-Assumptions!J112</f>
        <v>-592</v>
      </c>
      <c r="K24" s="107">
        <f>-Assumptions!K112</f>
        <v>-519</v>
      </c>
      <c r="L24" s="107">
        <f>-Assumptions!L112</f>
        <v>0</v>
      </c>
      <c r="M24" s="107">
        <f>-Assumptions!M112</f>
        <v>0</v>
      </c>
      <c r="N24" s="107">
        <f>-Assumptions!N112</f>
        <v>0</v>
      </c>
      <c r="O24" s="107">
        <f>-Assumptions!O112</f>
        <v>-800</v>
      </c>
      <c r="P24" s="107">
        <f>-Assumptions!P112</f>
        <v>0</v>
      </c>
      <c r="Q24" s="107">
        <f>-Assumptions!Q112</f>
        <v>0</v>
      </c>
      <c r="R24" s="107">
        <f>-Assumptions!R112</f>
        <v>0</v>
      </c>
      <c r="S24" s="107">
        <f>-Assumptions!S112</f>
        <v>-915</v>
      </c>
      <c r="T24" s="107">
        <f>-Assumptions!T112</f>
        <v>-915</v>
      </c>
      <c r="U24" s="107">
        <f>-Assumptions!U112</f>
        <v>-915</v>
      </c>
      <c r="V24" s="107">
        <f>-Assumptions!V112</f>
        <v>-2000</v>
      </c>
      <c r="W24" s="107">
        <f>-Assumptions!W112</f>
        <v>-2000</v>
      </c>
      <c r="X24" s="107">
        <f>-Assumptions!X112</f>
        <v>-2000</v>
      </c>
      <c r="Y24" s="107">
        <f>-Assumptions!Y112</f>
        <v>-2000</v>
      </c>
      <c r="Z24" s="107">
        <f>-Assumptions!Z112</f>
        <v>-2000</v>
      </c>
      <c r="AA24" s="107">
        <f>-Assumptions!AA112</f>
        <v>-2000</v>
      </c>
      <c r="AB24" s="107">
        <f>-Assumptions!AB112</f>
        <v>-2169</v>
      </c>
      <c r="AC24" s="107">
        <f>-Assumptions!AC112</f>
        <v>-2169</v>
      </c>
      <c r="AD24" s="107">
        <f>-Assumptions!AD112</f>
        <v>-2169</v>
      </c>
      <c r="AE24" s="107">
        <f>-Assumptions!AE112</f>
        <v>-2169</v>
      </c>
      <c r="AF24" s="107">
        <f>-Assumptions!AF112</f>
        <v>-2169</v>
      </c>
      <c r="AG24" s="107">
        <f>-Assumptions!AG112</f>
        <v>-2169</v>
      </c>
      <c r="AH24" s="107">
        <f>-Assumptions!AH112</f>
        <v>-2169</v>
      </c>
      <c r="AI24" s="107">
        <f>-Assumptions!AI112</f>
        <v>-2169</v>
      </c>
      <c r="AJ24" s="107">
        <f>-Assumptions!AJ112</f>
        <v>-2169</v>
      </c>
      <c r="AK24" s="107">
        <f>-Assumptions!AK112</f>
        <v>-2169</v>
      </c>
      <c r="AL24" s="107">
        <f>-Assumptions!AL112</f>
        <v>-2169</v>
      </c>
      <c r="AM24" s="107">
        <f>-Assumptions!AM112</f>
        <v>-2169</v>
      </c>
      <c r="AN24" s="107">
        <f>-Assumptions!AN112</f>
        <v>-2169</v>
      </c>
      <c r="AO24" s="107">
        <f>-Assumptions!AO112</f>
        <v>-2169</v>
      </c>
      <c r="AP24" s="107">
        <f>-Assumptions!AP112</f>
        <v>-2169</v>
      </c>
      <c r="AQ24" s="107">
        <f>-Assumptions!AQ112</f>
        <v>-2169</v>
      </c>
      <c r="AR24" s="107">
        <f>-Assumptions!AR112</f>
        <v>-2540</v>
      </c>
      <c r="AS24" s="107">
        <f>-Assumptions!AS112</f>
        <v>-2540</v>
      </c>
      <c r="AT24" s="107">
        <f>-Assumptions!AT112</f>
        <v>-2540</v>
      </c>
      <c r="AU24" s="107">
        <f>-Assumptions!AU112</f>
        <v>-2540</v>
      </c>
      <c r="AV24" s="107">
        <f>-Assumptions!AV112</f>
        <v>-2540</v>
      </c>
      <c r="AW24" s="107">
        <f>-Assumptions!AW112</f>
        <v>-2540</v>
      </c>
      <c r="AX24" s="107">
        <f>-Assumptions!AX112</f>
        <v>-2540</v>
      </c>
      <c r="AY24" s="107">
        <f>-Assumptions!AY112</f>
        <v>-2540</v>
      </c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  <c r="CA24" s="17"/>
      <c r="CB24" s="17"/>
      <c r="CC24" s="17"/>
      <c r="CD24" s="17"/>
      <c r="CE24" s="17"/>
      <c r="CF24" s="17"/>
      <c r="CG24" s="17"/>
      <c r="CH24" s="17"/>
      <c r="CI24" s="17"/>
      <c r="CJ24" s="17"/>
      <c r="CK24" s="17"/>
      <c r="CL24" s="17"/>
      <c r="CM24" s="17"/>
      <c r="CN24" s="17"/>
      <c r="CO24" s="17"/>
      <c r="CP24" s="17"/>
      <c r="CQ24" s="17"/>
      <c r="CR24" s="17"/>
      <c r="CS24" s="17"/>
      <c r="CT24" s="17"/>
      <c r="CU24" s="17"/>
      <c r="CV24" s="17"/>
      <c r="CW24" s="17"/>
      <c r="CX24" s="17"/>
      <c r="CY24" s="17"/>
      <c r="CZ24" s="17"/>
      <c r="DA24" s="17"/>
      <c r="DB24" s="17"/>
      <c r="DC24" s="17"/>
      <c r="DD24" s="17"/>
      <c r="DE24" s="17"/>
      <c r="DF24" s="17"/>
      <c r="DG24" s="17"/>
      <c r="DH24" s="17"/>
      <c r="DI24" s="17"/>
      <c r="DJ24" s="17"/>
      <c r="DK24" s="17"/>
      <c r="DL24" s="17"/>
      <c r="DM24" s="17"/>
      <c r="DN24" s="17"/>
      <c r="DO24" s="17"/>
      <c r="DP24" s="17"/>
      <c r="DQ24" s="17"/>
      <c r="DR24" s="17"/>
      <c r="DS24" s="17"/>
      <c r="DT24" s="17"/>
      <c r="DU24" s="17"/>
      <c r="DV24" s="17"/>
      <c r="DW24" s="17"/>
      <c r="DX24" s="17"/>
      <c r="DY24" s="17"/>
      <c r="DZ24" s="17"/>
      <c r="EA24" s="17"/>
      <c r="EB24" s="17"/>
      <c r="EC24" s="17"/>
      <c r="ED24" s="17"/>
      <c r="EE24" s="17"/>
      <c r="EF24" s="17"/>
      <c r="EG24" s="17"/>
      <c r="EH24" s="17"/>
      <c r="EI24" s="17"/>
      <c r="EJ24" s="17"/>
      <c r="EK24" s="17"/>
      <c r="EL24" s="17"/>
      <c r="EM24" s="17"/>
      <c r="EN24" s="17"/>
      <c r="EO24" s="17"/>
      <c r="EP24" s="17"/>
      <c r="EQ24" s="17"/>
      <c r="ER24" s="17"/>
      <c r="ES24" s="17"/>
      <c r="ET24" s="17"/>
      <c r="EU24" s="17"/>
      <c r="EV24" s="17"/>
      <c r="EW24" s="17"/>
      <c r="EX24" s="17"/>
      <c r="EY24" s="17"/>
    </row>
    <row r="25" spans="1:155" s="219" customFormat="1" ht="13" hidden="1" outlineLevel="1" x14ac:dyDescent="0.15">
      <c r="A25" s="17"/>
      <c r="B25" s="299" t="s">
        <v>394</v>
      </c>
      <c r="C25" s="17"/>
      <c r="D25" s="107">
        <f>-Assumptions!D113</f>
        <v>0</v>
      </c>
      <c r="E25" s="107">
        <f>-Assumptions!E113</f>
        <v>-588</v>
      </c>
      <c r="F25" s="107">
        <f>-Assumptions!F113</f>
        <v>0</v>
      </c>
      <c r="G25" s="107">
        <f>-Assumptions!G113</f>
        <v>0</v>
      </c>
      <c r="H25" s="107">
        <f>-Assumptions!H113</f>
        <v>0</v>
      </c>
      <c r="I25" s="107">
        <f>-Assumptions!I113</f>
        <v>0</v>
      </c>
      <c r="J25" s="107">
        <f>-Assumptions!J113</f>
        <v>-500</v>
      </c>
      <c r="K25" s="107">
        <f>-Assumptions!K113</f>
        <v>-1000</v>
      </c>
      <c r="L25" s="107">
        <f>-Assumptions!L113</f>
        <v>0</v>
      </c>
      <c r="M25" s="107">
        <f>-Assumptions!M113</f>
        <v>0</v>
      </c>
      <c r="N25" s="107">
        <f>-Assumptions!N113</f>
        <v>-500</v>
      </c>
      <c r="O25" s="107">
        <f>-Assumptions!O113</f>
        <v>0</v>
      </c>
      <c r="P25" s="107">
        <f>-Assumptions!P113</f>
        <v>0</v>
      </c>
      <c r="Q25" s="107">
        <f>-Assumptions!Q113</f>
        <v>0</v>
      </c>
      <c r="R25" s="107">
        <f>-Assumptions!R113</f>
        <v>0</v>
      </c>
      <c r="S25" s="107">
        <f>-Assumptions!S113</f>
        <v>0</v>
      </c>
      <c r="T25" s="107">
        <f>-Assumptions!T113</f>
        <v>0</v>
      </c>
      <c r="U25" s="107">
        <f>-Assumptions!U113</f>
        <v>0</v>
      </c>
      <c r="V25" s="107">
        <f>-Assumptions!V113</f>
        <v>-1600</v>
      </c>
      <c r="W25" s="107">
        <f>-Assumptions!W113</f>
        <v>-1600</v>
      </c>
      <c r="X25" s="107">
        <f>-Assumptions!X113</f>
        <v>-1600</v>
      </c>
      <c r="Y25" s="107">
        <f>-Assumptions!Y113</f>
        <v>-1600</v>
      </c>
      <c r="Z25" s="107">
        <f>-Assumptions!Z113</f>
        <v>-1600</v>
      </c>
      <c r="AA25" s="107">
        <f>-Assumptions!AA113</f>
        <v>-1600</v>
      </c>
      <c r="AB25" s="107">
        <f>-Assumptions!AB113</f>
        <v>-1600</v>
      </c>
      <c r="AC25" s="107">
        <f>-Assumptions!AC113</f>
        <v>-1600</v>
      </c>
      <c r="AD25" s="107">
        <f>-Assumptions!AD113</f>
        <v>-1600</v>
      </c>
      <c r="AE25" s="107">
        <f>-Assumptions!AE113</f>
        <v>-1600</v>
      </c>
      <c r="AF25" s="107">
        <f>-Assumptions!AF113</f>
        <v>-2169</v>
      </c>
      <c r="AG25" s="107">
        <f>-Assumptions!AG113</f>
        <v>-2169</v>
      </c>
      <c r="AH25" s="107">
        <f>-Assumptions!AH113</f>
        <v>-2169</v>
      </c>
      <c r="AI25" s="107">
        <f>-Assumptions!AI113</f>
        <v>-2169</v>
      </c>
      <c r="AJ25" s="107">
        <f>-Assumptions!AJ113</f>
        <v>-2169</v>
      </c>
      <c r="AK25" s="107">
        <f>-Assumptions!AK113</f>
        <v>-2169</v>
      </c>
      <c r="AL25" s="107">
        <f>-Assumptions!AL113</f>
        <v>-2169</v>
      </c>
      <c r="AM25" s="107">
        <f>-Assumptions!AM113</f>
        <v>-2169</v>
      </c>
      <c r="AN25" s="107">
        <f>-Assumptions!AN113</f>
        <v>-2169</v>
      </c>
      <c r="AO25" s="107">
        <f>-Assumptions!AO113</f>
        <v>-2169</v>
      </c>
      <c r="AP25" s="107">
        <f>-Assumptions!AP113</f>
        <v>-2169</v>
      </c>
      <c r="AQ25" s="107">
        <f>-Assumptions!AQ113</f>
        <v>-2169</v>
      </c>
      <c r="AR25" s="107">
        <f>-Assumptions!AR113</f>
        <v>-2540</v>
      </c>
      <c r="AS25" s="107">
        <f>-Assumptions!AS113</f>
        <v>-2540</v>
      </c>
      <c r="AT25" s="107">
        <f>-Assumptions!AT113</f>
        <v>-2540</v>
      </c>
      <c r="AU25" s="107">
        <f>-Assumptions!AU113</f>
        <v>-2540</v>
      </c>
      <c r="AV25" s="107">
        <f>-Assumptions!AV113</f>
        <v>-2540</v>
      </c>
      <c r="AW25" s="107">
        <f>-Assumptions!AW113</f>
        <v>-2540</v>
      </c>
      <c r="AX25" s="107">
        <f>-Assumptions!AX113</f>
        <v>-2540</v>
      </c>
      <c r="AY25" s="107">
        <f>-Assumptions!AY113</f>
        <v>-2540</v>
      </c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17"/>
      <c r="EG25" s="17"/>
      <c r="EH25" s="17"/>
      <c r="EI25" s="17"/>
      <c r="EJ25" s="17"/>
      <c r="EK25" s="17"/>
      <c r="EL25" s="17"/>
      <c r="EM25" s="17"/>
      <c r="EN25" s="17"/>
      <c r="EO25" s="17"/>
      <c r="EP25" s="17"/>
      <c r="EQ25" s="17"/>
      <c r="ER25" s="17"/>
      <c r="ES25" s="17"/>
      <c r="ET25" s="17"/>
      <c r="EU25" s="17"/>
      <c r="EV25" s="17"/>
      <c r="EW25" s="17"/>
      <c r="EX25" s="17"/>
      <c r="EY25" s="17"/>
    </row>
    <row r="26" spans="1:155" s="219" customFormat="1" ht="13" hidden="1" outlineLevel="1" x14ac:dyDescent="0.15">
      <c r="A26" s="17"/>
      <c r="B26" s="299" t="s">
        <v>398</v>
      </c>
      <c r="C26" s="17"/>
      <c r="D26" s="107">
        <f>-Assumptions!D114</f>
        <v>0</v>
      </c>
      <c r="E26" s="107">
        <f>-Assumptions!E114</f>
        <v>0</v>
      </c>
      <c r="F26" s="107">
        <f>-Assumptions!F114</f>
        <v>0</v>
      </c>
      <c r="G26" s="107">
        <f>-Assumptions!G114</f>
        <v>0</v>
      </c>
      <c r="H26" s="107">
        <f>-Assumptions!H114</f>
        <v>0</v>
      </c>
      <c r="I26" s="107">
        <f>-Assumptions!I114</f>
        <v>0</v>
      </c>
      <c r="J26" s="107">
        <f>-Assumptions!J114</f>
        <v>0</v>
      </c>
      <c r="K26" s="107">
        <f>-Assumptions!K114</f>
        <v>0</v>
      </c>
      <c r="L26" s="107">
        <f>-Assumptions!L114</f>
        <v>0</v>
      </c>
      <c r="M26" s="107">
        <f>-Assumptions!M114</f>
        <v>0</v>
      </c>
      <c r="N26" s="107">
        <f>-Assumptions!N114</f>
        <v>0</v>
      </c>
      <c r="O26" s="107">
        <f>-Assumptions!O114</f>
        <v>0</v>
      </c>
      <c r="P26" s="107">
        <f>-Assumptions!P114</f>
        <v>0</v>
      </c>
      <c r="Q26" s="107">
        <f>-Assumptions!Q114</f>
        <v>0</v>
      </c>
      <c r="R26" s="107">
        <f>-Assumptions!R114</f>
        <v>0</v>
      </c>
      <c r="S26" s="107">
        <f>-Assumptions!S114</f>
        <v>0</v>
      </c>
      <c r="T26" s="107">
        <f>-Assumptions!T114</f>
        <v>0</v>
      </c>
      <c r="U26" s="107">
        <f>-Assumptions!U114</f>
        <v>0</v>
      </c>
      <c r="V26" s="107">
        <f>-Assumptions!V114</f>
        <v>0</v>
      </c>
      <c r="W26" s="107">
        <f>-Assumptions!W114</f>
        <v>0</v>
      </c>
      <c r="X26" s="107">
        <f>-Assumptions!X114</f>
        <v>0</v>
      </c>
      <c r="Y26" s="107">
        <f>-Assumptions!Y114</f>
        <v>0</v>
      </c>
      <c r="Z26" s="107">
        <f>-Assumptions!Z114</f>
        <v>0</v>
      </c>
      <c r="AA26" s="107">
        <f>-Assumptions!AA114</f>
        <v>0</v>
      </c>
      <c r="AB26" s="107">
        <f>-Assumptions!AB114</f>
        <v>0</v>
      </c>
      <c r="AC26" s="107">
        <f>-Assumptions!AC114</f>
        <v>-1600</v>
      </c>
      <c r="AD26" s="107">
        <f>-Assumptions!AD114</f>
        <v>-1600</v>
      </c>
      <c r="AE26" s="107">
        <f>-Assumptions!AE114</f>
        <v>-1600</v>
      </c>
      <c r="AF26" s="107">
        <f>-Assumptions!AF114</f>
        <v>-1600</v>
      </c>
      <c r="AG26" s="107">
        <f>-Assumptions!AG114</f>
        <v>-1600</v>
      </c>
      <c r="AH26" s="107">
        <f>-Assumptions!AH114</f>
        <v>-1600</v>
      </c>
      <c r="AI26" s="107">
        <f>-Assumptions!AI114</f>
        <v>-1600</v>
      </c>
      <c r="AJ26" s="107">
        <f>-Assumptions!AJ114</f>
        <v>-1600</v>
      </c>
      <c r="AK26" s="107">
        <f>-Assumptions!AK114</f>
        <v>-1600</v>
      </c>
      <c r="AL26" s="107">
        <f>-Assumptions!AL114</f>
        <v>-1600</v>
      </c>
      <c r="AM26" s="107">
        <f>-Assumptions!AM114</f>
        <v>-1600</v>
      </c>
      <c r="AN26" s="107">
        <f>-Assumptions!AN114</f>
        <v>-1600</v>
      </c>
      <c r="AO26" s="107">
        <f>-Assumptions!AO114</f>
        <v>-1600</v>
      </c>
      <c r="AP26" s="107">
        <f>-Assumptions!AP114</f>
        <v>-1600</v>
      </c>
      <c r="AQ26" s="107">
        <f>-Assumptions!AQ114</f>
        <v>-1600</v>
      </c>
      <c r="AR26" s="107">
        <f>-Assumptions!AR114</f>
        <v>-2169</v>
      </c>
      <c r="AS26" s="107">
        <f>-Assumptions!AS114</f>
        <v>-2169</v>
      </c>
      <c r="AT26" s="107">
        <f>-Assumptions!AT114</f>
        <v>-2169</v>
      </c>
      <c r="AU26" s="107">
        <f>-Assumptions!AU114</f>
        <v>-2169</v>
      </c>
      <c r="AV26" s="107">
        <f>-Assumptions!AV114</f>
        <v>-2169</v>
      </c>
      <c r="AW26" s="107">
        <f>-Assumptions!AW114</f>
        <v>-2169</v>
      </c>
      <c r="AX26" s="107">
        <f>-Assumptions!AX114</f>
        <v>-2169</v>
      </c>
      <c r="AY26" s="107">
        <f>-Assumptions!AY114</f>
        <v>-2169</v>
      </c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</row>
    <row r="27" spans="1:155" s="219" customFormat="1" ht="13" hidden="1" outlineLevel="1" x14ac:dyDescent="0.15">
      <c r="A27" s="17"/>
      <c r="B27" s="299" t="s">
        <v>399</v>
      </c>
      <c r="C27" s="17"/>
      <c r="D27" s="107">
        <f>-Assumptions!D115</f>
        <v>0</v>
      </c>
      <c r="E27" s="107">
        <f>-Assumptions!E115</f>
        <v>0</v>
      </c>
      <c r="F27" s="107">
        <f>-Assumptions!F115</f>
        <v>0</v>
      </c>
      <c r="G27" s="107">
        <f>-Assumptions!G115</f>
        <v>0</v>
      </c>
      <c r="H27" s="107">
        <f>-Assumptions!H115</f>
        <v>0</v>
      </c>
      <c r="I27" s="107">
        <f>-Assumptions!I115</f>
        <v>0</v>
      </c>
      <c r="J27" s="107">
        <f>-Assumptions!J115</f>
        <v>0</v>
      </c>
      <c r="K27" s="107">
        <f>-Assumptions!K115</f>
        <v>0</v>
      </c>
      <c r="L27" s="107">
        <f>-Assumptions!L115</f>
        <v>0</v>
      </c>
      <c r="M27" s="107">
        <f>-Assumptions!M115</f>
        <v>0</v>
      </c>
      <c r="N27" s="107">
        <f>-Assumptions!N115</f>
        <v>0</v>
      </c>
      <c r="O27" s="107">
        <f>-Assumptions!O115</f>
        <v>0</v>
      </c>
      <c r="P27" s="107">
        <f>-Assumptions!P115</f>
        <v>0</v>
      </c>
      <c r="Q27" s="107">
        <f>-Assumptions!Q115</f>
        <v>0</v>
      </c>
      <c r="R27" s="107">
        <f>-Assumptions!R115</f>
        <v>0</v>
      </c>
      <c r="S27" s="107">
        <f>-Assumptions!S115</f>
        <v>0</v>
      </c>
      <c r="T27" s="107">
        <f>-Assumptions!T115</f>
        <v>0</v>
      </c>
      <c r="U27" s="107">
        <f>-Assumptions!U115</f>
        <v>0</v>
      </c>
      <c r="V27" s="107">
        <f>-Assumptions!V115</f>
        <v>0</v>
      </c>
      <c r="W27" s="107">
        <f>-Assumptions!W115</f>
        <v>0</v>
      </c>
      <c r="X27" s="107">
        <f>-Assumptions!X115</f>
        <v>0</v>
      </c>
      <c r="Y27" s="107">
        <f>-Assumptions!Y115</f>
        <v>0</v>
      </c>
      <c r="Z27" s="107">
        <f>-Assumptions!Z115</f>
        <v>0</v>
      </c>
      <c r="AA27" s="107">
        <f>-Assumptions!AA115</f>
        <v>0</v>
      </c>
      <c r="AB27" s="107">
        <f>-Assumptions!AB115</f>
        <v>0</v>
      </c>
      <c r="AC27" s="107">
        <f>-Assumptions!AC115</f>
        <v>0</v>
      </c>
      <c r="AD27" s="107">
        <f>-Assumptions!AD115</f>
        <v>0</v>
      </c>
      <c r="AE27" s="107">
        <f>-Assumptions!AE115</f>
        <v>0</v>
      </c>
      <c r="AF27" s="107">
        <f>-Assumptions!AF115</f>
        <v>-2169</v>
      </c>
      <c r="AG27" s="107">
        <f>-Assumptions!AG115</f>
        <v>-2169</v>
      </c>
      <c r="AH27" s="107">
        <f>-Assumptions!AH115</f>
        <v>-2169</v>
      </c>
      <c r="AI27" s="107">
        <f>-Assumptions!AI115</f>
        <v>-2169</v>
      </c>
      <c r="AJ27" s="107">
        <f>-Assumptions!AJ115</f>
        <v>-2169</v>
      </c>
      <c r="AK27" s="107">
        <f>-Assumptions!AK115</f>
        <v>-2169</v>
      </c>
      <c r="AL27" s="107">
        <f>-Assumptions!AL115</f>
        <v>-2169</v>
      </c>
      <c r="AM27" s="107">
        <f>-Assumptions!AM115</f>
        <v>-2169</v>
      </c>
      <c r="AN27" s="107">
        <f>-Assumptions!AN115</f>
        <v>-2169</v>
      </c>
      <c r="AO27" s="107">
        <f>-Assumptions!AO115</f>
        <v>-2169</v>
      </c>
      <c r="AP27" s="107">
        <f>-Assumptions!AP115</f>
        <v>-2169</v>
      </c>
      <c r="AQ27" s="107">
        <f>-Assumptions!AQ115</f>
        <v>-2169</v>
      </c>
      <c r="AR27" s="107">
        <f>-Assumptions!AR115</f>
        <v>-2540</v>
      </c>
      <c r="AS27" s="107">
        <f>-Assumptions!AS115</f>
        <v>-2540</v>
      </c>
      <c r="AT27" s="107">
        <f>-Assumptions!AT115</f>
        <v>-2540</v>
      </c>
      <c r="AU27" s="107">
        <f>-Assumptions!AU115</f>
        <v>-2540</v>
      </c>
      <c r="AV27" s="107">
        <f>-Assumptions!AV115</f>
        <v>-2540</v>
      </c>
      <c r="AW27" s="107">
        <f>-Assumptions!AW115</f>
        <v>-2540</v>
      </c>
      <c r="AX27" s="107">
        <f>-Assumptions!AX115</f>
        <v>-2540</v>
      </c>
      <c r="AY27" s="107">
        <f>-Assumptions!AY115</f>
        <v>-2540</v>
      </c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7"/>
      <c r="CK27" s="17"/>
      <c r="CL27" s="17"/>
      <c r="CM27" s="17"/>
      <c r="CN27" s="17"/>
      <c r="CO27" s="17"/>
      <c r="CP27" s="17"/>
      <c r="CQ27" s="17"/>
      <c r="CR27" s="17"/>
      <c r="CS27" s="17"/>
      <c r="CT27" s="17"/>
      <c r="CU27" s="17"/>
      <c r="CV27" s="17"/>
      <c r="CW27" s="17"/>
      <c r="CX27" s="17"/>
      <c r="CY27" s="17"/>
      <c r="CZ27" s="17"/>
      <c r="DA27" s="17"/>
      <c r="DB27" s="17"/>
      <c r="DC27" s="17"/>
      <c r="DD27" s="17"/>
      <c r="DE27" s="17"/>
      <c r="DF27" s="17"/>
      <c r="DG27" s="17"/>
      <c r="DH27" s="17"/>
      <c r="DI27" s="17"/>
      <c r="DJ27" s="17"/>
      <c r="DK27" s="17"/>
      <c r="DL27" s="17"/>
      <c r="DM27" s="17"/>
      <c r="DN27" s="17"/>
      <c r="DO27" s="17"/>
      <c r="DP27" s="17"/>
      <c r="DQ27" s="17"/>
      <c r="DR27" s="17"/>
      <c r="DS27" s="17"/>
      <c r="DT27" s="17"/>
      <c r="DU27" s="17"/>
      <c r="DV27" s="17"/>
      <c r="DW27" s="17"/>
      <c r="DX27" s="17"/>
      <c r="DY27" s="17"/>
      <c r="DZ27" s="17"/>
      <c r="EA27" s="17"/>
      <c r="EB27" s="17"/>
      <c r="EC27" s="17"/>
      <c r="ED27" s="17"/>
      <c r="EE27" s="17"/>
      <c r="EF27" s="17"/>
      <c r="EG27" s="17"/>
      <c r="EH27" s="17"/>
      <c r="EI27" s="17"/>
      <c r="EJ27" s="17"/>
      <c r="EK27" s="17"/>
      <c r="EL27" s="17"/>
      <c r="EM27" s="17"/>
      <c r="EN27" s="17"/>
      <c r="EO27" s="17"/>
      <c r="EP27" s="17"/>
      <c r="EQ27" s="17"/>
      <c r="ER27" s="17"/>
      <c r="ES27" s="17"/>
      <c r="ET27" s="17"/>
      <c r="EU27" s="17"/>
      <c r="EV27" s="17"/>
      <c r="EW27" s="17"/>
      <c r="EX27" s="17"/>
      <c r="EY27" s="17"/>
    </row>
    <row r="28" spans="1:155" s="219" customFormat="1" ht="13" hidden="1" outlineLevel="1" x14ac:dyDescent="0.15">
      <c r="A28" s="17"/>
      <c r="B28" s="299" t="s">
        <v>396</v>
      </c>
      <c r="C28" s="17"/>
      <c r="D28" s="107">
        <f>-Assumptions!D116</f>
        <v>0</v>
      </c>
      <c r="E28" s="107">
        <f>-Assumptions!E116</f>
        <v>0</v>
      </c>
      <c r="F28" s="107">
        <f>-Assumptions!F116</f>
        <v>0</v>
      </c>
      <c r="G28" s="107">
        <f>-Assumptions!G116</f>
        <v>0</v>
      </c>
      <c r="H28" s="107">
        <f>-Assumptions!H116</f>
        <v>0</v>
      </c>
      <c r="I28" s="107">
        <f>-Assumptions!I116</f>
        <v>0</v>
      </c>
      <c r="J28" s="107">
        <f>-Assumptions!J116</f>
        <v>0</v>
      </c>
      <c r="K28" s="107">
        <f>-Assumptions!K116</f>
        <v>0</v>
      </c>
      <c r="L28" s="107">
        <f>-Assumptions!L116</f>
        <v>0</v>
      </c>
      <c r="M28" s="107">
        <f>-Assumptions!M116</f>
        <v>0</v>
      </c>
      <c r="N28" s="107">
        <f>-Assumptions!N116</f>
        <v>0</v>
      </c>
      <c r="O28" s="107">
        <f>-Assumptions!O116</f>
        <v>0</v>
      </c>
      <c r="P28" s="107">
        <f>-Assumptions!P116</f>
        <v>0</v>
      </c>
      <c r="Q28" s="107">
        <f>-Assumptions!Q116</f>
        <v>0</v>
      </c>
      <c r="R28" s="107">
        <f>-Assumptions!R116</f>
        <v>0</v>
      </c>
      <c r="S28" s="107">
        <f>-Assumptions!S116</f>
        <v>0</v>
      </c>
      <c r="T28" s="107">
        <f>-Assumptions!T116</f>
        <v>0</v>
      </c>
      <c r="U28" s="107">
        <f>-Assumptions!U116</f>
        <v>0</v>
      </c>
      <c r="V28" s="107">
        <f>-Assumptions!V116</f>
        <v>0</v>
      </c>
      <c r="W28" s="107">
        <f>-Assumptions!W116</f>
        <v>0</v>
      </c>
      <c r="X28" s="107">
        <f>-Assumptions!X116</f>
        <v>0</v>
      </c>
      <c r="Y28" s="107">
        <f>-Assumptions!Y116</f>
        <v>0</v>
      </c>
      <c r="Z28" s="107">
        <f>-Assumptions!Z116</f>
        <v>0</v>
      </c>
      <c r="AA28" s="107">
        <f>-Assumptions!AA116</f>
        <v>0</v>
      </c>
      <c r="AB28" s="107">
        <f>-Assumptions!AB116</f>
        <v>-1600</v>
      </c>
      <c r="AC28" s="107">
        <f>-Assumptions!AC116</f>
        <v>-1600</v>
      </c>
      <c r="AD28" s="107">
        <f>-Assumptions!AD116</f>
        <v>-1600</v>
      </c>
      <c r="AE28" s="107">
        <f>-Assumptions!AE116</f>
        <v>-1600</v>
      </c>
      <c r="AF28" s="107">
        <f>-Assumptions!AF116</f>
        <v>-1600</v>
      </c>
      <c r="AG28" s="107">
        <f>-Assumptions!AG116</f>
        <v>-1600</v>
      </c>
      <c r="AH28" s="107">
        <f>-Assumptions!AH116</f>
        <v>-1600</v>
      </c>
      <c r="AI28" s="107">
        <f>-Assumptions!AI116</f>
        <v>-1600</v>
      </c>
      <c r="AJ28" s="107">
        <f>-Assumptions!AJ116</f>
        <v>-1600</v>
      </c>
      <c r="AK28" s="107">
        <f>-Assumptions!AK116</f>
        <v>-1600</v>
      </c>
      <c r="AL28" s="107">
        <f>-Assumptions!AL116</f>
        <v>-1600</v>
      </c>
      <c r="AM28" s="107">
        <f>-Assumptions!AM116</f>
        <v>-1600</v>
      </c>
      <c r="AN28" s="107">
        <f>-Assumptions!AN116</f>
        <v>-1600</v>
      </c>
      <c r="AO28" s="107">
        <f>-Assumptions!AO116</f>
        <v>-1600</v>
      </c>
      <c r="AP28" s="107">
        <f>-Assumptions!AP116</f>
        <v>-1600</v>
      </c>
      <c r="AQ28" s="107">
        <f>-Assumptions!AQ116</f>
        <v>-1600</v>
      </c>
      <c r="AR28" s="107">
        <f>-Assumptions!AR116</f>
        <v>-2169</v>
      </c>
      <c r="AS28" s="107">
        <f>-Assumptions!AS116</f>
        <v>-2169</v>
      </c>
      <c r="AT28" s="107">
        <f>-Assumptions!AT116</f>
        <v>-2169</v>
      </c>
      <c r="AU28" s="107">
        <f>-Assumptions!AU116</f>
        <v>-2169</v>
      </c>
      <c r="AV28" s="107">
        <f>-Assumptions!AV116</f>
        <v>-2169</v>
      </c>
      <c r="AW28" s="107">
        <f>-Assumptions!AW116</f>
        <v>-2169</v>
      </c>
      <c r="AX28" s="107">
        <f>-Assumptions!AX116</f>
        <v>-2169</v>
      </c>
      <c r="AY28" s="107">
        <f>-Assumptions!AY116</f>
        <v>-2169</v>
      </c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  <c r="DC28" s="17"/>
      <c r="DD28" s="17"/>
      <c r="DE28" s="17"/>
      <c r="DF28" s="17"/>
      <c r="DG28" s="17"/>
      <c r="DH28" s="17"/>
      <c r="DI28" s="17"/>
      <c r="DJ28" s="17"/>
      <c r="DK28" s="17"/>
      <c r="DL28" s="17"/>
      <c r="DM28" s="17"/>
      <c r="DN28" s="17"/>
      <c r="DO28" s="17"/>
      <c r="DP28" s="17"/>
      <c r="DQ28" s="17"/>
      <c r="DR28" s="17"/>
      <c r="DS28" s="17"/>
      <c r="DT28" s="17"/>
      <c r="DU28" s="17"/>
      <c r="DV28" s="17"/>
      <c r="DW28" s="17"/>
      <c r="DX28" s="17"/>
      <c r="DY28" s="17"/>
      <c r="DZ28" s="17"/>
      <c r="EA28" s="17"/>
      <c r="EB28" s="17"/>
      <c r="EC28" s="17"/>
      <c r="ED28" s="17"/>
      <c r="EE28" s="17"/>
      <c r="EF28" s="17"/>
      <c r="EG28" s="17"/>
      <c r="EH28" s="17"/>
      <c r="EI28" s="17"/>
      <c r="EJ28" s="17"/>
      <c r="EK28" s="17"/>
      <c r="EL28" s="17"/>
      <c r="EM28" s="17"/>
      <c r="EN28" s="17"/>
      <c r="EO28" s="17"/>
      <c r="EP28" s="17"/>
      <c r="EQ28" s="17"/>
      <c r="ER28" s="17"/>
      <c r="ES28" s="17"/>
      <c r="ET28" s="17"/>
      <c r="EU28" s="17"/>
      <c r="EV28" s="17"/>
      <c r="EW28" s="17"/>
      <c r="EX28" s="17"/>
      <c r="EY28" s="17"/>
    </row>
    <row r="29" spans="1:155" s="219" customFormat="1" ht="13" hidden="1" outlineLevel="1" x14ac:dyDescent="0.15">
      <c r="A29" s="17"/>
      <c r="B29" s="299" t="s">
        <v>397</v>
      </c>
      <c r="C29" s="17"/>
      <c r="D29" s="107">
        <f>-Assumptions!D117</f>
        <v>0</v>
      </c>
      <c r="E29" s="107">
        <f>-Assumptions!E117</f>
        <v>0</v>
      </c>
      <c r="F29" s="107">
        <f>-Assumptions!F117</f>
        <v>0</v>
      </c>
      <c r="G29" s="107">
        <f>-Assumptions!G117</f>
        <v>0</v>
      </c>
      <c r="H29" s="107">
        <f>-Assumptions!H117</f>
        <v>0</v>
      </c>
      <c r="I29" s="107">
        <f>-Assumptions!I117</f>
        <v>0</v>
      </c>
      <c r="J29" s="107">
        <f>-Assumptions!J117</f>
        <v>0</v>
      </c>
      <c r="K29" s="107">
        <f>-Assumptions!K117</f>
        <v>0</v>
      </c>
      <c r="L29" s="107">
        <f>-Assumptions!L117</f>
        <v>0</v>
      </c>
      <c r="M29" s="107">
        <f>-Assumptions!M117</f>
        <v>0</v>
      </c>
      <c r="N29" s="107">
        <f>-Assumptions!N117</f>
        <v>0</v>
      </c>
      <c r="O29" s="107">
        <f>-Assumptions!O117</f>
        <v>0</v>
      </c>
      <c r="P29" s="107">
        <f>-Assumptions!P117</f>
        <v>0</v>
      </c>
      <c r="Q29" s="107">
        <f>-Assumptions!Q117</f>
        <v>0</v>
      </c>
      <c r="R29" s="107">
        <f>-Assumptions!R117</f>
        <v>0</v>
      </c>
      <c r="S29" s="107">
        <f>-Assumptions!S117</f>
        <v>0</v>
      </c>
      <c r="T29" s="107">
        <f>-Assumptions!T117</f>
        <v>0</v>
      </c>
      <c r="U29" s="107">
        <f>-Assumptions!U117</f>
        <v>-375</v>
      </c>
      <c r="V29" s="107">
        <f>-Assumptions!V117</f>
        <v>-375</v>
      </c>
      <c r="W29" s="107">
        <f>-Assumptions!W117</f>
        <v>-375</v>
      </c>
      <c r="X29" s="107">
        <f>-Assumptions!X117</f>
        <v>-375</v>
      </c>
      <c r="Y29" s="107">
        <f>-Assumptions!Y117</f>
        <v>-375</v>
      </c>
      <c r="Z29" s="107">
        <f>-Assumptions!Z117</f>
        <v>-375</v>
      </c>
      <c r="AA29" s="107">
        <f>-Assumptions!AA117</f>
        <v>-375</v>
      </c>
      <c r="AB29" s="107">
        <f>-Assumptions!AB117</f>
        <v>-1600</v>
      </c>
      <c r="AC29" s="107">
        <f>-Assumptions!AC117</f>
        <v>-1600</v>
      </c>
      <c r="AD29" s="107">
        <f>-Assumptions!AD117</f>
        <v>-1600</v>
      </c>
      <c r="AE29" s="107">
        <f>-Assumptions!AE117</f>
        <v>-1600</v>
      </c>
      <c r="AF29" s="107">
        <f>-Assumptions!AF117</f>
        <v>-1600</v>
      </c>
      <c r="AG29" s="107">
        <f>-Assumptions!AG117</f>
        <v>-1600</v>
      </c>
      <c r="AH29" s="107">
        <f>-Assumptions!AH117</f>
        <v>-1600</v>
      </c>
      <c r="AI29" s="107">
        <f>-Assumptions!AI117</f>
        <v>-1600</v>
      </c>
      <c r="AJ29" s="107">
        <f>-Assumptions!AJ117</f>
        <v>-1600</v>
      </c>
      <c r="AK29" s="107">
        <f>-Assumptions!AK117</f>
        <v>-1600</v>
      </c>
      <c r="AL29" s="107">
        <f>-Assumptions!AL117</f>
        <v>-1600</v>
      </c>
      <c r="AM29" s="107">
        <f>-Assumptions!AM117</f>
        <v>-1600</v>
      </c>
      <c r="AN29" s="107">
        <f>-Assumptions!AN117</f>
        <v>-1600</v>
      </c>
      <c r="AO29" s="107">
        <f>-Assumptions!AO117</f>
        <v>-1600</v>
      </c>
      <c r="AP29" s="107">
        <f>-Assumptions!AP117</f>
        <v>-1600</v>
      </c>
      <c r="AQ29" s="107">
        <f>-Assumptions!AQ117</f>
        <v>-1600</v>
      </c>
      <c r="AR29" s="107">
        <f>-Assumptions!AR117</f>
        <v>-1800</v>
      </c>
      <c r="AS29" s="107">
        <f>-Assumptions!AS117</f>
        <v>-1800</v>
      </c>
      <c r="AT29" s="107">
        <f>-Assumptions!AT117</f>
        <v>-1800</v>
      </c>
      <c r="AU29" s="107">
        <f>-Assumptions!AU117</f>
        <v>-1800</v>
      </c>
      <c r="AV29" s="107">
        <f>-Assumptions!AV117</f>
        <v>-1800</v>
      </c>
      <c r="AW29" s="107">
        <f>-Assumptions!AW117</f>
        <v>-1800</v>
      </c>
      <c r="AX29" s="107">
        <f>-Assumptions!AX117</f>
        <v>-1800</v>
      </c>
      <c r="AY29" s="107">
        <f>-Assumptions!AY117</f>
        <v>-1800</v>
      </c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  <c r="DC29" s="17"/>
      <c r="DD29" s="17"/>
      <c r="DE29" s="17"/>
      <c r="DF29" s="17"/>
      <c r="DG29" s="17"/>
      <c r="DH29" s="17"/>
      <c r="DI29" s="17"/>
      <c r="DJ29" s="17"/>
      <c r="DK29" s="17"/>
      <c r="DL29" s="17"/>
      <c r="DM29" s="17"/>
      <c r="DN29" s="17"/>
      <c r="DO29" s="17"/>
      <c r="DP29" s="17"/>
      <c r="DQ29" s="17"/>
      <c r="DR29" s="17"/>
      <c r="DS29" s="17"/>
      <c r="DT29" s="17"/>
      <c r="DU29" s="17"/>
      <c r="DV29" s="17"/>
      <c r="DW29" s="17"/>
      <c r="DX29" s="17"/>
      <c r="DY29" s="17"/>
      <c r="DZ29" s="17"/>
      <c r="EA29" s="17"/>
      <c r="EB29" s="17"/>
      <c r="EC29" s="17"/>
      <c r="ED29" s="17"/>
      <c r="EE29" s="17"/>
      <c r="EF29" s="17"/>
      <c r="EG29" s="17"/>
      <c r="EH29" s="17"/>
      <c r="EI29" s="17"/>
      <c r="EJ29" s="17"/>
      <c r="EK29" s="17"/>
      <c r="EL29" s="17"/>
      <c r="EM29" s="17"/>
      <c r="EN29" s="17"/>
      <c r="EO29" s="17"/>
      <c r="EP29" s="17"/>
      <c r="EQ29" s="17"/>
      <c r="ER29" s="17"/>
      <c r="ES29" s="17"/>
      <c r="ET29" s="17"/>
      <c r="EU29" s="17"/>
      <c r="EV29" s="17"/>
      <c r="EW29" s="17"/>
      <c r="EX29" s="17"/>
      <c r="EY29" s="17"/>
    </row>
    <row r="30" spans="1:155" s="219" customFormat="1" ht="13" hidden="1" outlineLevel="1" x14ac:dyDescent="0.15">
      <c r="A30" s="17"/>
      <c r="B30" s="299" t="s">
        <v>403</v>
      </c>
      <c r="C30" s="17"/>
      <c r="D30" s="107">
        <f>-Assumptions!D118</f>
        <v>0</v>
      </c>
      <c r="E30" s="107">
        <f>-Assumptions!E118</f>
        <v>0</v>
      </c>
      <c r="F30" s="107">
        <f>-Assumptions!F118</f>
        <v>0</v>
      </c>
      <c r="G30" s="107">
        <f>-Assumptions!G118</f>
        <v>0</v>
      </c>
      <c r="H30" s="107">
        <f>-Assumptions!H118</f>
        <v>0</v>
      </c>
      <c r="I30" s="107">
        <f>-Assumptions!I118</f>
        <v>0</v>
      </c>
      <c r="J30" s="107">
        <f>-Assumptions!J118</f>
        <v>0</v>
      </c>
      <c r="K30" s="107">
        <f>-Assumptions!K118</f>
        <v>0</v>
      </c>
      <c r="L30" s="107">
        <f>-Assumptions!L118</f>
        <v>0</v>
      </c>
      <c r="M30" s="107">
        <f>-Assumptions!M118</f>
        <v>0</v>
      </c>
      <c r="N30" s="107">
        <f>-Assumptions!N118</f>
        <v>0</v>
      </c>
      <c r="O30" s="107">
        <f>-Assumptions!O118</f>
        <v>0</v>
      </c>
      <c r="P30" s="107">
        <f>-Assumptions!P118</f>
        <v>0</v>
      </c>
      <c r="Q30" s="107">
        <f>-Assumptions!Q118</f>
        <v>0</v>
      </c>
      <c r="R30" s="107">
        <f>-Assumptions!R118</f>
        <v>0</v>
      </c>
      <c r="S30" s="107">
        <f>-Assumptions!S118</f>
        <v>0</v>
      </c>
      <c r="T30" s="107">
        <f>-Assumptions!T118</f>
        <v>0</v>
      </c>
      <c r="U30" s="107">
        <f>-Assumptions!U118</f>
        <v>0</v>
      </c>
      <c r="V30" s="107">
        <f>-Assumptions!V118</f>
        <v>0</v>
      </c>
      <c r="W30" s="107">
        <f>-Assumptions!W118</f>
        <v>-1000</v>
      </c>
      <c r="X30" s="107">
        <f>-Assumptions!X118</f>
        <v>0</v>
      </c>
      <c r="Y30" s="107">
        <f>-Assumptions!Y118</f>
        <v>0</v>
      </c>
      <c r="Z30" s="107">
        <f>-Assumptions!Z118</f>
        <v>0</v>
      </c>
      <c r="AA30" s="107">
        <f>-Assumptions!AA118</f>
        <v>0</v>
      </c>
      <c r="AB30" s="107">
        <f>-Assumptions!AB118</f>
        <v>-1500</v>
      </c>
      <c r="AC30" s="107">
        <f>-Assumptions!AC118</f>
        <v>-1500</v>
      </c>
      <c r="AD30" s="107">
        <f>-Assumptions!AD118</f>
        <v>-1500</v>
      </c>
      <c r="AE30" s="107">
        <f>-Assumptions!AE118</f>
        <v>-1500</v>
      </c>
      <c r="AF30" s="107">
        <f>-Assumptions!AF118</f>
        <v>-1500</v>
      </c>
      <c r="AG30" s="107">
        <f>-Assumptions!AG118</f>
        <v>-1500</v>
      </c>
      <c r="AH30" s="107">
        <f>-Assumptions!AH118</f>
        <v>-1500</v>
      </c>
      <c r="AI30" s="107">
        <f>-Assumptions!AI118</f>
        <v>-1500</v>
      </c>
      <c r="AJ30" s="107">
        <f>-Assumptions!AJ118</f>
        <v>-1500</v>
      </c>
      <c r="AK30" s="107">
        <f>-Assumptions!AK118</f>
        <v>-1500</v>
      </c>
      <c r="AL30" s="107">
        <f>-Assumptions!AL118</f>
        <v>-1500</v>
      </c>
      <c r="AM30" s="107">
        <f>-Assumptions!AM118</f>
        <v>-1500</v>
      </c>
      <c r="AN30" s="107">
        <f>-Assumptions!AN118</f>
        <v>-1500</v>
      </c>
      <c r="AO30" s="107">
        <f>-Assumptions!AO118</f>
        <v>-1500</v>
      </c>
      <c r="AP30" s="107">
        <f>-Assumptions!AP118</f>
        <v>-1500</v>
      </c>
      <c r="AQ30" s="107">
        <f>-Assumptions!AQ118</f>
        <v>-1500</v>
      </c>
      <c r="AR30" s="107">
        <f>-Assumptions!AR118</f>
        <v>-1800</v>
      </c>
      <c r="AS30" s="107">
        <f>-Assumptions!AS118</f>
        <v>-1800</v>
      </c>
      <c r="AT30" s="107">
        <f>-Assumptions!AT118</f>
        <v>-1800</v>
      </c>
      <c r="AU30" s="107">
        <f>-Assumptions!AU118</f>
        <v>-1800</v>
      </c>
      <c r="AV30" s="107">
        <f>-Assumptions!AV118</f>
        <v>-1800</v>
      </c>
      <c r="AW30" s="107">
        <f>-Assumptions!AW118</f>
        <v>-1800</v>
      </c>
      <c r="AX30" s="107">
        <f>-Assumptions!AX118</f>
        <v>-1800</v>
      </c>
      <c r="AY30" s="107">
        <f>-Assumptions!AY118</f>
        <v>-1800</v>
      </c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  <c r="BZ30" s="17"/>
      <c r="CA30" s="17"/>
      <c r="CB30" s="17"/>
      <c r="CC30" s="17"/>
      <c r="CD30" s="17"/>
      <c r="CE30" s="17"/>
      <c r="CF30" s="17"/>
      <c r="CG30" s="17"/>
      <c r="CH30" s="17"/>
      <c r="CI30" s="17"/>
      <c r="CJ30" s="17"/>
      <c r="CK30" s="17"/>
      <c r="CL30" s="17"/>
      <c r="CM30" s="17"/>
      <c r="CN30" s="17"/>
      <c r="CO30" s="17"/>
      <c r="CP30" s="17"/>
      <c r="CQ30" s="17"/>
      <c r="CR30" s="17"/>
      <c r="CS30" s="17"/>
      <c r="CT30" s="17"/>
      <c r="CU30" s="17"/>
      <c r="CV30" s="17"/>
      <c r="CW30" s="17"/>
      <c r="CX30" s="17"/>
      <c r="CY30" s="17"/>
      <c r="CZ30" s="17"/>
      <c r="DA30" s="17"/>
      <c r="DB30" s="17"/>
      <c r="DC30" s="17"/>
      <c r="DD30" s="17"/>
      <c r="DE30" s="17"/>
      <c r="DF30" s="17"/>
      <c r="DG30" s="17"/>
      <c r="DH30" s="17"/>
      <c r="DI30" s="17"/>
      <c r="DJ30" s="17"/>
      <c r="DK30" s="17"/>
      <c r="DL30" s="17"/>
      <c r="DM30" s="17"/>
      <c r="DN30" s="17"/>
      <c r="DO30" s="17"/>
      <c r="DP30" s="17"/>
      <c r="DQ30" s="17"/>
      <c r="DR30" s="17"/>
      <c r="DS30" s="17"/>
      <c r="DT30" s="17"/>
      <c r="DU30" s="17"/>
      <c r="DV30" s="17"/>
      <c r="DW30" s="17"/>
      <c r="DX30" s="17"/>
      <c r="DY30" s="17"/>
      <c r="DZ30" s="17"/>
      <c r="EA30" s="17"/>
      <c r="EB30" s="17"/>
      <c r="EC30" s="17"/>
      <c r="ED30" s="17"/>
      <c r="EE30" s="17"/>
      <c r="EF30" s="17"/>
      <c r="EG30" s="17"/>
      <c r="EH30" s="17"/>
      <c r="EI30" s="17"/>
      <c r="EJ30" s="17"/>
      <c r="EK30" s="17"/>
      <c r="EL30" s="17"/>
      <c r="EM30" s="17"/>
      <c r="EN30" s="17"/>
      <c r="EO30" s="17"/>
      <c r="EP30" s="17"/>
      <c r="EQ30" s="17"/>
      <c r="ER30" s="17"/>
      <c r="ES30" s="17"/>
      <c r="ET30" s="17"/>
      <c r="EU30" s="17"/>
      <c r="EV30" s="17"/>
      <c r="EW30" s="17"/>
      <c r="EX30" s="17"/>
      <c r="EY30" s="17"/>
    </row>
    <row r="31" spans="1:155" s="219" customFormat="1" ht="13" hidden="1" outlineLevel="1" x14ac:dyDescent="0.15">
      <c r="A31" s="17"/>
      <c r="B31" s="299" t="s">
        <v>400</v>
      </c>
      <c r="C31" s="17"/>
      <c r="D31" s="107">
        <f>-Assumptions!D119</f>
        <v>0</v>
      </c>
      <c r="E31" s="107">
        <f>-Assumptions!E119</f>
        <v>0</v>
      </c>
      <c r="F31" s="107">
        <f>-Assumptions!F119</f>
        <v>0</v>
      </c>
      <c r="G31" s="107">
        <f>-Assumptions!G119</f>
        <v>0</v>
      </c>
      <c r="H31" s="107">
        <f>-Assumptions!H119</f>
        <v>0</v>
      </c>
      <c r="I31" s="107">
        <f>-Assumptions!I119</f>
        <v>0</v>
      </c>
      <c r="J31" s="107">
        <f>-Assumptions!J119</f>
        <v>0</v>
      </c>
      <c r="K31" s="107">
        <f>-Assumptions!K119</f>
        <v>0</v>
      </c>
      <c r="L31" s="107">
        <f>-Assumptions!L119</f>
        <v>0</v>
      </c>
      <c r="M31" s="107">
        <f>-Assumptions!M119</f>
        <v>0</v>
      </c>
      <c r="N31" s="107">
        <f>-Assumptions!N119</f>
        <v>0</v>
      </c>
      <c r="O31" s="107">
        <f>-Assumptions!O119</f>
        <v>0</v>
      </c>
      <c r="P31" s="107">
        <f>-Assumptions!P119</f>
        <v>0</v>
      </c>
      <c r="Q31" s="107">
        <f>-Assumptions!Q119</f>
        <v>0</v>
      </c>
      <c r="R31" s="107">
        <f>-Assumptions!R119</f>
        <v>0</v>
      </c>
      <c r="S31" s="107">
        <f>-Assumptions!S119</f>
        <v>0</v>
      </c>
      <c r="T31" s="107">
        <f>-Assumptions!T119</f>
        <v>0</v>
      </c>
      <c r="U31" s="107">
        <f>-Assumptions!U119</f>
        <v>0</v>
      </c>
      <c r="V31" s="107">
        <f>-Assumptions!V119</f>
        <v>0</v>
      </c>
      <c r="W31" s="107">
        <f>-Assumptions!W119</f>
        <v>0</v>
      </c>
      <c r="X31" s="107">
        <f>-Assumptions!X119</f>
        <v>0</v>
      </c>
      <c r="Y31" s="107">
        <f>-Assumptions!Y119</f>
        <v>0</v>
      </c>
      <c r="Z31" s="107">
        <f>-Assumptions!Z119</f>
        <v>0</v>
      </c>
      <c r="AA31" s="107">
        <f>-Assumptions!AA119</f>
        <v>0</v>
      </c>
      <c r="AB31" s="107">
        <f>-Assumptions!AB119</f>
        <v>0</v>
      </c>
      <c r="AC31" s="107">
        <f>-Assumptions!AC119</f>
        <v>-1600</v>
      </c>
      <c r="AD31" s="107">
        <f>-Assumptions!AD119</f>
        <v>-1600</v>
      </c>
      <c r="AE31" s="107">
        <f>-Assumptions!AE119</f>
        <v>-1600</v>
      </c>
      <c r="AF31" s="107">
        <f>-Assumptions!AF119</f>
        <v>-1600</v>
      </c>
      <c r="AG31" s="107">
        <f>-Assumptions!AG119</f>
        <v>-1600</v>
      </c>
      <c r="AH31" s="107">
        <f>-Assumptions!AH119</f>
        <v>-1600</v>
      </c>
      <c r="AI31" s="107">
        <f>-Assumptions!AI119</f>
        <v>-1600</v>
      </c>
      <c r="AJ31" s="107">
        <f>-Assumptions!AJ119</f>
        <v>-1600</v>
      </c>
      <c r="AK31" s="107">
        <f>-Assumptions!AK119</f>
        <v>-1600</v>
      </c>
      <c r="AL31" s="107">
        <f>-Assumptions!AL119</f>
        <v>-1600</v>
      </c>
      <c r="AM31" s="107">
        <f>-Assumptions!AM119</f>
        <v>-1600</v>
      </c>
      <c r="AN31" s="107">
        <f>-Assumptions!AN119</f>
        <v>-1600</v>
      </c>
      <c r="AO31" s="107">
        <f>-Assumptions!AO119</f>
        <v>-1600</v>
      </c>
      <c r="AP31" s="107">
        <f>-Assumptions!AP119</f>
        <v>-1600</v>
      </c>
      <c r="AQ31" s="107">
        <f>-Assumptions!AQ119</f>
        <v>-1600</v>
      </c>
      <c r="AR31" s="107">
        <f>-Assumptions!AR119</f>
        <v>-1800</v>
      </c>
      <c r="AS31" s="107">
        <f>-Assumptions!AS119</f>
        <v>-1800</v>
      </c>
      <c r="AT31" s="107">
        <f>-Assumptions!AT119</f>
        <v>-1800</v>
      </c>
      <c r="AU31" s="107">
        <f>-Assumptions!AU119</f>
        <v>-1800</v>
      </c>
      <c r="AV31" s="107">
        <f>-Assumptions!AV119</f>
        <v>-1800</v>
      </c>
      <c r="AW31" s="107">
        <f>-Assumptions!AW119</f>
        <v>-1800</v>
      </c>
      <c r="AX31" s="107">
        <f>-Assumptions!AX119</f>
        <v>-1800</v>
      </c>
      <c r="AY31" s="107">
        <f>-Assumptions!AY119</f>
        <v>-1800</v>
      </c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  <c r="CA31" s="17"/>
      <c r="CB31" s="17"/>
      <c r="CC31" s="17"/>
      <c r="CD31" s="17"/>
      <c r="CE31" s="17"/>
      <c r="CF31" s="17"/>
      <c r="CG31" s="17"/>
      <c r="CH31" s="17"/>
      <c r="CI31" s="17"/>
      <c r="CJ31" s="17"/>
      <c r="CK31" s="17"/>
      <c r="CL31" s="17"/>
      <c r="CM31" s="17"/>
      <c r="CN31" s="17"/>
      <c r="CO31" s="17"/>
      <c r="CP31" s="17"/>
      <c r="CQ31" s="17"/>
      <c r="CR31" s="17"/>
      <c r="CS31" s="17"/>
      <c r="CT31" s="17"/>
      <c r="CU31" s="17"/>
      <c r="CV31" s="17"/>
      <c r="CW31" s="17"/>
      <c r="CX31" s="17"/>
      <c r="CY31" s="17"/>
      <c r="CZ31" s="17"/>
      <c r="DA31" s="17"/>
      <c r="DB31" s="17"/>
      <c r="DC31" s="17"/>
      <c r="DD31" s="17"/>
      <c r="DE31" s="17"/>
      <c r="DF31" s="17"/>
      <c r="DG31" s="17"/>
      <c r="DH31" s="17"/>
      <c r="DI31" s="17"/>
      <c r="DJ31" s="17"/>
      <c r="DK31" s="17"/>
      <c r="DL31" s="17"/>
      <c r="DM31" s="17"/>
      <c r="DN31" s="17"/>
      <c r="DO31" s="17"/>
      <c r="DP31" s="17"/>
      <c r="DQ31" s="17"/>
      <c r="DR31" s="17"/>
      <c r="DS31" s="17"/>
      <c r="DT31" s="17"/>
      <c r="DU31" s="17"/>
      <c r="DV31" s="17"/>
      <c r="DW31" s="17"/>
      <c r="DX31" s="17"/>
      <c r="DY31" s="17"/>
      <c r="DZ31" s="17"/>
      <c r="EA31" s="17"/>
      <c r="EB31" s="17"/>
      <c r="EC31" s="17"/>
      <c r="ED31" s="17"/>
      <c r="EE31" s="17"/>
      <c r="EF31" s="17"/>
      <c r="EG31" s="17"/>
      <c r="EH31" s="17"/>
      <c r="EI31" s="17"/>
      <c r="EJ31" s="17"/>
      <c r="EK31" s="17"/>
      <c r="EL31" s="17"/>
      <c r="EM31" s="17"/>
      <c r="EN31" s="17"/>
      <c r="EO31" s="17"/>
      <c r="EP31" s="17"/>
      <c r="EQ31" s="17"/>
      <c r="ER31" s="17"/>
      <c r="ES31" s="17"/>
      <c r="ET31" s="17"/>
      <c r="EU31" s="17"/>
      <c r="EV31" s="17"/>
      <c r="EW31" s="17"/>
      <c r="EX31" s="17"/>
      <c r="EY31" s="17"/>
    </row>
    <row r="32" spans="1:155" s="219" customFormat="1" ht="13" hidden="1" outlineLevel="1" x14ac:dyDescent="0.15">
      <c r="A32" s="17"/>
      <c r="B32" s="299" t="s">
        <v>401</v>
      </c>
      <c r="C32" s="17"/>
      <c r="D32" s="107">
        <f>-Assumptions!D120</f>
        <v>0</v>
      </c>
      <c r="E32" s="107">
        <f>-Assumptions!E120</f>
        <v>0</v>
      </c>
      <c r="F32" s="107">
        <f>-Assumptions!F120</f>
        <v>0</v>
      </c>
      <c r="G32" s="107">
        <f>-Assumptions!G120</f>
        <v>0</v>
      </c>
      <c r="H32" s="107">
        <f>-Assumptions!H120</f>
        <v>0</v>
      </c>
      <c r="I32" s="107">
        <f>-Assumptions!I120</f>
        <v>0</v>
      </c>
      <c r="J32" s="107">
        <f>-Assumptions!J120</f>
        <v>0</v>
      </c>
      <c r="K32" s="107">
        <f>-Assumptions!K120</f>
        <v>0</v>
      </c>
      <c r="L32" s="107">
        <f>-Assumptions!L120</f>
        <v>0</v>
      </c>
      <c r="M32" s="107">
        <f>-Assumptions!M120</f>
        <v>0</v>
      </c>
      <c r="N32" s="107">
        <f>-Assumptions!N120</f>
        <v>0</v>
      </c>
      <c r="O32" s="107">
        <f>-Assumptions!O120</f>
        <v>0</v>
      </c>
      <c r="P32" s="107">
        <f>-Assumptions!P120</f>
        <v>0</v>
      </c>
      <c r="Q32" s="107">
        <f>-Assumptions!Q120</f>
        <v>0</v>
      </c>
      <c r="R32" s="107">
        <f>-Assumptions!R120</f>
        <v>0</v>
      </c>
      <c r="S32" s="107">
        <f>-Assumptions!S120</f>
        <v>0</v>
      </c>
      <c r="T32" s="107">
        <f>-Assumptions!T120</f>
        <v>0</v>
      </c>
      <c r="U32" s="107">
        <f>-Assumptions!U120</f>
        <v>-1500</v>
      </c>
      <c r="V32" s="107">
        <f>-Assumptions!V120</f>
        <v>-1500</v>
      </c>
      <c r="W32" s="107">
        <f>-Assumptions!W120</f>
        <v>-1500</v>
      </c>
      <c r="X32" s="107">
        <f>-Assumptions!X120</f>
        <v>-1500</v>
      </c>
      <c r="Y32" s="107">
        <f>-Assumptions!Y120</f>
        <v>-1500</v>
      </c>
      <c r="Z32" s="107">
        <f>-Assumptions!Z120</f>
        <v>-1500</v>
      </c>
      <c r="AA32" s="107">
        <f>-Assumptions!AA120</f>
        <v>-1500</v>
      </c>
      <c r="AB32" s="107">
        <f>-Assumptions!AB120</f>
        <v>-1500</v>
      </c>
      <c r="AC32" s="107">
        <f>-Assumptions!AC120</f>
        <v>-1500</v>
      </c>
      <c r="AD32" s="107">
        <f>-Assumptions!AD120</f>
        <v>-1500</v>
      </c>
      <c r="AE32" s="107">
        <f>-Assumptions!AE120</f>
        <v>-1500</v>
      </c>
      <c r="AF32" s="107">
        <f>-Assumptions!AF120</f>
        <v>-3300</v>
      </c>
      <c r="AG32" s="107">
        <f>-Assumptions!AG120</f>
        <v>-3300</v>
      </c>
      <c r="AH32" s="107">
        <f>-Assumptions!AH120</f>
        <v>-3300</v>
      </c>
      <c r="AI32" s="107">
        <f>-Assumptions!AI120</f>
        <v>-3300</v>
      </c>
      <c r="AJ32" s="107">
        <f>-Assumptions!AJ120</f>
        <v>-3300</v>
      </c>
      <c r="AK32" s="107">
        <f>-Assumptions!AK120</f>
        <v>-3300</v>
      </c>
      <c r="AL32" s="107">
        <f>-Assumptions!AL120</f>
        <v>-3300</v>
      </c>
      <c r="AM32" s="107">
        <f>-Assumptions!AM120</f>
        <v>-3300</v>
      </c>
      <c r="AN32" s="107">
        <f>-Assumptions!AN120</f>
        <v>-3300</v>
      </c>
      <c r="AO32" s="107">
        <f>-Assumptions!AO120</f>
        <v>-3300</v>
      </c>
      <c r="AP32" s="107">
        <f>-Assumptions!AP120</f>
        <v>-3300</v>
      </c>
      <c r="AQ32" s="107">
        <f>-Assumptions!AQ120</f>
        <v>-3500</v>
      </c>
      <c r="AR32" s="107">
        <f>-Assumptions!AR120</f>
        <v>-3500</v>
      </c>
      <c r="AS32" s="107">
        <f>-Assumptions!AS120</f>
        <v>-3500</v>
      </c>
      <c r="AT32" s="107">
        <f>-Assumptions!AT120</f>
        <v>-3500</v>
      </c>
      <c r="AU32" s="107">
        <f>-Assumptions!AU120</f>
        <v>-3500</v>
      </c>
      <c r="AV32" s="107">
        <f>-Assumptions!AV120</f>
        <v>-3500</v>
      </c>
      <c r="AW32" s="107">
        <f>-Assumptions!AW120</f>
        <v>-3500</v>
      </c>
      <c r="AX32" s="107">
        <f>-Assumptions!AX120</f>
        <v>-3500</v>
      </c>
      <c r="AY32" s="107">
        <f>-Assumptions!AY120</f>
        <v>-3500</v>
      </c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7"/>
      <c r="DH32" s="17"/>
      <c r="DI32" s="17"/>
      <c r="DJ32" s="17"/>
      <c r="DK32" s="17"/>
      <c r="DL32" s="17"/>
      <c r="DM32" s="17"/>
      <c r="DN32" s="17"/>
      <c r="DO32" s="17"/>
      <c r="DP32" s="17"/>
      <c r="DQ32" s="17"/>
      <c r="DR32" s="17"/>
      <c r="DS32" s="17"/>
      <c r="DT32" s="17"/>
      <c r="DU32" s="17"/>
      <c r="DV32" s="17"/>
      <c r="DW32" s="17"/>
      <c r="DX32" s="17"/>
      <c r="DY32" s="17"/>
      <c r="DZ32" s="17"/>
      <c r="EA32" s="17"/>
      <c r="EB32" s="17"/>
      <c r="EC32" s="17"/>
      <c r="ED32" s="17"/>
      <c r="EE32" s="17"/>
      <c r="EF32" s="17"/>
      <c r="EG32" s="17"/>
      <c r="EH32" s="17"/>
      <c r="EI32" s="17"/>
      <c r="EJ32" s="17"/>
      <c r="EK32" s="17"/>
      <c r="EL32" s="17"/>
      <c r="EM32" s="17"/>
      <c r="EN32" s="17"/>
      <c r="EO32" s="17"/>
      <c r="EP32" s="17"/>
      <c r="EQ32" s="17"/>
      <c r="ER32" s="17"/>
      <c r="ES32" s="17"/>
      <c r="ET32" s="17"/>
      <c r="EU32" s="17"/>
      <c r="EV32" s="17"/>
      <c r="EW32" s="17"/>
      <c r="EX32" s="17"/>
      <c r="EY32" s="17"/>
    </row>
    <row r="33" spans="1:155" s="219" customFormat="1" ht="13" hidden="1" outlineLevel="1" x14ac:dyDescent="0.15">
      <c r="A33" s="17"/>
      <c r="B33" s="299" t="s">
        <v>232</v>
      </c>
      <c r="C33" s="17"/>
      <c r="D33" s="107">
        <f>-Assumptions!D123</f>
        <v>-80</v>
      </c>
      <c r="E33" s="107">
        <f>-Assumptions!E123</f>
        <v>0</v>
      </c>
      <c r="F33" s="107">
        <f>-Assumptions!F123</f>
        <v>-157.19999999999999</v>
      </c>
      <c r="G33" s="107">
        <f>-Assumptions!G123</f>
        <v>-72.5</v>
      </c>
      <c r="H33" s="107">
        <f>-Assumptions!H123</f>
        <v>-72.5</v>
      </c>
      <c r="I33" s="107">
        <f>-Assumptions!I123</f>
        <v>-60.5</v>
      </c>
      <c r="J33" s="107">
        <f>-Assumptions!J123</f>
        <v>-139.15</v>
      </c>
      <c r="K33" s="107">
        <f>-Assumptions!K123</f>
        <v>-242</v>
      </c>
      <c r="L33" s="107">
        <f>-Assumptions!L123</f>
        <v>-558.52</v>
      </c>
      <c r="M33" s="107">
        <f>-Assumptions!M123</f>
        <v>-658</v>
      </c>
      <c r="N33" s="107">
        <f>-Assumptions!N123</f>
        <v>-242</v>
      </c>
      <c r="O33" s="107">
        <f>-Assumptions!O123</f>
        <v>-242</v>
      </c>
      <c r="P33" s="107">
        <f>-Assumptions!P123</f>
        <v>-204.03699999999998</v>
      </c>
      <c r="Q33" s="107">
        <f>-Assumptions!Q123</f>
        <v>-204.03699999999998</v>
      </c>
      <c r="R33" s="107">
        <f>-Assumptions!R123</f>
        <v>-204.03699999999998</v>
      </c>
      <c r="S33" s="107">
        <f>-Assumptions!S123</f>
        <v>-204.03699999999998</v>
      </c>
      <c r="T33" s="107">
        <f>-Assumptions!T123</f>
        <v>-204.03699999999998</v>
      </c>
      <c r="U33" s="107">
        <f>-Assumptions!U123</f>
        <v>-204.03699999999998</v>
      </c>
      <c r="V33" s="107">
        <f>-Assumptions!V123</f>
        <v>-204.03699999999998</v>
      </c>
      <c r="W33" s="107">
        <f>-Assumptions!W123</f>
        <v>-204.03699999999998</v>
      </c>
      <c r="X33" s="107">
        <f>-Assumptions!X123</f>
        <v>-204.03699999999998</v>
      </c>
      <c r="Y33" s="107">
        <f>-Assumptions!Y123</f>
        <v>-204.03699999999998</v>
      </c>
      <c r="Z33" s="107">
        <f>-Assumptions!Z123</f>
        <v>-204.03699999999998</v>
      </c>
      <c r="AA33" s="107">
        <f>-Assumptions!AA123</f>
        <v>-204.03699999999998</v>
      </c>
      <c r="AB33" s="107">
        <f>-Assumptions!AB123</f>
        <v>-204.03699999999998</v>
      </c>
      <c r="AC33" s="107">
        <f>-Assumptions!AC123</f>
        <v>-204.03699999999998</v>
      </c>
      <c r="AD33" s="107">
        <f>-Assumptions!AD123</f>
        <v>-204.03699999999998</v>
      </c>
      <c r="AE33" s="107">
        <f>-Assumptions!AE123</f>
        <v>-408.07399999999996</v>
      </c>
      <c r="AF33" s="107">
        <f>-Assumptions!AF123</f>
        <v>-408.07399999999996</v>
      </c>
      <c r="AG33" s="107">
        <f>-Assumptions!AG123</f>
        <v>-408.07399999999996</v>
      </c>
      <c r="AH33" s="107">
        <f>-Assumptions!AH123</f>
        <v>-408.07399999999996</v>
      </c>
      <c r="AI33" s="107">
        <f>-Assumptions!AI123</f>
        <v>-408.07399999999996</v>
      </c>
      <c r="AJ33" s="107">
        <f>-Assumptions!AJ123</f>
        <v>-408.07399999999996</v>
      </c>
      <c r="AK33" s="107">
        <f>-Assumptions!AK123</f>
        <v>-408.07399999999996</v>
      </c>
      <c r="AL33" s="107">
        <f>-Assumptions!AL123</f>
        <v>-408.07399999999996</v>
      </c>
      <c r="AM33" s="107">
        <f>-Assumptions!AM123</f>
        <v>-408.07399999999996</v>
      </c>
      <c r="AN33" s="107">
        <f>-Assumptions!AN123</f>
        <v>-408.07399999999996</v>
      </c>
      <c r="AO33" s="107">
        <f>-Assumptions!AO123</f>
        <v>-408.07399999999996</v>
      </c>
      <c r="AP33" s="107">
        <f>-Assumptions!AP123</f>
        <v>-408.07399999999996</v>
      </c>
      <c r="AQ33" s="107">
        <f>-Assumptions!AQ123</f>
        <v>-816.14799999999991</v>
      </c>
      <c r="AR33" s="107">
        <f>-Assumptions!AR123</f>
        <v>-816.14799999999991</v>
      </c>
      <c r="AS33" s="107">
        <f>-Assumptions!AS123</f>
        <v>-816.14799999999991</v>
      </c>
      <c r="AT33" s="107">
        <f>-Assumptions!AT123</f>
        <v>-816.14799999999991</v>
      </c>
      <c r="AU33" s="107">
        <f>-Assumptions!AU123</f>
        <v>-816.14799999999991</v>
      </c>
      <c r="AV33" s="107">
        <f>-Assumptions!AV123</f>
        <v>-816.14799999999991</v>
      </c>
      <c r="AW33" s="107">
        <f>-Assumptions!AW123</f>
        <v>-816.14799999999991</v>
      </c>
      <c r="AX33" s="107">
        <f>-Assumptions!AX123</f>
        <v>-816.14799999999991</v>
      </c>
      <c r="AY33" s="107">
        <f>-Assumptions!AY123</f>
        <v>-816.14799999999991</v>
      </c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  <c r="BY33" s="17"/>
      <c r="BZ33" s="17"/>
      <c r="CA33" s="17"/>
      <c r="CB33" s="17"/>
      <c r="CC33" s="17"/>
      <c r="CD33" s="17"/>
      <c r="CE33" s="17"/>
      <c r="CF33" s="17"/>
      <c r="CG33" s="17"/>
      <c r="CH33" s="17"/>
      <c r="CI33" s="17"/>
      <c r="CJ33" s="17"/>
      <c r="CK33" s="17"/>
      <c r="CL33" s="17"/>
      <c r="CM33" s="17"/>
      <c r="CN33" s="17"/>
      <c r="CO33" s="17"/>
      <c r="CP33" s="17"/>
      <c r="CQ33" s="17"/>
      <c r="CR33" s="17"/>
      <c r="CS33" s="17"/>
      <c r="CT33" s="17"/>
      <c r="CU33" s="17"/>
      <c r="CV33" s="17"/>
      <c r="CW33" s="17"/>
      <c r="CX33" s="17"/>
      <c r="CY33" s="17"/>
      <c r="CZ33" s="17"/>
      <c r="DA33" s="17"/>
      <c r="DB33" s="17"/>
      <c r="DC33" s="17"/>
      <c r="DD33" s="17"/>
      <c r="DE33" s="17"/>
      <c r="DF33" s="17"/>
      <c r="DG33" s="17"/>
      <c r="DH33" s="17"/>
      <c r="DI33" s="17"/>
      <c r="DJ33" s="17"/>
      <c r="DK33" s="17"/>
      <c r="DL33" s="17"/>
      <c r="DM33" s="17"/>
      <c r="DN33" s="17"/>
      <c r="DO33" s="17"/>
      <c r="DP33" s="17"/>
      <c r="DQ33" s="17"/>
      <c r="DR33" s="17"/>
      <c r="DS33" s="17"/>
      <c r="DT33" s="17"/>
      <c r="DU33" s="17"/>
      <c r="DV33" s="17"/>
      <c r="DW33" s="17"/>
      <c r="DX33" s="17"/>
      <c r="DY33" s="17"/>
      <c r="DZ33" s="17"/>
      <c r="EA33" s="17"/>
      <c r="EB33" s="17"/>
      <c r="EC33" s="17"/>
      <c r="ED33" s="17"/>
      <c r="EE33" s="17"/>
      <c r="EF33" s="17"/>
      <c r="EG33" s="17"/>
      <c r="EH33" s="17"/>
      <c r="EI33" s="17"/>
      <c r="EJ33" s="17"/>
      <c r="EK33" s="17"/>
      <c r="EL33" s="17"/>
      <c r="EM33" s="17"/>
      <c r="EN33" s="17"/>
      <c r="EO33" s="17"/>
      <c r="EP33" s="17"/>
      <c r="EQ33" s="17"/>
      <c r="ER33" s="17"/>
      <c r="ES33" s="17"/>
      <c r="ET33" s="17"/>
      <c r="EU33" s="17"/>
      <c r="EV33" s="17"/>
      <c r="EW33" s="17"/>
      <c r="EX33" s="17"/>
      <c r="EY33" s="17"/>
    </row>
    <row r="34" spans="1:155" s="219" customFormat="1" ht="13" hidden="1" outlineLevel="1" x14ac:dyDescent="0.15">
      <c r="A34" s="17"/>
      <c r="B34" s="299" t="s">
        <v>234</v>
      </c>
      <c r="C34" s="17"/>
      <c r="D34" s="107">
        <f>-Assumptions!D124</f>
        <v>0</v>
      </c>
      <c r="E34" s="107">
        <f>-Assumptions!E124</f>
        <v>0</v>
      </c>
      <c r="F34" s="107">
        <f>-Assumptions!F124</f>
        <v>0</v>
      </c>
      <c r="G34" s="107">
        <f>-Assumptions!G124</f>
        <v>0</v>
      </c>
      <c r="H34" s="107">
        <f>-Assumptions!H124</f>
        <v>-1600</v>
      </c>
      <c r="I34" s="107">
        <f>-Assumptions!I124</f>
        <v>0</v>
      </c>
      <c r="J34" s="107">
        <f>-Assumptions!J124</f>
        <v>0</v>
      </c>
      <c r="K34" s="107">
        <f>-Assumptions!K124</f>
        <v>0</v>
      </c>
      <c r="L34" s="107">
        <f>-Assumptions!L124</f>
        <v>0</v>
      </c>
      <c r="M34" s="107">
        <f>-Assumptions!M124</f>
        <v>0</v>
      </c>
      <c r="N34" s="107">
        <f>-Assumptions!N124</f>
        <v>0</v>
      </c>
      <c r="O34" s="107">
        <f>-Assumptions!O124</f>
        <v>0</v>
      </c>
      <c r="P34" s="107">
        <f>-Assumptions!P124</f>
        <v>0</v>
      </c>
      <c r="Q34" s="107">
        <f>-Assumptions!Q124</f>
        <v>0</v>
      </c>
      <c r="R34" s="107">
        <f>-Assumptions!R124</f>
        <v>0</v>
      </c>
      <c r="S34" s="107">
        <f>-Assumptions!S124</f>
        <v>0</v>
      </c>
      <c r="T34" s="107">
        <f>-Assumptions!T124</f>
        <v>-160</v>
      </c>
      <c r="U34" s="107">
        <f>-Assumptions!U124</f>
        <v>-160</v>
      </c>
      <c r="V34" s="107">
        <f>-Assumptions!V124</f>
        <v>-160</v>
      </c>
      <c r="W34" s="107">
        <f>-Assumptions!W124</f>
        <v>-160</v>
      </c>
      <c r="X34" s="107">
        <f>-Assumptions!X124</f>
        <v>-160</v>
      </c>
      <c r="Y34" s="107">
        <f>-Assumptions!Y124</f>
        <v>-160</v>
      </c>
      <c r="Z34" s="107">
        <f>-Assumptions!Z124</f>
        <v>-160</v>
      </c>
      <c r="AA34" s="107">
        <f>-Assumptions!AA124</f>
        <v>-160</v>
      </c>
      <c r="AB34" s="107">
        <f>-Assumptions!AB124</f>
        <v>-160</v>
      </c>
      <c r="AC34" s="107">
        <f>-Assumptions!AC124</f>
        <v>-160</v>
      </c>
      <c r="AD34" s="107">
        <f>-Assumptions!AD124</f>
        <v>-160</v>
      </c>
      <c r="AE34" s="107">
        <f>-Assumptions!AE124</f>
        <v>-160</v>
      </c>
      <c r="AF34" s="107">
        <f>-Assumptions!AF124</f>
        <v>-160</v>
      </c>
      <c r="AG34" s="107">
        <f>-Assumptions!AG124</f>
        <v>-160</v>
      </c>
      <c r="AH34" s="107">
        <f>-Assumptions!AH124</f>
        <v>-160</v>
      </c>
      <c r="AI34" s="107">
        <f>-Assumptions!AI124</f>
        <v>-160</v>
      </c>
      <c r="AJ34" s="107">
        <f>-Assumptions!AJ124</f>
        <v>-160</v>
      </c>
      <c r="AK34" s="107">
        <f>-Assumptions!AK124</f>
        <v>-160</v>
      </c>
      <c r="AL34" s="107">
        <f>-Assumptions!AL124</f>
        <v>-160</v>
      </c>
      <c r="AM34" s="107">
        <f>-Assumptions!AM124</f>
        <v>-160</v>
      </c>
      <c r="AN34" s="107">
        <f>-Assumptions!AN124</f>
        <v>-160</v>
      </c>
      <c r="AO34" s="107">
        <f>-Assumptions!AO124</f>
        <v>-160</v>
      </c>
      <c r="AP34" s="107">
        <f>-Assumptions!AP124</f>
        <v>-160</v>
      </c>
      <c r="AQ34" s="107">
        <f>-Assumptions!AQ124</f>
        <v>-160</v>
      </c>
      <c r="AR34" s="107">
        <f>-Assumptions!AR124</f>
        <v>-160</v>
      </c>
      <c r="AS34" s="107">
        <f>-Assumptions!AS124</f>
        <v>-160</v>
      </c>
      <c r="AT34" s="107">
        <f>-Assumptions!AT124</f>
        <v>-160</v>
      </c>
      <c r="AU34" s="107">
        <f>-Assumptions!AU124</f>
        <v>-160</v>
      </c>
      <c r="AV34" s="107">
        <f>-Assumptions!AV124</f>
        <v>-160</v>
      </c>
      <c r="AW34" s="107">
        <f>-Assumptions!AW124</f>
        <v>-160</v>
      </c>
      <c r="AX34" s="107">
        <f>-Assumptions!AX124</f>
        <v>-160</v>
      </c>
      <c r="AY34" s="107">
        <f>-Assumptions!AY124</f>
        <v>-160</v>
      </c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  <c r="BZ34" s="17"/>
      <c r="CA34" s="17"/>
      <c r="CB34" s="17"/>
      <c r="CC34" s="17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17"/>
      <c r="DH34" s="17"/>
      <c r="DI34" s="17"/>
      <c r="DJ34" s="17"/>
      <c r="DK34" s="17"/>
      <c r="DL34" s="17"/>
      <c r="DM34" s="17"/>
      <c r="DN34" s="17"/>
      <c r="DO34" s="17"/>
      <c r="DP34" s="17"/>
      <c r="DQ34" s="17"/>
      <c r="DR34" s="17"/>
      <c r="DS34" s="17"/>
      <c r="DT34" s="17"/>
      <c r="DU34" s="17"/>
      <c r="DV34" s="17"/>
      <c r="DW34" s="17"/>
      <c r="DX34" s="17"/>
      <c r="DY34" s="17"/>
      <c r="DZ34" s="17"/>
      <c r="EA34" s="17"/>
      <c r="EB34" s="17"/>
      <c r="EC34" s="17"/>
      <c r="ED34" s="17"/>
      <c r="EE34" s="17"/>
      <c r="EF34" s="17"/>
      <c r="EG34" s="17"/>
      <c r="EH34" s="17"/>
      <c r="EI34" s="17"/>
      <c r="EJ34" s="17"/>
      <c r="EK34" s="17"/>
      <c r="EL34" s="17"/>
      <c r="EM34" s="17"/>
      <c r="EN34" s="17"/>
      <c r="EO34" s="17"/>
      <c r="EP34" s="17"/>
      <c r="EQ34" s="17"/>
      <c r="ER34" s="17"/>
      <c r="ES34" s="17"/>
      <c r="ET34" s="17"/>
      <c r="EU34" s="17"/>
      <c r="EV34" s="17"/>
      <c r="EW34" s="17"/>
      <c r="EX34" s="17"/>
      <c r="EY34" s="17"/>
    </row>
    <row r="35" spans="1:155" s="219" customFormat="1" ht="13" hidden="1" outlineLevel="1" x14ac:dyDescent="0.15">
      <c r="A35" s="17"/>
      <c r="B35" s="299" t="s">
        <v>235</v>
      </c>
      <c r="C35" s="17"/>
      <c r="D35" s="107">
        <f>-Assumptions!D125</f>
        <v>0</v>
      </c>
      <c r="E35" s="107">
        <f>-Assumptions!E125</f>
        <v>0</v>
      </c>
      <c r="F35" s="107">
        <f>-Assumptions!F125</f>
        <v>0</v>
      </c>
      <c r="G35" s="107">
        <f>-Assumptions!G125</f>
        <v>0</v>
      </c>
      <c r="H35" s="107">
        <f>-Assumptions!H125</f>
        <v>0</v>
      </c>
      <c r="I35" s="107">
        <f>-Assumptions!I125</f>
        <v>0</v>
      </c>
      <c r="J35" s="107">
        <f>-Assumptions!J125</f>
        <v>-70</v>
      </c>
      <c r="K35" s="107">
        <f>-Assumptions!K125</f>
        <v>0</v>
      </c>
      <c r="L35" s="107">
        <f>-Assumptions!L125</f>
        <v>0</v>
      </c>
      <c r="M35" s="107">
        <f>-Assumptions!M125</f>
        <v>0</v>
      </c>
      <c r="N35" s="107">
        <f>-Assumptions!N125</f>
        <v>0</v>
      </c>
      <c r="O35" s="107">
        <f>-Assumptions!O125</f>
        <v>0</v>
      </c>
      <c r="P35" s="107">
        <f>-Assumptions!P125</f>
        <v>0</v>
      </c>
      <c r="Q35" s="107">
        <f>-Assumptions!Q125</f>
        <v>0</v>
      </c>
      <c r="R35" s="107">
        <f>-Assumptions!R125</f>
        <v>0</v>
      </c>
      <c r="S35" s="107">
        <f>-Assumptions!S125</f>
        <v>0</v>
      </c>
      <c r="T35" s="107">
        <f>-Assumptions!T125</f>
        <v>0</v>
      </c>
      <c r="U35" s="107">
        <f>-Assumptions!U125</f>
        <v>0</v>
      </c>
      <c r="V35" s="107">
        <f>-Assumptions!V125</f>
        <v>0</v>
      </c>
      <c r="W35" s="107">
        <f>-Assumptions!W125</f>
        <v>0</v>
      </c>
      <c r="X35" s="107">
        <f>-Assumptions!X125</f>
        <v>0</v>
      </c>
      <c r="Y35" s="107">
        <f>-Assumptions!Y125</f>
        <v>0</v>
      </c>
      <c r="Z35" s="107">
        <f>-Assumptions!Z125</f>
        <v>0</v>
      </c>
      <c r="AA35" s="107">
        <f>-Assumptions!AA125</f>
        <v>0</v>
      </c>
      <c r="AB35" s="107">
        <f>-Assumptions!AB125</f>
        <v>0</v>
      </c>
      <c r="AC35" s="107">
        <f>-Assumptions!AC125</f>
        <v>0</v>
      </c>
      <c r="AD35" s="107">
        <f>-Assumptions!AD125</f>
        <v>0</v>
      </c>
      <c r="AE35" s="107">
        <f>-Assumptions!AE125</f>
        <v>0</v>
      </c>
      <c r="AF35" s="107">
        <f>-Assumptions!AF125</f>
        <v>0</v>
      </c>
      <c r="AG35" s="107">
        <f>-Assumptions!AG125</f>
        <v>0</v>
      </c>
      <c r="AH35" s="107">
        <f>-Assumptions!AH125</f>
        <v>0</v>
      </c>
      <c r="AI35" s="107">
        <f>-Assumptions!AI125</f>
        <v>0</v>
      </c>
      <c r="AJ35" s="107">
        <f>-Assumptions!AJ125</f>
        <v>0</v>
      </c>
      <c r="AK35" s="107">
        <f>-Assumptions!AK125</f>
        <v>0</v>
      </c>
      <c r="AL35" s="107">
        <f>-Assumptions!AL125</f>
        <v>0</v>
      </c>
      <c r="AM35" s="107">
        <f>-Assumptions!AM125</f>
        <v>0</v>
      </c>
      <c r="AN35" s="107">
        <f>-Assumptions!AN125</f>
        <v>0</v>
      </c>
      <c r="AO35" s="107">
        <f>-Assumptions!AO125</f>
        <v>0</v>
      </c>
      <c r="AP35" s="107">
        <f>-Assumptions!AP125</f>
        <v>0</v>
      </c>
      <c r="AQ35" s="107">
        <f>-Assumptions!AQ125</f>
        <v>0</v>
      </c>
      <c r="AR35" s="107">
        <f>-Assumptions!AR125</f>
        <v>0</v>
      </c>
      <c r="AS35" s="107">
        <f>-Assumptions!AS125</f>
        <v>0</v>
      </c>
      <c r="AT35" s="107">
        <f>-Assumptions!AT125</f>
        <v>0</v>
      </c>
      <c r="AU35" s="107">
        <f>-Assumptions!AU125</f>
        <v>0</v>
      </c>
      <c r="AV35" s="107">
        <f>-Assumptions!AV125</f>
        <v>0</v>
      </c>
      <c r="AW35" s="107">
        <f>-Assumptions!AW125</f>
        <v>0</v>
      </c>
      <c r="AX35" s="107">
        <f>-Assumptions!AX125</f>
        <v>0</v>
      </c>
      <c r="AY35" s="107">
        <f>-Assumptions!AY125</f>
        <v>0</v>
      </c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  <c r="DG35" s="17"/>
      <c r="DH35" s="17"/>
      <c r="DI35" s="17"/>
      <c r="DJ35" s="17"/>
      <c r="DK35" s="17"/>
      <c r="DL35" s="17"/>
      <c r="DM35" s="17"/>
      <c r="DN35" s="17"/>
      <c r="DO35" s="17"/>
      <c r="DP35" s="17"/>
      <c r="DQ35" s="17"/>
      <c r="DR35" s="17"/>
      <c r="DS35" s="17"/>
      <c r="DT35" s="17"/>
      <c r="DU35" s="17"/>
      <c r="DV35" s="17"/>
      <c r="DW35" s="17"/>
      <c r="DX35" s="17"/>
      <c r="DY35" s="17"/>
      <c r="DZ35" s="17"/>
      <c r="EA35" s="17"/>
      <c r="EB35" s="17"/>
      <c r="EC35" s="17"/>
      <c r="ED35" s="17"/>
      <c r="EE35" s="17"/>
      <c r="EF35" s="17"/>
      <c r="EG35" s="17"/>
      <c r="EH35" s="17"/>
      <c r="EI35" s="17"/>
      <c r="EJ35" s="17"/>
      <c r="EK35" s="17"/>
      <c r="EL35" s="17"/>
      <c r="EM35" s="17"/>
      <c r="EN35" s="17"/>
      <c r="EO35" s="17"/>
      <c r="EP35" s="17"/>
      <c r="EQ35" s="17"/>
      <c r="ER35" s="17"/>
      <c r="ES35" s="17"/>
      <c r="ET35" s="17"/>
      <c r="EU35" s="17"/>
      <c r="EV35" s="17"/>
      <c r="EW35" s="17"/>
      <c r="EX35" s="17"/>
      <c r="EY35" s="17"/>
    </row>
    <row r="36" spans="1:155" s="219" customFormat="1" ht="13" hidden="1" outlineLevel="1" x14ac:dyDescent="0.15">
      <c r="A36" s="17"/>
      <c r="B36" s="299" t="s">
        <v>402</v>
      </c>
      <c r="C36" s="17"/>
      <c r="D36" s="107">
        <f>-Assumptions!D126</f>
        <v>0</v>
      </c>
      <c r="E36" s="107">
        <f>-Assumptions!E126</f>
        <v>0</v>
      </c>
      <c r="F36" s="107">
        <f>-Assumptions!F126</f>
        <v>0</v>
      </c>
      <c r="G36" s="107">
        <f>-Assumptions!G126</f>
        <v>0</v>
      </c>
      <c r="H36" s="107">
        <f>-Assumptions!H126</f>
        <v>0</v>
      </c>
      <c r="I36" s="107">
        <f>-Assumptions!I126</f>
        <v>0</v>
      </c>
      <c r="J36" s="107">
        <f>-Assumptions!J126</f>
        <v>0</v>
      </c>
      <c r="K36" s="107">
        <f>-Assumptions!K126</f>
        <v>0</v>
      </c>
      <c r="L36" s="107">
        <f>-Assumptions!L126</f>
        <v>0</v>
      </c>
      <c r="M36" s="107">
        <f>-Assumptions!M126</f>
        <v>0</v>
      </c>
      <c r="N36" s="107">
        <f>-Assumptions!N126</f>
        <v>0</v>
      </c>
      <c r="O36" s="107">
        <f>-Assumptions!O126</f>
        <v>0</v>
      </c>
      <c r="P36" s="107">
        <f>-Assumptions!P126</f>
        <v>0</v>
      </c>
      <c r="Q36" s="107">
        <f>-Assumptions!Q126</f>
        <v>0</v>
      </c>
      <c r="R36" s="107">
        <f>-Assumptions!R126</f>
        <v>0</v>
      </c>
      <c r="S36" s="107">
        <f>-Assumptions!S126</f>
        <v>-466.66666666666669</v>
      </c>
      <c r="T36" s="107">
        <f>-Assumptions!T126</f>
        <v>-466.66666666666669</v>
      </c>
      <c r="U36" s="107">
        <f>-Assumptions!U126</f>
        <v>-466.66666666666669</v>
      </c>
      <c r="V36" s="107">
        <f>-Assumptions!V126</f>
        <v>-466.66666666666669</v>
      </c>
      <c r="W36" s="107">
        <f>-Assumptions!W126</f>
        <v>-466.66666666666669</v>
      </c>
      <c r="X36" s="107">
        <f>-Assumptions!X126</f>
        <v>-466.66666666666669</v>
      </c>
      <c r="Y36" s="107">
        <f>-Assumptions!Y126</f>
        <v>-466.66666666666669</v>
      </c>
      <c r="Z36" s="107">
        <f>-Assumptions!Z126</f>
        <v>-466.66666666666669</v>
      </c>
      <c r="AA36" s="107">
        <f>-Assumptions!AA126</f>
        <v>-466.66666666666669</v>
      </c>
      <c r="AB36" s="107">
        <f>-Assumptions!AB126</f>
        <v>-466.66666666666669</v>
      </c>
      <c r="AC36" s="107">
        <f>-Assumptions!AC126</f>
        <v>-466.66666666666669</v>
      </c>
      <c r="AD36" s="107">
        <f>-Assumptions!AD126</f>
        <v>-466.66666666666669</v>
      </c>
      <c r="AE36" s="107">
        <f>-Assumptions!AE126</f>
        <v>-466.66666666666669</v>
      </c>
      <c r="AF36" s="107">
        <f>-Assumptions!AF126</f>
        <v>-833.33333333333337</v>
      </c>
      <c r="AG36" s="107">
        <f>-Assumptions!AG126</f>
        <v>-833.33333333333337</v>
      </c>
      <c r="AH36" s="107">
        <f>-Assumptions!AH126</f>
        <v>-833.33333333333337</v>
      </c>
      <c r="AI36" s="107">
        <f>-Assumptions!AI126</f>
        <v>-833.33333333333337</v>
      </c>
      <c r="AJ36" s="107">
        <f>-Assumptions!AJ126</f>
        <v>-833.33333333333337</v>
      </c>
      <c r="AK36" s="107">
        <f>-Assumptions!AK126</f>
        <v>-833.33333333333337</v>
      </c>
      <c r="AL36" s="107">
        <f>-Assumptions!AL126</f>
        <v>-833.33333333333337</v>
      </c>
      <c r="AM36" s="107">
        <f>-Assumptions!AM126</f>
        <v>-833.33333333333337</v>
      </c>
      <c r="AN36" s="107">
        <f>-Assumptions!AN126</f>
        <v>-833.33333333333337</v>
      </c>
      <c r="AO36" s="107">
        <f>-Assumptions!AO126</f>
        <v>-833.33333333333337</v>
      </c>
      <c r="AP36" s="107">
        <f>-Assumptions!AP126</f>
        <v>-833.33333333333337</v>
      </c>
      <c r="AQ36" s="107">
        <f>-Assumptions!AQ126</f>
        <v>-833.33333333333337</v>
      </c>
      <c r="AR36" s="107">
        <f>-Assumptions!AR126</f>
        <v>-833.33333333333337</v>
      </c>
      <c r="AS36" s="107">
        <f>-Assumptions!AS126</f>
        <v>-1666.6666666666667</v>
      </c>
      <c r="AT36" s="107">
        <f>-Assumptions!AT126</f>
        <v>-1666.6666666666667</v>
      </c>
      <c r="AU36" s="107">
        <f>-Assumptions!AU126</f>
        <v>-1666.6666666666667</v>
      </c>
      <c r="AV36" s="107">
        <f>-Assumptions!AV126</f>
        <v>-1666.6666666666667</v>
      </c>
      <c r="AW36" s="107">
        <f>-Assumptions!AW126</f>
        <v>-1666.6666666666667</v>
      </c>
      <c r="AX36" s="107">
        <f>-Assumptions!AX126</f>
        <v>-1666.6666666666667</v>
      </c>
      <c r="AY36" s="107">
        <f>-Assumptions!AY126</f>
        <v>-1666.6666666666667</v>
      </c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  <c r="BY36" s="17"/>
      <c r="BZ36" s="17"/>
      <c r="CA36" s="17"/>
      <c r="CB36" s="17"/>
      <c r="CC36" s="17"/>
      <c r="CD36" s="17"/>
      <c r="CE36" s="17"/>
      <c r="CF36" s="17"/>
      <c r="CG36" s="17"/>
      <c r="CH36" s="17"/>
      <c r="CI36" s="17"/>
      <c r="CJ36" s="17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  <c r="CW36" s="17"/>
      <c r="CX36" s="17"/>
      <c r="CY36" s="17"/>
      <c r="CZ36" s="17"/>
      <c r="DA36" s="17"/>
      <c r="DB36" s="17"/>
      <c r="DC36" s="17"/>
      <c r="DD36" s="17"/>
      <c r="DE36" s="17"/>
      <c r="DF36" s="17"/>
      <c r="DG36" s="17"/>
      <c r="DH36" s="17"/>
      <c r="DI36" s="17"/>
      <c r="DJ36" s="17"/>
      <c r="DK36" s="17"/>
      <c r="DL36" s="17"/>
      <c r="DM36" s="17"/>
      <c r="DN36" s="17"/>
      <c r="DO36" s="17"/>
      <c r="DP36" s="17"/>
      <c r="DQ36" s="17"/>
      <c r="DR36" s="17"/>
      <c r="DS36" s="17"/>
      <c r="DT36" s="17"/>
      <c r="DU36" s="17"/>
      <c r="DV36" s="17"/>
      <c r="DW36" s="17"/>
      <c r="DX36" s="17"/>
      <c r="DY36" s="17"/>
      <c r="DZ36" s="17"/>
      <c r="EA36" s="17"/>
      <c r="EB36" s="17"/>
      <c r="EC36" s="17"/>
      <c r="ED36" s="17"/>
      <c r="EE36" s="17"/>
      <c r="EF36" s="17"/>
      <c r="EG36" s="17"/>
      <c r="EH36" s="17"/>
      <c r="EI36" s="17"/>
      <c r="EJ36" s="17"/>
      <c r="EK36" s="17"/>
      <c r="EL36" s="17"/>
      <c r="EM36" s="17"/>
      <c r="EN36" s="17"/>
      <c r="EO36" s="17"/>
      <c r="EP36" s="17"/>
      <c r="EQ36" s="17"/>
      <c r="ER36" s="17"/>
      <c r="ES36" s="17"/>
      <c r="ET36" s="17"/>
      <c r="EU36" s="17"/>
      <c r="EV36" s="17"/>
      <c r="EW36" s="17"/>
      <c r="EX36" s="17"/>
      <c r="EY36" s="17"/>
    </row>
    <row r="37" spans="1:155" s="219" customFormat="1" ht="13" collapsed="1" x14ac:dyDescent="0.15">
      <c r="A37" s="17"/>
      <c r="B37" s="17" t="s">
        <v>404</v>
      </c>
      <c r="C37" s="17"/>
      <c r="D37" s="107">
        <f>-Assumptions!D178</f>
        <v>-17.850000000000001</v>
      </c>
      <c r="E37" s="107">
        <f>-Assumptions!E178</f>
        <v>0</v>
      </c>
      <c r="F37" s="107">
        <f>-Assumptions!F178</f>
        <v>0</v>
      </c>
      <c r="G37" s="107">
        <f>-Assumptions!G178</f>
        <v>-240</v>
      </c>
      <c r="H37" s="107">
        <f>-Assumptions!H178</f>
        <v>0</v>
      </c>
      <c r="I37" s="107">
        <f>-Assumptions!I178</f>
        <v>0</v>
      </c>
      <c r="J37" s="107">
        <f>-Assumptions!J178</f>
        <v>-1627.45</v>
      </c>
      <c r="K37" s="107">
        <f>-Assumptions!K178</f>
        <v>0</v>
      </c>
      <c r="L37" s="107">
        <f>-Assumptions!L178</f>
        <v>0</v>
      </c>
      <c r="M37" s="107">
        <f>-Assumptions!M178</f>
        <v>0</v>
      </c>
      <c r="N37" s="107">
        <f>-Assumptions!N178</f>
        <v>0</v>
      </c>
      <c r="O37" s="107">
        <f>-Assumptions!O178</f>
        <v>-42.975000000000001</v>
      </c>
      <c r="P37" s="107">
        <f>-Assumptions!P178</f>
        <v>0</v>
      </c>
      <c r="Q37" s="107">
        <f>-Assumptions!Q178</f>
        <v>0</v>
      </c>
      <c r="R37" s="107">
        <f>-Assumptions!R178</f>
        <v>0</v>
      </c>
      <c r="S37" s="107">
        <f>-Assumptions!S178</f>
        <v>0</v>
      </c>
      <c r="T37" s="107">
        <f>-Assumptions!T178</f>
        <v>0</v>
      </c>
      <c r="U37" s="107">
        <f>-Assumptions!U178</f>
        <v>-2000</v>
      </c>
      <c r="V37" s="107">
        <f>-Assumptions!V178</f>
        <v>-8000</v>
      </c>
      <c r="W37" s="107">
        <f>-Assumptions!W178</f>
        <v>-7000</v>
      </c>
      <c r="X37" s="107">
        <f>-Assumptions!X178</f>
        <v>-4000</v>
      </c>
      <c r="Y37" s="107">
        <f>-Assumptions!Y178</f>
        <v>-1500</v>
      </c>
      <c r="Z37" s="107">
        <f>-Assumptions!Z178</f>
        <v>0</v>
      </c>
      <c r="AA37" s="107">
        <f>-Assumptions!AA178</f>
        <v>-5000</v>
      </c>
      <c r="AB37" s="107">
        <f>-Assumptions!AB178</f>
        <v>-1000</v>
      </c>
      <c r="AC37" s="107">
        <f>-Assumptions!AC178</f>
        <v>-2000</v>
      </c>
      <c r="AD37" s="107">
        <f>-Assumptions!AD178</f>
        <v>-7000</v>
      </c>
      <c r="AE37" s="107">
        <f>-Assumptions!AE178</f>
        <v>-18000</v>
      </c>
      <c r="AF37" s="107">
        <f>-Assumptions!AF178</f>
        <v>-10000</v>
      </c>
      <c r="AG37" s="107">
        <f>-Assumptions!AG178</f>
        <v>-19000</v>
      </c>
      <c r="AH37" s="107">
        <f>-Assumptions!AH178</f>
        <v>-7000</v>
      </c>
      <c r="AI37" s="107">
        <f>-Assumptions!AI178</f>
        <v>-17000</v>
      </c>
      <c r="AJ37" s="107">
        <f>-Assumptions!AJ178</f>
        <v>-7000</v>
      </c>
      <c r="AK37" s="107">
        <f>-Assumptions!AK178</f>
        <v>-5000</v>
      </c>
      <c r="AL37" s="107">
        <f>-Assumptions!AL178</f>
        <v>-3000</v>
      </c>
      <c r="AM37" s="107">
        <f>-Assumptions!AM178</f>
        <v>-16000</v>
      </c>
      <c r="AN37" s="107">
        <f>-Assumptions!AN178</f>
        <v>-3000</v>
      </c>
      <c r="AO37" s="107">
        <f>-Assumptions!AO178</f>
        <v>-7000</v>
      </c>
      <c r="AP37" s="107">
        <f>-Assumptions!AP178</f>
        <v>-15000</v>
      </c>
      <c r="AQ37" s="107">
        <f>-Assumptions!AQ178</f>
        <v>-30000</v>
      </c>
      <c r="AR37" s="107">
        <f>-Assumptions!AR178</f>
        <v>-26000</v>
      </c>
      <c r="AS37" s="107">
        <f>-Assumptions!AS178</f>
        <v>-16000</v>
      </c>
      <c r="AT37" s="107">
        <f>-Assumptions!AT178</f>
        <v>-18000</v>
      </c>
      <c r="AU37" s="107">
        <f>-Assumptions!AU178</f>
        <v>-23000</v>
      </c>
      <c r="AV37" s="107">
        <f>-Assumptions!AV178</f>
        <v>-3000</v>
      </c>
      <c r="AW37" s="107">
        <f>-Assumptions!AW178</f>
        <v>-16000</v>
      </c>
      <c r="AX37" s="107">
        <f>-Assumptions!AX178</f>
        <v>-10000</v>
      </c>
      <c r="AY37" s="107">
        <f>-Assumptions!AY178</f>
        <v>-35000</v>
      </c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  <c r="DU37" s="17"/>
      <c r="DV37" s="17"/>
      <c r="DW37" s="17"/>
      <c r="DX37" s="17"/>
      <c r="DY37" s="17"/>
      <c r="DZ37" s="17"/>
      <c r="EA37" s="17"/>
      <c r="EB37" s="17"/>
      <c r="EC37" s="17"/>
      <c r="ED37" s="17"/>
      <c r="EE37" s="17"/>
      <c r="EF37" s="17"/>
      <c r="EG37" s="17"/>
      <c r="EH37" s="17"/>
      <c r="EI37" s="17"/>
      <c r="EJ37" s="17"/>
      <c r="EK37" s="17"/>
      <c r="EL37" s="17"/>
      <c r="EM37" s="17"/>
      <c r="EN37" s="17"/>
      <c r="EO37" s="17"/>
      <c r="EP37" s="17"/>
      <c r="EQ37" s="17"/>
      <c r="ER37" s="17"/>
      <c r="ES37" s="17"/>
      <c r="ET37" s="17"/>
      <c r="EU37" s="17"/>
      <c r="EV37" s="17"/>
      <c r="EW37" s="17"/>
      <c r="EX37" s="17"/>
      <c r="EY37" s="17"/>
    </row>
    <row r="38" spans="1:155" s="219" customFormat="1" ht="13" x14ac:dyDescent="0.15">
      <c r="A38" s="17"/>
      <c r="B38" s="17" t="s">
        <v>587</v>
      </c>
      <c r="C38" s="17"/>
      <c r="D38" s="107">
        <f>-Assumptions!D182</f>
        <v>0</v>
      </c>
      <c r="E38" s="107">
        <f>-Assumptions!E182</f>
        <v>0</v>
      </c>
      <c r="F38" s="107">
        <f>-Assumptions!F182</f>
        <v>0</v>
      </c>
      <c r="G38" s="107">
        <f>-Assumptions!G182</f>
        <v>0</v>
      </c>
      <c r="H38" s="107">
        <f>-Assumptions!H182</f>
        <v>0</v>
      </c>
      <c r="I38" s="107">
        <f>-Assumptions!I182</f>
        <v>0</v>
      </c>
      <c r="J38" s="107">
        <f>-Assumptions!J182</f>
        <v>0</v>
      </c>
      <c r="K38" s="107">
        <f>-Assumptions!K182</f>
        <v>0</v>
      </c>
      <c r="L38" s="107">
        <f>-Assumptions!L182</f>
        <v>0</v>
      </c>
      <c r="M38" s="107">
        <f>-Assumptions!M182</f>
        <v>0</v>
      </c>
      <c r="N38" s="107">
        <f>-Assumptions!N182</f>
        <v>0</v>
      </c>
      <c r="O38" s="107">
        <f>-Assumptions!O182</f>
        <v>0</v>
      </c>
      <c r="P38" s="107">
        <f>-Assumptions!P182</f>
        <v>0</v>
      </c>
      <c r="Q38" s="107">
        <f>-Assumptions!Q182</f>
        <v>0</v>
      </c>
      <c r="R38" s="107">
        <f>-Assumptions!R182</f>
        <v>0</v>
      </c>
      <c r="S38" s="107">
        <f>-Assumptions!S182</f>
        <v>0</v>
      </c>
      <c r="T38" s="107">
        <f>-Assumptions!T182</f>
        <v>-5000</v>
      </c>
      <c r="U38" s="107">
        <f>-Assumptions!U182</f>
        <v>-2000</v>
      </c>
      <c r="V38" s="107">
        <f>-Assumptions!V182</f>
        <v>-1000</v>
      </c>
      <c r="W38" s="107">
        <f>-Assumptions!W182</f>
        <v>-5000</v>
      </c>
      <c r="X38" s="107">
        <f>-Assumptions!X182</f>
        <v>0</v>
      </c>
      <c r="Y38" s="107">
        <f>-Assumptions!Y182</f>
        <v>0</v>
      </c>
      <c r="Z38" s="107">
        <f>-Assumptions!Z182</f>
        <v>-1000</v>
      </c>
      <c r="AA38" s="107">
        <f>-Assumptions!AA182</f>
        <v>-2000</v>
      </c>
      <c r="AB38" s="107">
        <f>-Assumptions!AB182</f>
        <v>-500</v>
      </c>
      <c r="AC38" s="107">
        <f>-Assumptions!AC182</f>
        <v>-2000</v>
      </c>
      <c r="AD38" s="107">
        <f>-Assumptions!AD182</f>
        <v>-3000</v>
      </c>
      <c r="AE38" s="107">
        <f>-Assumptions!AE182</f>
        <v>-5000</v>
      </c>
      <c r="AF38" s="107">
        <f>-Assumptions!AF182</f>
        <v>-19000</v>
      </c>
      <c r="AG38" s="107">
        <f>-Assumptions!AG182</f>
        <v>-3500</v>
      </c>
      <c r="AH38" s="107">
        <f>-Assumptions!AH182</f>
        <v>-500</v>
      </c>
      <c r="AI38" s="107">
        <f>-Assumptions!AI182</f>
        <v>-6000</v>
      </c>
      <c r="AJ38" s="107">
        <f>-Assumptions!AJ182</f>
        <v>-1000</v>
      </c>
      <c r="AK38" s="107">
        <f>-Assumptions!AK182</f>
        <v>0</v>
      </c>
      <c r="AL38" s="107">
        <f>-Assumptions!AL182</f>
        <v>-4000</v>
      </c>
      <c r="AM38" s="107">
        <f>-Assumptions!AM182</f>
        <v>-500</v>
      </c>
      <c r="AN38" s="107">
        <f>-Assumptions!AN182</f>
        <v>-500</v>
      </c>
      <c r="AO38" s="107">
        <f>-Assumptions!AO182</f>
        <v>-8000</v>
      </c>
      <c r="AP38" s="107">
        <f>-Assumptions!AP182</f>
        <v>-10500</v>
      </c>
      <c r="AQ38" s="107">
        <f>-Assumptions!AQ182</f>
        <v>-4000</v>
      </c>
      <c r="AR38" s="107">
        <f>-Assumptions!AR182</f>
        <v>-12000</v>
      </c>
      <c r="AS38" s="107">
        <f>-Assumptions!AS182</f>
        <v>-6000</v>
      </c>
      <c r="AT38" s="107">
        <f>-Assumptions!AT182</f>
        <v>-4000</v>
      </c>
      <c r="AU38" s="107">
        <f>-Assumptions!AU182</f>
        <v>-4000</v>
      </c>
      <c r="AV38" s="107">
        <f>-Assumptions!AV182</f>
        <v>-1000</v>
      </c>
      <c r="AW38" s="107">
        <f>-Assumptions!AW182</f>
        <v>-8000</v>
      </c>
      <c r="AX38" s="107">
        <f>-Assumptions!AX182</f>
        <v>-6000</v>
      </c>
      <c r="AY38" s="107">
        <f>-Assumptions!AY182</f>
        <v>-500</v>
      </c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  <c r="DU38" s="17"/>
      <c r="DV38" s="17"/>
      <c r="DW38" s="17"/>
      <c r="DX38" s="17"/>
      <c r="DY38" s="17"/>
      <c r="DZ38" s="17"/>
      <c r="EA38" s="17"/>
      <c r="EB38" s="17"/>
      <c r="EC38" s="17"/>
      <c r="ED38" s="17"/>
      <c r="EE38" s="17"/>
      <c r="EF38" s="17"/>
      <c r="EG38" s="17"/>
      <c r="EH38" s="17"/>
      <c r="EI38" s="17"/>
      <c r="EJ38" s="17"/>
      <c r="EK38" s="17"/>
      <c r="EL38" s="17"/>
      <c r="EM38" s="17"/>
      <c r="EN38" s="17"/>
      <c r="EO38" s="17"/>
      <c r="EP38" s="17"/>
      <c r="EQ38" s="17"/>
      <c r="ER38" s="17"/>
      <c r="ES38" s="17"/>
      <c r="ET38" s="17"/>
      <c r="EU38" s="17"/>
      <c r="EV38" s="17"/>
      <c r="EW38" s="17"/>
      <c r="EX38" s="17"/>
      <c r="EY38" s="17"/>
    </row>
    <row r="39" spans="1:155" s="219" customFormat="1" ht="13" x14ac:dyDescent="0.15">
      <c r="A39" s="17"/>
      <c r="B39" s="17" t="s">
        <v>323</v>
      </c>
      <c r="C39" s="17"/>
      <c r="D39" s="107">
        <f>-Assumptions!D183</f>
        <v>0</v>
      </c>
      <c r="E39" s="107">
        <f>-Assumptions!E183</f>
        <v>0</v>
      </c>
      <c r="F39" s="107">
        <f>-Assumptions!F183</f>
        <v>0</v>
      </c>
      <c r="G39" s="107">
        <f>-Assumptions!G183</f>
        <v>0</v>
      </c>
      <c r="H39" s="107">
        <f>-Assumptions!H183</f>
        <v>0</v>
      </c>
      <c r="I39" s="107">
        <f>-Assumptions!I183</f>
        <v>0</v>
      </c>
      <c r="J39" s="107">
        <f>-Assumptions!J183</f>
        <v>0</v>
      </c>
      <c r="K39" s="107">
        <f>-Assumptions!K183</f>
        <v>0</v>
      </c>
      <c r="L39" s="107">
        <f>-Assumptions!L183</f>
        <v>0</v>
      </c>
      <c r="M39" s="107">
        <f>-Assumptions!M183</f>
        <v>0</v>
      </c>
      <c r="N39" s="107">
        <f>-Assumptions!N183</f>
        <v>0</v>
      </c>
      <c r="O39" s="107">
        <f>-Assumptions!O183</f>
        <v>0</v>
      </c>
      <c r="P39" s="107">
        <f>-Assumptions!P183</f>
        <v>0</v>
      </c>
      <c r="Q39" s="107">
        <f>-Assumptions!Q183</f>
        <v>0</v>
      </c>
      <c r="R39" s="107">
        <f>-Assumptions!R183</f>
        <v>0</v>
      </c>
      <c r="S39" s="107">
        <f>-Assumptions!S183</f>
        <v>0</v>
      </c>
      <c r="T39" s="107">
        <f>-Assumptions!T183</f>
        <v>0</v>
      </c>
      <c r="U39" s="107">
        <f>-Assumptions!U183</f>
        <v>0</v>
      </c>
      <c r="V39" s="107">
        <f>-Assumptions!V183</f>
        <v>0</v>
      </c>
      <c r="W39" s="107">
        <f>-Assumptions!W183</f>
        <v>-5000</v>
      </c>
      <c r="X39" s="107">
        <f>-Assumptions!X183</f>
        <v>0</v>
      </c>
      <c r="Y39" s="107">
        <f>-Assumptions!Y183</f>
        <v>0</v>
      </c>
      <c r="Z39" s="107">
        <f>-Assumptions!Z183</f>
        <v>0</v>
      </c>
      <c r="AA39" s="107">
        <f>-Assumptions!AA183</f>
        <v>0</v>
      </c>
      <c r="AB39" s="107">
        <f>-Assumptions!AB183</f>
        <v>0</v>
      </c>
      <c r="AC39" s="107">
        <f>-Assumptions!AC183</f>
        <v>-5000</v>
      </c>
      <c r="AD39" s="107">
        <f>-Assumptions!AD183</f>
        <v>-5000</v>
      </c>
      <c r="AE39" s="107">
        <f>-Assumptions!AE183</f>
        <v>0</v>
      </c>
      <c r="AF39" s="107">
        <f>-Assumptions!AF183</f>
        <v>0</v>
      </c>
      <c r="AG39" s="107">
        <f>-Assumptions!AG183</f>
        <v>0</v>
      </c>
      <c r="AH39" s="107">
        <f>-Assumptions!AH183</f>
        <v>0</v>
      </c>
      <c r="AI39" s="107">
        <f>-Assumptions!AI183</f>
        <v>0</v>
      </c>
      <c r="AJ39" s="107">
        <f>-Assumptions!AJ183</f>
        <v>0</v>
      </c>
      <c r="AK39" s="107">
        <f>-Assumptions!AK183</f>
        <v>0</v>
      </c>
      <c r="AL39" s="107">
        <f>-Assumptions!AL183</f>
        <v>0</v>
      </c>
      <c r="AM39" s="107">
        <f>-Assumptions!AM183</f>
        <v>0</v>
      </c>
      <c r="AN39" s="107">
        <f>-Assumptions!AN183</f>
        <v>0</v>
      </c>
      <c r="AO39" s="107">
        <f>-Assumptions!AO183</f>
        <v>-5000</v>
      </c>
      <c r="AP39" s="107">
        <f>-Assumptions!AP183</f>
        <v>-5000</v>
      </c>
      <c r="AQ39" s="107">
        <f>-Assumptions!AQ183</f>
        <v>0</v>
      </c>
      <c r="AR39" s="107">
        <f>-Assumptions!AR183</f>
        <v>-5000</v>
      </c>
      <c r="AS39" s="107">
        <f>-Assumptions!AS183</f>
        <v>0</v>
      </c>
      <c r="AT39" s="107">
        <f>-Assumptions!AT183</f>
        <v>0</v>
      </c>
      <c r="AU39" s="107">
        <f>-Assumptions!AU183</f>
        <v>0</v>
      </c>
      <c r="AV39" s="107">
        <f>-Assumptions!AV183</f>
        <v>0</v>
      </c>
      <c r="AW39" s="107">
        <f>-Assumptions!AW183</f>
        <v>0</v>
      </c>
      <c r="AX39" s="107">
        <f>-Assumptions!AX183</f>
        <v>0</v>
      </c>
      <c r="AY39" s="107">
        <f>-Assumptions!AY183</f>
        <v>0</v>
      </c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  <c r="BY39" s="17"/>
      <c r="BZ39" s="17"/>
      <c r="CA39" s="17"/>
      <c r="CB39" s="17"/>
      <c r="CC39" s="17"/>
      <c r="CD39" s="17"/>
      <c r="CE39" s="17"/>
      <c r="CF39" s="17"/>
      <c r="CG39" s="17"/>
      <c r="CH39" s="17"/>
      <c r="CI39" s="17"/>
      <c r="CJ39" s="17"/>
      <c r="CK39" s="17"/>
      <c r="CL39" s="17"/>
      <c r="CM39" s="17"/>
      <c r="CN39" s="17"/>
      <c r="CO39" s="17"/>
      <c r="CP39" s="17"/>
      <c r="CQ39" s="17"/>
      <c r="CR39" s="17"/>
      <c r="CS39" s="17"/>
      <c r="CT39" s="17"/>
      <c r="CU39" s="17"/>
      <c r="CV39" s="17"/>
      <c r="CW39" s="17"/>
      <c r="CX39" s="17"/>
      <c r="CY39" s="17"/>
      <c r="CZ39" s="17"/>
      <c r="DA39" s="17"/>
      <c r="DB39" s="17"/>
      <c r="DC39" s="17"/>
      <c r="DD39" s="17"/>
      <c r="DE39" s="17"/>
      <c r="DF39" s="17"/>
      <c r="DG39" s="17"/>
      <c r="DH39" s="17"/>
      <c r="DI39" s="17"/>
      <c r="DJ39" s="17"/>
      <c r="DK39" s="17"/>
      <c r="DL39" s="17"/>
      <c r="DM39" s="17"/>
      <c r="DN39" s="17"/>
      <c r="DO39" s="17"/>
      <c r="DP39" s="17"/>
      <c r="DQ39" s="17"/>
      <c r="DR39" s="17"/>
      <c r="DS39" s="17"/>
      <c r="DT39" s="17"/>
      <c r="DU39" s="17"/>
      <c r="DV39" s="17"/>
      <c r="DW39" s="17"/>
      <c r="DX39" s="17"/>
      <c r="DY39" s="17"/>
      <c r="DZ39" s="17"/>
      <c r="EA39" s="17"/>
      <c r="EB39" s="17"/>
      <c r="EC39" s="17"/>
      <c r="ED39" s="17"/>
      <c r="EE39" s="17"/>
      <c r="EF39" s="17"/>
      <c r="EG39" s="17"/>
      <c r="EH39" s="17"/>
      <c r="EI39" s="17"/>
      <c r="EJ39" s="17"/>
      <c r="EK39" s="17"/>
      <c r="EL39" s="17"/>
      <c r="EM39" s="17"/>
      <c r="EN39" s="17"/>
      <c r="EO39" s="17"/>
      <c r="EP39" s="17"/>
      <c r="EQ39" s="17"/>
      <c r="ER39" s="17"/>
      <c r="ES39" s="17"/>
      <c r="ET39" s="17"/>
      <c r="EU39" s="17"/>
      <c r="EV39" s="17"/>
      <c r="EW39" s="17"/>
      <c r="EX39" s="17"/>
      <c r="EY39" s="17"/>
    </row>
    <row r="40" spans="1:155" s="219" customFormat="1" ht="13" x14ac:dyDescent="0.15">
      <c r="A40" s="17"/>
      <c r="B40" s="17" t="s">
        <v>393</v>
      </c>
      <c r="C40" s="17"/>
      <c r="D40" s="107">
        <f>-Assumptions!D145</f>
        <v>0</v>
      </c>
      <c r="E40" s="107">
        <f>-Assumptions!E145</f>
        <v>0</v>
      </c>
      <c r="F40" s="107">
        <f>-Assumptions!F145</f>
        <v>0</v>
      </c>
      <c r="G40" s="107">
        <f>-Assumptions!G145</f>
        <v>0</v>
      </c>
      <c r="H40" s="107">
        <f>-Assumptions!H145</f>
        <v>0</v>
      </c>
      <c r="I40" s="107">
        <f>-Assumptions!I145</f>
        <v>0</v>
      </c>
      <c r="J40" s="107">
        <f>-Assumptions!J145</f>
        <v>0</v>
      </c>
      <c r="K40" s="107">
        <f>-Assumptions!K145</f>
        <v>0</v>
      </c>
      <c r="L40" s="107">
        <f>-Assumptions!L145</f>
        <v>0</v>
      </c>
      <c r="M40" s="107">
        <f>-Assumptions!M145</f>
        <v>0</v>
      </c>
      <c r="N40" s="107">
        <f>-Assumptions!N145</f>
        <v>0</v>
      </c>
      <c r="O40" s="107">
        <f>-Assumptions!O145</f>
        <v>0</v>
      </c>
      <c r="P40" s="107">
        <f>-Assumptions!P145</f>
        <v>0</v>
      </c>
      <c r="Q40" s="107">
        <f>-Assumptions!Q145</f>
        <v>0</v>
      </c>
      <c r="R40" s="107">
        <f>-Assumptions!R145</f>
        <v>0</v>
      </c>
      <c r="S40" s="107">
        <f>-Assumptions!S145</f>
        <v>0</v>
      </c>
      <c r="T40" s="107">
        <f>-Assumptions!T145</f>
        <v>0</v>
      </c>
      <c r="U40" s="107">
        <f>-Assumptions!U145</f>
        <v>0</v>
      </c>
      <c r="V40" s="107">
        <f>-Assumptions!V145</f>
        <v>-7034</v>
      </c>
      <c r="W40" s="107">
        <f>-Assumptions!W145</f>
        <v>-19887</v>
      </c>
      <c r="X40" s="107">
        <f>-Assumptions!X145</f>
        <v>0</v>
      </c>
      <c r="Y40" s="107">
        <f>-Assumptions!Y145</f>
        <v>0</v>
      </c>
      <c r="Z40" s="107">
        <f>-Assumptions!Z145</f>
        <v>0</v>
      </c>
      <c r="AA40" s="107">
        <f>-Assumptions!AA145</f>
        <v>0</v>
      </c>
      <c r="AB40" s="107">
        <f>-Assumptions!AB145</f>
        <v>0</v>
      </c>
      <c r="AC40" s="107">
        <f>-Assumptions!AC145</f>
        <v>0</v>
      </c>
      <c r="AD40" s="107">
        <f>-Assumptions!AD145</f>
        <v>0</v>
      </c>
      <c r="AE40" s="107">
        <f>-Assumptions!AE145</f>
        <v>-21180</v>
      </c>
      <c r="AF40" s="107">
        <f>-Assumptions!AF145</f>
        <v>-21230</v>
      </c>
      <c r="AG40" s="107">
        <f>-Assumptions!AG145</f>
        <v>0</v>
      </c>
      <c r="AH40" s="107">
        <f>-Assumptions!AH145</f>
        <v>0</v>
      </c>
      <c r="AI40" s="107">
        <f>-Assumptions!AI145</f>
        <v>0</v>
      </c>
      <c r="AJ40" s="107">
        <f>-Assumptions!AJ145</f>
        <v>0</v>
      </c>
      <c r="AK40" s="107">
        <f>-Assumptions!AK145</f>
        <v>0</v>
      </c>
      <c r="AL40" s="107">
        <f>-Assumptions!AL145</f>
        <v>0</v>
      </c>
      <c r="AM40" s="107">
        <f>-Assumptions!AM145</f>
        <v>0</v>
      </c>
      <c r="AN40" s="107">
        <f>-Assumptions!AN145</f>
        <v>0</v>
      </c>
      <c r="AO40" s="107">
        <f>-Assumptions!AO145</f>
        <v>0</v>
      </c>
      <c r="AP40" s="107">
        <f>-Assumptions!AP145</f>
        <v>0</v>
      </c>
      <c r="AQ40" s="107">
        <f>-Assumptions!AQ145</f>
        <v>-21180</v>
      </c>
      <c r="AR40" s="107">
        <f>-Assumptions!AR145</f>
        <v>0</v>
      </c>
      <c r="AS40" s="107">
        <f>-Assumptions!AS145</f>
        <v>0</v>
      </c>
      <c r="AT40" s="107">
        <f>-Assumptions!AT145</f>
        <v>0</v>
      </c>
      <c r="AU40" s="107">
        <f>-Assumptions!AU145</f>
        <v>0</v>
      </c>
      <c r="AV40" s="107">
        <f>-Assumptions!AV145</f>
        <v>0</v>
      </c>
      <c r="AW40" s="107">
        <f>-Assumptions!AW145</f>
        <v>0</v>
      </c>
      <c r="AX40" s="107">
        <f>-Assumptions!AX145</f>
        <v>0</v>
      </c>
      <c r="AY40" s="107">
        <f>-Assumptions!AY145</f>
        <v>0</v>
      </c>
      <c r="AZ40" s="10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  <c r="CQ40" s="17"/>
      <c r="CR40" s="17"/>
      <c r="CS40" s="17"/>
      <c r="CT40" s="17"/>
      <c r="CU40" s="17"/>
      <c r="CV40" s="17"/>
      <c r="CW40" s="17"/>
      <c r="CX40" s="17"/>
      <c r="CY40" s="17"/>
      <c r="CZ40" s="17"/>
      <c r="DA40" s="17"/>
      <c r="DB40" s="17"/>
      <c r="DC40" s="17"/>
      <c r="DD40" s="17"/>
      <c r="DE40" s="17"/>
      <c r="DF40" s="17"/>
      <c r="DG40" s="17"/>
      <c r="DH40" s="17"/>
      <c r="DI40" s="17"/>
      <c r="DJ40" s="17"/>
      <c r="DK40" s="17"/>
      <c r="DL40" s="17"/>
      <c r="DM40" s="17"/>
      <c r="DN40" s="17"/>
      <c r="DO40" s="17"/>
      <c r="DP40" s="17"/>
      <c r="DQ40" s="17"/>
      <c r="DR40" s="17"/>
      <c r="DS40" s="17"/>
      <c r="DT40" s="17"/>
      <c r="DU40" s="17"/>
      <c r="DV40" s="17"/>
      <c r="DW40" s="17"/>
      <c r="DX40" s="17"/>
      <c r="DY40" s="17"/>
      <c r="DZ40" s="17"/>
      <c r="EA40" s="17"/>
      <c r="EB40" s="17"/>
      <c r="EC40" s="17"/>
      <c r="ED40" s="17"/>
      <c r="EE40" s="17"/>
      <c r="EF40" s="17"/>
      <c r="EG40" s="17"/>
      <c r="EH40" s="17"/>
      <c r="EI40" s="17"/>
      <c r="EJ40" s="17"/>
      <c r="EK40" s="17"/>
      <c r="EL40" s="17"/>
      <c r="EM40" s="17"/>
      <c r="EN40" s="17"/>
      <c r="EO40" s="17"/>
      <c r="EP40" s="17"/>
      <c r="EQ40" s="17"/>
      <c r="ER40" s="17"/>
      <c r="ES40" s="17"/>
      <c r="ET40" s="17"/>
      <c r="EU40" s="17"/>
      <c r="EV40" s="17"/>
      <c r="EW40" s="17"/>
      <c r="EX40" s="17"/>
      <c r="EY40" s="17"/>
    </row>
    <row r="41" spans="1:155" s="219" customFormat="1" ht="13" hidden="1" outlineLevel="1" x14ac:dyDescent="0.15">
      <c r="A41" s="17"/>
      <c r="B41" s="299" t="s">
        <v>246</v>
      </c>
      <c r="C41" s="17"/>
      <c r="D41" s="107">
        <f>-Assumptions!D146</f>
        <v>0</v>
      </c>
      <c r="E41" s="107">
        <f>-Assumptions!E146</f>
        <v>0</v>
      </c>
      <c r="F41" s="107">
        <f>-Assumptions!F146</f>
        <v>0</v>
      </c>
      <c r="G41" s="107">
        <f>-Assumptions!G146</f>
        <v>0</v>
      </c>
      <c r="H41" s="107">
        <f>-Assumptions!H146</f>
        <v>0</v>
      </c>
      <c r="I41" s="107">
        <f>-Assumptions!I146</f>
        <v>0</v>
      </c>
      <c r="J41" s="107">
        <f>-Assumptions!J146</f>
        <v>0</v>
      </c>
      <c r="K41" s="107">
        <f>-Assumptions!K146</f>
        <v>0</v>
      </c>
      <c r="L41" s="107">
        <f>-Assumptions!L146</f>
        <v>0</v>
      </c>
      <c r="M41" s="107">
        <f>-Assumptions!M146</f>
        <v>0</v>
      </c>
      <c r="N41" s="107">
        <f>-Assumptions!N146</f>
        <v>0</v>
      </c>
      <c r="O41" s="107">
        <f>-Assumptions!O146</f>
        <v>0</v>
      </c>
      <c r="P41" s="107">
        <f>-Assumptions!P146</f>
        <v>0</v>
      </c>
      <c r="Q41" s="107">
        <f>-Assumptions!Q146</f>
        <v>0</v>
      </c>
      <c r="R41" s="107">
        <f>-Assumptions!R146</f>
        <v>0</v>
      </c>
      <c r="S41" s="107">
        <f>-Assumptions!S146</f>
        <v>0</v>
      </c>
      <c r="T41" s="107">
        <f>-Assumptions!T146</f>
        <v>0</v>
      </c>
      <c r="U41" s="107">
        <f>-Assumptions!U146</f>
        <v>0</v>
      </c>
      <c r="V41" s="107">
        <f>-Assumptions!V146</f>
        <v>-1500</v>
      </c>
      <c r="W41" s="107">
        <f>-Assumptions!W146</f>
        <v>-3000</v>
      </c>
      <c r="X41" s="107">
        <f>-Assumptions!X146</f>
        <v>0</v>
      </c>
      <c r="Y41" s="107">
        <f>-Assumptions!Y146</f>
        <v>0</v>
      </c>
      <c r="Z41" s="107">
        <f>-Assumptions!Z146</f>
        <v>0</v>
      </c>
      <c r="AA41" s="107">
        <f>-Assumptions!AA146</f>
        <v>0</v>
      </c>
      <c r="AB41" s="107">
        <f>-Assumptions!AB146</f>
        <v>0</v>
      </c>
      <c r="AC41" s="107">
        <f>-Assumptions!AC146</f>
        <v>0</v>
      </c>
      <c r="AD41" s="107">
        <f>-Assumptions!AD146</f>
        <v>0</v>
      </c>
      <c r="AE41" s="107">
        <f>-Assumptions!AE146</f>
        <v>-3000</v>
      </c>
      <c r="AF41" s="107">
        <f>-Assumptions!AF146</f>
        <v>-3000</v>
      </c>
      <c r="AG41" s="107">
        <f>-Assumptions!AG146</f>
        <v>0</v>
      </c>
      <c r="AH41" s="107">
        <f>-Assumptions!AH146</f>
        <v>0</v>
      </c>
      <c r="AI41" s="107">
        <f>-Assumptions!AI146</f>
        <v>0</v>
      </c>
      <c r="AJ41" s="107">
        <f>-Assumptions!AJ146</f>
        <v>0</v>
      </c>
      <c r="AK41" s="107">
        <f>-Assumptions!AK146</f>
        <v>0</v>
      </c>
      <c r="AL41" s="107">
        <f>-Assumptions!AL146</f>
        <v>0</v>
      </c>
      <c r="AM41" s="107">
        <f>-Assumptions!AM146</f>
        <v>0</v>
      </c>
      <c r="AN41" s="107">
        <f>-Assumptions!AN146</f>
        <v>0</v>
      </c>
      <c r="AO41" s="107">
        <f>-Assumptions!AO146</f>
        <v>0</v>
      </c>
      <c r="AP41" s="107">
        <f>-Assumptions!AP146</f>
        <v>0</v>
      </c>
      <c r="AQ41" s="107">
        <f>-Assumptions!AQ146</f>
        <v>-3000</v>
      </c>
      <c r="AR41" s="107">
        <f>-Assumptions!AR146</f>
        <v>0</v>
      </c>
      <c r="AS41" s="107">
        <f>-Assumptions!AS146</f>
        <v>0</v>
      </c>
      <c r="AT41" s="107">
        <f>-Assumptions!AT146</f>
        <v>0</v>
      </c>
      <c r="AU41" s="107">
        <f>-Assumptions!AU146</f>
        <v>0</v>
      </c>
      <c r="AV41" s="107">
        <f>-Assumptions!AV146</f>
        <v>0</v>
      </c>
      <c r="AW41" s="107">
        <f>-Assumptions!AW146</f>
        <v>0</v>
      </c>
      <c r="AX41" s="107">
        <f>-Assumptions!AX146</f>
        <v>0</v>
      </c>
      <c r="AY41" s="107">
        <f>-Assumptions!AY146</f>
        <v>0</v>
      </c>
      <c r="AZ41" s="10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  <c r="CF41" s="17"/>
      <c r="CG41" s="17"/>
      <c r="CH41" s="17"/>
      <c r="CI41" s="17"/>
      <c r="CJ41" s="17"/>
      <c r="CK41" s="17"/>
      <c r="CL41" s="17"/>
      <c r="CM41" s="17"/>
      <c r="CN41" s="17"/>
      <c r="CO41" s="17"/>
      <c r="CP41" s="17"/>
      <c r="CQ41" s="17"/>
      <c r="CR41" s="17"/>
      <c r="CS41" s="17"/>
      <c r="CT41" s="17"/>
      <c r="CU41" s="17"/>
      <c r="CV41" s="17"/>
      <c r="CW41" s="17"/>
      <c r="CX41" s="17"/>
      <c r="CY41" s="17"/>
      <c r="CZ41" s="17"/>
      <c r="DA41" s="17"/>
      <c r="DB41" s="17"/>
      <c r="DC41" s="17"/>
      <c r="DD41" s="17"/>
      <c r="DE41" s="17"/>
      <c r="DF41" s="17"/>
      <c r="DG41" s="17"/>
      <c r="DH41" s="17"/>
      <c r="DI41" s="17"/>
      <c r="DJ41" s="17"/>
      <c r="DK41" s="17"/>
      <c r="DL41" s="17"/>
      <c r="DM41" s="17"/>
      <c r="DN41" s="17"/>
      <c r="DO41" s="17"/>
      <c r="DP41" s="17"/>
      <c r="DQ41" s="17"/>
      <c r="DR41" s="17"/>
      <c r="DS41" s="17"/>
      <c r="DT41" s="17"/>
      <c r="DU41" s="17"/>
      <c r="DV41" s="17"/>
      <c r="DW41" s="17"/>
      <c r="DX41" s="17"/>
      <c r="DY41" s="17"/>
      <c r="DZ41" s="17"/>
      <c r="EA41" s="17"/>
      <c r="EB41" s="17"/>
      <c r="EC41" s="17"/>
      <c r="ED41" s="17"/>
      <c r="EE41" s="17"/>
      <c r="EF41" s="17"/>
      <c r="EG41" s="17"/>
      <c r="EH41" s="17"/>
      <c r="EI41" s="17"/>
      <c r="EJ41" s="17"/>
      <c r="EK41" s="17"/>
      <c r="EL41" s="17"/>
      <c r="EM41" s="17"/>
      <c r="EN41" s="17"/>
      <c r="EO41" s="17"/>
      <c r="EP41" s="17"/>
      <c r="EQ41" s="17"/>
      <c r="ER41" s="17"/>
      <c r="ES41" s="17"/>
      <c r="ET41" s="17"/>
      <c r="EU41" s="17"/>
      <c r="EV41" s="17"/>
      <c r="EW41" s="17"/>
      <c r="EX41" s="17"/>
      <c r="EY41" s="17"/>
    </row>
    <row r="42" spans="1:155" s="219" customFormat="1" ht="13" hidden="1" outlineLevel="1" x14ac:dyDescent="0.15">
      <c r="A42" s="17"/>
      <c r="B42" s="299" t="s">
        <v>247</v>
      </c>
      <c r="C42" s="17"/>
      <c r="D42" s="107">
        <f>-Assumptions!D147</f>
        <v>0</v>
      </c>
      <c r="E42" s="107">
        <f>-Assumptions!E147</f>
        <v>0</v>
      </c>
      <c r="F42" s="107">
        <f>-Assumptions!F147</f>
        <v>0</v>
      </c>
      <c r="G42" s="107">
        <f>-Assumptions!G147</f>
        <v>0</v>
      </c>
      <c r="H42" s="107">
        <f>-Assumptions!H147</f>
        <v>0</v>
      </c>
      <c r="I42" s="107">
        <f>-Assumptions!I147</f>
        <v>0</v>
      </c>
      <c r="J42" s="107">
        <f>-Assumptions!J147</f>
        <v>0</v>
      </c>
      <c r="K42" s="107">
        <f>-Assumptions!K147</f>
        <v>0</v>
      </c>
      <c r="L42" s="107">
        <f>-Assumptions!L147</f>
        <v>0</v>
      </c>
      <c r="M42" s="107">
        <f>-Assumptions!M147</f>
        <v>0</v>
      </c>
      <c r="N42" s="107">
        <f>-Assumptions!N147</f>
        <v>0</v>
      </c>
      <c r="O42" s="107">
        <f>-Assumptions!O147</f>
        <v>0</v>
      </c>
      <c r="P42" s="107">
        <f>-Assumptions!P147</f>
        <v>0</v>
      </c>
      <c r="Q42" s="107">
        <f>-Assumptions!Q147</f>
        <v>0</v>
      </c>
      <c r="R42" s="107">
        <f>-Assumptions!R147</f>
        <v>0</v>
      </c>
      <c r="S42" s="107">
        <f>-Assumptions!S147</f>
        <v>0</v>
      </c>
      <c r="T42" s="107">
        <f>-Assumptions!T147</f>
        <v>0</v>
      </c>
      <c r="U42" s="107">
        <f>-Assumptions!U147</f>
        <v>0</v>
      </c>
      <c r="V42" s="107">
        <f>-Assumptions!V147</f>
        <v>-500</v>
      </c>
      <c r="W42" s="107">
        <f>-Assumptions!W147</f>
        <v>-5000</v>
      </c>
      <c r="X42" s="107">
        <f>-Assumptions!X147</f>
        <v>0</v>
      </c>
      <c r="Y42" s="107">
        <f>-Assumptions!Y147</f>
        <v>0</v>
      </c>
      <c r="Z42" s="107">
        <f>-Assumptions!Z147</f>
        <v>0</v>
      </c>
      <c r="AA42" s="107">
        <f>-Assumptions!AA147</f>
        <v>0</v>
      </c>
      <c r="AB42" s="107">
        <f>-Assumptions!AB147</f>
        <v>0</v>
      </c>
      <c r="AC42" s="107">
        <f>-Assumptions!AC147</f>
        <v>0</v>
      </c>
      <c r="AD42" s="107">
        <f>-Assumptions!AD147</f>
        <v>0</v>
      </c>
      <c r="AE42" s="107">
        <f>-Assumptions!AE147</f>
        <v>-5000</v>
      </c>
      <c r="AF42" s="107">
        <f>-Assumptions!AF147</f>
        <v>-5000</v>
      </c>
      <c r="AG42" s="107">
        <f>-Assumptions!AG147</f>
        <v>0</v>
      </c>
      <c r="AH42" s="107">
        <f>-Assumptions!AH147</f>
        <v>0</v>
      </c>
      <c r="AI42" s="107">
        <f>-Assumptions!AI147</f>
        <v>0</v>
      </c>
      <c r="AJ42" s="107">
        <f>-Assumptions!AJ147</f>
        <v>0</v>
      </c>
      <c r="AK42" s="107">
        <f>-Assumptions!AK147</f>
        <v>0</v>
      </c>
      <c r="AL42" s="107">
        <f>-Assumptions!AL147</f>
        <v>0</v>
      </c>
      <c r="AM42" s="107">
        <f>-Assumptions!AM147</f>
        <v>0</v>
      </c>
      <c r="AN42" s="107">
        <f>-Assumptions!AN147</f>
        <v>0</v>
      </c>
      <c r="AO42" s="107">
        <f>-Assumptions!AO147</f>
        <v>0</v>
      </c>
      <c r="AP42" s="107">
        <f>-Assumptions!AP147</f>
        <v>0</v>
      </c>
      <c r="AQ42" s="107">
        <f>-Assumptions!AQ147</f>
        <v>-5000</v>
      </c>
      <c r="AR42" s="107">
        <f>-Assumptions!AR147</f>
        <v>0</v>
      </c>
      <c r="AS42" s="107">
        <f>-Assumptions!AS147</f>
        <v>0</v>
      </c>
      <c r="AT42" s="107">
        <f>-Assumptions!AT147</f>
        <v>0</v>
      </c>
      <c r="AU42" s="107">
        <f>-Assumptions!AU147</f>
        <v>0</v>
      </c>
      <c r="AV42" s="107">
        <f>-Assumptions!AV147</f>
        <v>0</v>
      </c>
      <c r="AW42" s="107">
        <f>-Assumptions!AW147</f>
        <v>0</v>
      </c>
      <c r="AX42" s="107">
        <f>-Assumptions!AX147</f>
        <v>0</v>
      </c>
      <c r="AY42" s="107">
        <f>-Assumptions!AY147</f>
        <v>0</v>
      </c>
      <c r="AZ42" s="10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  <c r="BY42" s="17"/>
      <c r="BZ42" s="17"/>
      <c r="CA42" s="17"/>
      <c r="CB42" s="17"/>
      <c r="CC42" s="17"/>
      <c r="CD42" s="17"/>
      <c r="CE42" s="17"/>
      <c r="CF42" s="17"/>
      <c r="CG42" s="17"/>
      <c r="CH42" s="17"/>
      <c r="CI42" s="17"/>
      <c r="CJ42" s="17"/>
      <c r="CK42" s="17"/>
      <c r="CL42" s="17"/>
      <c r="CM42" s="17"/>
      <c r="CN42" s="17"/>
      <c r="CO42" s="17"/>
      <c r="CP42" s="17"/>
      <c r="CQ42" s="17"/>
      <c r="CR42" s="17"/>
      <c r="CS42" s="17"/>
      <c r="CT42" s="17"/>
      <c r="CU42" s="17"/>
      <c r="CV42" s="17"/>
      <c r="CW42" s="17"/>
      <c r="CX42" s="17"/>
      <c r="CY42" s="17"/>
      <c r="CZ42" s="17"/>
      <c r="DA42" s="17"/>
      <c r="DB42" s="17"/>
      <c r="DC42" s="17"/>
      <c r="DD42" s="17"/>
      <c r="DE42" s="17"/>
      <c r="DF42" s="17"/>
      <c r="DG42" s="17"/>
      <c r="DH42" s="17"/>
      <c r="DI42" s="17"/>
      <c r="DJ42" s="17"/>
      <c r="DK42" s="17"/>
      <c r="DL42" s="17"/>
      <c r="DM42" s="17"/>
      <c r="DN42" s="17"/>
      <c r="DO42" s="17"/>
      <c r="DP42" s="17"/>
      <c r="DQ42" s="17"/>
      <c r="DR42" s="17"/>
      <c r="DS42" s="17"/>
      <c r="DT42" s="17"/>
      <c r="DU42" s="17"/>
      <c r="DV42" s="17"/>
      <c r="DW42" s="17"/>
      <c r="DX42" s="17"/>
      <c r="DY42" s="17"/>
      <c r="DZ42" s="17"/>
      <c r="EA42" s="17"/>
      <c r="EB42" s="17"/>
      <c r="EC42" s="17"/>
      <c r="ED42" s="17"/>
      <c r="EE42" s="17"/>
      <c r="EF42" s="17"/>
      <c r="EG42" s="17"/>
      <c r="EH42" s="17"/>
      <c r="EI42" s="17"/>
      <c r="EJ42" s="17"/>
      <c r="EK42" s="17"/>
      <c r="EL42" s="17"/>
      <c r="EM42" s="17"/>
      <c r="EN42" s="17"/>
      <c r="EO42" s="17"/>
      <c r="EP42" s="17"/>
      <c r="EQ42" s="17"/>
      <c r="ER42" s="17"/>
      <c r="ES42" s="17"/>
      <c r="ET42" s="17"/>
      <c r="EU42" s="17"/>
      <c r="EV42" s="17"/>
      <c r="EW42" s="17"/>
      <c r="EX42" s="17"/>
      <c r="EY42" s="17"/>
    </row>
    <row r="43" spans="1:155" s="219" customFormat="1" ht="13" hidden="1" outlineLevel="1" x14ac:dyDescent="0.15">
      <c r="A43" s="17"/>
      <c r="B43" s="299" t="s">
        <v>388</v>
      </c>
      <c r="C43" s="17"/>
      <c r="D43" s="107">
        <f>-Assumptions!D148</f>
        <v>0</v>
      </c>
      <c r="E43" s="107">
        <f>-Assumptions!E148</f>
        <v>0</v>
      </c>
      <c r="F43" s="107">
        <f>-Assumptions!F148</f>
        <v>0</v>
      </c>
      <c r="G43" s="107">
        <f>-Assumptions!G148</f>
        <v>0</v>
      </c>
      <c r="H43" s="107">
        <f>-Assumptions!H148</f>
        <v>0</v>
      </c>
      <c r="I43" s="107">
        <f>-Assumptions!I148</f>
        <v>0</v>
      </c>
      <c r="J43" s="107">
        <f>-Assumptions!J148</f>
        <v>0</v>
      </c>
      <c r="K43" s="107">
        <f>-Assumptions!K148</f>
        <v>0</v>
      </c>
      <c r="L43" s="107">
        <f>-Assumptions!L148</f>
        <v>0</v>
      </c>
      <c r="M43" s="107">
        <f>-Assumptions!M148</f>
        <v>0</v>
      </c>
      <c r="N43" s="107">
        <f>-Assumptions!N148</f>
        <v>0</v>
      </c>
      <c r="O43" s="107">
        <f>-Assumptions!O148</f>
        <v>0</v>
      </c>
      <c r="P43" s="107">
        <f>-Assumptions!P148</f>
        <v>0</v>
      </c>
      <c r="Q43" s="107">
        <f>-Assumptions!Q148</f>
        <v>0</v>
      </c>
      <c r="R43" s="107">
        <f>-Assumptions!R148</f>
        <v>0</v>
      </c>
      <c r="S43" s="107">
        <f>-Assumptions!S148</f>
        <v>0</v>
      </c>
      <c r="T43" s="107">
        <f>-Assumptions!T148</f>
        <v>0</v>
      </c>
      <c r="U43" s="107">
        <f>-Assumptions!U148</f>
        <v>0</v>
      </c>
      <c r="V43" s="107">
        <f>-Assumptions!V148</f>
        <v>-1000</v>
      </c>
      <c r="W43" s="107">
        <f>-Assumptions!W148</f>
        <v>-2000</v>
      </c>
      <c r="X43" s="107">
        <f>-Assumptions!X148</f>
        <v>0</v>
      </c>
      <c r="Y43" s="107">
        <f>-Assumptions!Y148</f>
        <v>0</v>
      </c>
      <c r="Z43" s="107">
        <f>-Assumptions!Z148</f>
        <v>0</v>
      </c>
      <c r="AA43" s="107">
        <f>-Assumptions!AA148</f>
        <v>0</v>
      </c>
      <c r="AB43" s="107">
        <f>-Assumptions!AB148</f>
        <v>0</v>
      </c>
      <c r="AC43" s="107">
        <f>-Assumptions!AC148</f>
        <v>0</v>
      </c>
      <c r="AD43" s="107">
        <f>-Assumptions!AD148</f>
        <v>0</v>
      </c>
      <c r="AE43" s="107">
        <f>-Assumptions!AE148</f>
        <v>-2000</v>
      </c>
      <c r="AF43" s="107">
        <f>-Assumptions!AF148</f>
        <v>-2000</v>
      </c>
      <c r="AG43" s="107">
        <f>-Assumptions!AG148</f>
        <v>0</v>
      </c>
      <c r="AH43" s="107">
        <f>-Assumptions!AH148</f>
        <v>0</v>
      </c>
      <c r="AI43" s="107">
        <f>-Assumptions!AI148</f>
        <v>0</v>
      </c>
      <c r="AJ43" s="107">
        <f>-Assumptions!AJ148</f>
        <v>0</v>
      </c>
      <c r="AK43" s="107">
        <f>-Assumptions!AK148</f>
        <v>0</v>
      </c>
      <c r="AL43" s="107">
        <f>-Assumptions!AL148</f>
        <v>0</v>
      </c>
      <c r="AM43" s="107">
        <f>-Assumptions!AM148</f>
        <v>0</v>
      </c>
      <c r="AN43" s="107">
        <f>-Assumptions!AN148</f>
        <v>0</v>
      </c>
      <c r="AO43" s="107">
        <f>-Assumptions!AO148</f>
        <v>0</v>
      </c>
      <c r="AP43" s="107">
        <f>-Assumptions!AP148</f>
        <v>0</v>
      </c>
      <c r="AQ43" s="107">
        <f>-Assumptions!AQ148</f>
        <v>-2000</v>
      </c>
      <c r="AR43" s="107">
        <f>-Assumptions!AR148</f>
        <v>0</v>
      </c>
      <c r="AS43" s="107">
        <f>-Assumptions!AS148</f>
        <v>0</v>
      </c>
      <c r="AT43" s="107">
        <f>-Assumptions!AT148</f>
        <v>0</v>
      </c>
      <c r="AU43" s="107">
        <f>-Assumptions!AU148</f>
        <v>0</v>
      </c>
      <c r="AV43" s="107">
        <f>-Assumptions!AV148</f>
        <v>0</v>
      </c>
      <c r="AW43" s="107">
        <f>-Assumptions!AW148</f>
        <v>0</v>
      </c>
      <c r="AX43" s="107">
        <f>-Assumptions!AX148</f>
        <v>0</v>
      </c>
      <c r="AY43" s="107">
        <f>-Assumptions!AY148</f>
        <v>0</v>
      </c>
      <c r="AZ43" s="10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7"/>
      <c r="CE43" s="17"/>
      <c r="CF43" s="17"/>
      <c r="CG43" s="17"/>
      <c r="CH43" s="17"/>
      <c r="CI43" s="17"/>
      <c r="CJ43" s="17"/>
      <c r="CK43" s="17"/>
      <c r="CL43" s="17"/>
      <c r="CM43" s="17"/>
      <c r="CN43" s="17"/>
      <c r="CO43" s="17"/>
      <c r="CP43" s="17"/>
      <c r="CQ43" s="17"/>
      <c r="CR43" s="17"/>
      <c r="CS43" s="17"/>
      <c r="CT43" s="17"/>
      <c r="CU43" s="17"/>
      <c r="CV43" s="17"/>
      <c r="CW43" s="17"/>
      <c r="CX43" s="17"/>
      <c r="CY43" s="17"/>
      <c r="CZ43" s="17"/>
      <c r="DA43" s="17"/>
      <c r="DB43" s="17"/>
      <c r="DC43" s="17"/>
      <c r="DD43" s="17"/>
      <c r="DE43" s="17"/>
      <c r="DF43" s="17"/>
      <c r="DG43" s="17"/>
      <c r="DH43" s="17"/>
      <c r="DI43" s="17"/>
      <c r="DJ43" s="17"/>
      <c r="DK43" s="17"/>
      <c r="DL43" s="17"/>
      <c r="DM43" s="17"/>
      <c r="DN43" s="17"/>
      <c r="DO43" s="17"/>
      <c r="DP43" s="17"/>
      <c r="DQ43" s="17"/>
      <c r="DR43" s="17"/>
      <c r="DS43" s="17"/>
      <c r="DT43" s="17"/>
      <c r="DU43" s="17"/>
      <c r="DV43" s="17"/>
      <c r="DW43" s="17"/>
      <c r="DX43" s="17"/>
      <c r="DY43" s="17"/>
      <c r="DZ43" s="17"/>
      <c r="EA43" s="17"/>
      <c r="EB43" s="17"/>
      <c r="EC43" s="17"/>
      <c r="ED43" s="17"/>
      <c r="EE43" s="17"/>
      <c r="EF43" s="17"/>
      <c r="EG43" s="17"/>
      <c r="EH43" s="17"/>
      <c r="EI43" s="17"/>
      <c r="EJ43" s="17"/>
      <c r="EK43" s="17"/>
      <c r="EL43" s="17"/>
      <c r="EM43" s="17"/>
      <c r="EN43" s="17"/>
      <c r="EO43" s="17"/>
      <c r="EP43" s="17"/>
      <c r="EQ43" s="17"/>
      <c r="ER43" s="17"/>
      <c r="ES43" s="17"/>
      <c r="ET43" s="17"/>
      <c r="EU43" s="17"/>
      <c r="EV43" s="17"/>
      <c r="EW43" s="17"/>
      <c r="EX43" s="17"/>
      <c r="EY43" s="17"/>
    </row>
    <row r="44" spans="1:155" s="219" customFormat="1" ht="13" hidden="1" outlineLevel="1" x14ac:dyDescent="0.15">
      <c r="A44" s="17"/>
      <c r="B44" s="299" t="s">
        <v>248</v>
      </c>
      <c r="C44" s="17"/>
      <c r="D44" s="107">
        <f>-Assumptions!D149</f>
        <v>0</v>
      </c>
      <c r="E44" s="107">
        <f>-Assumptions!E149</f>
        <v>0</v>
      </c>
      <c r="F44" s="107">
        <f>-Assumptions!F149</f>
        <v>0</v>
      </c>
      <c r="G44" s="107">
        <f>-Assumptions!G149</f>
        <v>0</v>
      </c>
      <c r="H44" s="107">
        <f>-Assumptions!H149</f>
        <v>0</v>
      </c>
      <c r="I44" s="107">
        <f>-Assumptions!I149</f>
        <v>0</v>
      </c>
      <c r="J44" s="107">
        <f>-Assumptions!J149</f>
        <v>0</v>
      </c>
      <c r="K44" s="107">
        <f>-Assumptions!K149</f>
        <v>0</v>
      </c>
      <c r="L44" s="107">
        <f>-Assumptions!L149</f>
        <v>0</v>
      </c>
      <c r="M44" s="107">
        <f>-Assumptions!M149</f>
        <v>0</v>
      </c>
      <c r="N44" s="107">
        <f>-Assumptions!N149</f>
        <v>0</v>
      </c>
      <c r="O44" s="107">
        <f>-Assumptions!O149</f>
        <v>0</v>
      </c>
      <c r="P44" s="107">
        <f>-Assumptions!P149</f>
        <v>0</v>
      </c>
      <c r="Q44" s="107">
        <f>-Assumptions!Q149</f>
        <v>0</v>
      </c>
      <c r="R44" s="107">
        <f>-Assumptions!R149</f>
        <v>0</v>
      </c>
      <c r="S44" s="107">
        <f>-Assumptions!S149</f>
        <v>0</v>
      </c>
      <c r="T44" s="107">
        <f>-Assumptions!T149</f>
        <v>0</v>
      </c>
      <c r="U44" s="107">
        <f>-Assumptions!U149</f>
        <v>0</v>
      </c>
      <c r="V44" s="107">
        <f>-Assumptions!V149</f>
        <v>-900</v>
      </c>
      <c r="W44" s="107">
        <f>-Assumptions!W149</f>
        <v>-1000</v>
      </c>
      <c r="X44" s="107">
        <f>-Assumptions!X149</f>
        <v>0</v>
      </c>
      <c r="Y44" s="107">
        <f>-Assumptions!Y149</f>
        <v>0</v>
      </c>
      <c r="Z44" s="107">
        <f>-Assumptions!Z149</f>
        <v>0</v>
      </c>
      <c r="AA44" s="107">
        <f>-Assumptions!AA149</f>
        <v>0</v>
      </c>
      <c r="AB44" s="107">
        <f>-Assumptions!AB149</f>
        <v>0</v>
      </c>
      <c r="AC44" s="107">
        <f>-Assumptions!AC149</f>
        <v>0</v>
      </c>
      <c r="AD44" s="107">
        <f>-Assumptions!AD149</f>
        <v>0</v>
      </c>
      <c r="AE44" s="107">
        <f>-Assumptions!AE149</f>
        <v>-1000</v>
      </c>
      <c r="AF44" s="107">
        <f>-Assumptions!AF149</f>
        <v>-1350</v>
      </c>
      <c r="AG44" s="107">
        <f>-Assumptions!AG149</f>
        <v>0</v>
      </c>
      <c r="AH44" s="107">
        <f>-Assumptions!AH149</f>
        <v>0</v>
      </c>
      <c r="AI44" s="107">
        <f>-Assumptions!AI149</f>
        <v>0</v>
      </c>
      <c r="AJ44" s="107">
        <f>-Assumptions!AJ149</f>
        <v>0</v>
      </c>
      <c r="AK44" s="107">
        <f>-Assumptions!AK149</f>
        <v>0</v>
      </c>
      <c r="AL44" s="107">
        <f>-Assumptions!AL149</f>
        <v>0</v>
      </c>
      <c r="AM44" s="107">
        <f>-Assumptions!AM149</f>
        <v>0</v>
      </c>
      <c r="AN44" s="107">
        <f>-Assumptions!AN149</f>
        <v>0</v>
      </c>
      <c r="AO44" s="107">
        <f>-Assumptions!AO149</f>
        <v>0</v>
      </c>
      <c r="AP44" s="107">
        <f>-Assumptions!AP149</f>
        <v>0</v>
      </c>
      <c r="AQ44" s="107">
        <f>-Assumptions!AQ149</f>
        <v>-1000</v>
      </c>
      <c r="AR44" s="107">
        <f>-Assumptions!AR149</f>
        <v>0</v>
      </c>
      <c r="AS44" s="107">
        <f>-Assumptions!AS149</f>
        <v>0</v>
      </c>
      <c r="AT44" s="107">
        <f>-Assumptions!AT149</f>
        <v>0</v>
      </c>
      <c r="AU44" s="107">
        <f>-Assumptions!AU149</f>
        <v>0</v>
      </c>
      <c r="AV44" s="107">
        <f>-Assumptions!AV149</f>
        <v>0</v>
      </c>
      <c r="AW44" s="107">
        <f>-Assumptions!AW149</f>
        <v>0</v>
      </c>
      <c r="AX44" s="107">
        <f>-Assumptions!AX149</f>
        <v>0</v>
      </c>
      <c r="AY44" s="107">
        <f>-Assumptions!AY149</f>
        <v>0</v>
      </c>
      <c r="AZ44" s="10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17"/>
      <c r="CE44" s="17"/>
      <c r="CF44" s="17"/>
      <c r="CG44" s="17"/>
      <c r="CH44" s="17"/>
      <c r="CI44" s="17"/>
      <c r="CJ44" s="17"/>
      <c r="CK44" s="17"/>
      <c r="CL44" s="17"/>
      <c r="CM44" s="17"/>
      <c r="CN44" s="17"/>
      <c r="CO44" s="17"/>
      <c r="CP44" s="17"/>
      <c r="CQ44" s="17"/>
      <c r="CR44" s="17"/>
      <c r="CS44" s="17"/>
      <c r="CT44" s="17"/>
      <c r="CU44" s="17"/>
      <c r="CV44" s="17"/>
      <c r="CW44" s="17"/>
      <c r="CX44" s="17"/>
      <c r="CY44" s="17"/>
      <c r="CZ44" s="17"/>
      <c r="DA44" s="17"/>
      <c r="DB44" s="17"/>
      <c r="DC44" s="17"/>
      <c r="DD44" s="17"/>
      <c r="DE44" s="17"/>
      <c r="DF44" s="17"/>
      <c r="DG44" s="17"/>
      <c r="DH44" s="17"/>
      <c r="DI44" s="17"/>
      <c r="DJ44" s="17"/>
      <c r="DK44" s="17"/>
      <c r="DL44" s="17"/>
      <c r="DM44" s="17"/>
      <c r="DN44" s="17"/>
      <c r="DO44" s="17"/>
      <c r="DP44" s="17"/>
      <c r="DQ44" s="17"/>
      <c r="DR44" s="17"/>
      <c r="DS44" s="17"/>
      <c r="DT44" s="17"/>
      <c r="DU44" s="17"/>
      <c r="DV44" s="17"/>
      <c r="DW44" s="17"/>
      <c r="DX44" s="17"/>
      <c r="DY44" s="17"/>
      <c r="DZ44" s="17"/>
      <c r="EA44" s="17"/>
      <c r="EB44" s="17"/>
      <c r="EC44" s="17"/>
      <c r="ED44" s="17"/>
      <c r="EE44" s="17"/>
      <c r="EF44" s="17"/>
      <c r="EG44" s="17"/>
      <c r="EH44" s="17"/>
      <c r="EI44" s="17"/>
      <c r="EJ44" s="17"/>
      <c r="EK44" s="17"/>
      <c r="EL44" s="17"/>
      <c r="EM44" s="17"/>
      <c r="EN44" s="17"/>
      <c r="EO44" s="17"/>
      <c r="EP44" s="17"/>
      <c r="EQ44" s="17"/>
      <c r="ER44" s="17"/>
      <c r="ES44" s="17"/>
      <c r="ET44" s="17"/>
      <c r="EU44" s="17"/>
      <c r="EV44" s="17"/>
      <c r="EW44" s="17"/>
      <c r="EX44" s="17"/>
      <c r="EY44" s="17"/>
    </row>
    <row r="45" spans="1:155" s="219" customFormat="1" ht="13" hidden="1" outlineLevel="1" x14ac:dyDescent="0.15">
      <c r="A45" s="17"/>
      <c r="B45" s="299" t="s">
        <v>249</v>
      </c>
      <c r="C45" s="17"/>
      <c r="D45" s="107">
        <f>-Assumptions!D150</f>
        <v>0</v>
      </c>
      <c r="E45" s="107">
        <f>-Assumptions!E150</f>
        <v>0</v>
      </c>
      <c r="F45" s="107">
        <f>-Assumptions!F150</f>
        <v>0</v>
      </c>
      <c r="G45" s="107">
        <f>-Assumptions!G150</f>
        <v>0</v>
      </c>
      <c r="H45" s="107">
        <f>-Assumptions!H150</f>
        <v>0</v>
      </c>
      <c r="I45" s="107">
        <f>-Assumptions!I150</f>
        <v>0</v>
      </c>
      <c r="J45" s="107">
        <f>-Assumptions!J150</f>
        <v>0</v>
      </c>
      <c r="K45" s="107">
        <f>-Assumptions!K150</f>
        <v>0</v>
      </c>
      <c r="L45" s="107">
        <f>-Assumptions!L150</f>
        <v>0</v>
      </c>
      <c r="M45" s="107">
        <f>-Assumptions!M150</f>
        <v>0</v>
      </c>
      <c r="N45" s="107">
        <f>-Assumptions!N150</f>
        <v>0</v>
      </c>
      <c r="O45" s="107">
        <f>-Assumptions!O150</f>
        <v>0</v>
      </c>
      <c r="P45" s="107">
        <f>-Assumptions!P150</f>
        <v>0</v>
      </c>
      <c r="Q45" s="107">
        <f>-Assumptions!Q150</f>
        <v>0</v>
      </c>
      <c r="R45" s="107">
        <f>-Assumptions!R150</f>
        <v>0</v>
      </c>
      <c r="S45" s="107">
        <f>-Assumptions!S150</f>
        <v>0</v>
      </c>
      <c r="T45" s="107">
        <f>-Assumptions!T150</f>
        <v>0</v>
      </c>
      <c r="U45" s="107">
        <f>-Assumptions!U150</f>
        <v>0</v>
      </c>
      <c r="V45" s="107">
        <f>-Assumptions!V150</f>
        <v>-400</v>
      </c>
      <c r="W45" s="107">
        <f>-Assumptions!W150</f>
        <v>-600</v>
      </c>
      <c r="X45" s="107">
        <f>-Assumptions!X150</f>
        <v>0</v>
      </c>
      <c r="Y45" s="107">
        <f>-Assumptions!Y150</f>
        <v>0</v>
      </c>
      <c r="Z45" s="107">
        <f>-Assumptions!Z150</f>
        <v>0</v>
      </c>
      <c r="AA45" s="107">
        <f>-Assumptions!AA150</f>
        <v>0</v>
      </c>
      <c r="AB45" s="107">
        <f>-Assumptions!AB150</f>
        <v>0</v>
      </c>
      <c r="AC45" s="107">
        <f>-Assumptions!AC150</f>
        <v>0</v>
      </c>
      <c r="AD45" s="107">
        <f>-Assumptions!AD150</f>
        <v>0</v>
      </c>
      <c r="AE45" s="107">
        <f>-Assumptions!AE150</f>
        <v>-600</v>
      </c>
      <c r="AF45" s="107">
        <f>-Assumptions!AF150</f>
        <v>-900</v>
      </c>
      <c r="AG45" s="107">
        <f>-Assumptions!AG150</f>
        <v>0</v>
      </c>
      <c r="AH45" s="107">
        <f>-Assumptions!AH150</f>
        <v>0</v>
      </c>
      <c r="AI45" s="107">
        <f>-Assumptions!AI150</f>
        <v>0</v>
      </c>
      <c r="AJ45" s="107">
        <f>-Assumptions!AJ150</f>
        <v>0</v>
      </c>
      <c r="AK45" s="107">
        <f>-Assumptions!AK150</f>
        <v>0</v>
      </c>
      <c r="AL45" s="107">
        <f>-Assumptions!AL150</f>
        <v>0</v>
      </c>
      <c r="AM45" s="107">
        <f>-Assumptions!AM150</f>
        <v>0</v>
      </c>
      <c r="AN45" s="107">
        <f>-Assumptions!AN150</f>
        <v>0</v>
      </c>
      <c r="AO45" s="107">
        <f>-Assumptions!AO150</f>
        <v>0</v>
      </c>
      <c r="AP45" s="107">
        <f>-Assumptions!AP150</f>
        <v>0</v>
      </c>
      <c r="AQ45" s="107">
        <f>-Assumptions!AQ150</f>
        <v>-600</v>
      </c>
      <c r="AR45" s="107">
        <f>-Assumptions!AR150</f>
        <v>0</v>
      </c>
      <c r="AS45" s="107">
        <f>-Assumptions!AS150</f>
        <v>0</v>
      </c>
      <c r="AT45" s="107">
        <f>-Assumptions!AT150</f>
        <v>0</v>
      </c>
      <c r="AU45" s="107">
        <f>-Assumptions!AU150</f>
        <v>0</v>
      </c>
      <c r="AV45" s="107">
        <f>-Assumptions!AV150</f>
        <v>0</v>
      </c>
      <c r="AW45" s="107">
        <f>-Assumptions!AW150</f>
        <v>0</v>
      </c>
      <c r="AX45" s="107">
        <f>-Assumptions!AX150</f>
        <v>0</v>
      </c>
      <c r="AY45" s="107">
        <f>-Assumptions!AY150</f>
        <v>0</v>
      </c>
      <c r="AZ45" s="10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  <c r="BY45" s="17"/>
      <c r="BZ45" s="17"/>
      <c r="CA45" s="17"/>
      <c r="CB45" s="17"/>
      <c r="CC45" s="17"/>
      <c r="CD45" s="17"/>
      <c r="CE45" s="17"/>
      <c r="CF45" s="17"/>
      <c r="CG45" s="17"/>
      <c r="CH45" s="17"/>
      <c r="CI45" s="17"/>
      <c r="CJ45" s="17"/>
      <c r="CK45" s="17"/>
      <c r="CL45" s="17"/>
      <c r="CM45" s="17"/>
      <c r="CN45" s="17"/>
      <c r="CO45" s="17"/>
      <c r="CP45" s="17"/>
      <c r="CQ45" s="17"/>
      <c r="CR45" s="17"/>
      <c r="CS45" s="17"/>
      <c r="CT45" s="17"/>
      <c r="CU45" s="17"/>
      <c r="CV45" s="17"/>
      <c r="CW45" s="17"/>
      <c r="CX45" s="17"/>
      <c r="CY45" s="17"/>
      <c r="CZ45" s="17"/>
      <c r="DA45" s="17"/>
      <c r="DB45" s="17"/>
      <c r="DC45" s="17"/>
      <c r="DD45" s="17"/>
      <c r="DE45" s="17"/>
      <c r="DF45" s="17"/>
      <c r="DG45" s="17"/>
      <c r="DH45" s="17"/>
      <c r="DI45" s="17"/>
      <c r="DJ45" s="17"/>
      <c r="DK45" s="17"/>
      <c r="DL45" s="17"/>
      <c r="DM45" s="17"/>
      <c r="DN45" s="17"/>
      <c r="DO45" s="17"/>
      <c r="DP45" s="17"/>
      <c r="DQ45" s="17"/>
      <c r="DR45" s="17"/>
      <c r="DS45" s="17"/>
      <c r="DT45" s="17"/>
      <c r="DU45" s="17"/>
      <c r="DV45" s="17"/>
      <c r="DW45" s="17"/>
      <c r="DX45" s="17"/>
      <c r="DY45" s="17"/>
      <c r="DZ45" s="17"/>
      <c r="EA45" s="17"/>
      <c r="EB45" s="17"/>
      <c r="EC45" s="17"/>
      <c r="ED45" s="17"/>
      <c r="EE45" s="17"/>
      <c r="EF45" s="17"/>
      <c r="EG45" s="17"/>
      <c r="EH45" s="17"/>
      <c r="EI45" s="17"/>
      <c r="EJ45" s="17"/>
      <c r="EK45" s="17"/>
      <c r="EL45" s="17"/>
      <c r="EM45" s="17"/>
      <c r="EN45" s="17"/>
      <c r="EO45" s="17"/>
      <c r="EP45" s="17"/>
      <c r="EQ45" s="17"/>
      <c r="ER45" s="17"/>
      <c r="ES45" s="17"/>
      <c r="ET45" s="17"/>
      <c r="EU45" s="17"/>
      <c r="EV45" s="17"/>
      <c r="EW45" s="17"/>
      <c r="EX45" s="17"/>
      <c r="EY45" s="17"/>
    </row>
    <row r="46" spans="1:155" s="219" customFormat="1" ht="13" hidden="1" outlineLevel="1" x14ac:dyDescent="0.15">
      <c r="A46" s="17"/>
      <c r="B46" s="299" t="s">
        <v>250</v>
      </c>
      <c r="C46" s="17"/>
      <c r="D46" s="107">
        <f>-Assumptions!D151</f>
        <v>0</v>
      </c>
      <c r="E46" s="107">
        <f>-Assumptions!E151</f>
        <v>0</v>
      </c>
      <c r="F46" s="107">
        <f>-Assumptions!F151</f>
        <v>0</v>
      </c>
      <c r="G46" s="107">
        <f>-Assumptions!G151</f>
        <v>0</v>
      </c>
      <c r="H46" s="107">
        <f>-Assumptions!H151</f>
        <v>0</v>
      </c>
      <c r="I46" s="107">
        <f>-Assumptions!I151</f>
        <v>0</v>
      </c>
      <c r="J46" s="107">
        <f>-Assumptions!J151</f>
        <v>0</v>
      </c>
      <c r="K46" s="107">
        <f>-Assumptions!K151</f>
        <v>0</v>
      </c>
      <c r="L46" s="107">
        <f>-Assumptions!L151</f>
        <v>0</v>
      </c>
      <c r="M46" s="107">
        <f>-Assumptions!M151</f>
        <v>0</v>
      </c>
      <c r="N46" s="107">
        <f>-Assumptions!N151</f>
        <v>0</v>
      </c>
      <c r="O46" s="107">
        <f>-Assumptions!O151</f>
        <v>0</v>
      </c>
      <c r="P46" s="107">
        <f>-Assumptions!P151</f>
        <v>0</v>
      </c>
      <c r="Q46" s="107">
        <f>-Assumptions!Q151</f>
        <v>0</v>
      </c>
      <c r="R46" s="107">
        <f>-Assumptions!R151</f>
        <v>0</v>
      </c>
      <c r="S46" s="107">
        <f>-Assumptions!S151</f>
        <v>0</v>
      </c>
      <c r="T46" s="107">
        <f>-Assumptions!T151</f>
        <v>0</v>
      </c>
      <c r="U46" s="107">
        <f>-Assumptions!U151</f>
        <v>0</v>
      </c>
      <c r="V46" s="107">
        <f>-Assumptions!V151</f>
        <v>-1000</v>
      </c>
      <c r="W46" s="107">
        <f>-Assumptions!W151</f>
        <v>-2000</v>
      </c>
      <c r="X46" s="107">
        <f>-Assumptions!X151</f>
        <v>0</v>
      </c>
      <c r="Y46" s="107">
        <f>-Assumptions!Y151</f>
        <v>0</v>
      </c>
      <c r="Z46" s="107">
        <f>-Assumptions!Z151</f>
        <v>0</v>
      </c>
      <c r="AA46" s="107">
        <f>-Assumptions!AA151</f>
        <v>0</v>
      </c>
      <c r="AB46" s="107">
        <f>-Assumptions!AB151</f>
        <v>0</v>
      </c>
      <c r="AC46" s="107">
        <f>-Assumptions!AC151</f>
        <v>0</v>
      </c>
      <c r="AD46" s="107">
        <f>-Assumptions!AD151</f>
        <v>0</v>
      </c>
      <c r="AE46" s="107">
        <f>-Assumptions!AE151</f>
        <v>-2000</v>
      </c>
      <c r="AF46" s="107">
        <f>-Assumptions!AF151</f>
        <v>-2000</v>
      </c>
      <c r="AG46" s="107">
        <f>-Assumptions!AG151</f>
        <v>0</v>
      </c>
      <c r="AH46" s="107">
        <f>-Assumptions!AH151</f>
        <v>0</v>
      </c>
      <c r="AI46" s="107">
        <f>-Assumptions!AI151</f>
        <v>0</v>
      </c>
      <c r="AJ46" s="107">
        <f>-Assumptions!AJ151</f>
        <v>0</v>
      </c>
      <c r="AK46" s="107">
        <f>-Assumptions!AK151</f>
        <v>0</v>
      </c>
      <c r="AL46" s="107">
        <f>-Assumptions!AL151</f>
        <v>0</v>
      </c>
      <c r="AM46" s="107">
        <f>-Assumptions!AM151</f>
        <v>0</v>
      </c>
      <c r="AN46" s="107">
        <f>-Assumptions!AN151</f>
        <v>0</v>
      </c>
      <c r="AO46" s="107">
        <f>-Assumptions!AO151</f>
        <v>0</v>
      </c>
      <c r="AP46" s="107">
        <f>-Assumptions!AP151</f>
        <v>0</v>
      </c>
      <c r="AQ46" s="107">
        <f>-Assumptions!AQ151</f>
        <v>-2000</v>
      </c>
      <c r="AR46" s="107">
        <f>-Assumptions!AR151</f>
        <v>0</v>
      </c>
      <c r="AS46" s="107">
        <f>-Assumptions!AS151</f>
        <v>0</v>
      </c>
      <c r="AT46" s="107">
        <f>-Assumptions!AT151</f>
        <v>0</v>
      </c>
      <c r="AU46" s="107">
        <f>-Assumptions!AU151</f>
        <v>0</v>
      </c>
      <c r="AV46" s="107">
        <f>-Assumptions!AV151</f>
        <v>0</v>
      </c>
      <c r="AW46" s="107">
        <f>-Assumptions!AW151</f>
        <v>0</v>
      </c>
      <c r="AX46" s="107">
        <f>-Assumptions!AX151</f>
        <v>0</v>
      </c>
      <c r="AY46" s="107">
        <f>-Assumptions!AY151</f>
        <v>0</v>
      </c>
      <c r="AZ46" s="10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  <c r="CC46" s="17"/>
      <c r="CD46" s="17"/>
      <c r="CE46" s="17"/>
      <c r="CF46" s="17"/>
      <c r="CG46" s="17"/>
      <c r="CH46" s="17"/>
      <c r="CI46" s="17"/>
      <c r="CJ46" s="17"/>
      <c r="CK46" s="17"/>
      <c r="CL46" s="17"/>
      <c r="CM46" s="17"/>
      <c r="CN46" s="17"/>
      <c r="CO46" s="17"/>
      <c r="CP46" s="17"/>
      <c r="CQ46" s="17"/>
      <c r="CR46" s="17"/>
      <c r="CS46" s="17"/>
      <c r="CT46" s="17"/>
      <c r="CU46" s="17"/>
      <c r="CV46" s="17"/>
      <c r="CW46" s="17"/>
      <c r="CX46" s="17"/>
      <c r="CY46" s="17"/>
      <c r="CZ46" s="17"/>
      <c r="DA46" s="17"/>
      <c r="DB46" s="17"/>
      <c r="DC46" s="17"/>
      <c r="DD46" s="17"/>
      <c r="DE46" s="17"/>
      <c r="DF46" s="17"/>
      <c r="DG46" s="17"/>
      <c r="DH46" s="17"/>
      <c r="DI46" s="17"/>
      <c r="DJ46" s="17"/>
      <c r="DK46" s="17"/>
      <c r="DL46" s="17"/>
      <c r="DM46" s="17"/>
      <c r="DN46" s="17"/>
      <c r="DO46" s="17"/>
      <c r="DP46" s="17"/>
      <c r="DQ46" s="17"/>
      <c r="DR46" s="17"/>
      <c r="DS46" s="17"/>
      <c r="DT46" s="17"/>
      <c r="DU46" s="17"/>
      <c r="DV46" s="17"/>
      <c r="DW46" s="17"/>
      <c r="DX46" s="17"/>
      <c r="DY46" s="17"/>
      <c r="DZ46" s="17"/>
      <c r="EA46" s="17"/>
      <c r="EB46" s="17"/>
      <c r="EC46" s="17"/>
      <c r="ED46" s="17"/>
      <c r="EE46" s="17"/>
      <c r="EF46" s="17"/>
      <c r="EG46" s="17"/>
      <c r="EH46" s="17"/>
      <c r="EI46" s="17"/>
      <c r="EJ46" s="17"/>
      <c r="EK46" s="17"/>
      <c r="EL46" s="17"/>
      <c r="EM46" s="17"/>
      <c r="EN46" s="17"/>
      <c r="EO46" s="17"/>
      <c r="EP46" s="17"/>
      <c r="EQ46" s="17"/>
      <c r="ER46" s="17"/>
      <c r="ES46" s="17"/>
      <c r="ET46" s="17"/>
      <c r="EU46" s="17"/>
      <c r="EV46" s="17"/>
      <c r="EW46" s="17"/>
      <c r="EX46" s="17"/>
      <c r="EY46" s="17"/>
    </row>
    <row r="47" spans="1:155" s="219" customFormat="1" ht="13" hidden="1" outlineLevel="1" x14ac:dyDescent="0.15">
      <c r="A47" s="17"/>
      <c r="B47" s="299" t="s">
        <v>251</v>
      </c>
      <c r="C47" s="17"/>
      <c r="D47" s="107">
        <f>-Assumptions!D152</f>
        <v>0</v>
      </c>
      <c r="E47" s="107">
        <f>-Assumptions!E152</f>
        <v>0</v>
      </c>
      <c r="F47" s="107">
        <f>-Assumptions!F152</f>
        <v>0</v>
      </c>
      <c r="G47" s="107">
        <f>-Assumptions!G152</f>
        <v>0</v>
      </c>
      <c r="H47" s="107">
        <f>-Assumptions!H152</f>
        <v>0</v>
      </c>
      <c r="I47" s="107">
        <f>-Assumptions!I152</f>
        <v>0</v>
      </c>
      <c r="J47" s="107">
        <f>-Assumptions!J152</f>
        <v>0</v>
      </c>
      <c r="K47" s="107">
        <f>-Assumptions!K152</f>
        <v>0</v>
      </c>
      <c r="L47" s="107">
        <f>-Assumptions!L152</f>
        <v>0</v>
      </c>
      <c r="M47" s="107">
        <f>-Assumptions!M152</f>
        <v>0</v>
      </c>
      <c r="N47" s="107">
        <f>-Assumptions!N152</f>
        <v>0</v>
      </c>
      <c r="O47" s="107">
        <f>-Assumptions!O152</f>
        <v>0</v>
      </c>
      <c r="P47" s="107">
        <f>-Assumptions!P152</f>
        <v>0</v>
      </c>
      <c r="Q47" s="107">
        <f>-Assumptions!Q152</f>
        <v>0</v>
      </c>
      <c r="R47" s="107">
        <f>-Assumptions!R152</f>
        <v>0</v>
      </c>
      <c r="S47" s="107">
        <f>-Assumptions!S152</f>
        <v>0</v>
      </c>
      <c r="T47" s="107">
        <f>-Assumptions!T152</f>
        <v>0</v>
      </c>
      <c r="U47" s="107">
        <f>-Assumptions!U152</f>
        <v>0</v>
      </c>
      <c r="V47" s="107">
        <f>-Assumptions!V152</f>
        <v>-500</v>
      </c>
      <c r="W47" s="107">
        <f>-Assumptions!W152</f>
        <v>-1000</v>
      </c>
      <c r="X47" s="107">
        <f>-Assumptions!X152</f>
        <v>0</v>
      </c>
      <c r="Y47" s="107">
        <f>-Assumptions!Y152</f>
        <v>0</v>
      </c>
      <c r="Z47" s="107">
        <f>-Assumptions!Z152</f>
        <v>0</v>
      </c>
      <c r="AA47" s="107">
        <f>-Assumptions!AA152</f>
        <v>0</v>
      </c>
      <c r="AB47" s="107">
        <f>-Assumptions!AB152</f>
        <v>0</v>
      </c>
      <c r="AC47" s="107">
        <f>-Assumptions!AC152</f>
        <v>0</v>
      </c>
      <c r="AD47" s="107">
        <f>-Assumptions!AD152</f>
        <v>0</v>
      </c>
      <c r="AE47" s="107">
        <f>-Assumptions!AE152</f>
        <v>-1000</v>
      </c>
      <c r="AF47" s="107">
        <f>-Assumptions!AF152</f>
        <v>-1500</v>
      </c>
      <c r="AG47" s="107">
        <f>-Assumptions!AG152</f>
        <v>0</v>
      </c>
      <c r="AH47" s="107">
        <f>-Assumptions!AH152</f>
        <v>0</v>
      </c>
      <c r="AI47" s="107">
        <f>-Assumptions!AI152</f>
        <v>0</v>
      </c>
      <c r="AJ47" s="107">
        <f>-Assumptions!AJ152</f>
        <v>0</v>
      </c>
      <c r="AK47" s="107">
        <f>-Assumptions!AK152</f>
        <v>0</v>
      </c>
      <c r="AL47" s="107">
        <f>-Assumptions!AL152</f>
        <v>0</v>
      </c>
      <c r="AM47" s="107">
        <f>-Assumptions!AM152</f>
        <v>0</v>
      </c>
      <c r="AN47" s="107">
        <f>-Assumptions!AN152</f>
        <v>0</v>
      </c>
      <c r="AO47" s="107">
        <f>-Assumptions!AO152</f>
        <v>0</v>
      </c>
      <c r="AP47" s="107">
        <f>-Assumptions!AP152</f>
        <v>0</v>
      </c>
      <c r="AQ47" s="107">
        <f>-Assumptions!AQ152</f>
        <v>-1000</v>
      </c>
      <c r="AR47" s="107">
        <f>-Assumptions!AR152</f>
        <v>0</v>
      </c>
      <c r="AS47" s="107">
        <f>-Assumptions!AS152</f>
        <v>0</v>
      </c>
      <c r="AT47" s="107">
        <f>-Assumptions!AT152</f>
        <v>0</v>
      </c>
      <c r="AU47" s="107">
        <f>-Assumptions!AU152</f>
        <v>0</v>
      </c>
      <c r="AV47" s="107">
        <f>-Assumptions!AV152</f>
        <v>0</v>
      </c>
      <c r="AW47" s="107">
        <f>-Assumptions!AW152</f>
        <v>0</v>
      </c>
      <c r="AX47" s="107">
        <f>-Assumptions!AX152</f>
        <v>0</v>
      </c>
      <c r="AY47" s="107">
        <f>-Assumptions!AY152</f>
        <v>0</v>
      </c>
      <c r="AZ47" s="10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  <c r="CC47" s="17"/>
      <c r="CD47" s="17"/>
      <c r="CE47" s="17"/>
      <c r="CF47" s="17"/>
      <c r="CG47" s="17"/>
      <c r="CH47" s="17"/>
      <c r="CI47" s="17"/>
      <c r="CJ47" s="17"/>
      <c r="CK47" s="17"/>
      <c r="CL47" s="17"/>
      <c r="CM47" s="17"/>
      <c r="CN47" s="17"/>
      <c r="CO47" s="17"/>
      <c r="CP47" s="17"/>
      <c r="CQ47" s="17"/>
      <c r="CR47" s="17"/>
      <c r="CS47" s="17"/>
      <c r="CT47" s="17"/>
      <c r="CU47" s="17"/>
      <c r="CV47" s="17"/>
      <c r="CW47" s="17"/>
      <c r="CX47" s="17"/>
      <c r="CY47" s="17"/>
      <c r="CZ47" s="17"/>
      <c r="DA47" s="17"/>
      <c r="DB47" s="17"/>
      <c r="DC47" s="17"/>
      <c r="DD47" s="17"/>
      <c r="DE47" s="17"/>
      <c r="DF47" s="17"/>
      <c r="DG47" s="17"/>
      <c r="DH47" s="17"/>
      <c r="DI47" s="17"/>
      <c r="DJ47" s="17"/>
      <c r="DK47" s="17"/>
      <c r="DL47" s="17"/>
      <c r="DM47" s="17"/>
      <c r="DN47" s="17"/>
      <c r="DO47" s="17"/>
      <c r="DP47" s="17"/>
      <c r="DQ47" s="17"/>
      <c r="DR47" s="17"/>
      <c r="DS47" s="17"/>
      <c r="DT47" s="17"/>
      <c r="DU47" s="17"/>
      <c r="DV47" s="17"/>
      <c r="DW47" s="17"/>
      <c r="DX47" s="17"/>
      <c r="DY47" s="17"/>
      <c r="DZ47" s="17"/>
      <c r="EA47" s="17"/>
      <c r="EB47" s="17"/>
      <c r="EC47" s="17"/>
      <c r="ED47" s="17"/>
      <c r="EE47" s="17"/>
      <c r="EF47" s="17"/>
      <c r="EG47" s="17"/>
      <c r="EH47" s="17"/>
      <c r="EI47" s="17"/>
      <c r="EJ47" s="17"/>
      <c r="EK47" s="17"/>
      <c r="EL47" s="17"/>
      <c r="EM47" s="17"/>
      <c r="EN47" s="17"/>
      <c r="EO47" s="17"/>
      <c r="EP47" s="17"/>
      <c r="EQ47" s="17"/>
      <c r="ER47" s="17"/>
      <c r="ES47" s="17"/>
      <c r="ET47" s="17"/>
      <c r="EU47" s="17"/>
      <c r="EV47" s="17"/>
      <c r="EW47" s="17"/>
      <c r="EX47" s="17"/>
      <c r="EY47" s="17"/>
    </row>
    <row r="48" spans="1:155" s="219" customFormat="1" ht="13" hidden="1" outlineLevel="1" x14ac:dyDescent="0.15">
      <c r="A48" s="17"/>
      <c r="B48" s="299" t="s">
        <v>242</v>
      </c>
      <c r="C48" s="17"/>
      <c r="D48" s="107">
        <f>-Assumptions!D153</f>
        <v>0</v>
      </c>
      <c r="E48" s="107">
        <f>-Assumptions!E153</f>
        <v>0</v>
      </c>
      <c r="F48" s="107">
        <f>-Assumptions!F153</f>
        <v>0</v>
      </c>
      <c r="G48" s="107">
        <f>-Assumptions!G153</f>
        <v>0</v>
      </c>
      <c r="H48" s="107">
        <f>-Assumptions!H153</f>
        <v>0</v>
      </c>
      <c r="I48" s="107">
        <f>-Assumptions!I153</f>
        <v>0</v>
      </c>
      <c r="J48" s="107">
        <f>-Assumptions!J153</f>
        <v>0</v>
      </c>
      <c r="K48" s="107">
        <f>-Assumptions!K153</f>
        <v>0</v>
      </c>
      <c r="L48" s="107">
        <f>-Assumptions!L153</f>
        <v>0</v>
      </c>
      <c r="M48" s="107">
        <f>-Assumptions!M153</f>
        <v>0</v>
      </c>
      <c r="N48" s="107">
        <f>-Assumptions!N153</f>
        <v>0</v>
      </c>
      <c r="O48" s="107">
        <f>-Assumptions!O153</f>
        <v>0</v>
      </c>
      <c r="P48" s="107">
        <f>-Assumptions!P153</f>
        <v>0</v>
      </c>
      <c r="Q48" s="107">
        <f>-Assumptions!Q153</f>
        <v>0</v>
      </c>
      <c r="R48" s="107">
        <f>-Assumptions!R153</f>
        <v>0</v>
      </c>
      <c r="S48" s="107">
        <f>-Assumptions!S153</f>
        <v>0</v>
      </c>
      <c r="T48" s="107">
        <f>-Assumptions!T153</f>
        <v>0</v>
      </c>
      <c r="U48" s="107">
        <f>-Assumptions!U153</f>
        <v>0</v>
      </c>
      <c r="V48" s="107">
        <f>-Assumptions!V153</f>
        <v>-500</v>
      </c>
      <c r="W48" s="107">
        <f>-Assumptions!W153</f>
        <v>-1000</v>
      </c>
      <c r="X48" s="107">
        <f>-Assumptions!X153</f>
        <v>0</v>
      </c>
      <c r="Y48" s="107">
        <f>-Assumptions!Y153</f>
        <v>0</v>
      </c>
      <c r="Z48" s="107">
        <f>-Assumptions!Z153</f>
        <v>0</v>
      </c>
      <c r="AA48" s="107">
        <f>-Assumptions!AA153</f>
        <v>0</v>
      </c>
      <c r="AB48" s="107">
        <f>-Assumptions!AB153</f>
        <v>0</v>
      </c>
      <c r="AC48" s="107">
        <f>-Assumptions!AC153</f>
        <v>0</v>
      </c>
      <c r="AD48" s="107">
        <f>-Assumptions!AD153</f>
        <v>0</v>
      </c>
      <c r="AE48" s="107">
        <f>-Assumptions!AE153</f>
        <v>-1000</v>
      </c>
      <c r="AF48" s="107">
        <f>-Assumptions!AF153</f>
        <v>-1000</v>
      </c>
      <c r="AG48" s="107">
        <f>-Assumptions!AG153</f>
        <v>0</v>
      </c>
      <c r="AH48" s="107">
        <f>-Assumptions!AH153</f>
        <v>0</v>
      </c>
      <c r="AI48" s="107">
        <f>-Assumptions!AI153</f>
        <v>0</v>
      </c>
      <c r="AJ48" s="107">
        <f>-Assumptions!AJ153</f>
        <v>0</v>
      </c>
      <c r="AK48" s="107">
        <f>-Assumptions!AK153</f>
        <v>0</v>
      </c>
      <c r="AL48" s="107">
        <f>-Assumptions!AL153</f>
        <v>0</v>
      </c>
      <c r="AM48" s="107">
        <f>-Assumptions!AM153</f>
        <v>0</v>
      </c>
      <c r="AN48" s="107">
        <f>-Assumptions!AN153</f>
        <v>0</v>
      </c>
      <c r="AO48" s="107">
        <f>-Assumptions!AO153</f>
        <v>0</v>
      </c>
      <c r="AP48" s="107">
        <f>-Assumptions!AP153</f>
        <v>0</v>
      </c>
      <c r="AQ48" s="107">
        <f>-Assumptions!AQ153</f>
        <v>-1000</v>
      </c>
      <c r="AR48" s="107">
        <f>-Assumptions!AR153</f>
        <v>0</v>
      </c>
      <c r="AS48" s="107">
        <f>-Assumptions!AS153</f>
        <v>0</v>
      </c>
      <c r="AT48" s="107">
        <f>-Assumptions!AT153</f>
        <v>0</v>
      </c>
      <c r="AU48" s="107">
        <f>-Assumptions!AU153</f>
        <v>0</v>
      </c>
      <c r="AV48" s="107">
        <f>-Assumptions!AV153</f>
        <v>0</v>
      </c>
      <c r="AW48" s="107">
        <f>-Assumptions!AW153</f>
        <v>0</v>
      </c>
      <c r="AX48" s="107">
        <f>-Assumptions!AX153</f>
        <v>0</v>
      </c>
      <c r="AY48" s="107">
        <f>-Assumptions!AY153</f>
        <v>0</v>
      </c>
      <c r="AZ48" s="10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  <c r="CA48" s="17"/>
      <c r="CB48" s="17"/>
      <c r="CC48" s="17"/>
      <c r="CD48" s="17"/>
      <c r="CE48" s="17"/>
      <c r="CF48" s="17"/>
      <c r="CG48" s="17"/>
      <c r="CH48" s="17"/>
      <c r="CI48" s="17"/>
      <c r="CJ48" s="17"/>
      <c r="CK48" s="17"/>
      <c r="CL48" s="17"/>
      <c r="CM48" s="17"/>
      <c r="CN48" s="17"/>
      <c r="CO48" s="17"/>
      <c r="CP48" s="17"/>
      <c r="CQ48" s="17"/>
      <c r="CR48" s="17"/>
      <c r="CS48" s="17"/>
      <c r="CT48" s="17"/>
      <c r="CU48" s="17"/>
      <c r="CV48" s="17"/>
      <c r="CW48" s="17"/>
      <c r="CX48" s="17"/>
      <c r="CY48" s="17"/>
      <c r="CZ48" s="17"/>
      <c r="DA48" s="17"/>
      <c r="DB48" s="17"/>
      <c r="DC48" s="17"/>
      <c r="DD48" s="17"/>
      <c r="DE48" s="17"/>
      <c r="DF48" s="17"/>
      <c r="DG48" s="17"/>
      <c r="DH48" s="17"/>
      <c r="DI48" s="17"/>
      <c r="DJ48" s="17"/>
      <c r="DK48" s="17"/>
      <c r="DL48" s="17"/>
      <c r="DM48" s="17"/>
      <c r="DN48" s="17"/>
      <c r="DO48" s="17"/>
      <c r="DP48" s="17"/>
      <c r="DQ48" s="17"/>
      <c r="DR48" s="17"/>
      <c r="DS48" s="17"/>
      <c r="DT48" s="17"/>
      <c r="DU48" s="17"/>
      <c r="DV48" s="17"/>
      <c r="DW48" s="17"/>
      <c r="DX48" s="17"/>
      <c r="DY48" s="17"/>
      <c r="DZ48" s="17"/>
      <c r="EA48" s="17"/>
      <c r="EB48" s="17"/>
      <c r="EC48" s="17"/>
      <c r="ED48" s="17"/>
      <c r="EE48" s="17"/>
      <c r="EF48" s="17"/>
      <c r="EG48" s="17"/>
      <c r="EH48" s="17"/>
      <c r="EI48" s="17"/>
      <c r="EJ48" s="17"/>
      <c r="EK48" s="17"/>
      <c r="EL48" s="17"/>
      <c r="EM48" s="17"/>
      <c r="EN48" s="17"/>
      <c r="EO48" s="17"/>
      <c r="EP48" s="17"/>
      <c r="EQ48" s="17"/>
      <c r="ER48" s="17"/>
      <c r="ES48" s="17"/>
      <c r="ET48" s="17"/>
      <c r="EU48" s="17"/>
      <c r="EV48" s="17"/>
      <c r="EW48" s="17"/>
      <c r="EX48" s="17"/>
      <c r="EY48" s="17"/>
    </row>
    <row r="49" spans="1:155" s="219" customFormat="1" ht="13" hidden="1" outlineLevel="1" x14ac:dyDescent="0.15">
      <c r="A49" s="17"/>
      <c r="B49" s="299" t="s">
        <v>252</v>
      </c>
      <c r="C49" s="17"/>
      <c r="D49" s="107">
        <f>-Assumptions!D154</f>
        <v>0</v>
      </c>
      <c r="E49" s="107">
        <f>-Assumptions!E154</f>
        <v>0</v>
      </c>
      <c r="F49" s="107">
        <f>-Assumptions!F154</f>
        <v>0</v>
      </c>
      <c r="G49" s="107">
        <f>-Assumptions!G154</f>
        <v>0</v>
      </c>
      <c r="H49" s="107">
        <f>-Assumptions!H154</f>
        <v>0</v>
      </c>
      <c r="I49" s="107">
        <f>-Assumptions!I154</f>
        <v>0</v>
      </c>
      <c r="J49" s="107">
        <f>-Assumptions!J154</f>
        <v>0</v>
      </c>
      <c r="K49" s="107">
        <f>-Assumptions!K154</f>
        <v>0</v>
      </c>
      <c r="L49" s="107">
        <f>-Assumptions!L154</f>
        <v>0</v>
      </c>
      <c r="M49" s="107">
        <f>-Assumptions!M154</f>
        <v>0</v>
      </c>
      <c r="N49" s="107">
        <f>-Assumptions!N154</f>
        <v>0</v>
      </c>
      <c r="O49" s="107">
        <f>-Assumptions!O154</f>
        <v>0</v>
      </c>
      <c r="P49" s="107">
        <f>-Assumptions!P154</f>
        <v>0</v>
      </c>
      <c r="Q49" s="107">
        <f>-Assumptions!Q154</f>
        <v>0</v>
      </c>
      <c r="R49" s="107">
        <f>-Assumptions!R154</f>
        <v>0</v>
      </c>
      <c r="S49" s="107">
        <f>-Assumptions!S154</f>
        <v>0</v>
      </c>
      <c r="T49" s="107">
        <f>-Assumptions!T154</f>
        <v>0</v>
      </c>
      <c r="U49" s="107">
        <f>-Assumptions!U154</f>
        <v>0</v>
      </c>
      <c r="V49" s="107">
        <f>-Assumptions!V154</f>
        <v>-420</v>
      </c>
      <c r="W49" s="107">
        <f>-Assumptions!W154</f>
        <v>-900</v>
      </c>
      <c r="X49" s="107">
        <f>-Assumptions!X154</f>
        <v>0</v>
      </c>
      <c r="Y49" s="107">
        <f>-Assumptions!Y154</f>
        <v>0</v>
      </c>
      <c r="Z49" s="107">
        <f>-Assumptions!Z154</f>
        <v>0</v>
      </c>
      <c r="AA49" s="107">
        <f>-Assumptions!AA154</f>
        <v>0</v>
      </c>
      <c r="AB49" s="107">
        <f>-Assumptions!AB154</f>
        <v>0</v>
      </c>
      <c r="AC49" s="107">
        <f>-Assumptions!AC154</f>
        <v>0</v>
      </c>
      <c r="AD49" s="107">
        <f>-Assumptions!AD154</f>
        <v>0</v>
      </c>
      <c r="AE49" s="107">
        <f>-Assumptions!AE154</f>
        <v>-900</v>
      </c>
      <c r="AF49" s="107">
        <f>-Assumptions!AF154</f>
        <v>-600</v>
      </c>
      <c r="AG49" s="107">
        <f>-Assumptions!AG154</f>
        <v>0</v>
      </c>
      <c r="AH49" s="107">
        <f>-Assumptions!AH154</f>
        <v>0</v>
      </c>
      <c r="AI49" s="107">
        <f>-Assumptions!AI154</f>
        <v>0</v>
      </c>
      <c r="AJ49" s="107">
        <f>-Assumptions!AJ154</f>
        <v>0</v>
      </c>
      <c r="AK49" s="107">
        <f>-Assumptions!AK154</f>
        <v>0</v>
      </c>
      <c r="AL49" s="107">
        <f>-Assumptions!AL154</f>
        <v>0</v>
      </c>
      <c r="AM49" s="107">
        <f>-Assumptions!AM154</f>
        <v>0</v>
      </c>
      <c r="AN49" s="107">
        <f>-Assumptions!AN154</f>
        <v>0</v>
      </c>
      <c r="AO49" s="107">
        <f>-Assumptions!AO154</f>
        <v>0</v>
      </c>
      <c r="AP49" s="107">
        <f>-Assumptions!AP154</f>
        <v>0</v>
      </c>
      <c r="AQ49" s="107">
        <f>-Assumptions!AQ154</f>
        <v>-900</v>
      </c>
      <c r="AR49" s="107">
        <f>-Assumptions!AR154</f>
        <v>0</v>
      </c>
      <c r="AS49" s="107">
        <f>-Assumptions!AS154</f>
        <v>0</v>
      </c>
      <c r="AT49" s="107">
        <f>-Assumptions!AT154</f>
        <v>0</v>
      </c>
      <c r="AU49" s="107">
        <f>-Assumptions!AU154</f>
        <v>0</v>
      </c>
      <c r="AV49" s="107">
        <f>-Assumptions!AV154</f>
        <v>0</v>
      </c>
      <c r="AW49" s="107">
        <f>-Assumptions!AW154</f>
        <v>0</v>
      </c>
      <c r="AX49" s="107">
        <f>-Assumptions!AX154</f>
        <v>0</v>
      </c>
      <c r="AY49" s="107">
        <f>-Assumptions!AY154</f>
        <v>0</v>
      </c>
      <c r="AZ49" s="10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  <c r="BY49" s="17"/>
      <c r="BZ49" s="17"/>
      <c r="CA49" s="17"/>
      <c r="CB49" s="17"/>
      <c r="CC49" s="17"/>
      <c r="CD49" s="17"/>
      <c r="CE49" s="17"/>
      <c r="CF49" s="17"/>
      <c r="CG49" s="17"/>
      <c r="CH49" s="17"/>
      <c r="CI49" s="17"/>
      <c r="CJ49" s="17"/>
      <c r="CK49" s="17"/>
      <c r="CL49" s="17"/>
      <c r="CM49" s="17"/>
      <c r="CN49" s="17"/>
      <c r="CO49" s="17"/>
      <c r="CP49" s="17"/>
      <c r="CQ49" s="17"/>
      <c r="CR49" s="17"/>
      <c r="CS49" s="17"/>
      <c r="CT49" s="17"/>
      <c r="CU49" s="17"/>
      <c r="CV49" s="17"/>
      <c r="CW49" s="17"/>
      <c r="CX49" s="17"/>
      <c r="CY49" s="17"/>
      <c r="CZ49" s="17"/>
      <c r="DA49" s="17"/>
      <c r="DB49" s="17"/>
      <c r="DC49" s="17"/>
      <c r="DD49" s="17"/>
      <c r="DE49" s="17"/>
      <c r="DF49" s="17"/>
      <c r="DG49" s="17"/>
      <c r="DH49" s="17"/>
      <c r="DI49" s="17"/>
      <c r="DJ49" s="17"/>
      <c r="DK49" s="17"/>
      <c r="DL49" s="17"/>
      <c r="DM49" s="17"/>
      <c r="DN49" s="17"/>
      <c r="DO49" s="17"/>
      <c r="DP49" s="17"/>
      <c r="DQ49" s="17"/>
      <c r="DR49" s="17"/>
      <c r="DS49" s="17"/>
      <c r="DT49" s="17"/>
      <c r="DU49" s="17"/>
      <c r="DV49" s="17"/>
      <c r="DW49" s="17"/>
      <c r="DX49" s="17"/>
      <c r="DY49" s="17"/>
      <c r="DZ49" s="17"/>
      <c r="EA49" s="17"/>
      <c r="EB49" s="17"/>
      <c r="EC49" s="17"/>
      <c r="ED49" s="17"/>
      <c r="EE49" s="17"/>
      <c r="EF49" s="17"/>
      <c r="EG49" s="17"/>
      <c r="EH49" s="17"/>
      <c r="EI49" s="17"/>
      <c r="EJ49" s="17"/>
      <c r="EK49" s="17"/>
      <c r="EL49" s="17"/>
      <c r="EM49" s="17"/>
      <c r="EN49" s="17"/>
      <c r="EO49" s="17"/>
      <c r="EP49" s="17"/>
      <c r="EQ49" s="17"/>
      <c r="ER49" s="17"/>
      <c r="ES49" s="17"/>
      <c r="ET49" s="17"/>
      <c r="EU49" s="17"/>
      <c r="EV49" s="17"/>
      <c r="EW49" s="17"/>
      <c r="EX49" s="17"/>
      <c r="EY49" s="17"/>
    </row>
    <row r="50" spans="1:155" s="219" customFormat="1" ht="13" hidden="1" outlineLevel="1" x14ac:dyDescent="0.15">
      <c r="A50" s="17"/>
      <c r="B50" s="299" t="s">
        <v>253</v>
      </c>
      <c r="C50" s="17"/>
      <c r="D50" s="107">
        <f>-Assumptions!D155</f>
        <v>0</v>
      </c>
      <c r="E50" s="107">
        <f>-Assumptions!E155</f>
        <v>0</v>
      </c>
      <c r="F50" s="107">
        <f>-Assumptions!F155</f>
        <v>0</v>
      </c>
      <c r="G50" s="107">
        <f>-Assumptions!G155</f>
        <v>0</v>
      </c>
      <c r="H50" s="107">
        <f>-Assumptions!H155</f>
        <v>0</v>
      </c>
      <c r="I50" s="107">
        <f>-Assumptions!I155</f>
        <v>0</v>
      </c>
      <c r="J50" s="107">
        <f>-Assumptions!J155</f>
        <v>0</v>
      </c>
      <c r="K50" s="107">
        <f>-Assumptions!K155</f>
        <v>0</v>
      </c>
      <c r="L50" s="107">
        <f>-Assumptions!L155</f>
        <v>0</v>
      </c>
      <c r="M50" s="107">
        <f>-Assumptions!M155</f>
        <v>0</v>
      </c>
      <c r="N50" s="107">
        <f>-Assumptions!N155</f>
        <v>0</v>
      </c>
      <c r="O50" s="107">
        <f>-Assumptions!O155</f>
        <v>0</v>
      </c>
      <c r="P50" s="107">
        <f>-Assumptions!P155</f>
        <v>0</v>
      </c>
      <c r="Q50" s="107">
        <f>-Assumptions!Q155</f>
        <v>0</v>
      </c>
      <c r="R50" s="107">
        <f>-Assumptions!R155</f>
        <v>0</v>
      </c>
      <c r="S50" s="107">
        <f>-Assumptions!S155</f>
        <v>0</v>
      </c>
      <c r="T50" s="107">
        <f>-Assumptions!T155</f>
        <v>0</v>
      </c>
      <c r="U50" s="107">
        <f>-Assumptions!U155</f>
        <v>0</v>
      </c>
      <c r="V50" s="107">
        <f>-Assumptions!V155</f>
        <v>-314</v>
      </c>
      <c r="W50" s="107">
        <f>-Assumptions!W155</f>
        <v>-1507</v>
      </c>
      <c r="X50" s="107">
        <f>-Assumptions!X155</f>
        <v>0</v>
      </c>
      <c r="Y50" s="107">
        <f>-Assumptions!Y155</f>
        <v>0</v>
      </c>
      <c r="Z50" s="107">
        <f>-Assumptions!Z155</f>
        <v>0</v>
      </c>
      <c r="AA50" s="107">
        <f>-Assumptions!AA155</f>
        <v>0</v>
      </c>
      <c r="AB50" s="107">
        <f>-Assumptions!AB155</f>
        <v>0</v>
      </c>
      <c r="AC50" s="107">
        <f>-Assumptions!AC155</f>
        <v>0</v>
      </c>
      <c r="AD50" s="107">
        <f>-Assumptions!AD155</f>
        <v>0</v>
      </c>
      <c r="AE50" s="107">
        <f>-Assumptions!AE155</f>
        <v>-2800</v>
      </c>
      <c r="AF50" s="107">
        <f>-Assumptions!AF155</f>
        <v>-2000</v>
      </c>
      <c r="AG50" s="107">
        <f>-Assumptions!AG155</f>
        <v>0</v>
      </c>
      <c r="AH50" s="107">
        <f>-Assumptions!AH155</f>
        <v>0</v>
      </c>
      <c r="AI50" s="107">
        <f>-Assumptions!AI155</f>
        <v>0</v>
      </c>
      <c r="AJ50" s="107">
        <f>-Assumptions!AJ155</f>
        <v>0</v>
      </c>
      <c r="AK50" s="107">
        <f>-Assumptions!AK155</f>
        <v>0</v>
      </c>
      <c r="AL50" s="107">
        <f>-Assumptions!AL155</f>
        <v>0</v>
      </c>
      <c r="AM50" s="107">
        <f>-Assumptions!AM155</f>
        <v>0</v>
      </c>
      <c r="AN50" s="107">
        <f>-Assumptions!AN155</f>
        <v>0</v>
      </c>
      <c r="AO50" s="107">
        <f>-Assumptions!AO155</f>
        <v>0</v>
      </c>
      <c r="AP50" s="107">
        <f>-Assumptions!AP155</f>
        <v>0</v>
      </c>
      <c r="AQ50" s="107">
        <f>-Assumptions!AQ155</f>
        <v>-2800</v>
      </c>
      <c r="AR50" s="107">
        <f>-Assumptions!AR155</f>
        <v>0</v>
      </c>
      <c r="AS50" s="107">
        <f>-Assumptions!AS155</f>
        <v>0</v>
      </c>
      <c r="AT50" s="107">
        <f>-Assumptions!AT155</f>
        <v>0</v>
      </c>
      <c r="AU50" s="107">
        <f>-Assumptions!AU155</f>
        <v>0</v>
      </c>
      <c r="AV50" s="107">
        <f>-Assumptions!AV155</f>
        <v>0</v>
      </c>
      <c r="AW50" s="107">
        <f>-Assumptions!AW155</f>
        <v>0</v>
      </c>
      <c r="AX50" s="107">
        <f>-Assumptions!AX155</f>
        <v>0</v>
      </c>
      <c r="AY50" s="107">
        <f>-Assumptions!AY155</f>
        <v>0</v>
      </c>
      <c r="AZ50" s="10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  <c r="BY50" s="17"/>
      <c r="BZ50" s="17"/>
      <c r="CA50" s="17"/>
      <c r="CB50" s="17"/>
      <c r="CC50" s="17"/>
      <c r="CD50" s="17"/>
      <c r="CE50" s="17"/>
      <c r="CF50" s="17"/>
      <c r="CG50" s="17"/>
      <c r="CH50" s="17"/>
      <c r="CI50" s="17"/>
      <c r="CJ50" s="17"/>
      <c r="CK50" s="17"/>
      <c r="CL50" s="17"/>
      <c r="CM50" s="17"/>
      <c r="CN50" s="17"/>
      <c r="CO50" s="17"/>
      <c r="CP50" s="17"/>
      <c r="CQ50" s="17"/>
      <c r="CR50" s="17"/>
      <c r="CS50" s="17"/>
      <c r="CT50" s="17"/>
      <c r="CU50" s="17"/>
      <c r="CV50" s="17"/>
      <c r="CW50" s="17"/>
      <c r="CX50" s="17"/>
      <c r="CY50" s="17"/>
      <c r="CZ50" s="17"/>
      <c r="DA50" s="17"/>
      <c r="DB50" s="17"/>
      <c r="DC50" s="17"/>
      <c r="DD50" s="17"/>
      <c r="DE50" s="17"/>
      <c r="DF50" s="17"/>
      <c r="DG50" s="17"/>
      <c r="DH50" s="17"/>
      <c r="DI50" s="17"/>
      <c r="DJ50" s="17"/>
      <c r="DK50" s="17"/>
      <c r="DL50" s="17"/>
      <c r="DM50" s="17"/>
      <c r="DN50" s="17"/>
      <c r="DO50" s="17"/>
      <c r="DP50" s="17"/>
      <c r="DQ50" s="17"/>
      <c r="DR50" s="17"/>
      <c r="DS50" s="17"/>
      <c r="DT50" s="17"/>
      <c r="DU50" s="17"/>
      <c r="DV50" s="17"/>
      <c r="DW50" s="17"/>
      <c r="DX50" s="17"/>
      <c r="DY50" s="17"/>
      <c r="DZ50" s="17"/>
      <c r="EA50" s="17"/>
      <c r="EB50" s="17"/>
      <c r="EC50" s="17"/>
      <c r="ED50" s="17"/>
      <c r="EE50" s="17"/>
      <c r="EF50" s="17"/>
      <c r="EG50" s="17"/>
      <c r="EH50" s="17"/>
      <c r="EI50" s="17"/>
      <c r="EJ50" s="17"/>
      <c r="EK50" s="17"/>
      <c r="EL50" s="17"/>
      <c r="EM50" s="17"/>
      <c r="EN50" s="17"/>
      <c r="EO50" s="17"/>
      <c r="EP50" s="17"/>
      <c r="EQ50" s="17"/>
      <c r="ER50" s="17"/>
      <c r="ES50" s="17"/>
      <c r="ET50" s="17"/>
      <c r="EU50" s="17"/>
      <c r="EV50" s="17"/>
      <c r="EW50" s="17"/>
      <c r="EX50" s="17"/>
      <c r="EY50" s="17"/>
    </row>
    <row r="51" spans="1:155" s="219" customFormat="1" ht="13" hidden="1" outlineLevel="1" x14ac:dyDescent="0.15">
      <c r="A51" s="17"/>
      <c r="B51" s="299" t="s">
        <v>254</v>
      </c>
      <c r="C51" s="17"/>
      <c r="D51" s="107">
        <f>-Assumptions!D156</f>
        <v>0</v>
      </c>
      <c r="E51" s="107">
        <f>-Assumptions!E156</f>
        <v>0</v>
      </c>
      <c r="F51" s="107">
        <f>-Assumptions!F156</f>
        <v>0</v>
      </c>
      <c r="G51" s="107">
        <f>-Assumptions!G156</f>
        <v>0</v>
      </c>
      <c r="H51" s="107">
        <f>-Assumptions!H156</f>
        <v>0</v>
      </c>
      <c r="I51" s="107">
        <f>-Assumptions!I156</f>
        <v>0</v>
      </c>
      <c r="J51" s="107">
        <f>-Assumptions!J156</f>
        <v>0</v>
      </c>
      <c r="K51" s="107">
        <f>-Assumptions!K156</f>
        <v>0</v>
      </c>
      <c r="L51" s="107">
        <f>-Assumptions!L156</f>
        <v>0</v>
      </c>
      <c r="M51" s="107">
        <f>-Assumptions!M156</f>
        <v>0</v>
      </c>
      <c r="N51" s="107">
        <f>-Assumptions!N156</f>
        <v>0</v>
      </c>
      <c r="O51" s="107">
        <f>-Assumptions!O156</f>
        <v>0</v>
      </c>
      <c r="P51" s="107">
        <f>-Assumptions!P156</f>
        <v>0</v>
      </c>
      <c r="Q51" s="107">
        <f>-Assumptions!Q156</f>
        <v>0</v>
      </c>
      <c r="R51" s="107">
        <f>-Assumptions!R156</f>
        <v>0</v>
      </c>
      <c r="S51" s="107">
        <f>-Assumptions!S156</f>
        <v>0</v>
      </c>
      <c r="T51" s="107">
        <f>-Assumptions!T156</f>
        <v>0</v>
      </c>
      <c r="U51" s="107">
        <f>-Assumptions!U156</f>
        <v>0</v>
      </c>
      <c r="V51" s="107">
        <f>-Assumptions!V156</f>
        <v>0</v>
      </c>
      <c r="W51" s="107">
        <f>-Assumptions!W156</f>
        <v>-1880</v>
      </c>
      <c r="X51" s="107">
        <f>-Assumptions!X156</f>
        <v>0</v>
      </c>
      <c r="Y51" s="107">
        <f>-Assumptions!Y156</f>
        <v>0</v>
      </c>
      <c r="Z51" s="107">
        <f>-Assumptions!Z156</f>
        <v>0</v>
      </c>
      <c r="AA51" s="107">
        <f>-Assumptions!AA156</f>
        <v>0</v>
      </c>
      <c r="AB51" s="107">
        <f>-Assumptions!AB156</f>
        <v>0</v>
      </c>
      <c r="AC51" s="107">
        <f>-Assumptions!AC156</f>
        <v>0</v>
      </c>
      <c r="AD51" s="107">
        <f>-Assumptions!AD156</f>
        <v>0</v>
      </c>
      <c r="AE51" s="107">
        <f>-Assumptions!AE156</f>
        <v>-1880</v>
      </c>
      <c r="AF51" s="107">
        <f>-Assumptions!AF156</f>
        <v>-1880</v>
      </c>
      <c r="AG51" s="107">
        <f>-Assumptions!AG156</f>
        <v>0</v>
      </c>
      <c r="AH51" s="107">
        <f>-Assumptions!AH156</f>
        <v>0</v>
      </c>
      <c r="AI51" s="107">
        <f>-Assumptions!AI156</f>
        <v>0</v>
      </c>
      <c r="AJ51" s="107">
        <f>-Assumptions!AJ156</f>
        <v>0</v>
      </c>
      <c r="AK51" s="107">
        <f>-Assumptions!AK156</f>
        <v>0</v>
      </c>
      <c r="AL51" s="107">
        <f>-Assumptions!AL156</f>
        <v>0</v>
      </c>
      <c r="AM51" s="107">
        <f>-Assumptions!AM156</f>
        <v>0</v>
      </c>
      <c r="AN51" s="107">
        <f>-Assumptions!AN156</f>
        <v>0</v>
      </c>
      <c r="AO51" s="107">
        <f>-Assumptions!AO156</f>
        <v>0</v>
      </c>
      <c r="AP51" s="107">
        <f>-Assumptions!AP156</f>
        <v>0</v>
      </c>
      <c r="AQ51" s="107">
        <f>-Assumptions!AQ156</f>
        <v>-1880</v>
      </c>
      <c r="AR51" s="107">
        <f>-Assumptions!AR156</f>
        <v>0</v>
      </c>
      <c r="AS51" s="107">
        <f>-Assumptions!AS156</f>
        <v>0</v>
      </c>
      <c r="AT51" s="107">
        <f>-Assumptions!AT156</f>
        <v>0</v>
      </c>
      <c r="AU51" s="107">
        <f>-Assumptions!AU156</f>
        <v>0</v>
      </c>
      <c r="AV51" s="107">
        <f>-Assumptions!AV156</f>
        <v>0</v>
      </c>
      <c r="AW51" s="107">
        <f>-Assumptions!AW156</f>
        <v>0</v>
      </c>
      <c r="AX51" s="107">
        <f>-Assumptions!AX156</f>
        <v>0</v>
      </c>
      <c r="AY51" s="107">
        <f>-Assumptions!AY156</f>
        <v>0</v>
      </c>
      <c r="AZ51" s="10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  <c r="BZ51" s="17"/>
      <c r="CA51" s="17"/>
      <c r="CB51" s="17"/>
      <c r="CC51" s="17"/>
      <c r="CD51" s="17"/>
      <c r="CE51" s="17"/>
      <c r="CF51" s="17"/>
      <c r="CG51" s="17"/>
      <c r="CH51" s="17"/>
      <c r="CI51" s="17"/>
      <c r="CJ51" s="17"/>
      <c r="CK51" s="17"/>
      <c r="CL51" s="17"/>
      <c r="CM51" s="17"/>
      <c r="CN51" s="17"/>
      <c r="CO51" s="17"/>
      <c r="CP51" s="17"/>
      <c r="CQ51" s="17"/>
      <c r="CR51" s="17"/>
      <c r="CS51" s="17"/>
      <c r="CT51" s="17"/>
      <c r="CU51" s="17"/>
      <c r="CV51" s="17"/>
      <c r="CW51" s="17"/>
      <c r="CX51" s="17"/>
      <c r="CY51" s="17"/>
      <c r="CZ51" s="17"/>
      <c r="DA51" s="17"/>
      <c r="DB51" s="17"/>
      <c r="DC51" s="17"/>
      <c r="DD51" s="17"/>
      <c r="DE51" s="17"/>
      <c r="DF51" s="17"/>
      <c r="DG51" s="17"/>
      <c r="DH51" s="17"/>
      <c r="DI51" s="17"/>
      <c r="DJ51" s="17"/>
      <c r="DK51" s="17"/>
      <c r="DL51" s="17"/>
      <c r="DM51" s="17"/>
      <c r="DN51" s="17"/>
      <c r="DO51" s="17"/>
      <c r="DP51" s="17"/>
      <c r="DQ51" s="17"/>
      <c r="DR51" s="17"/>
      <c r="DS51" s="17"/>
      <c r="DT51" s="17"/>
      <c r="DU51" s="17"/>
      <c r="DV51" s="17"/>
      <c r="DW51" s="17"/>
      <c r="DX51" s="17"/>
      <c r="DY51" s="17"/>
      <c r="DZ51" s="17"/>
      <c r="EA51" s="17"/>
      <c r="EB51" s="17"/>
      <c r="EC51" s="17"/>
      <c r="ED51" s="17"/>
      <c r="EE51" s="17"/>
      <c r="EF51" s="17"/>
      <c r="EG51" s="17"/>
      <c r="EH51" s="17"/>
      <c r="EI51" s="17"/>
      <c r="EJ51" s="17"/>
      <c r="EK51" s="17"/>
      <c r="EL51" s="17"/>
      <c r="EM51" s="17"/>
      <c r="EN51" s="17"/>
      <c r="EO51" s="17"/>
      <c r="EP51" s="17"/>
      <c r="EQ51" s="17"/>
      <c r="ER51" s="17"/>
      <c r="ES51" s="17"/>
      <c r="ET51" s="17"/>
      <c r="EU51" s="17"/>
      <c r="EV51" s="17"/>
      <c r="EW51" s="17"/>
      <c r="EX51" s="17"/>
      <c r="EY51" s="17"/>
    </row>
    <row r="52" spans="1:155" s="219" customFormat="1" ht="13" collapsed="1" x14ac:dyDescent="0.15">
      <c r="A52" s="17"/>
      <c r="B52" s="17" t="s">
        <v>259</v>
      </c>
      <c r="C52" s="17"/>
      <c r="D52" s="107">
        <f>-(Assumptions!D165+Assumptions!D142+Assumptions!D143+Assumptions!D133+Assumptions!D128+Assumptions!D109+Assumptions!D185+Assumptions!D184)</f>
        <v>-119.51</v>
      </c>
      <c r="E52" s="107">
        <f>-(Assumptions!E165+Assumptions!E142+Assumptions!E143+Assumptions!E133+Assumptions!E128+Assumptions!E109+Assumptions!E185+Assumptions!E184)</f>
        <v>-99.490000000000009</v>
      </c>
      <c r="F52" s="107">
        <f>-(Assumptions!F165+Assumptions!F142+Assumptions!F143+Assumptions!F133+Assumptions!F128+Assumptions!F109+Assumptions!F185+Assumptions!F184)</f>
        <v>-1189.2</v>
      </c>
      <c r="G52" s="107">
        <f>-(Assumptions!G165+Assumptions!G142+Assumptions!G143+Assumptions!G133+Assumptions!G128+Assumptions!G109+Assumptions!G185+Assumptions!G184)</f>
        <v>-18.38</v>
      </c>
      <c r="H52" s="107">
        <f>-(Assumptions!H165+Assumptions!H142+Assumptions!H143+Assumptions!H133+Assumptions!H128+Assumptions!H109+Assumptions!H185+Assumptions!H184)</f>
        <v>-30</v>
      </c>
      <c r="I52" s="107">
        <f>-(Assumptions!I165+Assumptions!I142+Assumptions!I143+Assumptions!I133+Assumptions!I128+Assumptions!I109+Assumptions!I185+Assumptions!I184)</f>
        <v>-1010.6099999999999</v>
      </c>
      <c r="J52" s="107">
        <f>-(Assumptions!J165+Assumptions!J142+Assumptions!J143+Assumptions!J133+Assumptions!J128+Assumptions!J109+Assumptions!J185+Assumptions!J184)</f>
        <v>-134.42000000000002</v>
      </c>
      <c r="K52" s="107">
        <f>-(Assumptions!K165+Assumptions!K142+Assumptions!K143+Assumptions!K133+Assumptions!K128+Assumptions!K109+Assumptions!K185+Assumptions!K184)</f>
        <v>-3465.15</v>
      </c>
      <c r="L52" s="107">
        <f>-(Assumptions!L165+Assumptions!L142+Assumptions!L143+Assumptions!L133+Assumptions!L128+Assumptions!L109+Assumptions!L185+Assumptions!L184)</f>
        <v>-6361.49</v>
      </c>
      <c r="M52" s="107">
        <f>-(Assumptions!M165+Assumptions!M142+Assumptions!M143+Assumptions!M133+Assumptions!M128+Assumptions!M109+Assumptions!M185+Assumptions!M184)</f>
        <v>-3156.34</v>
      </c>
      <c r="N52" s="107">
        <f>-(Assumptions!N165+Assumptions!N142+Assumptions!N143+Assumptions!N133+Assumptions!N128+Assumptions!N109+Assumptions!N185+Assumptions!N184)</f>
        <v>-4521.8100000000004</v>
      </c>
      <c r="O52" s="107">
        <f>-(Assumptions!O165+Assumptions!O142+Assumptions!O143+Assumptions!O133+Assumptions!O128+Assumptions!O109+Assumptions!O185+Assumptions!O184)</f>
        <v>-4730.0916666666662</v>
      </c>
      <c r="P52" s="107">
        <f>-(Assumptions!P165+Assumptions!P142+Assumptions!P143+Assumptions!P133+Assumptions!P128+Assumptions!P109+Assumptions!P185+Assumptions!P184)</f>
        <v>-283.33333333333331</v>
      </c>
      <c r="Q52" s="107">
        <f>-(Assumptions!Q165+Assumptions!Q142+Assumptions!Q143+Assumptions!Q133+Assumptions!Q128+Assumptions!Q109+Assumptions!Q185+Assumptions!Q184)</f>
        <v>-283.33333333333331</v>
      </c>
      <c r="R52" s="107">
        <f>-(Assumptions!R165+Assumptions!R142+Assumptions!R143+Assumptions!R133+Assumptions!R128+Assumptions!R109+Assumptions!R185+Assumptions!R184)</f>
        <v>-283.33333333333331</v>
      </c>
      <c r="S52" s="107">
        <f>-(Assumptions!S165+Assumptions!S142+Assumptions!S143+Assumptions!S133+Assumptions!S128+Assumptions!S109+Assumptions!S185+Assumptions!S184)</f>
        <v>-439.40189243877631</v>
      </c>
      <c r="T52" s="107">
        <f>-(Assumptions!T165+Assumptions!T142+Assumptions!T143+Assumptions!T133+Assumptions!T128+Assumptions!T109+Assumptions!T185+Assumptions!T184)</f>
        <v>-283.33333333333331</v>
      </c>
      <c r="U52" s="107">
        <f>-(Assumptions!U165+Assumptions!U142+Assumptions!U143+Assumptions!U133+Assumptions!U128+Assumptions!U109+Assumptions!U185+Assumptions!U184)</f>
        <v>-283.33333333333331</v>
      </c>
      <c r="V52" s="107">
        <f>-(Assumptions!V165+Assumptions!V142+Assumptions!V143+Assumptions!V133+Assumptions!V128+Assumptions!V109+Assumptions!V185+Assumptions!V184)</f>
        <v>-1703.9520793830438</v>
      </c>
      <c r="W52" s="107">
        <f>-(Assumptions!W165+Assumptions!W142+Assumptions!W143+Assumptions!W133+Assumptions!W128+Assumptions!W109+Assumptions!W185+Assumptions!W184)</f>
        <v>-1771.160881095986</v>
      </c>
      <c r="X52" s="107">
        <f>-(Assumptions!X165+Assumptions!X142+Assumptions!X143+Assumptions!X133+Assumptions!X128+Assumptions!X109+Assumptions!X185+Assumptions!X184)</f>
        <v>-1696.8766666666663</v>
      </c>
      <c r="Y52" s="107">
        <f>-(Assumptions!Y165+Assumptions!Y142+Assumptions!Y143+Assumptions!Y133+Assumptions!Y128+Assumptions!Y109+Assumptions!Y185+Assumptions!Y184)</f>
        <v>-1696.8766666666663</v>
      </c>
      <c r="Z52" s="107">
        <f>-(Assumptions!Z165+Assumptions!Z142+Assumptions!Z143+Assumptions!Z133+Assumptions!Z128+Assumptions!Z109+Assumptions!Z185+Assumptions!Z184)</f>
        <v>-1696.8766666666663</v>
      </c>
      <c r="AA52" s="107">
        <f>-(Assumptions!AA165+Assumptions!AA142+Assumptions!AA143+Assumptions!AA133+Assumptions!AA128+Assumptions!AA109+Assumptions!AA185+Assumptions!AA184)</f>
        <v>-1696.8766666666663</v>
      </c>
      <c r="AB52" s="107">
        <f>-(Assumptions!AB165+Assumptions!AB142+Assumptions!AB143+Assumptions!AB133+Assumptions!AB128+Assumptions!AB109+Assumptions!AB185+Assumptions!AB184)</f>
        <v>-2030.2099999999996</v>
      </c>
      <c r="AC52" s="107">
        <f>-(Assumptions!AC165+Assumptions!AC142+Assumptions!AC143+Assumptions!AC133+Assumptions!AC128+Assumptions!AC109+Assumptions!AC185+Assumptions!AC184)</f>
        <v>-2588.5277737604611</v>
      </c>
      <c r="AD52" s="107">
        <f>-(Assumptions!AD165+Assumptions!AD142+Assumptions!AD143+Assumptions!AD133+Assumptions!AD128+Assumptions!AD109+Assumptions!AD185+Assumptions!AD184)</f>
        <v>-2330.2099999999996</v>
      </c>
      <c r="AE52" s="107">
        <f>-(Assumptions!AE165+Assumptions!AE142+Assumptions!AE143+Assumptions!AE133+Assumptions!AE128+Assumptions!AE109+Assumptions!AE185+Assumptions!AE184)</f>
        <v>-2330.2099999999996</v>
      </c>
      <c r="AF52" s="107">
        <f>-(Assumptions!AF165+Assumptions!AF142+Assumptions!AF143+Assumptions!AF133+Assumptions!AF128+Assumptions!AF109+Assumptions!AF185+Assumptions!AF184)</f>
        <v>-2580.0034203269088</v>
      </c>
      <c r="AG52" s="107">
        <f>-(Assumptions!AG165+Assumptions!AG142+Assumptions!AG143+Assumptions!AG133+Assumptions!AG128+Assumptions!AG109+Assumptions!AG185+Assumptions!AG184)</f>
        <v>-2330.2099999999996</v>
      </c>
      <c r="AH52" s="107">
        <f>-(Assumptions!AH165+Assumptions!AH142+Assumptions!AH143+Assumptions!AH133+Assumptions!AH128+Assumptions!AH109+Assumptions!AH185+Assumptions!AH184)</f>
        <v>-2330.2099999999996</v>
      </c>
      <c r="AI52" s="107">
        <f>-(Assumptions!AI165+Assumptions!AI142+Assumptions!AI143+Assumptions!AI133+Assumptions!AI128+Assumptions!AI109+Assumptions!AI185+Assumptions!AI184)</f>
        <v>-2330.2099999999996</v>
      </c>
      <c r="AJ52" s="107">
        <f>-(Assumptions!AJ165+Assumptions!AJ142+Assumptions!AJ143+Assumptions!AJ133+Assumptions!AJ128+Assumptions!AJ109+Assumptions!AJ185+Assumptions!AJ184)</f>
        <v>-2330.2099999999996</v>
      </c>
      <c r="AK52" s="107">
        <f>-(Assumptions!AK165+Assumptions!AK142+Assumptions!AK143+Assumptions!AK133+Assumptions!AK128+Assumptions!AK109+Assumptions!AK185+Assumptions!AK184)</f>
        <v>-2330.2099999999996</v>
      </c>
      <c r="AL52" s="107">
        <f>-(Assumptions!AL165+Assumptions!AL142+Assumptions!AL143+Assumptions!AL133+Assumptions!AL128+Assumptions!AL109+Assumptions!AL185+Assumptions!AL184)</f>
        <v>-2330.2099999999996</v>
      </c>
      <c r="AM52" s="107">
        <f>-(Assumptions!AM165+Assumptions!AM142+Assumptions!AM143+Assumptions!AM133+Assumptions!AM128+Assumptions!AM109+Assumptions!AM185+Assumptions!AM184)</f>
        <v>-2330.2099999999996</v>
      </c>
      <c r="AN52" s="107">
        <f>-(Assumptions!AN165+Assumptions!AN142+Assumptions!AN143+Assumptions!AN133+Assumptions!AN128+Assumptions!AN109+Assumptions!AN185+Assumptions!AN184)</f>
        <v>-2930.21</v>
      </c>
      <c r="AO52" s="107">
        <f>-(Assumptions!AO165+Assumptions!AO142+Assumptions!AO143+Assumptions!AO133+Assumptions!AO128+Assumptions!AO109+Assumptions!AO185+Assumptions!AO184)</f>
        <v>-2930.21</v>
      </c>
      <c r="AP52" s="107">
        <f>-(Assumptions!AP165+Assumptions!AP142+Assumptions!AP143+Assumptions!AP133+Assumptions!AP128+Assumptions!AP109+Assumptions!AP185+Assumptions!AP184)</f>
        <v>-3114.11</v>
      </c>
      <c r="AQ52" s="107">
        <f>-(Assumptions!AQ165+Assumptions!AQ142+Assumptions!AQ143+Assumptions!AQ133+Assumptions!AQ128+Assumptions!AQ109+Assumptions!AQ185+Assumptions!AQ184)</f>
        <v>-3130.21</v>
      </c>
      <c r="AR52" s="107">
        <f>-(Assumptions!AR165+Assumptions!AR142+Assumptions!AR143+Assumptions!AR133+Assumptions!AR128+Assumptions!AR109+Assumptions!AR185+Assumptions!AR184)</f>
        <v>-3636.1425562650138</v>
      </c>
      <c r="AS52" s="107">
        <f>-(Assumptions!AS165+Assumptions!AS142+Assumptions!AS143+Assumptions!AS133+Assumptions!AS128+Assumptions!AS109+Assumptions!AS185+Assumptions!AS184)</f>
        <v>-3130.21</v>
      </c>
      <c r="AT52" s="107">
        <f>-(Assumptions!AT165+Assumptions!AT142+Assumptions!AT143+Assumptions!AT133+Assumptions!AT128+Assumptions!AT109+Assumptions!AT185+Assumptions!AT184)</f>
        <v>-3130.21</v>
      </c>
      <c r="AU52" s="107">
        <f>-(Assumptions!AU165+Assumptions!AU142+Assumptions!AU143+Assumptions!AU133+Assumptions!AU128+Assumptions!AU109+Assumptions!AU185+Assumptions!AU184)</f>
        <v>-3130.21</v>
      </c>
      <c r="AV52" s="107">
        <f>-(Assumptions!AV165+Assumptions!AV142+Assumptions!AV143+Assumptions!AV133+Assumptions!AV128+Assumptions!AV109+Assumptions!AV185+Assumptions!AV184)</f>
        <v>-3130.21</v>
      </c>
      <c r="AW52" s="107">
        <f>-(Assumptions!AW165+Assumptions!AW142+Assumptions!AW143+Assumptions!AW133+Assumptions!AW128+Assumptions!AW109+Assumptions!AW185+Assumptions!AW184)</f>
        <v>-3130.21</v>
      </c>
      <c r="AX52" s="107">
        <f>-(Assumptions!AX165+Assumptions!AX142+Assumptions!AX143+Assumptions!AX133+Assumptions!AX128+Assumptions!AX109+Assumptions!AX185+Assumptions!AX184)</f>
        <v>-3130.21</v>
      </c>
      <c r="AY52" s="107">
        <f>-(Assumptions!AY165+Assumptions!AY142+Assumptions!AY143+Assumptions!AY133+Assumptions!AY128+Assumptions!AY109+Assumptions!AY185+Assumptions!AY184)</f>
        <v>-3130.21</v>
      </c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  <c r="BY52" s="17"/>
      <c r="BZ52" s="17"/>
      <c r="CA52" s="17"/>
      <c r="CB52" s="17"/>
      <c r="CC52" s="17"/>
      <c r="CD52" s="17"/>
      <c r="CE52" s="17"/>
      <c r="CF52" s="17"/>
      <c r="CG52" s="17"/>
      <c r="CH52" s="17"/>
      <c r="CI52" s="17"/>
      <c r="CJ52" s="17"/>
      <c r="CK52" s="17"/>
      <c r="CL52" s="17"/>
      <c r="CM52" s="17"/>
      <c r="CN52" s="17"/>
      <c r="CO52" s="17"/>
      <c r="CP52" s="17"/>
      <c r="CQ52" s="17"/>
      <c r="CR52" s="17"/>
      <c r="CS52" s="17"/>
      <c r="CT52" s="17"/>
      <c r="CU52" s="17"/>
      <c r="CV52" s="17"/>
      <c r="CW52" s="17"/>
      <c r="CX52" s="17"/>
      <c r="CY52" s="17"/>
      <c r="CZ52" s="17"/>
      <c r="DA52" s="17"/>
      <c r="DB52" s="17"/>
      <c r="DC52" s="17"/>
      <c r="DD52" s="17"/>
      <c r="DE52" s="17"/>
      <c r="DF52" s="17"/>
      <c r="DG52" s="17"/>
      <c r="DH52" s="17"/>
      <c r="DI52" s="17"/>
      <c r="DJ52" s="17"/>
      <c r="DK52" s="17"/>
      <c r="DL52" s="17"/>
      <c r="DM52" s="17"/>
      <c r="DN52" s="17"/>
      <c r="DO52" s="17"/>
      <c r="DP52" s="17"/>
      <c r="DQ52" s="17"/>
      <c r="DR52" s="17"/>
      <c r="DS52" s="17"/>
      <c r="DT52" s="17"/>
      <c r="DU52" s="17"/>
      <c r="DV52" s="17"/>
      <c r="DW52" s="17"/>
      <c r="DX52" s="17"/>
      <c r="DY52" s="17"/>
      <c r="DZ52" s="17"/>
      <c r="EA52" s="17"/>
      <c r="EB52" s="17"/>
      <c r="EC52" s="17"/>
      <c r="ED52" s="17"/>
      <c r="EE52" s="17"/>
      <c r="EF52" s="17"/>
      <c r="EG52" s="17"/>
      <c r="EH52" s="17"/>
      <c r="EI52" s="17"/>
      <c r="EJ52" s="17"/>
      <c r="EK52" s="17"/>
      <c r="EL52" s="17"/>
      <c r="EM52" s="17"/>
      <c r="EN52" s="17"/>
      <c r="EO52" s="17"/>
      <c r="EP52" s="17"/>
      <c r="EQ52" s="17"/>
      <c r="ER52" s="17"/>
      <c r="ES52" s="17"/>
      <c r="ET52" s="17"/>
      <c r="EU52" s="17"/>
      <c r="EV52" s="17"/>
      <c r="EW52" s="17"/>
      <c r="EX52" s="17"/>
      <c r="EY52" s="17"/>
    </row>
    <row r="53" spans="1:155" s="219" customFormat="1" ht="13" hidden="1" outlineLevel="1" x14ac:dyDescent="0.15">
      <c r="A53" s="17"/>
      <c r="B53" s="299" t="s">
        <v>320</v>
      </c>
      <c r="C53" s="17"/>
      <c r="D53" s="107">
        <f>-Assumptions!D143</f>
        <v>0</v>
      </c>
      <c r="E53" s="107">
        <f>-Assumptions!E143</f>
        <v>0</v>
      </c>
      <c r="F53" s="107">
        <f>-Assumptions!F143</f>
        <v>0</v>
      </c>
      <c r="G53" s="107">
        <f>-Assumptions!G143</f>
        <v>-18.38</v>
      </c>
      <c r="H53" s="107">
        <f>-Assumptions!H143</f>
        <v>0</v>
      </c>
      <c r="I53" s="107">
        <f>-Assumptions!I143</f>
        <v>-50</v>
      </c>
      <c r="J53" s="107">
        <f>-Assumptions!J143</f>
        <v>0</v>
      </c>
      <c r="K53" s="107">
        <f>-Assumptions!K143</f>
        <v>0</v>
      </c>
      <c r="L53" s="107">
        <f>-Assumptions!L143</f>
        <v>0</v>
      </c>
      <c r="M53" s="107">
        <f>-Assumptions!M143</f>
        <v>-52</v>
      </c>
      <c r="N53" s="107">
        <f>-Assumptions!N143</f>
        <v>-40.619999999999997</v>
      </c>
      <c r="O53" s="107">
        <f>-Assumptions!O143</f>
        <v>-29.89</v>
      </c>
      <c r="P53" s="107">
        <f>-Assumptions!P143</f>
        <v>0</v>
      </c>
      <c r="Q53" s="107">
        <f>-Assumptions!Q143</f>
        <v>0</v>
      </c>
      <c r="R53" s="107">
        <f>-Assumptions!R143</f>
        <v>0</v>
      </c>
      <c r="S53" s="107">
        <f>-Assumptions!S143</f>
        <v>0</v>
      </c>
      <c r="T53" s="107">
        <f>-Assumptions!T143</f>
        <v>0</v>
      </c>
      <c r="U53" s="107">
        <f>-Assumptions!U143</f>
        <v>0</v>
      </c>
      <c r="V53" s="107">
        <f>-Assumptions!V143</f>
        <v>-500</v>
      </c>
      <c r="W53" s="107">
        <f>-Assumptions!W143</f>
        <v>-500</v>
      </c>
      <c r="X53" s="107">
        <f>-Assumptions!X143</f>
        <v>-500</v>
      </c>
      <c r="Y53" s="107">
        <f>-Assumptions!Y143</f>
        <v>-500</v>
      </c>
      <c r="Z53" s="107">
        <f>-Assumptions!Z143</f>
        <v>-500</v>
      </c>
      <c r="AA53" s="107">
        <f>-Assumptions!AA143</f>
        <v>-500</v>
      </c>
      <c r="AB53" s="107">
        <f>-Assumptions!AB143</f>
        <v>-500</v>
      </c>
      <c r="AC53" s="107">
        <f>-Assumptions!AC143</f>
        <v>-500</v>
      </c>
      <c r="AD53" s="107">
        <f>-Assumptions!AD143</f>
        <v>-500</v>
      </c>
      <c r="AE53" s="107">
        <f>-Assumptions!AE143</f>
        <v>-500</v>
      </c>
      <c r="AF53" s="107">
        <f>-Assumptions!AF143</f>
        <v>-500</v>
      </c>
      <c r="AG53" s="107">
        <f>-Assumptions!AG143</f>
        <v>-500</v>
      </c>
      <c r="AH53" s="107">
        <f>-Assumptions!AH143</f>
        <v>-500</v>
      </c>
      <c r="AI53" s="107">
        <f>-Assumptions!AI143</f>
        <v>-500</v>
      </c>
      <c r="AJ53" s="107">
        <f>-Assumptions!AJ143</f>
        <v>-500</v>
      </c>
      <c r="AK53" s="107">
        <f>-Assumptions!AK143</f>
        <v>-500</v>
      </c>
      <c r="AL53" s="107">
        <f>-Assumptions!AL143</f>
        <v>-500</v>
      </c>
      <c r="AM53" s="107">
        <f>-Assumptions!AM143</f>
        <v>-500</v>
      </c>
      <c r="AN53" s="107">
        <f>-Assumptions!AN143</f>
        <v>-1000</v>
      </c>
      <c r="AO53" s="107">
        <f>-Assumptions!AO143</f>
        <v>-1000</v>
      </c>
      <c r="AP53" s="107">
        <f>-Assumptions!AP143</f>
        <v>-1000</v>
      </c>
      <c r="AQ53" s="107">
        <f>-Assumptions!AQ143</f>
        <v>-1000</v>
      </c>
      <c r="AR53" s="107">
        <f>-Assumptions!AR143</f>
        <v>-1000</v>
      </c>
      <c r="AS53" s="107">
        <f>-Assumptions!AS143</f>
        <v>-1000</v>
      </c>
      <c r="AT53" s="107">
        <f>-Assumptions!AT143</f>
        <v>-1000</v>
      </c>
      <c r="AU53" s="107">
        <f>-Assumptions!AU143</f>
        <v>-1000</v>
      </c>
      <c r="AV53" s="107">
        <f>-Assumptions!AV143</f>
        <v>-1000</v>
      </c>
      <c r="AW53" s="107">
        <f>-Assumptions!AW143</f>
        <v>-1000</v>
      </c>
      <c r="AX53" s="107">
        <f>-Assumptions!AX143</f>
        <v>-1000</v>
      </c>
      <c r="AY53" s="107">
        <f>-Assumptions!AY143</f>
        <v>-1000</v>
      </c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  <c r="BY53" s="17"/>
      <c r="BZ53" s="17"/>
      <c r="CA53" s="17"/>
      <c r="CB53" s="17"/>
      <c r="CC53" s="17"/>
      <c r="CD53" s="17"/>
      <c r="CE53" s="17"/>
      <c r="CF53" s="17"/>
      <c r="CG53" s="17"/>
      <c r="CH53" s="17"/>
      <c r="CI53" s="17"/>
      <c r="CJ53" s="17"/>
      <c r="CK53" s="17"/>
      <c r="CL53" s="17"/>
      <c r="CM53" s="17"/>
      <c r="CN53" s="17"/>
      <c r="CO53" s="17"/>
      <c r="CP53" s="17"/>
      <c r="CQ53" s="17"/>
      <c r="CR53" s="17"/>
      <c r="CS53" s="17"/>
      <c r="CT53" s="17"/>
      <c r="CU53" s="17"/>
      <c r="CV53" s="17"/>
      <c r="CW53" s="17"/>
      <c r="CX53" s="17"/>
      <c r="CY53" s="17"/>
      <c r="CZ53" s="17"/>
      <c r="DA53" s="17"/>
      <c r="DB53" s="17"/>
      <c r="DC53" s="17"/>
      <c r="DD53" s="17"/>
      <c r="DE53" s="17"/>
      <c r="DF53" s="17"/>
      <c r="DG53" s="17"/>
      <c r="DH53" s="17"/>
      <c r="DI53" s="17"/>
      <c r="DJ53" s="17"/>
      <c r="DK53" s="17"/>
      <c r="DL53" s="17"/>
      <c r="DM53" s="17"/>
      <c r="DN53" s="17"/>
      <c r="DO53" s="17"/>
      <c r="DP53" s="17"/>
      <c r="DQ53" s="17"/>
      <c r="DR53" s="17"/>
      <c r="DS53" s="17"/>
      <c r="DT53" s="17"/>
      <c r="DU53" s="17"/>
      <c r="DV53" s="17"/>
      <c r="DW53" s="17"/>
      <c r="DX53" s="17"/>
      <c r="DY53" s="17"/>
      <c r="DZ53" s="17"/>
      <c r="EA53" s="17"/>
      <c r="EB53" s="17"/>
      <c r="EC53" s="17"/>
      <c r="ED53" s="17"/>
      <c r="EE53" s="17"/>
      <c r="EF53" s="17"/>
      <c r="EG53" s="17"/>
      <c r="EH53" s="17"/>
      <c r="EI53" s="17"/>
      <c r="EJ53" s="17"/>
      <c r="EK53" s="17"/>
      <c r="EL53" s="17"/>
      <c r="EM53" s="17"/>
      <c r="EN53" s="17"/>
      <c r="EO53" s="17"/>
      <c r="EP53" s="17"/>
      <c r="EQ53" s="17"/>
      <c r="ER53" s="17"/>
      <c r="ES53" s="17"/>
      <c r="ET53" s="17"/>
      <c r="EU53" s="17"/>
      <c r="EV53" s="17"/>
      <c r="EW53" s="17"/>
      <c r="EX53" s="17"/>
      <c r="EY53" s="17"/>
    </row>
    <row r="54" spans="1:155" s="219" customFormat="1" ht="13" hidden="1" outlineLevel="1" x14ac:dyDescent="0.15">
      <c r="A54" s="17"/>
      <c r="B54" s="299" t="s">
        <v>239</v>
      </c>
      <c r="C54" s="17"/>
      <c r="D54" s="107">
        <f>-Assumptions!D133</f>
        <v>0</v>
      </c>
      <c r="E54" s="107">
        <f>-Assumptions!E133</f>
        <v>0</v>
      </c>
      <c r="F54" s="107">
        <f>-Assumptions!F133</f>
        <v>-701.94</v>
      </c>
      <c r="G54" s="107">
        <f>-Assumptions!G133</f>
        <v>0</v>
      </c>
      <c r="H54" s="107">
        <f>-Assumptions!H133</f>
        <v>0</v>
      </c>
      <c r="I54" s="107">
        <f>-Assumptions!I133</f>
        <v>0</v>
      </c>
      <c r="J54" s="107">
        <f>-Assumptions!J133</f>
        <v>0</v>
      </c>
      <c r="K54" s="107">
        <f>-Assumptions!K133</f>
        <v>-250</v>
      </c>
      <c r="L54" s="107">
        <f>-Assumptions!L133</f>
        <v>-1562</v>
      </c>
      <c r="M54" s="107">
        <f>-Assumptions!M133</f>
        <v>0</v>
      </c>
      <c r="N54" s="107">
        <f>-Assumptions!N133</f>
        <v>0</v>
      </c>
      <c r="O54" s="107">
        <f>-Assumptions!O133</f>
        <v>0</v>
      </c>
      <c r="P54" s="107">
        <f>-Assumptions!P133</f>
        <v>0</v>
      </c>
      <c r="Q54" s="107">
        <f>-Assumptions!Q133</f>
        <v>0</v>
      </c>
      <c r="R54" s="107">
        <f>-Assumptions!R133</f>
        <v>0</v>
      </c>
      <c r="S54" s="107">
        <f>-Assumptions!S133</f>
        <v>0</v>
      </c>
      <c r="T54" s="107">
        <f>-Assumptions!T133</f>
        <v>0</v>
      </c>
      <c r="U54" s="107">
        <f>-Assumptions!U133</f>
        <v>0</v>
      </c>
      <c r="V54" s="107">
        <f>-Assumptions!V133</f>
        <v>-200</v>
      </c>
      <c r="W54" s="107">
        <f>-Assumptions!W133</f>
        <v>-200</v>
      </c>
      <c r="X54" s="107">
        <f>-Assumptions!X133</f>
        <v>-200</v>
      </c>
      <c r="Y54" s="107">
        <f>-Assumptions!Y133</f>
        <v>-200</v>
      </c>
      <c r="Z54" s="107">
        <f>-Assumptions!Z133</f>
        <v>-200</v>
      </c>
      <c r="AA54" s="107">
        <f>-Assumptions!AA133</f>
        <v>-200</v>
      </c>
      <c r="AB54" s="107">
        <f>-Assumptions!AB133</f>
        <v>-200</v>
      </c>
      <c r="AC54" s="107">
        <f>-Assumptions!AC133</f>
        <v>-200</v>
      </c>
      <c r="AD54" s="107">
        <f>-Assumptions!AD133</f>
        <v>-200</v>
      </c>
      <c r="AE54" s="107">
        <f>-Assumptions!AE133</f>
        <v>-200</v>
      </c>
      <c r="AF54" s="107">
        <f>-Assumptions!AF133</f>
        <v>-200</v>
      </c>
      <c r="AG54" s="107">
        <f>-Assumptions!AG133</f>
        <v>-200</v>
      </c>
      <c r="AH54" s="107">
        <f>-Assumptions!AH133</f>
        <v>-200</v>
      </c>
      <c r="AI54" s="107">
        <f>-Assumptions!AI133</f>
        <v>-200</v>
      </c>
      <c r="AJ54" s="107">
        <f>-Assumptions!AJ133</f>
        <v>-200</v>
      </c>
      <c r="AK54" s="107">
        <f>-Assumptions!AK133</f>
        <v>-200</v>
      </c>
      <c r="AL54" s="107">
        <f>-Assumptions!AL133</f>
        <v>-200</v>
      </c>
      <c r="AM54" s="107">
        <f>-Assumptions!AM133</f>
        <v>-200</v>
      </c>
      <c r="AN54" s="107">
        <f>-Assumptions!AN133</f>
        <v>-300</v>
      </c>
      <c r="AO54" s="107">
        <f>-Assumptions!AO133</f>
        <v>-300</v>
      </c>
      <c r="AP54" s="107">
        <f>-Assumptions!AP133</f>
        <v>-300</v>
      </c>
      <c r="AQ54" s="107">
        <f>-Assumptions!AQ133</f>
        <v>-300</v>
      </c>
      <c r="AR54" s="107">
        <f>-Assumptions!AR133</f>
        <v>-300</v>
      </c>
      <c r="AS54" s="107">
        <f>-Assumptions!AS133</f>
        <v>-300</v>
      </c>
      <c r="AT54" s="107">
        <f>-Assumptions!AT133</f>
        <v>-300</v>
      </c>
      <c r="AU54" s="107">
        <f>-Assumptions!AU133</f>
        <v>-300</v>
      </c>
      <c r="AV54" s="107">
        <f>-Assumptions!AV133</f>
        <v>-300</v>
      </c>
      <c r="AW54" s="107">
        <f>-Assumptions!AW133</f>
        <v>-300</v>
      </c>
      <c r="AX54" s="107">
        <f>-Assumptions!AX133</f>
        <v>-300</v>
      </c>
      <c r="AY54" s="107">
        <f>-Assumptions!AY133</f>
        <v>-300</v>
      </c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  <c r="BY54" s="17"/>
      <c r="BZ54" s="17"/>
      <c r="CA54" s="17"/>
      <c r="CB54" s="17"/>
      <c r="CC54" s="17"/>
      <c r="CD54" s="17"/>
      <c r="CE54" s="17"/>
      <c r="CF54" s="17"/>
      <c r="CG54" s="17"/>
      <c r="CH54" s="17"/>
      <c r="CI54" s="17"/>
      <c r="CJ54" s="17"/>
      <c r="CK54" s="17"/>
      <c r="CL54" s="17"/>
      <c r="CM54" s="17"/>
      <c r="CN54" s="17"/>
      <c r="CO54" s="17"/>
      <c r="CP54" s="17"/>
      <c r="CQ54" s="17"/>
      <c r="CR54" s="17"/>
      <c r="CS54" s="17"/>
      <c r="CT54" s="17"/>
      <c r="CU54" s="17"/>
      <c r="CV54" s="17"/>
      <c r="CW54" s="17"/>
      <c r="CX54" s="17"/>
      <c r="CY54" s="17"/>
      <c r="CZ54" s="17"/>
      <c r="DA54" s="17"/>
      <c r="DB54" s="17"/>
      <c r="DC54" s="17"/>
      <c r="DD54" s="17"/>
      <c r="DE54" s="17"/>
      <c r="DF54" s="17"/>
      <c r="DG54" s="17"/>
      <c r="DH54" s="17"/>
      <c r="DI54" s="17"/>
      <c r="DJ54" s="17"/>
      <c r="DK54" s="17"/>
      <c r="DL54" s="17"/>
      <c r="DM54" s="17"/>
      <c r="DN54" s="17"/>
      <c r="DO54" s="17"/>
      <c r="DP54" s="17"/>
      <c r="DQ54" s="17"/>
      <c r="DR54" s="17"/>
      <c r="DS54" s="17"/>
      <c r="DT54" s="17"/>
      <c r="DU54" s="17"/>
      <c r="DV54" s="17"/>
      <c r="DW54" s="17"/>
      <c r="DX54" s="17"/>
      <c r="DY54" s="17"/>
      <c r="DZ54" s="17"/>
      <c r="EA54" s="17"/>
      <c r="EB54" s="17"/>
      <c r="EC54" s="17"/>
      <c r="ED54" s="17"/>
      <c r="EE54" s="17"/>
      <c r="EF54" s="17"/>
      <c r="EG54" s="17"/>
      <c r="EH54" s="17"/>
      <c r="EI54" s="17"/>
      <c r="EJ54" s="17"/>
      <c r="EK54" s="17"/>
      <c r="EL54" s="17"/>
      <c r="EM54" s="17"/>
      <c r="EN54" s="17"/>
      <c r="EO54" s="17"/>
      <c r="EP54" s="17"/>
      <c r="EQ54" s="17"/>
      <c r="ER54" s="17"/>
      <c r="ES54" s="17"/>
      <c r="ET54" s="17"/>
      <c r="EU54" s="17"/>
      <c r="EV54" s="17"/>
      <c r="EW54" s="17"/>
      <c r="EX54" s="17"/>
      <c r="EY54" s="17"/>
    </row>
    <row r="55" spans="1:155" s="219" customFormat="1" ht="13" hidden="1" outlineLevel="1" x14ac:dyDescent="0.15">
      <c r="A55" s="17"/>
      <c r="B55" s="299" t="s">
        <v>230</v>
      </c>
      <c r="C55" s="17"/>
      <c r="D55" s="107">
        <f>-Assumptions!D109</f>
        <v>0</v>
      </c>
      <c r="E55" s="107">
        <f>-Assumptions!E109</f>
        <v>0</v>
      </c>
      <c r="F55" s="107">
        <f>-Assumptions!F109</f>
        <v>-22.71</v>
      </c>
      <c r="G55" s="107">
        <f>-Assumptions!G109</f>
        <v>0</v>
      </c>
      <c r="H55" s="107">
        <f>-Assumptions!H109</f>
        <v>-30</v>
      </c>
      <c r="I55" s="107">
        <f>-Assumptions!I109</f>
        <v>-131.19</v>
      </c>
      <c r="J55" s="107">
        <f>-Assumptions!J109</f>
        <v>0</v>
      </c>
      <c r="K55" s="107">
        <f>-Assumptions!K109</f>
        <v>0</v>
      </c>
      <c r="L55" s="107">
        <f>-Assumptions!L109</f>
        <v>0</v>
      </c>
      <c r="M55" s="107">
        <f>-Assumptions!M109</f>
        <v>0</v>
      </c>
      <c r="N55" s="107">
        <f>-Assumptions!N109</f>
        <v>0</v>
      </c>
      <c r="O55" s="107">
        <f>-Assumptions!O109</f>
        <v>0</v>
      </c>
      <c r="P55" s="107">
        <f>-Assumptions!P109</f>
        <v>0</v>
      </c>
      <c r="Q55" s="107">
        <f>-Assumptions!Q109</f>
        <v>0</v>
      </c>
      <c r="R55" s="107">
        <f>-Assumptions!R109</f>
        <v>0</v>
      </c>
      <c r="S55" s="107">
        <f>-Assumptions!S109</f>
        <v>-156.06855910544297</v>
      </c>
      <c r="T55" s="107">
        <f>-Assumptions!T109</f>
        <v>0</v>
      </c>
      <c r="U55" s="107">
        <f>-Assumptions!U109</f>
        <v>0</v>
      </c>
      <c r="V55" s="107">
        <f>-Assumptions!V109</f>
        <v>-7.0754127163775227</v>
      </c>
      <c r="W55" s="107">
        <f>-Assumptions!W109</f>
        <v>-74.28421442931969</v>
      </c>
      <c r="X55" s="107">
        <f>-Assumptions!X109</f>
        <v>0</v>
      </c>
      <c r="Y55" s="107">
        <f>-Assumptions!Y109</f>
        <v>0</v>
      </c>
      <c r="Z55" s="107">
        <f>-Assumptions!Z109</f>
        <v>0</v>
      </c>
      <c r="AA55" s="107">
        <f>-Assumptions!AA109</f>
        <v>0</v>
      </c>
      <c r="AB55" s="107">
        <f>-Assumptions!AB109</f>
        <v>0</v>
      </c>
      <c r="AC55" s="107">
        <f>-Assumptions!AC109</f>
        <v>-558.3177737604608</v>
      </c>
      <c r="AD55" s="107">
        <f>-Assumptions!AD109</f>
        <v>0</v>
      </c>
      <c r="AE55" s="107">
        <f>-Assumptions!AE109</f>
        <v>0</v>
      </c>
      <c r="AF55" s="107">
        <f>-Assumptions!AF109</f>
        <v>-249.79342032690872</v>
      </c>
      <c r="AG55" s="107">
        <f>-Assumptions!AG109</f>
        <v>0</v>
      </c>
      <c r="AH55" s="107">
        <f>-Assumptions!AH109</f>
        <v>0</v>
      </c>
      <c r="AI55" s="107">
        <f>-Assumptions!AI109</f>
        <v>0</v>
      </c>
      <c r="AJ55" s="107">
        <f>-Assumptions!AJ109</f>
        <v>0</v>
      </c>
      <c r="AK55" s="107">
        <f>-Assumptions!AK109</f>
        <v>0</v>
      </c>
      <c r="AL55" s="107">
        <f>-Assumptions!AL109</f>
        <v>0</v>
      </c>
      <c r="AM55" s="107">
        <f>-Assumptions!AM109</f>
        <v>0</v>
      </c>
      <c r="AN55" s="107">
        <f>-Assumptions!AN109</f>
        <v>0</v>
      </c>
      <c r="AO55" s="107">
        <f>-Assumptions!AO109</f>
        <v>0</v>
      </c>
      <c r="AP55" s="107">
        <f>-Assumptions!AP109</f>
        <v>-183.9</v>
      </c>
      <c r="AQ55" s="107">
        <f>-Assumptions!AQ109</f>
        <v>0</v>
      </c>
      <c r="AR55" s="107">
        <f>-Assumptions!AR109</f>
        <v>-505.932556265014</v>
      </c>
      <c r="AS55" s="107">
        <f>-Assumptions!AS109</f>
        <v>0</v>
      </c>
      <c r="AT55" s="107">
        <f>-Assumptions!AT109</f>
        <v>0</v>
      </c>
      <c r="AU55" s="107">
        <f>-Assumptions!AU109</f>
        <v>0</v>
      </c>
      <c r="AV55" s="107">
        <f>-Assumptions!AV109</f>
        <v>0</v>
      </c>
      <c r="AW55" s="107">
        <f>-Assumptions!AW109</f>
        <v>0</v>
      </c>
      <c r="AX55" s="107">
        <f>-Assumptions!AX109</f>
        <v>0</v>
      </c>
      <c r="AY55" s="107">
        <f>-Assumptions!AY109</f>
        <v>0</v>
      </c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  <c r="BY55" s="17"/>
      <c r="BZ55" s="17"/>
      <c r="CA55" s="17"/>
      <c r="CB55" s="17"/>
      <c r="CC55" s="17"/>
      <c r="CD55" s="17"/>
      <c r="CE55" s="17"/>
      <c r="CF55" s="17"/>
      <c r="CG55" s="17"/>
      <c r="CH55" s="17"/>
      <c r="CI55" s="17"/>
      <c r="CJ55" s="17"/>
      <c r="CK55" s="17"/>
      <c r="CL55" s="17"/>
      <c r="CM55" s="17"/>
      <c r="CN55" s="17"/>
      <c r="CO55" s="17"/>
      <c r="CP55" s="17"/>
      <c r="CQ55" s="17"/>
      <c r="CR55" s="17"/>
      <c r="CS55" s="17"/>
      <c r="CT55" s="17"/>
      <c r="CU55" s="17"/>
      <c r="CV55" s="17"/>
      <c r="CW55" s="17"/>
      <c r="CX55" s="17"/>
      <c r="CY55" s="17"/>
      <c r="CZ55" s="17"/>
      <c r="DA55" s="17"/>
      <c r="DB55" s="17"/>
      <c r="DC55" s="17"/>
      <c r="DD55" s="17"/>
      <c r="DE55" s="17"/>
      <c r="DF55" s="17"/>
      <c r="DG55" s="17"/>
      <c r="DH55" s="17"/>
      <c r="DI55" s="17"/>
      <c r="DJ55" s="17"/>
      <c r="DK55" s="17"/>
      <c r="DL55" s="17"/>
      <c r="DM55" s="17"/>
      <c r="DN55" s="17"/>
      <c r="DO55" s="17"/>
      <c r="DP55" s="17"/>
      <c r="DQ55" s="17"/>
      <c r="DR55" s="17"/>
      <c r="DS55" s="17"/>
      <c r="DT55" s="17"/>
      <c r="DU55" s="17"/>
      <c r="DV55" s="17"/>
      <c r="DW55" s="17"/>
      <c r="DX55" s="17"/>
      <c r="DY55" s="17"/>
      <c r="DZ55" s="17"/>
      <c r="EA55" s="17"/>
      <c r="EB55" s="17"/>
      <c r="EC55" s="17"/>
      <c r="ED55" s="17"/>
      <c r="EE55" s="17"/>
      <c r="EF55" s="17"/>
      <c r="EG55" s="17"/>
      <c r="EH55" s="17"/>
      <c r="EI55" s="17"/>
      <c r="EJ55" s="17"/>
      <c r="EK55" s="17"/>
      <c r="EL55" s="17"/>
      <c r="EM55" s="17"/>
      <c r="EN55" s="17"/>
      <c r="EO55" s="17"/>
      <c r="EP55" s="17"/>
      <c r="EQ55" s="17"/>
      <c r="ER55" s="17"/>
      <c r="ES55" s="17"/>
      <c r="ET55" s="17"/>
      <c r="EU55" s="17"/>
      <c r="EV55" s="17"/>
      <c r="EW55" s="17"/>
      <c r="EX55" s="17"/>
      <c r="EY55" s="17"/>
    </row>
    <row r="56" spans="1:155" s="219" customFormat="1" ht="13" hidden="1" outlineLevel="1" x14ac:dyDescent="0.15">
      <c r="A56" s="17"/>
      <c r="B56" s="299" t="s">
        <v>236</v>
      </c>
      <c r="C56" s="17"/>
      <c r="D56" s="107">
        <f>-Assumptions!D128</f>
        <v>-15.81</v>
      </c>
      <c r="E56" s="107">
        <f>-Assumptions!E128</f>
        <v>-94.990000000000009</v>
      </c>
      <c r="F56" s="107">
        <f>-Assumptions!F128</f>
        <v>0</v>
      </c>
      <c r="G56" s="107">
        <f>-Assumptions!G128</f>
        <v>0</v>
      </c>
      <c r="H56" s="107">
        <f>-Assumptions!H128</f>
        <v>0</v>
      </c>
      <c r="I56" s="107">
        <f>-Assumptions!I128</f>
        <v>-818.52</v>
      </c>
      <c r="J56" s="107">
        <f>-Assumptions!J128</f>
        <v>-36.200000000000003</v>
      </c>
      <c r="K56" s="107">
        <f>-Assumptions!K128</f>
        <v>-7.93</v>
      </c>
      <c r="L56" s="107">
        <f>-Assumptions!L128</f>
        <v>-155.69999999999999</v>
      </c>
      <c r="M56" s="107">
        <f>-Assumptions!M128</f>
        <v>-311.39999999999998</v>
      </c>
      <c r="N56" s="107">
        <f>-Assumptions!N128</f>
        <v>-17.11</v>
      </c>
      <c r="O56" s="107">
        <f>-Assumptions!O128</f>
        <v>-682.97</v>
      </c>
      <c r="P56" s="107">
        <f>-Assumptions!P128</f>
        <v>0</v>
      </c>
      <c r="Q56" s="107">
        <f>-Assumptions!Q128</f>
        <v>0</v>
      </c>
      <c r="R56" s="107">
        <f>-Assumptions!R128</f>
        <v>0</v>
      </c>
      <c r="S56" s="107">
        <f>-Assumptions!S128</f>
        <v>0</v>
      </c>
      <c r="T56" s="107">
        <f>-Assumptions!T128</f>
        <v>0</v>
      </c>
      <c r="U56" s="107">
        <f>-Assumptions!U128</f>
        <v>0</v>
      </c>
      <c r="V56" s="107">
        <f>-Assumptions!V128</f>
        <v>-713.54333333333318</v>
      </c>
      <c r="W56" s="107">
        <f>-Assumptions!W128</f>
        <v>-713.54333333333318</v>
      </c>
      <c r="X56" s="107">
        <f>-Assumptions!X128</f>
        <v>-713.54333333333318</v>
      </c>
      <c r="Y56" s="107">
        <f>-Assumptions!Y128</f>
        <v>-713.54333333333318</v>
      </c>
      <c r="Z56" s="107">
        <f>-Assumptions!Z128</f>
        <v>-713.54333333333318</v>
      </c>
      <c r="AA56" s="107">
        <f>-Assumptions!AA128</f>
        <v>-713.54333333333318</v>
      </c>
      <c r="AB56" s="107">
        <f>-Assumptions!AB128</f>
        <v>-713.54333333333318</v>
      </c>
      <c r="AC56" s="107">
        <f>-Assumptions!AC128</f>
        <v>-713.54333333333318</v>
      </c>
      <c r="AD56" s="107">
        <f>-Assumptions!AD128</f>
        <v>-713.54333333333318</v>
      </c>
      <c r="AE56" s="107">
        <f>-Assumptions!AE128</f>
        <v>-713.54333333333318</v>
      </c>
      <c r="AF56" s="107">
        <f>-Assumptions!AF128</f>
        <v>-713.54333333333318</v>
      </c>
      <c r="AG56" s="107">
        <f>-Assumptions!AG128</f>
        <v>-713.54333333333318</v>
      </c>
      <c r="AH56" s="107">
        <f>-Assumptions!AH128</f>
        <v>-713.54333333333318</v>
      </c>
      <c r="AI56" s="107">
        <f>-Assumptions!AI128</f>
        <v>-713.54333333333318</v>
      </c>
      <c r="AJ56" s="107">
        <f>-Assumptions!AJ128</f>
        <v>-713.54333333333318</v>
      </c>
      <c r="AK56" s="107">
        <f>-Assumptions!AK128</f>
        <v>-713.54333333333318</v>
      </c>
      <c r="AL56" s="107">
        <f>-Assumptions!AL128</f>
        <v>-713.54333333333318</v>
      </c>
      <c r="AM56" s="107">
        <f>-Assumptions!AM128</f>
        <v>-713.54333333333318</v>
      </c>
      <c r="AN56" s="107">
        <f>-Assumptions!AN128</f>
        <v>-713.54333333333318</v>
      </c>
      <c r="AO56" s="107">
        <f>-Assumptions!AO128</f>
        <v>-713.54333333333318</v>
      </c>
      <c r="AP56" s="107">
        <f>-Assumptions!AP128</f>
        <v>-713.54333333333318</v>
      </c>
      <c r="AQ56" s="107">
        <f>-Assumptions!AQ128</f>
        <v>-713.54333333333318</v>
      </c>
      <c r="AR56" s="107">
        <f>-Assumptions!AR128</f>
        <v>-713.54333333333318</v>
      </c>
      <c r="AS56" s="107">
        <f>-Assumptions!AS128</f>
        <v>-713.54333333333318</v>
      </c>
      <c r="AT56" s="107">
        <f>-Assumptions!AT128</f>
        <v>-713.54333333333318</v>
      </c>
      <c r="AU56" s="107">
        <f>-Assumptions!AU128</f>
        <v>-713.54333333333318</v>
      </c>
      <c r="AV56" s="107">
        <f>-Assumptions!AV128</f>
        <v>-713.54333333333318</v>
      </c>
      <c r="AW56" s="107">
        <f>-Assumptions!AW128</f>
        <v>-713.54333333333318</v>
      </c>
      <c r="AX56" s="107">
        <f>-Assumptions!AX128</f>
        <v>-713.54333333333318</v>
      </c>
      <c r="AY56" s="107">
        <f>-Assumptions!AY128</f>
        <v>-713.54333333333318</v>
      </c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  <c r="BZ56" s="17"/>
      <c r="CA56" s="17"/>
      <c r="CB56" s="17"/>
      <c r="CC56" s="17"/>
      <c r="CD56" s="17"/>
      <c r="CE56" s="17"/>
      <c r="CF56" s="17"/>
      <c r="CG56" s="17"/>
      <c r="CH56" s="17"/>
      <c r="CI56" s="17"/>
      <c r="CJ56" s="17"/>
      <c r="CK56" s="17"/>
      <c r="CL56" s="17"/>
      <c r="CM56" s="17"/>
      <c r="CN56" s="17"/>
      <c r="CO56" s="17"/>
      <c r="CP56" s="17"/>
      <c r="CQ56" s="17"/>
      <c r="CR56" s="17"/>
      <c r="CS56" s="17"/>
      <c r="CT56" s="17"/>
      <c r="CU56" s="17"/>
      <c r="CV56" s="17"/>
      <c r="CW56" s="17"/>
      <c r="CX56" s="17"/>
      <c r="CY56" s="17"/>
      <c r="CZ56" s="17"/>
      <c r="DA56" s="17"/>
      <c r="DB56" s="17"/>
      <c r="DC56" s="17"/>
      <c r="DD56" s="17"/>
      <c r="DE56" s="17"/>
      <c r="DF56" s="17"/>
      <c r="DG56" s="17"/>
      <c r="DH56" s="17"/>
      <c r="DI56" s="17"/>
      <c r="DJ56" s="17"/>
      <c r="DK56" s="17"/>
      <c r="DL56" s="17"/>
      <c r="DM56" s="17"/>
      <c r="DN56" s="17"/>
      <c r="DO56" s="17"/>
      <c r="DP56" s="17"/>
      <c r="DQ56" s="17"/>
      <c r="DR56" s="17"/>
      <c r="DS56" s="17"/>
      <c r="DT56" s="17"/>
      <c r="DU56" s="17"/>
      <c r="DV56" s="17"/>
      <c r="DW56" s="17"/>
      <c r="DX56" s="17"/>
      <c r="DY56" s="17"/>
      <c r="DZ56" s="17"/>
      <c r="EA56" s="17"/>
      <c r="EB56" s="17"/>
      <c r="EC56" s="17"/>
      <c r="ED56" s="17"/>
      <c r="EE56" s="17"/>
      <c r="EF56" s="17"/>
      <c r="EG56" s="17"/>
      <c r="EH56" s="17"/>
      <c r="EI56" s="17"/>
      <c r="EJ56" s="17"/>
      <c r="EK56" s="17"/>
      <c r="EL56" s="17"/>
      <c r="EM56" s="17"/>
      <c r="EN56" s="17"/>
      <c r="EO56" s="17"/>
      <c r="EP56" s="17"/>
      <c r="EQ56" s="17"/>
      <c r="ER56" s="17"/>
      <c r="ES56" s="17"/>
      <c r="ET56" s="17"/>
      <c r="EU56" s="17"/>
      <c r="EV56" s="17"/>
      <c r="EW56" s="17"/>
      <c r="EX56" s="17"/>
      <c r="EY56" s="17"/>
    </row>
    <row r="57" spans="1:155" s="219" customFormat="1" ht="13" hidden="1" outlineLevel="1" x14ac:dyDescent="0.15">
      <c r="A57" s="17"/>
      <c r="B57" s="299" t="s">
        <v>244</v>
      </c>
      <c r="C57" s="17"/>
      <c r="D57" s="107">
        <f>-Assumptions!D142</f>
        <v>0</v>
      </c>
      <c r="E57" s="107">
        <f>-Assumptions!E142</f>
        <v>0</v>
      </c>
      <c r="F57" s="107">
        <f>-Assumptions!F142</f>
        <v>0</v>
      </c>
      <c r="G57" s="107">
        <f>-Assumptions!G142</f>
        <v>0</v>
      </c>
      <c r="H57" s="107">
        <f>-Assumptions!H142</f>
        <v>0</v>
      </c>
      <c r="I57" s="107">
        <f>-Assumptions!I142</f>
        <v>0</v>
      </c>
      <c r="J57" s="107">
        <f>-Assumptions!J142</f>
        <v>0</v>
      </c>
      <c r="K57" s="107">
        <f>-Assumptions!K142</f>
        <v>-213.88000000000002</v>
      </c>
      <c r="L57" s="107">
        <f>-Assumptions!L142</f>
        <v>-1727.9</v>
      </c>
      <c r="M57" s="107">
        <f>-Assumptions!M142</f>
        <v>-1275.1800000000003</v>
      </c>
      <c r="N57" s="107">
        <f>-Assumptions!N142</f>
        <v>-2589.4</v>
      </c>
      <c r="O57" s="107">
        <f>-Assumptions!O142</f>
        <v>-3529.81</v>
      </c>
      <c r="P57" s="107">
        <f>-Assumptions!P142</f>
        <v>0</v>
      </c>
      <c r="Q57" s="107">
        <f>-Assumptions!Q142</f>
        <v>0</v>
      </c>
      <c r="R57" s="107">
        <f>-Assumptions!R142</f>
        <v>0</v>
      </c>
      <c r="S57" s="107">
        <f>-Assumptions!S142</f>
        <v>0</v>
      </c>
      <c r="T57" s="107">
        <f>-Assumptions!T142</f>
        <v>0</v>
      </c>
      <c r="U57" s="107">
        <f>-Assumptions!U142</f>
        <v>0</v>
      </c>
      <c r="V57" s="107">
        <f>-Assumptions!V142</f>
        <v>0</v>
      </c>
      <c r="W57" s="107">
        <f>-Assumptions!W142</f>
        <v>0</v>
      </c>
      <c r="X57" s="107">
        <f>-Assumptions!X142</f>
        <v>0</v>
      </c>
      <c r="Y57" s="107">
        <f>-Assumptions!Y142</f>
        <v>0</v>
      </c>
      <c r="Z57" s="107">
        <f>-Assumptions!Z142</f>
        <v>0</v>
      </c>
      <c r="AA57" s="107">
        <f>-Assumptions!AA142</f>
        <v>0</v>
      </c>
      <c r="AB57" s="107">
        <f>-Assumptions!AB142</f>
        <v>0</v>
      </c>
      <c r="AC57" s="107">
        <f>-Assumptions!AC142</f>
        <v>0</v>
      </c>
      <c r="AD57" s="107">
        <f>-Assumptions!AD142</f>
        <v>0</v>
      </c>
      <c r="AE57" s="107">
        <f>-Assumptions!AE142</f>
        <v>0</v>
      </c>
      <c r="AF57" s="107">
        <f>-Assumptions!AF142</f>
        <v>0</v>
      </c>
      <c r="AG57" s="107">
        <f>-Assumptions!AG142</f>
        <v>0</v>
      </c>
      <c r="AH57" s="107">
        <f>-Assumptions!AH142</f>
        <v>0</v>
      </c>
      <c r="AI57" s="107">
        <f>-Assumptions!AI142</f>
        <v>0</v>
      </c>
      <c r="AJ57" s="107">
        <f>-Assumptions!AJ142</f>
        <v>0</v>
      </c>
      <c r="AK57" s="107">
        <f>-Assumptions!AK142</f>
        <v>0</v>
      </c>
      <c r="AL57" s="107">
        <f>-Assumptions!AL142</f>
        <v>0</v>
      </c>
      <c r="AM57" s="107">
        <f>-Assumptions!AM142</f>
        <v>0</v>
      </c>
      <c r="AN57" s="107">
        <f>-Assumptions!AN142</f>
        <v>0</v>
      </c>
      <c r="AO57" s="107">
        <f>-Assumptions!AO142</f>
        <v>0</v>
      </c>
      <c r="AP57" s="107">
        <f>-Assumptions!AP142</f>
        <v>0</v>
      </c>
      <c r="AQ57" s="107">
        <f>-Assumptions!AQ142</f>
        <v>0</v>
      </c>
      <c r="AR57" s="107">
        <f>-Assumptions!AR142</f>
        <v>0</v>
      </c>
      <c r="AS57" s="107">
        <f>-Assumptions!AS142</f>
        <v>0</v>
      </c>
      <c r="AT57" s="107">
        <f>-Assumptions!AT142</f>
        <v>0</v>
      </c>
      <c r="AU57" s="107">
        <f>-Assumptions!AU142</f>
        <v>0</v>
      </c>
      <c r="AV57" s="107">
        <f>-Assumptions!AV142</f>
        <v>0</v>
      </c>
      <c r="AW57" s="107">
        <f>-Assumptions!AW142</f>
        <v>0</v>
      </c>
      <c r="AX57" s="107">
        <f>-Assumptions!AX142</f>
        <v>0</v>
      </c>
      <c r="AY57" s="107">
        <f>-Assumptions!AY142</f>
        <v>0</v>
      </c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  <c r="BZ57" s="17"/>
      <c r="CA57" s="17"/>
      <c r="CB57" s="17"/>
      <c r="CC57" s="17"/>
      <c r="CD57" s="17"/>
      <c r="CE57" s="17"/>
      <c r="CF57" s="17"/>
      <c r="CG57" s="17"/>
      <c r="CH57" s="17"/>
      <c r="CI57" s="17"/>
      <c r="CJ57" s="17"/>
      <c r="CK57" s="17"/>
      <c r="CL57" s="17"/>
      <c r="CM57" s="17"/>
      <c r="CN57" s="17"/>
      <c r="CO57" s="17"/>
      <c r="CP57" s="17"/>
      <c r="CQ57" s="17"/>
      <c r="CR57" s="17"/>
      <c r="CS57" s="17"/>
      <c r="CT57" s="17"/>
      <c r="CU57" s="17"/>
      <c r="CV57" s="17"/>
      <c r="CW57" s="17"/>
      <c r="CX57" s="17"/>
      <c r="CY57" s="17"/>
      <c r="CZ57" s="17"/>
      <c r="DA57" s="17"/>
      <c r="DB57" s="17"/>
      <c r="DC57" s="17"/>
      <c r="DD57" s="17"/>
      <c r="DE57" s="17"/>
      <c r="DF57" s="17"/>
      <c r="DG57" s="17"/>
      <c r="DH57" s="17"/>
      <c r="DI57" s="17"/>
      <c r="DJ57" s="17"/>
      <c r="DK57" s="17"/>
      <c r="DL57" s="17"/>
      <c r="DM57" s="17"/>
      <c r="DN57" s="17"/>
      <c r="DO57" s="17"/>
      <c r="DP57" s="17"/>
      <c r="DQ57" s="17"/>
      <c r="DR57" s="17"/>
      <c r="DS57" s="17"/>
      <c r="DT57" s="17"/>
      <c r="DU57" s="17"/>
      <c r="DV57" s="17"/>
      <c r="DW57" s="17"/>
      <c r="DX57" s="17"/>
      <c r="DY57" s="17"/>
      <c r="DZ57" s="17"/>
      <c r="EA57" s="17"/>
      <c r="EB57" s="17"/>
      <c r="EC57" s="17"/>
      <c r="ED57" s="17"/>
      <c r="EE57" s="17"/>
      <c r="EF57" s="17"/>
      <c r="EG57" s="17"/>
      <c r="EH57" s="17"/>
      <c r="EI57" s="17"/>
      <c r="EJ57" s="17"/>
      <c r="EK57" s="17"/>
      <c r="EL57" s="17"/>
      <c r="EM57" s="17"/>
      <c r="EN57" s="17"/>
      <c r="EO57" s="17"/>
      <c r="EP57" s="17"/>
      <c r="EQ57" s="17"/>
      <c r="ER57" s="17"/>
      <c r="ES57" s="17"/>
      <c r="ET57" s="17"/>
      <c r="EU57" s="17"/>
      <c r="EV57" s="17"/>
      <c r="EW57" s="17"/>
      <c r="EX57" s="17"/>
      <c r="EY57" s="17"/>
    </row>
    <row r="58" spans="1:155" s="219" customFormat="1" ht="13" hidden="1" outlineLevel="1" x14ac:dyDescent="0.15">
      <c r="A58" s="17"/>
      <c r="B58" s="299" t="s">
        <v>588</v>
      </c>
      <c r="C58" s="17"/>
      <c r="D58" s="107">
        <f>-Assumptions!D184</f>
        <v>0</v>
      </c>
      <c r="E58" s="107">
        <f>-Assumptions!E184</f>
        <v>0</v>
      </c>
      <c r="F58" s="107">
        <f>-Assumptions!F184</f>
        <v>0</v>
      </c>
      <c r="G58" s="107">
        <f>-Assumptions!G184</f>
        <v>0</v>
      </c>
      <c r="H58" s="107">
        <f>-Assumptions!H184</f>
        <v>0</v>
      </c>
      <c r="I58" s="107">
        <f>-Assumptions!I184</f>
        <v>0</v>
      </c>
      <c r="J58" s="107">
        <f>-Assumptions!J184</f>
        <v>0</v>
      </c>
      <c r="K58" s="107">
        <f>-Assumptions!K184</f>
        <v>0</v>
      </c>
      <c r="L58" s="107">
        <f>-Assumptions!L184</f>
        <v>0</v>
      </c>
      <c r="M58" s="107">
        <f>-Assumptions!M184</f>
        <v>-1400</v>
      </c>
      <c r="N58" s="107">
        <f>-Assumptions!N184</f>
        <v>0</v>
      </c>
      <c r="O58" s="107">
        <f>-Assumptions!O184</f>
        <v>0</v>
      </c>
      <c r="P58" s="107">
        <f>-Assumptions!P184</f>
        <v>0</v>
      </c>
      <c r="Q58" s="107">
        <f>-Assumptions!Q184</f>
        <v>0</v>
      </c>
      <c r="R58" s="107">
        <f>-Assumptions!R184</f>
        <v>0</v>
      </c>
      <c r="S58" s="107">
        <f>-Assumptions!S184</f>
        <v>0</v>
      </c>
      <c r="T58" s="107">
        <f>-Assumptions!T184</f>
        <v>0</v>
      </c>
      <c r="U58" s="107">
        <f>-Assumptions!U184</f>
        <v>0</v>
      </c>
      <c r="V58" s="107">
        <f>-Assumptions!V184</f>
        <v>0</v>
      </c>
      <c r="W58" s="107">
        <f>-Assumptions!W184</f>
        <v>0</v>
      </c>
      <c r="X58" s="107">
        <f>-Assumptions!X184</f>
        <v>0</v>
      </c>
      <c r="Y58" s="107">
        <f>-Assumptions!Y184</f>
        <v>0</v>
      </c>
      <c r="Z58" s="107">
        <f>-Assumptions!Z184</f>
        <v>0</v>
      </c>
      <c r="AA58" s="107">
        <f>-Assumptions!AA184</f>
        <v>0</v>
      </c>
      <c r="AB58" s="107">
        <f>-Assumptions!AB184</f>
        <v>-333.33333333333331</v>
      </c>
      <c r="AC58" s="107">
        <f>-Assumptions!AC184</f>
        <v>-333.33333333333331</v>
      </c>
      <c r="AD58" s="107">
        <f>-Assumptions!AD184</f>
        <v>-333.33333333333331</v>
      </c>
      <c r="AE58" s="107">
        <f>-Assumptions!AE184</f>
        <v>-333.33333333333331</v>
      </c>
      <c r="AF58" s="107">
        <f>-Assumptions!AF184</f>
        <v>-333.33333333333331</v>
      </c>
      <c r="AG58" s="107">
        <f>-Assumptions!AG184</f>
        <v>-333.33333333333331</v>
      </c>
      <c r="AH58" s="107">
        <f>-Assumptions!AH184</f>
        <v>-333.33333333333331</v>
      </c>
      <c r="AI58" s="107">
        <f>-Assumptions!AI184</f>
        <v>-333.33333333333331</v>
      </c>
      <c r="AJ58" s="107">
        <f>-Assumptions!AJ184</f>
        <v>-333.33333333333331</v>
      </c>
      <c r="AK58" s="107">
        <f>-Assumptions!AK184</f>
        <v>-333.33333333333331</v>
      </c>
      <c r="AL58" s="107">
        <f>-Assumptions!AL184</f>
        <v>-333.33333333333331</v>
      </c>
      <c r="AM58" s="107">
        <f>-Assumptions!AM184</f>
        <v>-333.33333333333331</v>
      </c>
      <c r="AN58" s="107">
        <f>-Assumptions!AN184</f>
        <v>-333.33333333333331</v>
      </c>
      <c r="AO58" s="107">
        <f>-Assumptions!AO184</f>
        <v>-333.33333333333331</v>
      </c>
      <c r="AP58" s="107">
        <f>-Assumptions!AP184</f>
        <v>-333.33333333333331</v>
      </c>
      <c r="AQ58" s="107">
        <f>-Assumptions!AQ184</f>
        <v>-333.33333333333331</v>
      </c>
      <c r="AR58" s="107">
        <f>-Assumptions!AR184</f>
        <v>-333.33333333333331</v>
      </c>
      <c r="AS58" s="107">
        <f>-Assumptions!AS184</f>
        <v>-333.33333333333331</v>
      </c>
      <c r="AT58" s="107">
        <f>-Assumptions!AT184</f>
        <v>-333.33333333333331</v>
      </c>
      <c r="AU58" s="107">
        <f>-Assumptions!AU184</f>
        <v>-333.33333333333331</v>
      </c>
      <c r="AV58" s="107">
        <f>-Assumptions!AV184</f>
        <v>-333.33333333333331</v>
      </c>
      <c r="AW58" s="107">
        <f>-Assumptions!AW184</f>
        <v>-333.33333333333331</v>
      </c>
      <c r="AX58" s="107">
        <f>-Assumptions!AX184</f>
        <v>-333.33333333333331</v>
      </c>
      <c r="AY58" s="107">
        <f>-Assumptions!AY184</f>
        <v>-333.33333333333331</v>
      </c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  <c r="BY58" s="17"/>
      <c r="BZ58" s="17"/>
      <c r="CA58" s="17"/>
      <c r="CB58" s="17"/>
      <c r="CC58" s="17"/>
      <c r="CD58" s="17"/>
      <c r="CE58" s="17"/>
      <c r="CF58" s="17"/>
      <c r="CG58" s="17"/>
      <c r="CH58" s="17"/>
      <c r="CI58" s="17"/>
      <c r="CJ58" s="17"/>
      <c r="CK58" s="17"/>
      <c r="CL58" s="17"/>
      <c r="CM58" s="17"/>
      <c r="CN58" s="17"/>
      <c r="CO58" s="17"/>
      <c r="CP58" s="17"/>
      <c r="CQ58" s="17"/>
      <c r="CR58" s="17"/>
      <c r="CS58" s="17"/>
      <c r="CT58" s="17"/>
      <c r="CU58" s="17"/>
      <c r="CV58" s="17"/>
      <c r="CW58" s="17"/>
      <c r="CX58" s="17"/>
      <c r="CY58" s="17"/>
      <c r="CZ58" s="17"/>
      <c r="DA58" s="17"/>
      <c r="DB58" s="17"/>
      <c r="DC58" s="17"/>
      <c r="DD58" s="17"/>
      <c r="DE58" s="17"/>
      <c r="DF58" s="17"/>
      <c r="DG58" s="17"/>
      <c r="DH58" s="17"/>
      <c r="DI58" s="17"/>
      <c r="DJ58" s="17"/>
      <c r="DK58" s="17"/>
      <c r="DL58" s="17"/>
      <c r="DM58" s="17"/>
      <c r="DN58" s="17"/>
      <c r="DO58" s="17"/>
      <c r="DP58" s="17"/>
      <c r="DQ58" s="17"/>
      <c r="DR58" s="17"/>
      <c r="DS58" s="17"/>
      <c r="DT58" s="17"/>
      <c r="DU58" s="17"/>
      <c r="DV58" s="17"/>
      <c r="DW58" s="17"/>
      <c r="DX58" s="17"/>
      <c r="DY58" s="17"/>
      <c r="DZ58" s="17"/>
      <c r="EA58" s="17"/>
      <c r="EB58" s="17"/>
      <c r="EC58" s="17"/>
      <c r="ED58" s="17"/>
      <c r="EE58" s="17"/>
      <c r="EF58" s="17"/>
      <c r="EG58" s="17"/>
      <c r="EH58" s="17"/>
      <c r="EI58" s="17"/>
      <c r="EJ58" s="17"/>
      <c r="EK58" s="17"/>
      <c r="EL58" s="17"/>
      <c r="EM58" s="17"/>
      <c r="EN58" s="17"/>
      <c r="EO58" s="17"/>
      <c r="EP58" s="17"/>
      <c r="EQ58" s="17"/>
      <c r="ER58" s="17"/>
      <c r="ES58" s="17"/>
      <c r="ET58" s="17"/>
      <c r="EU58" s="17"/>
      <c r="EV58" s="17"/>
      <c r="EW58" s="17"/>
      <c r="EX58" s="17"/>
      <c r="EY58" s="17"/>
    </row>
    <row r="59" spans="1:155" s="219" customFormat="1" ht="13" hidden="1" outlineLevel="1" x14ac:dyDescent="0.15">
      <c r="A59" s="17"/>
      <c r="B59" s="299" t="s">
        <v>706</v>
      </c>
      <c r="C59" s="17"/>
      <c r="D59" s="107">
        <f>-Assumptions!D186</f>
        <v>0</v>
      </c>
      <c r="E59" s="107">
        <f>-Assumptions!E186</f>
        <v>0</v>
      </c>
      <c r="F59" s="107">
        <f>-Assumptions!F186</f>
        <v>-459.55</v>
      </c>
      <c r="G59" s="107">
        <f>-Assumptions!G186</f>
        <v>0</v>
      </c>
      <c r="H59" s="107">
        <f>-Assumptions!H186</f>
        <v>0</v>
      </c>
      <c r="I59" s="107">
        <f>-Assumptions!I186</f>
        <v>0</v>
      </c>
      <c r="J59" s="107">
        <f>-Assumptions!J186</f>
        <v>0</v>
      </c>
      <c r="K59" s="107">
        <f>-Assumptions!K186</f>
        <v>-2737.9</v>
      </c>
      <c r="L59" s="107">
        <f>-Assumptions!L186</f>
        <v>-2888.26</v>
      </c>
      <c r="M59" s="107">
        <f>-Assumptions!M186</f>
        <v>0</v>
      </c>
      <c r="N59" s="107">
        <f>-Assumptions!N186</f>
        <v>-1726.78</v>
      </c>
      <c r="O59" s="107">
        <f>-Assumptions!O186</f>
        <v>-1922.71</v>
      </c>
      <c r="P59" s="107">
        <f>-Assumptions!P186</f>
        <v>0</v>
      </c>
      <c r="Q59" s="107">
        <f>-Assumptions!Q186</f>
        <v>0</v>
      </c>
      <c r="R59" s="107">
        <f>-Assumptions!R186</f>
        <v>0</v>
      </c>
      <c r="S59" s="107">
        <f>-Assumptions!S186</f>
        <v>0</v>
      </c>
      <c r="T59" s="107">
        <f>-Assumptions!T186</f>
        <v>0</v>
      </c>
      <c r="U59" s="107">
        <f>-Assumptions!U186</f>
        <v>0</v>
      </c>
      <c r="V59" s="107">
        <f>-Assumptions!V186</f>
        <v>0</v>
      </c>
      <c r="W59" s="107">
        <f>-Assumptions!W186</f>
        <v>0</v>
      </c>
      <c r="X59" s="107">
        <f>-Assumptions!X186</f>
        <v>0</v>
      </c>
      <c r="Y59" s="107">
        <f>-Assumptions!Y186</f>
        <v>0</v>
      </c>
      <c r="Z59" s="107">
        <f>-Assumptions!Z186</f>
        <v>0</v>
      </c>
      <c r="AA59" s="107">
        <f>-Assumptions!AA186</f>
        <v>0</v>
      </c>
      <c r="AB59" s="107">
        <f>-Assumptions!AB186</f>
        <v>0</v>
      </c>
      <c r="AC59" s="107">
        <f>-Assumptions!AC186</f>
        <v>0</v>
      </c>
      <c r="AD59" s="107">
        <f>-Assumptions!AD186</f>
        <v>0</v>
      </c>
      <c r="AE59" s="107">
        <f>-Assumptions!AE186</f>
        <v>0</v>
      </c>
      <c r="AF59" s="107">
        <f>-Assumptions!AF186</f>
        <v>0</v>
      </c>
      <c r="AG59" s="107">
        <f>-Assumptions!AG186</f>
        <v>0</v>
      </c>
      <c r="AH59" s="107">
        <f>-Assumptions!AH186</f>
        <v>0</v>
      </c>
      <c r="AI59" s="107">
        <f>-Assumptions!AI186</f>
        <v>0</v>
      </c>
      <c r="AJ59" s="107">
        <f>-Assumptions!AJ186</f>
        <v>0</v>
      </c>
      <c r="AK59" s="107">
        <f>-Assumptions!AK186</f>
        <v>0</v>
      </c>
      <c r="AL59" s="107">
        <f>-Assumptions!AL186</f>
        <v>0</v>
      </c>
      <c r="AM59" s="107">
        <f>-Assumptions!AM186</f>
        <v>0</v>
      </c>
      <c r="AN59" s="107">
        <f>-Assumptions!AN186</f>
        <v>0</v>
      </c>
      <c r="AO59" s="107">
        <f>-Assumptions!AO186</f>
        <v>0</v>
      </c>
      <c r="AP59" s="107">
        <f>-Assumptions!AP186</f>
        <v>0</v>
      </c>
      <c r="AQ59" s="107">
        <f>-Assumptions!AQ186</f>
        <v>0</v>
      </c>
      <c r="AR59" s="107">
        <f>-Assumptions!AR186</f>
        <v>0</v>
      </c>
      <c r="AS59" s="107">
        <f>-Assumptions!AS186</f>
        <v>0</v>
      </c>
      <c r="AT59" s="107">
        <f>-Assumptions!AT186</f>
        <v>0</v>
      </c>
      <c r="AU59" s="107">
        <f>-Assumptions!AU186</f>
        <v>0</v>
      </c>
      <c r="AV59" s="107">
        <f>-Assumptions!AV186</f>
        <v>0</v>
      </c>
      <c r="AW59" s="107">
        <f>-Assumptions!AW186</f>
        <v>0</v>
      </c>
      <c r="AX59" s="107">
        <f>-Assumptions!AX186</f>
        <v>0</v>
      </c>
      <c r="AY59" s="107">
        <f>-Assumptions!AY186</f>
        <v>0</v>
      </c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  <c r="BY59" s="17"/>
      <c r="BZ59" s="17"/>
      <c r="CA59" s="17"/>
      <c r="CB59" s="17"/>
      <c r="CC59" s="17"/>
      <c r="CD59" s="17"/>
      <c r="CE59" s="17"/>
      <c r="CF59" s="17"/>
      <c r="CG59" s="17"/>
      <c r="CH59" s="17"/>
      <c r="CI59" s="17"/>
      <c r="CJ59" s="17"/>
      <c r="CK59" s="17"/>
      <c r="CL59" s="17"/>
      <c r="CM59" s="17"/>
      <c r="CN59" s="17"/>
      <c r="CO59" s="17"/>
      <c r="CP59" s="17"/>
      <c r="CQ59" s="17"/>
      <c r="CR59" s="17"/>
      <c r="CS59" s="17"/>
      <c r="CT59" s="17"/>
      <c r="CU59" s="17"/>
      <c r="CV59" s="17"/>
      <c r="CW59" s="17"/>
      <c r="CX59" s="17"/>
      <c r="CY59" s="17"/>
      <c r="CZ59" s="17"/>
      <c r="DA59" s="17"/>
      <c r="DB59" s="17"/>
      <c r="DC59" s="17"/>
      <c r="DD59" s="17"/>
      <c r="DE59" s="17"/>
      <c r="DF59" s="17"/>
      <c r="DG59" s="17"/>
      <c r="DH59" s="17"/>
      <c r="DI59" s="17"/>
      <c r="DJ59" s="17"/>
      <c r="DK59" s="17"/>
      <c r="DL59" s="17"/>
      <c r="DM59" s="17"/>
      <c r="DN59" s="17"/>
      <c r="DO59" s="17"/>
      <c r="DP59" s="17"/>
      <c r="DQ59" s="17"/>
      <c r="DR59" s="17"/>
      <c r="DS59" s="17"/>
      <c r="DT59" s="17"/>
      <c r="DU59" s="17"/>
      <c r="DV59" s="17"/>
      <c r="DW59" s="17"/>
      <c r="DX59" s="17"/>
      <c r="DY59" s="17"/>
      <c r="DZ59" s="17"/>
      <c r="EA59" s="17"/>
      <c r="EB59" s="17"/>
      <c r="EC59" s="17"/>
      <c r="ED59" s="17"/>
      <c r="EE59" s="17"/>
      <c r="EF59" s="17"/>
      <c r="EG59" s="17"/>
      <c r="EH59" s="17"/>
      <c r="EI59" s="17"/>
      <c r="EJ59" s="17"/>
      <c r="EK59" s="17"/>
      <c r="EL59" s="17"/>
      <c r="EM59" s="17"/>
      <c r="EN59" s="17"/>
      <c r="EO59" s="17"/>
      <c r="EP59" s="17"/>
      <c r="EQ59" s="17"/>
      <c r="ER59" s="17"/>
      <c r="ES59" s="17"/>
      <c r="ET59" s="17"/>
      <c r="EU59" s="17"/>
      <c r="EV59" s="17"/>
      <c r="EW59" s="17"/>
      <c r="EX59" s="17"/>
      <c r="EY59" s="17"/>
    </row>
    <row r="60" spans="1:155" s="219" customFormat="1" ht="13" hidden="1" outlineLevel="1" x14ac:dyDescent="0.15">
      <c r="A60" s="17"/>
      <c r="B60" s="299" t="s">
        <v>259</v>
      </c>
      <c r="C60" s="17"/>
      <c r="D60" s="107">
        <f>-Assumptions!D165</f>
        <v>-103.7</v>
      </c>
      <c r="E60" s="107">
        <f>-Assumptions!E165</f>
        <v>-4.5</v>
      </c>
      <c r="F60" s="107">
        <f>-Assumptions!F165</f>
        <v>-5</v>
      </c>
      <c r="G60" s="107">
        <f>-Assumptions!G165</f>
        <v>0</v>
      </c>
      <c r="H60" s="107">
        <f>-Assumptions!H165</f>
        <v>0</v>
      </c>
      <c r="I60" s="107">
        <f>-Assumptions!I165</f>
        <v>-10.9</v>
      </c>
      <c r="J60" s="107">
        <f>-Assumptions!J165</f>
        <v>-98.22</v>
      </c>
      <c r="K60" s="107">
        <f>-Assumptions!K165</f>
        <v>-255.44</v>
      </c>
      <c r="L60" s="107">
        <f>-Assumptions!L165</f>
        <v>-27.63</v>
      </c>
      <c r="M60" s="107">
        <f>-Assumptions!M165</f>
        <v>-117.75999999999999</v>
      </c>
      <c r="N60" s="107">
        <f>-Assumptions!N165</f>
        <v>-147.9</v>
      </c>
      <c r="O60" s="107">
        <f>-Assumptions!O165</f>
        <v>-410.83</v>
      </c>
      <c r="P60" s="107">
        <f>-Assumptions!P165</f>
        <v>-200</v>
      </c>
      <c r="Q60" s="107">
        <f>-Assumptions!Q165</f>
        <v>-200</v>
      </c>
      <c r="R60" s="107">
        <f>-Assumptions!R165</f>
        <v>-200</v>
      </c>
      <c r="S60" s="107">
        <f>-Assumptions!S165</f>
        <v>-200</v>
      </c>
      <c r="T60" s="107">
        <f>-Assumptions!T165</f>
        <v>-200</v>
      </c>
      <c r="U60" s="107">
        <f>-Assumptions!U165</f>
        <v>-200</v>
      </c>
      <c r="V60" s="107">
        <f>-Assumptions!V165</f>
        <v>-200</v>
      </c>
      <c r="W60" s="107">
        <f>-Assumptions!W165</f>
        <v>-200</v>
      </c>
      <c r="X60" s="107">
        <f>-Assumptions!X165</f>
        <v>-200</v>
      </c>
      <c r="Y60" s="107">
        <f>-Assumptions!Y165</f>
        <v>-200</v>
      </c>
      <c r="Z60" s="107">
        <f>-Assumptions!Z165</f>
        <v>-200</v>
      </c>
      <c r="AA60" s="107">
        <f>-Assumptions!AA165</f>
        <v>-200</v>
      </c>
      <c r="AB60" s="107">
        <f>-Assumptions!AB165</f>
        <v>-200</v>
      </c>
      <c r="AC60" s="107">
        <f>-Assumptions!AC165</f>
        <v>-200</v>
      </c>
      <c r="AD60" s="107">
        <f>-Assumptions!AD165</f>
        <v>-500</v>
      </c>
      <c r="AE60" s="107">
        <f>-Assumptions!AE165</f>
        <v>-500</v>
      </c>
      <c r="AF60" s="107">
        <f>-Assumptions!AF165</f>
        <v>-500</v>
      </c>
      <c r="AG60" s="107">
        <f>-Assumptions!AG165</f>
        <v>-500</v>
      </c>
      <c r="AH60" s="107">
        <f>-Assumptions!AH165</f>
        <v>-500</v>
      </c>
      <c r="AI60" s="107">
        <f>-Assumptions!AI165</f>
        <v>-500</v>
      </c>
      <c r="AJ60" s="107">
        <f>-Assumptions!AJ165</f>
        <v>-500</v>
      </c>
      <c r="AK60" s="107">
        <f>-Assumptions!AK165</f>
        <v>-500</v>
      </c>
      <c r="AL60" s="107">
        <f>-Assumptions!AL165</f>
        <v>-500</v>
      </c>
      <c r="AM60" s="107">
        <f>-Assumptions!AM165</f>
        <v>-500</v>
      </c>
      <c r="AN60" s="107">
        <f>-Assumptions!AN165</f>
        <v>-500</v>
      </c>
      <c r="AO60" s="107">
        <f>-Assumptions!AO165</f>
        <v>-500</v>
      </c>
      <c r="AP60" s="107">
        <f>-Assumptions!AP165</f>
        <v>-500</v>
      </c>
      <c r="AQ60" s="107">
        <f>-Assumptions!AQ165</f>
        <v>-700</v>
      </c>
      <c r="AR60" s="107">
        <f>-Assumptions!AR165</f>
        <v>-700</v>
      </c>
      <c r="AS60" s="107">
        <f>-Assumptions!AS165</f>
        <v>-700</v>
      </c>
      <c r="AT60" s="107">
        <f>-Assumptions!AT165</f>
        <v>-700</v>
      </c>
      <c r="AU60" s="107">
        <f>-Assumptions!AU165</f>
        <v>-700</v>
      </c>
      <c r="AV60" s="107">
        <f>-Assumptions!AV165</f>
        <v>-700</v>
      </c>
      <c r="AW60" s="107">
        <f>-Assumptions!AW165</f>
        <v>-700</v>
      </c>
      <c r="AX60" s="107">
        <f>-Assumptions!AX165</f>
        <v>-700</v>
      </c>
      <c r="AY60" s="107">
        <f>-Assumptions!AY165</f>
        <v>-700</v>
      </c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  <c r="BY60" s="17"/>
      <c r="BZ60" s="17"/>
      <c r="CA60" s="17"/>
      <c r="CB60" s="17"/>
      <c r="CC60" s="17"/>
      <c r="CD60" s="17"/>
      <c r="CE60" s="17"/>
      <c r="CF60" s="17"/>
      <c r="CG60" s="17"/>
      <c r="CH60" s="17"/>
      <c r="CI60" s="17"/>
      <c r="CJ60" s="17"/>
      <c r="CK60" s="17"/>
      <c r="CL60" s="17"/>
      <c r="CM60" s="17"/>
      <c r="CN60" s="17"/>
      <c r="CO60" s="17"/>
      <c r="CP60" s="17"/>
      <c r="CQ60" s="17"/>
      <c r="CR60" s="17"/>
      <c r="CS60" s="17"/>
      <c r="CT60" s="17"/>
      <c r="CU60" s="17"/>
      <c r="CV60" s="17"/>
      <c r="CW60" s="17"/>
      <c r="CX60" s="17"/>
      <c r="CY60" s="17"/>
      <c r="CZ60" s="17"/>
      <c r="DA60" s="17"/>
      <c r="DB60" s="17"/>
      <c r="DC60" s="17"/>
      <c r="DD60" s="17"/>
      <c r="DE60" s="17"/>
      <c r="DF60" s="17"/>
      <c r="DG60" s="17"/>
      <c r="DH60" s="17"/>
      <c r="DI60" s="17"/>
      <c r="DJ60" s="17"/>
      <c r="DK60" s="17"/>
      <c r="DL60" s="17"/>
      <c r="DM60" s="17"/>
      <c r="DN60" s="17"/>
      <c r="DO60" s="17"/>
      <c r="DP60" s="17"/>
      <c r="DQ60" s="17"/>
      <c r="DR60" s="17"/>
      <c r="DS60" s="17"/>
      <c r="DT60" s="17"/>
      <c r="DU60" s="17"/>
      <c r="DV60" s="17"/>
      <c r="DW60" s="17"/>
      <c r="DX60" s="17"/>
      <c r="DY60" s="17"/>
      <c r="DZ60" s="17"/>
      <c r="EA60" s="17"/>
      <c r="EB60" s="17"/>
      <c r="EC60" s="17"/>
      <c r="ED60" s="17"/>
      <c r="EE60" s="17"/>
      <c r="EF60" s="17"/>
      <c r="EG60" s="17"/>
      <c r="EH60" s="17"/>
      <c r="EI60" s="17"/>
      <c r="EJ60" s="17"/>
      <c r="EK60" s="17"/>
      <c r="EL60" s="17"/>
      <c r="EM60" s="17"/>
      <c r="EN60" s="17"/>
      <c r="EO60" s="17"/>
      <c r="EP60" s="17"/>
      <c r="EQ60" s="17"/>
      <c r="ER60" s="17"/>
      <c r="ES60" s="17"/>
      <c r="ET60" s="17"/>
      <c r="EU60" s="17"/>
      <c r="EV60" s="17"/>
      <c r="EW60" s="17"/>
      <c r="EX60" s="17"/>
      <c r="EY60" s="17"/>
    </row>
    <row r="61" spans="1:155" s="219" customFormat="1" ht="13" collapsed="1" x14ac:dyDescent="0.15">
      <c r="A61" s="17"/>
      <c r="B61" s="17" t="s">
        <v>324</v>
      </c>
      <c r="C61" s="17"/>
      <c r="D61" s="107">
        <v>0</v>
      </c>
      <c r="E61" s="107">
        <v>0</v>
      </c>
      <c r="F61" s="107">
        <v>0</v>
      </c>
      <c r="G61" s="107">
        <v>0</v>
      </c>
      <c r="H61" s="107">
        <v>0</v>
      </c>
      <c r="I61" s="107">
        <v>0</v>
      </c>
      <c r="J61" s="107">
        <v>0</v>
      </c>
      <c r="K61" s="107">
        <v>0</v>
      </c>
      <c r="L61" s="107">
        <v>0</v>
      </c>
      <c r="M61" s="107">
        <v>0</v>
      </c>
      <c r="N61" s="107">
        <v>0</v>
      </c>
      <c r="O61" s="107">
        <v>0</v>
      </c>
      <c r="P61" s="107">
        <v>0</v>
      </c>
      <c r="Q61" s="107">
        <v>0</v>
      </c>
      <c r="R61" s="107">
        <v>0</v>
      </c>
      <c r="S61" s="107">
        <v>0</v>
      </c>
      <c r="T61" s="107">
        <v>0</v>
      </c>
      <c r="U61" s="107">
        <v>0</v>
      </c>
      <c r="V61" s="107">
        <v>0</v>
      </c>
      <c r="W61" s="107">
        <v>0</v>
      </c>
      <c r="X61" s="107">
        <v>0</v>
      </c>
      <c r="Y61" s="107">
        <v>0</v>
      </c>
      <c r="Z61" s="107">
        <v>0</v>
      </c>
      <c r="AA61" s="107">
        <v>0</v>
      </c>
      <c r="AB61" s="107">
        <v>0</v>
      </c>
      <c r="AC61" s="107">
        <v>0</v>
      </c>
      <c r="AD61" s="107">
        <v>0</v>
      </c>
      <c r="AE61" s="107">
        <v>0</v>
      </c>
      <c r="AF61" s="107">
        <v>0</v>
      </c>
      <c r="AG61" s="107">
        <v>0</v>
      </c>
      <c r="AH61" s="107">
        <v>0</v>
      </c>
      <c r="AI61" s="107">
        <v>0</v>
      </c>
      <c r="AJ61" s="107">
        <v>0</v>
      </c>
      <c r="AK61" s="107">
        <v>0</v>
      </c>
      <c r="AL61" s="107">
        <v>0</v>
      </c>
      <c r="AM61" s="107">
        <v>0</v>
      </c>
      <c r="AN61" s="107">
        <v>0</v>
      </c>
      <c r="AO61" s="107">
        <v>0</v>
      </c>
      <c r="AP61" s="107">
        <v>0</v>
      </c>
      <c r="AQ61" s="107">
        <v>0</v>
      </c>
      <c r="AR61" s="107">
        <v>0</v>
      </c>
      <c r="AS61" s="107">
        <v>0</v>
      </c>
      <c r="AT61" s="107">
        <v>0</v>
      </c>
      <c r="AU61" s="107">
        <v>0</v>
      </c>
      <c r="AV61" s="107">
        <v>0</v>
      </c>
      <c r="AW61" s="107">
        <v>0</v>
      </c>
      <c r="AX61" s="107">
        <v>0</v>
      </c>
      <c r="AY61" s="107">
        <v>0</v>
      </c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  <c r="BY61" s="17"/>
      <c r="BZ61" s="17"/>
      <c r="CA61" s="17"/>
      <c r="CB61" s="17"/>
      <c r="CC61" s="17"/>
      <c r="CD61" s="17"/>
      <c r="CE61" s="17"/>
      <c r="CF61" s="17"/>
      <c r="CG61" s="17"/>
      <c r="CH61" s="17"/>
      <c r="CI61" s="17"/>
      <c r="CJ61" s="17"/>
      <c r="CK61" s="17"/>
      <c r="CL61" s="17"/>
      <c r="CM61" s="17"/>
      <c r="CN61" s="17"/>
      <c r="CO61" s="17"/>
      <c r="CP61" s="17"/>
      <c r="CQ61" s="17"/>
      <c r="CR61" s="17"/>
      <c r="CS61" s="17"/>
      <c r="CT61" s="17"/>
      <c r="CU61" s="17"/>
      <c r="CV61" s="17"/>
      <c r="CW61" s="17"/>
      <c r="CX61" s="17"/>
      <c r="CY61" s="17"/>
      <c r="CZ61" s="17"/>
      <c r="DA61" s="17"/>
      <c r="DB61" s="17"/>
      <c r="DC61" s="17"/>
      <c r="DD61" s="17"/>
      <c r="DE61" s="17"/>
      <c r="DF61" s="17"/>
      <c r="DG61" s="17"/>
      <c r="DH61" s="17"/>
      <c r="DI61" s="17"/>
      <c r="DJ61" s="17"/>
      <c r="DK61" s="17"/>
      <c r="DL61" s="17"/>
      <c r="DM61" s="17"/>
      <c r="DN61" s="17"/>
      <c r="DO61" s="17"/>
      <c r="DP61" s="17"/>
      <c r="DQ61" s="17"/>
      <c r="DR61" s="17"/>
      <c r="DS61" s="17"/>
      <c r="DT61" s="17"/>
      <c r="DU61" s="17"/>
      <c r="DV61" s="17"/>
      <c r="DW61" s="17"/>
      <c r="DX61" s="17"/>
      <c r="DY61" s="17"/>
      <c r="DZ61" s="17"/>
      <c r="EA61" s="17"/>
      <c r="EB61" s="17"/>
      <c r="EC61" s="17"/>
      <c r="ED61" s="17"/>
      <c r="EE61" s="17"/>
      <c r="EF61" s="17"/>
      <c r="EG61" s="17"/>
      <c r="EH61" s="17"/>
      <c r="EI61" s="17"/>
      <c r="EJ61" s="17"/>
      <c r="EK61" s="17"/>
      <c r="EL61" s="17"/>
      <c r="EM61" s="17"/>
      <c r="EN61" s="17"/>
      <c r="EO61" s="17"/>
      <c r="EP61" s="17"/>
      <c r="EQ61" s="17"/>
      <c r="ER61" s="17"/>
      <c r="ES61" s="17"/>
      <c r="ET61" s="17"/>
      <c r="EU61" s="17"/>
      <c r="EV61" s="17"/>
      <c r="EW61" s="17"/>
      <c r="EX61" s="17"/>
      <c r="EY61" s="17"/>
    </row>
    <row r="62" spans="1:155" s="219" customFormat="1" ht="13" x14ac:dyDescent="0.15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  <c r="BY62" s="17"/>
      <c r="BZ62" s="17"/>
      <c r="CA62" s="17"/>
      <c r="CB62" s="17"/>
      <c r="CC62" s="17"/>
      <c r="CD62" s="17"/>
      <c r="CE62" s="17"/>
      <c r="CF62" s="17"/>
      <c r="CG62" s="17"/>
      <c r="CH62" s="17"/>
      <c r="CI62" s="17"/>
      <c r="CJ62" s="17"/>
      <c r="CK62" s="17"/>
      <c r="CL62" s="17"/>
      <c r="CM62" s="17"/>
      <c r="CN62" s="17"/>
      <c r="CO62" s="17"/>
      <c r="CP62" s="17"/>
      <c r="CQ62" s="17"/>
      <c r="CR62" s="17"/>
      <c r="CS62" s="17"/>
      <c r="CT62" s="17"/>
      <c r="CU62" s="17"/>
      <c r="CV62" s="17"/>
      <c r="CW62" s="17"/>
      <c r="CX62" s="17"/>
      <c r="CY62" s="17"/>
      <c r="CZ62" s="17"/>
      <c r="DA62" s="17"/>
      <c r="DB62" s="17"/>
      <c r="DC62" s="17"/>
      <c r="DD62" s="17"/>
      <c r="DE62" s="17"/>
      <c r="DF62" s="17"/>
      <c r="DG62" s="17"/>
      <c r="DH62" s="17"/>
      <c r="DI62" s="17"/>
      <c r="DJ62" s="17"/>
      <c r="DK62" s="17"/>
      <c r="DL62" s="17"/>
      <c r="DM62" s="17"/>
      <c r="DN62" s="17"/>
      <c r="DO62" s="17"/>
      <c r="DP62" s="17"/>
      <c r="DQ62" s="17"/>
      <c r="DR62" s="17"/>
      <c r="DS62" s="17"/>
      <c r="DT62" s="17"/>
      <c r="DU62" s="17"/>
      <c r="DV62" s="17"/>
      <c r="DW62" s="17"/>
      <c r="DX62" s="17"/>
      <c r="DY62" s="17"/>
      <c r="DZ62" s="17"/>
      <c r="EA62" s="17"/>
      <c r="EB62" s="17"/>
      <c r="EC62" s="17"/>
      <c r="ED62" s="17"/>
      <c r="EE62" s="17"/>
      <c r="EF62" s="17"/>
      <c r="EG62" s="17"/>
      <c r="EH62" s="17"/>
      <c r="EI62" s="17"/>
      <c r="EJ62" s="17"/>
      <c r="EK62" s="17"/>
      <c r="EL62" s="17"/>
      <c r="EM62" s="17"/>
      <c r="EN62" s="17"/>
      <c r="EO62" s="17"/>
      <c r="EP62" s="17"/>
      <c r="EQ62" s="17"/>
      <c r="ER62" s="17"/>
      <c r="ES62" s="17"/>
      <c r="ET62" s="17"/>
      <c r="EU62" s="17"/>
      <c r="EV62" s="17"/>
      <c r="EW62" s="17"/>
      <c r="EX62" s="17"/>
      <c r="EY62" s="17"/>
    </row>
    <row r="63" spans="1:155" s="219" customFormat="1" ht="13" x14ac:dyDescent="0.15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7"/>
      <c r="BP63" s="17"/>
      <c r="BQ63" s="17"/>
      <c r="BR63" s="17"/>
      <c r="BS63" s="17"/>
      <c r="BT63" s="17"/>
      <c r="BU63" s="17"/>
      <c r="BV63" s="17"/>
      <c r="BW63" s="17"/>
      <c r="BX63" s="17"/>
      <c r="BY63" s="17"/>
      <c r="BZ63" s="17"/>
      <c r="CA63" s="17"/>
      <c r="CB63" s="17"/>
      <c r="CC63" s="17"/>
      <c r="CD63" s="17"/>
      <c r="CE63" s="17"/>
      <c r="CF63" s="17"/>
      <c r="CG63" s="17"/>
      <c r="CH63" s="17"/>
      <c r="CI63" s="17"/>
      <c r="CJ63" s="17"/>
      <c r="CK63" s="17"/>
      <c r="CL63" s="17"/>
      <c r="CM63" s="17"/>
      <c r="CN63" s="17"/>
      <c r="CO63" s="17"/>
      <c r="CP63" s="17"/>
      <c r="CQ63" s="17"/>
      <c r="CR63" s="17"/>
      <c r="CS63" s="17"/>
      <c r="CT63" s="17"/>
      <c r="CU63" s="17"/>
      <c r="CV63" s="17"/>
      <c r="CW63" s="17"/>
      <c r="CX63" s="17"/>
      <c r="CY63" s="17"/>
      <c r="CZ63" s="17"/>
      <c r="DA63" s="17"/>
      <c r="DB63" s="17"/>
      <c r="DC63" s="17"/>
      <c r="DD63" s="17"/>
      <c r="DE63" s="17"/>
      <c r="DF63" s="17"/>
      <c r="DG63" s="17"/>
      <c r="DH63" s="17"/>
      <c r="DI63" s="17"/>
      <c r="DJ63" s="17"/>
      <c r="DK63" s="17"/>
      <c r="DL63" s="17"/>
      <c r="DM63" s="17"/>
      <c r="DN63" s="17"/>
      <c r="DO63" s="17"/>
      <c r="DP63" s="17"/>
      <c r="DQ63" s="17"/>
      <c r="DR63" s="17"/>
      <c r="DS63" s="17"/>
      <c r="DT63" s="17"/>
      <c r="DU63" s="17"/>
      <c r="DV63" s="17"/>
      <c r="DW63" s="17"/>
      <c r="DX63" s="17"/>
      <c r="DY63" s="17"/>
      <c r="DZ63" s="17"/>
      <c r="EA63" s="17"/>
      <c r="EB63" s="17"/>
      <c r="EC63" s="17"/>
      <c r="ED63" s="17"/>
      <c r="EE63" s="17"/>
      <c r="EF63" s="17"/>
      <c r="EG63" s="17"/>
      <c r="EH63" s="17"/>
      <c r="EI63" s="17"/>
      <c r="EJ63" s="17"/>
      <c r="EK63" s="17"/>
      <c r="EL63" s="17"/>
      <c r="EM63" s="17"/>
      <c r="EN63" s="17"/>
      <c r="EO63" s="17"/>
      <c r="EP63" s="17"/>
      <c r="EQ63" s="17"/>
      <c r="ER63" s="17"/>
      <c r="ES63" s="17"/>
      <c r="ET63" s="17"/>
      <c r="EU63" s="17"/>
      <c r="EV63" s="17"/>
      <c r="EW63" s="17"/>
      <c r="EX63" s="17"/>
      <c r="EY63" s="17"/>
    </row>
    <row r="64" spans="1:155" s="219" customFormat="1" ht="13" x14ac:dyDescent="0.15">
      <c r="A64" s="17"/>
      <c r="B64" s="90" t="s">
        <v>130</v>
      </c>
      <c r="C64" s="17"/>
      <c r="D64" s="242">
        <f t="shared" ref="D64:AY64" si="4">D10+D7</f>
        <v>-648.57999999999993</v>
      </c>
      <c r="E64" s="242">
        <f t="shared" si="4"/>
        <v>-850.28000000000009</v>
      </c>
      <c r="F64" s="242">
        <f t="shared" si="4"/>
        <v>-21077.020000000004</v>
      </c>
      <c r="G64" s="242">
        <f t="shared" si="4"/>
        <v>-3172.34</v>
      </c>
      <c r="H64" s="242">
        <f t="shared" si="4"/>
        <v>-7290.8499999999995</v>
      </c>
      <c r="I64" s="242">
        <f t="shared" si="4"/>
        <v>2097.3000000000002</v>
      </c>
      <c r="J64" s="242">
        <f t="shared" si="4"/>
        <v>23487.69</v>
      </c>
      <c r="K64" s="242">
        <f t="shared" si="4"/>
        <v>14553.750000000002</v>
      </c>
      <c r="L64" s="242">
        <f t="shared" si="4"/>
        <v>8648.6299999999992</v>
      </c>
      <c r="M64" s="242">
        <f t="shared" si="4"/>
        <v>-4090.4000000000015</v>
      </c>
      <c r="N64" s="242">
        <f t="shared" si="4"/>
        <v>2968.2</v>
      </c>
      <c r="O64" s="242">
        <f t="shared" si="4"/>
        <v>9585.623333333333</v>
      </c>
      <c r="P64" s="242">
        <f t="shared" si="4"/>
        <v>7.1646666666667898</v>
      </c>
      <c r="Q64" s="242">
        <f t="shared" si="4"/>
        <v>7.1646666666667898</v>
      </c>
      <c r="R64" s="242">
        <f t="shared" si="4"/>
        <v>7.1646666666667898</v>
      </c>
      <c r="S64" s="242">
        <f t="shared" si="4"/>
        <v>-54469.467110829581</v>
      </c>
      <c r="T64" s="242">
        <f t="shared" si="4"/>
        <v>-26534.502000000004</v>
      </c>
      <c r="U64" s="242">
        <f t="shared" si="4"/>
        <v>34863.518472530646</v>
      </c>
      <c r="V64" s="242">
        <f t="shared" si="4"/>
        <v>39604.166368240127</v>
      </c>
      <c r="W64" s="242">
        <f t="shared" si="4"/>
        <v>-6259.9469211978139</v>
      </c>
      <c r="X64" s="242">
        <f t="shared" si="4"/>
        <v>40774.997681474269</v>
      </c>
      <c r="Y64" s="242">
        <f t="shared" si="4"/>
        <v>-3293.6066478552002</v>
      </c>
      <c r="Z64" s="242">
        <f t="shared" si="4"/>
        <v>-6390.7560514519946</v>
      </c>
      <c r="AA64" s="242">
        <f t="shared" si="4"/>
        <v>-3036.1606941181108</v>
      </c>
      <c r="AB64" s="242">
        <f t="shared" si="4"/>
        <v>-14390.830915452147</v>
      </c>
      <c r="AC64" s="242">
        <f t="shared" si="4"/>
        <v>-250032.11626133492</v>
      </c>
      <c r="AD64" s="242">
        <f t="shared" si="4"/>
        <v>-56390.830915452148</v>
      </c>
      <c r="AE64" s="242">
        <f t="shared" si="4"/>
        <v>118075.466499581</v>
      </c>
      <c r="AF64" s="242">
        <f t="shared" si="4"/>
        <v>-13281.971349431231</v>
      </c>
      <c r="AG64" s="242">
        <f t="shared" si="4"/>
        <v>120091.1556076204</v>
      </c>
      <c r="AH64" s="242">
        <f t="shared" si="4"/>
        <v>73765.75752754102</v>
      </c>
      <c r="AI64" s="242">
        <f t="shared" si="4"/>
        <v>78762.781807570806</v>
      </c>
      <c r="AJ64" s="242">
        <f t="shared" si="4"/>
        <v>18945.571382434035</v>
      </c>
      <c r="AK64" s="242">
        <f t="shared" si="4"/>
        <v>1477.5084771782567</v>
      </c>
      <c r="AL64" s="242">
        <f t="shared" si="4"/>
        <v>-10756.52297544965</v>
      </c>
      <c r="AM64" s="242">
        <f t="shared" si="4"/>
        <v>153722.0117192246</v>
      </c>
      <c r="AN64" s="242">
        <f t="shared" si="4"/>
        <v>-28324.585880705439</v>
      </c>
      <c r="AO64" s="242">
        <f t="shared" si="4"/>
        <v>-372973.16917777353</v>
      </c>
      <c r="AP64" s="242">
        <f t="shared" si="4"/>
        <v>-112508.48588070544</v>
      </c>
      <c r="AQ64" s="242">
        <f t="shared" si="4"/>
        <v>233901.76587649243</v>
      </c>
      <c r="AR64" s="242">
        <f t="shared" si="4"/>
        <v>-77483.78971220681</v>
      </c>
      <c r="AS64" s="242">
        <f t="shared" si="4"/>
        <v>106836.78246912903</v>
      </c>
      <c r="AT64" s="242">
        <f t="shared" si="4"/>
        <v>132768.34389628819</v>
      </c>
      <c r="AU64" s="242">
        <f t="shared" si="4"/>
        <v>129802.56318270859</v>
      </c>
      <c r="AV64" s="242">
        <f t="shared" si="4"/>
        <v>95690.384642037388</v>
      </c>
      <c r="AW64" s="242">
        <f t="shared" si="4"/>
        <v>15526.224349899698</v>
      </c>
      <c r="AX64" s="242">
        <f t="shared" si="4"/>
        <v>8439.412095758089</v>
      </c>
      <c r="AY64" s="242">
        <f t="shared" si="4"/>
        <v>405415.22041616513</v>
      </c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7"/>
      <c r="CA64" s="17"/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7"/>
      <c r="CY64" s="17"/>
      <c r="CZ64" s="17"/>
      <c r="DA64" s="17"/>
      <c r="DB64" s="17"/>
      <c r="DC64" s="17"/>
      <c r="DD64" s="17"/>
      <c r="DE64" s="17"/>
      <c r="DF64" s="17"/>
      <c r="DG64" s="17"/>
      <c r="DH64" s="17"/>
      <c r="DI64" s="17"/>
      <c r="DJ64" s="17"/>
      <c r="DK64" s="17"/>
      <c r="DL64" s="17"/>
      <c r="DM64" s="17"/>
      <c r="DN64" s="17"/>
      <c r="DO64" s="17"/>
      <c r="DP64" s="17"/>
      <c r="DQ64" s="17"/>
      <c r="DR64" s="17"/>
      <c r="DS64" s="17"/>
      <c r="DT64" s="17"/>
      <c r="DU64" s="17"/>
      <c r="DV64" s="17"/>
      <c r="DW64" s="17"/>
      <c r="DX64" s="17"/>
      <c r="DY64" s="17"/>
      <c r="DZ64" s="17"/>
      <c r="EA64" s="17"/>
      <c r="EB64" s="17"/>
      <c r="EC64" s="17"/>
      <c r="ED64" s="17"/>
      <c r="EE64" s="17"/>
      <c r="EF64" s="17"/>
      <c r="EG64" s="17"/>
      <c r="EH64" s="17"/>
      <c r="EI64" s="17"/>
      <c r="EJ64" s="17"/>
      <c r="EK64" s="17"/>
      <c r="EL64" s="17"/>
      <c r="EM64" s="17"/>
      <c r="EN64" s="17"/>
      <c r="EO64" s="17"/>
      <c r="EP64" s="17"/>
      <c r="EQ64" s="17"/>
      <c r="ER64" s="17"/>
      <c r="ES64" s="17"/>
      <c r="ET64" s="17"/>
      <c r="EU64" s="17"/>
      <c r="EV64" s="17"/>
      <c r="EW64" s="17"/>
      <c r="EX64" s="17"/>
      <c r="EY64" s="17"/>
    </row>
    <row r="65" spans="1:155" s="219" customFormat="1" ht="13" x14ac:dyDescent="0.15">
      <c r="A65" s="17"/>
      <c r="B65" s="90" t="s">
        <v>361</v>
      </c>
      <c r="C65" s="17"/>
      <c r="D65" s="242">
        <f>D64</f>
        <v>-648.57999999999993</v>
      </c>
      <c r="E65" s="242">
        <f>D65+E64</f>
        <v>-1498.8600000000001</v>
      </c>
      <c r="F65" s="242">
        <f t="shared" ref="F65:O65" si="5">E65+F64</f>
        <v>-22575.880000000005</v>
      </c>
      <c r="G65" s="242">
        <f t="shared" si="5"/>
        <v>-25748.220000000005</v>
      </c>
      <c r="H65" s="242">
        <f t="shared" si="5"/>
        <v>-33039.070000000007</v>
      </c>
      <c r="I65" s="242">
        <f t="shared" si="5"/>
        <v>-30941.770000000008</v>
      </c>
      <c r="J65" s="242">
        <f t="shared" si="5"/>
        <v>-7454.080000000009</v>
      </c>
      <c r="K65" s="242">
        <f t="shared" si="5"/>
        <v>7099.6699999999928</v>
      </c>
      <c r="L65" s="242">
        <f t="shared" si="5"/>
        <v>15748.299999999992</v>
      </c>
      <c r="M65" s="242">
        <f t="shared" si="5"/>
        <v>11657.899999999991</v>
      </c>
      <c r="N65" s="242">
        <f t="shared" si="5"/>
        <v>14626.099999999991</v>
      </c>
      <c r="O65" s="242">
        <f t="shared" si="5"/>
        <v>24211.723333333324</v>
      </c>
      <c r="P65" s="242">
        <f>O65+P64</f>
        <v>24218.887999999992</v>
      </c>
      <c r="Q65" s="242">
        <f>(P65+P7+Q11+Q12+Q17+Q37+Q38+Q39+Q40+Q52+P23)</f>
        <v>24226.052666666659</v>
      </c>
      <c r="R65" s="242">
        <f>(Q65+Q7+R11+R12+R17+R37+R38+R39+R40+R52+Q23)</f>
        <v>24233.217333333327</v>
      </c>
      <c r="S65" s="242">
        <f>(R65+R7+S11+S12+S17+S37+S38+S39+S40+S52+R23)</f>
        <v>-28854.583110829586</v>
      </c>
      <c r="T65" s="242">
        <f t="shared" ref="R65:AY65" si="6">(S65+S7+T11+T12+T17+T37+T38+T39+T40+T52+S23)</f>
        <v>-65229.08511082959</v>
      </c>
      <c r="U65" s="242">
        <f>(T65+T7+U11+U12+U17+U37+U38+U39+U40+U52+T23)</f>
        <v>-62263.587110829591</v>
      </c>
      <c r="V65" s="242">
        <f t="shared" si="6"/>
        <v>-43254.687384348661</v>
      </c>
      <c r="W65" s="242">
        <f>(V65+V7+W11+W12+W17+W37+W38+W39+W40+W52+V23)</f>
        <v>-47368.145400052606</v>
      </c>
      <c r="X65" s="242">
        <f t="shared" si="6"/>
        <v>4530.6074754100309</v>
      </c>
      <c r="Y65" s="242">
        <f t="shared" si="6"/>
        <v>47805.60515688431</v>
      </c>
      <c r="Z65" s="242">
        <f t="shared" si="6"/>
        <v>45011.998509029116</v>
      </c>
      <c r="AA65" s="242">
        <f t="shared" si="6"/>
        <v>32621.242457577122</v>
      </c>
      <c r="AB65" s="242">
        <f t="shared" si="6"/>
        <v>34751.748430125677</v>
      </c>
      <c r="AC65" s="242">
        <f t="shared" si="6"/>
        <v>-212080.36783120921</v>
      </c>
      <c r="AD65" s="242">
        <f t="shared" si="6"/>
        <v>-268471.19874666136</v>
      </c>
      <c r="AE65" s="242">
        <f t="shared" si="6"/>
        <v>-334042.02966211352</v>
      </c>
      <c r="AF65" s="242">
        <f t="shared" si="6"/>
        <v>-306996.99107954442</v>
      </c>
      <c r="AG65" s="242">
        <f t="shared" si="6"/>
        <v>-207568.53451196372</v>
      </c>
      <c r="AH65" s="242">
        <f t="shared" si="6"/>
        <v>-72477.378904343321</v>
      </c>
      <c r="AI65" s="242">
        <f t="shared" si="6"/>
        <v>-14211.621376802304</v>
      </c>
      <c r="AJ65" s="242">
        <f t="shared" si="6"/>
        <v>79551.16043076849</v>
      </c>
      <c r="AK65" s="242">
        <f t="shared" si="6"/>
        <v>101496.73181320251</v>
      </c>
      <c r="AL65" s="242">
        <f t="shared" si="6"/>
        <v>100974.24029038077</v>
      </c>
      <c r="AM65" s="242">
        <f t="shared" si="6"/>
        <v>80717.717314931113</v>
      </c>
      <c r="AN65" s="242">
        <f t="shared" si="6"/>
        <v>246839.72903415567</v>
      </c>
      <c r="AO65" s="242">
        <f t="shared" si="6"/>
        <v>-126133.44014361785</v>
      </c>
      <c r="AP65" s="242">
        <f t="shared" si="6"/>
        <v>-238641.92602432327</v>
      </c>
      <c r="AQ65" s="242">
        <f t="shared" si="6"/>
        <v>-360846.51190502872</v>
      </c>
      <c r="AR65" s="242">
        <f t="shared" si="6"/>
        <v>-251884.43225678508</v>
      </c>
      <c r="AS65" s="242">
        <f t="shared" si="6"/>
        <v>-136248.53574074316</v>
      </c>
      <c r="AT65" s="242">
        <f t="shared" si="6"/>
        <v>-29411.753271614114</v>
      </c>
      <c r="AU65" s="242">
        <f t="shared" si="6"/>
        <v>98356.590624674107</v>
      </c>
      <c r="AV65" s="242">
        <f t="shared" si="6"/>
        <v>251159.15380738268</v>
      </c>
      <c r="AW65" s="242">
        <f t="shared" si="6"/>
        <v>326849.53844942007</v>
      </c>
      <c r="AX65" s="242">
        <f t="shared" si="6"/>
        <v>350375.76279931975</v>
      </c>
      <c r="AY65" s="242">
        <f t="shared" si="6"/>
        <v>339315.17489507783</v>
      </c>
      <c r="AZ65" s="17"/>
      <c r="BA65" s="17"/>
      <c r="BB65" s="17"/>
      <c r="BC65" s="17"/>
      <c r="BD65" s="17"/>
      <c r="BE65" s="17"/>
      <c r="BF65" s="17"/>
      <c r="BG65" s="17"/>
      <c r="BH65" s="17"/>
      <c r="BI65" s="17"/>
      <c r="BJ65" s="17"/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7"/>
      <c r="CA65" s="17"/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7"/>
      <c r="CS65" s="17"/>
      <c r="CT65" s="17"/>
      <c r="CU65" s="17"/>
      <c r="CV65" s="17"/>
      <c r="CW65" s="17"/>
      <c r="CX65" s="17"/>
      <c r="CY65" s="17"/>
      <c r="CZ65" s="17"/>
      <c r="DA65" s="17"/>
      <c r="DB65" s="17"/>
      <c r="DC65" s="17"/>
      <c r="DD65" s="17"/>
      <c r="DE65" s="17"/>
      <c r="DF65" s="17"/>
      <c r="DG65" s="17"/>
      <c r="DH65" s="17"/>
      <c r="DI65" s="17"/>
      <c r="DJ65" s="17"/>
      <c r="DK65" s="17"/>
      <c r="DL65" s="17"/>
      <c r="DM65" s="17"/>
      <c r="DN65" s="17"/>
      <c r="DO65" s="17"/>
      <c r="DP65" s="17"/>
      <c r="DQ65" s="17"/>
      <c r="DR65" s="17"/>
      <c r="DS65" s="17"/>
      <c r="DT65" s="17"/>
      <c r="DU65" s="17"/>
      <c r="DV65" s="17"/>
      <c r="DW65" s="17"/>
      <c r="DX65" s="17"/>
      <c r="DY65" s="17"/>
      <c r="DZ65" s="17"/>
      <c r="EA65" s="17"/>
      <c r="EB65" s="17"/>
      <c r="EC65" s="17"/>
      <c r="ED65" s="17"/>
      <c r="EE65" s="17"/>
      <c r="EF65" s="17"/>
      <c r="EG65" s="17"/>
      <c r="EH65" s="17"/>
      <c r="EI65" s="17"/>
      <c r="EJ65" s="17"/>
      <c r="EK65" s="17"/>
      <c r="EL65" s="17"/>
      <c r="EM65" s="17"/>
      <c r="EN65" s="17"/>
      <c r="EO65" s="17"/>
      <c r="EP65" s="17"/>
      <c r="EQ65" s="17"/>
      <c r="ER65" s="17"/>
      <c r="ES65" s="17"/>
      <c r="ET65" s="17"/>
      <c r="EU65" s="17"/>
      <c r="EV65" s="17"/>
      <c r="EW65" s="17"/>
      <c r="EX65" s="17"/>
      <c r="EY65" s="17"/>
    </row>
    <row r="67" spans="1:155" s="219" customFormat="1" x14ac:dyDescent="0.2">
      <c r="A67" s="17"/>
      <c r="B67" s="90" t="s">
        <v>367</v>
      </c>
      <c r="C67" s="243"/>
      <c r="D67" s="242">
        <f>D64</f>
        <v>-648.57999999999993</v>
      </c>
      <c r="E67" s="242">
        <f t="shared" ref="E67:AY67" si="7">E64</f>
        <v>-850.28000000000009</v>
      </c>
      <c r="F67" s="242">
        <f t="shared" si="7"/>
        <v>-21077.020000000004</v>
      </c>
      <c r="G67" s="242">
        <f t="shared" si="7"/>
        <v>-3172.34</v>
      </c>
      <c r="H67" s="242">
        <f t="shared" si="7"/>
        <v>-7290.8499999999995</v>
      </c>
      <c r="I67" s="242">
        <f t="shared" si="7"/>
        <v>2097.3000000000002</v>
      </c>
      <c r="J67" s="242">
        <f t="shared" si="7"/>
        <v>23487.69</v>
      </c>
      <c r="K67" s="242">
        <f t="shared" si="7"/>
        <v>14553.750000000002</v>
      </c>
      <c r="L67" s="242">
        <f t="shared" si="7"/>
        <v>8648.6299999999992</v>
      </c>
      <c r="M67" s="242">
        <f t="shared" si="7"/>
        <v>-4090.4000000000015</v>
      </c>
      <c r="N67" s="242">
        <f t="shared" si="7"/>
        <v>2968.2</v>
      </c>
      <c r="O67" s="242">
        <f t="shared" si="7"/>
        <v>9585.623333333333</v>
      </c>
      <c r="P67" s="242">
        <f t="shared" si="7"/>
        <v>7.1646666666667898</v>
      </c>
      <c r="Q67" s="242">
        <f>Q64</f>
        <v>7.1646666666667898</v>
      </c>
      <c r="R67" s="242">
        <f>R64+100000</f>
        <v>100007.16466666666</v>
      </c>
      <c r="S67" s="242">
        <f t="shared" si="7"/>
        <v>-54469.467110829581</v>
      </c>
      <c r="T67" s="242">
        <f t="shared" si="7"/>
        <v>-26534.502000000004</v>
      </c>
      <c r="U67" s="242">
        <f t="shared" si="7"/>
        <v>34863.518472530646</v>
      </c>
      <c r="V67" s="242">
        <f t="shared" si="7"/>
        <v>39604.166368240127</v>
      </c>
      <c r="W67" s="242">
        <f t="shared" si="7"/>
        <v>-6259.9469211978139</v>
      </c>
      <c r="X67" s="242">
        <f t="shared" si="7"/>
        <v>40774.997681474269</v>
      </c>
      <c r="Y67" s="242">
        <f t="shared" si="7"/>
        <v>-3293.6066478552002</v>
      </c>
      <c r="Z67" s="242">
        <f t="shared" si="7"/>
        <v>-6390.7560514519946</v>
      </c>
      <c r="AA67" s="242">
        <f t="shared" si="7"/>
        <v>-3036.1606941181108</v>
      </c>
      <c r="AB67" s="242">
        <f>AB64+300000</f>
        <v>285609.16908454784</v>
      </c>
      <c r="AC67" s="242">
        <f t="shared" si="7"/>
        <v>-250032.11626133492</v>
      </c>
      <c r="AD67" s="242">
        <f t="shared" si="7"/>
        <v>-56390.830915452148</v>
      </c>
      <c r="AE67" s="242">
        <f t="shared" si="7"/>
        <v>118075.466499581</v>
      </c>
      <c r="AF67" s="242">
        <f t="shared" si="7"/>
        <v>-13281.971349431231</v>
      </c>
      <c r="AG67" s="242">
        <f t="shared" si="7"/>
        <v>120091.1556076204</v>
      </c>
      <c r="AH67" s="242">
        <f t="shared" si="7"/>
        <v>73765.75752754102</v>
      </c>
      <c r="AI67" s="242">
        <f t="shared" si="7"/>
        <v>78762.781807570806</v>
      </c>
      <c r="AJ67" s="242">
        <f t="shared" si="7"/>
        <v>18945.571382434035</v>
      </c>
      <c r="AK67" s="242">
        <f t="shared" si="7"/>
        <v>1477.5084771782567</v>
      </c>
      <c r="AL67" s="242">
        <f t="shared" si="7"/>
        <v>-10756.52297544965</v>
      </c>
      <c r="AM67" s="242">
        <f t="shared" si="7"/>
        <v>153722.0117192246</v>
      </c>
      <c r="AN67" s="242">
        <f t="shared" si="7"/>
        <v>-28324.585880705439</v>
      </c>
      <c r="AO67" s="242">
        <f t="shared" si="7"/>
        <v>-372973.16917777353</v>
      </c>
      <c r="AP67" s="242">
        <f t="shared" si="7"/>
        <v>-112508.48588070544</v>
      </c>
      <c r="AQ67" s="242">
        <f t="shared" si="7"/>
        <v>233901.76587649243</v>
      </c>
      <c r="AR67" s="242">
        <f t="shared" si="7"/>
        <v>-77483.78971220681</v>
      </c>
      <c r="AS67" s="242">
        <f t="shared" si="7"/>
        <v>106836.78246912903</v>
      </c>
      <c r="AT67" s="242">
        <f t="shared" si="7"/>
        <v>132768.34389628819</v>
      </c>
      <c r="AU67" s="242">
        <f t="shared" si="7"/>
        <v>129802.56318270859</v>
      </c>
      <c r="AV67" s="242">
        <f t="shared" si="7"/>
        <v>95690.384642037388</v>
      </c>
      <c r="AW67" s="242">
        <f t="shared" si="7"/>
        <v>15526.224349899698</v>
      </c>
      <c r="AX67" s="242">
        <f t="shared" si="7"/>
        <v>8439.412095758089</v>
      </c>
      <c r="AY67" s="242">
        <f t="shared" si="7"/>
        <v>405415.22041616513</v>
      </c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  <c r="BY67" s="17"/>
      <c r="BZ67" s="17"/>
      <c r="CA67" s="17"/>
      <c r="CB67" s="17"/>
      <c r="CC67" s="17"/>
      <c r="CD67" s="17"/>
      <c r="CE67" s="17"/>
      <c r="CF67" s="17"/>
      <c r="CG67" s="17"/>
      <c r="CH67" s="17"/>
      <c r="CI67" s="17"/>
      <c r="CJ67" s="17"/>
      <c r="CK67" s="17"/>
      <c r="CL67" s="17"/>
      <c r="CM67" s="17"/>
      <c r="CN67" s="17"/>
      <c r="CO67" s="17"/>
      <c r="CP67" s="17"/>
      <c r="CQ67" s="17"/>
      <c r="CR67" s="17"/>
      <c r="CS67" s="17"/>
      <c r="CT67" s="17"/>
      <c r="CU67" s="17"/>
      <c r="CV67" s="17"/>
      <c r="CW67" s="17"/>
      <c r="CX67" s="17"/>
      <c r="CY67" s="17"/>
      <c r="CZ67" s="17"/>
      <c r="DA67" s="17"/>
      <c r="DB67" s="17"/>
      <c r="DC67" s="17"/>
      <c r="DD67" s="17"/>
      <c r="DE67" s="17"/>
      <c r="DF67" s="17"/>
      <c r="DG67" s="17"/>
      <c r="DH67" s="17"/>
      <c r="DI67" s="17"/>
      <c r="DJ67" s="17"/>
      <c r="DK67" s="17"/>
      <c r="DL67" s="17"/>
      <c r="DM67" s="17"/>
      <c r="DN67" s="17"/>
      <c r="DO67" s="17"/>
      <c r="DP67" s="17"/>
      <c r="DQ67" s="17"/>
      <c r="DR67" s="17"/>
      <c r="DS67" s="17"/>
      <c r="DT67" s="17"/>
      <c r="DU67" s="17"/>
      <c r="DV67" s="17"/>
      <c r="DW67" s="17"/>
      <c r="DX67" s="17"/>
      <c r="DY67" s="17"/>
      <c r="DZ67" s="17"/>
      <c r="EA67" s="17"/>
      <c r="EB67" s="17"/>
      <c r="EC67" s="17"/>
      <c r="ED67" s="17"/>
      <c r="EE67" s="17"/>
      <c r="EF67" s="17"/>
      <c r="EG67" s="17"/>
      <c r="EH67" s="17"/>
      <c r="EI67" s="17"/>
      <c r="EJ67" s="17"/>
      <c r="EK67" s="17"/>
      <c r="EL67" s="17"/>
      <c r="EM67" s="17"/>
      <c r="EN67" s="17"/>
      <c r="EO67" s="17"/>
      <c r="EP67" s="17"/>
      <c r="EQ67" s="17"/>
      <c r="ER67" s="17"/>
      <c r="ES67" s="17"/>
      <c r="ET67" s="17"/>
      <c r="EU67" s="17"/>
      <c r="EV67" s="17"/>
      <c r="EW67" s="17"/>
      <c r="EX67" s="17"/>
      <c r="EY67" s="17"/>
    </row>
    <row r="68" spans="1:155" s="219" customFormat="1" ht="13" x14ac:dyDescent="0.15">
      <c r="A68" s="17"/>
      <c r="B68" s="90" t="s">
        <v>368</v>
      </c>
      <c r="C68" s="17"/>
      <c r="D68" s="242">
        <f>D65</f>
        <v>-648.57999999999993</v>
      </c>
      <c r="E68" s="242">
        <f>D68+E67</f>
        <v>-1498.8600000000001</v>
      </c>
      <c r="F68" s="242">
        <f t="shared" ref="F68:P68" si="8">E68+F67</f>
        <v>-22575.880000000005</v>
      </c>
      <c r="G68" s="242">
        <f t="shared" si="8"/>
        <v>-25748.220000000005</v>
      </c>
      <c r="H68" s="242">
        <f t="shared" si="8"/>
        <v>-33039.070000000007</v>
      </c>
      <c r="I68" s="242">
        <f t="shared" si="8"/>
        <v>-30941.770000000008</v>
      </c>
      <c r="J68" s="242">
        <f t="shared" si="8"/>
        <v>-7454.080000000009</v>
      </c>
      <c r="K68" s="242">
        <f t="shared" si="8"/>
        <v>7099.6699999999928</v>
      </c>
      <c r="L68" s="242">
        <f t="shared" si="8"/>
        <v>15748.299999999992</v>
      </c>
      <c r="M68" s="242">
        <f t="shared" si="8"/>
        <v>11657.899999999991</v>
      </c>
      <c r="N68" s="242">
        <f t="shared" si="8"/>
        <v>14626.099999999991</v>
      </c>
      <c r="O68" s="242">
        <f t="shared" si="8"/>
        <v>24211.723333333324</v>
      </c>
      <c r="P68" s="242">
        <f t="shared" si="8"/>
        <v>24218.887999999992</v>
      </c>
      <c r="Q68" s="242">
        <f>(P68+P7+Q11+Q12+Q17+P23+Q37+Q38+Q39+Q40+Q52+Q61)</f>
        <v>24226.052666666659</v>
      </c>
      <c r="R68" s="242">
        <f>(Q68+Q7+R11+R12+R17+Q23+R37+R38+R39+R40+R52+R61)+100000</f>
        <v>124233.21733333333</v>
      </c>
      <c r="S68" s="242">
        <f t="shared" ref="S68:AY68" si="9">(R68+R7+S11+S12+S17+R23+S37+S38+S39+S40+S52+S61)</f>
        <v>71145.416889170418</v>
      </c>
      <c r="T68" s="242">
        <f t="shared" si="9"/>
        <v>34770.914889170417</v>
      </c>
      <c r="U68" s="242">
        <f t="shared" si="9"/>
        <v>37736.412889170409</v>
      </c>
      <c r="V68" s="242">
        <f t="shared" si="9"/>
        <v>56745.312615651346</v>
      </c>
      <c r="W68" s="242">
        <f t="shared" si="9"/>
        <v>52631.854599947401</v>
      </c>
      <c r="X68" s="242">
        <f t="shared" si="9"/>
        <v>104530.60747541004</v>
      </c>
      <c r="Y68" s="242">
        <f t="shared" si="9"/>
        <v>147805.6051568843</v>
      </c>
      <c r="Z68" s="242">
        <f>(Y68+Y7+Z11+Z12+Z17+Y23+Z37+Z38+Z39+Z40+Z52+Z61)</f>
        <v>145011.99850902907</v>
      </c>
      <c r="AA68" s="242">
        <f>(Z68+Z7+AA11+AA12+AA17+Z23+AA37+AA38+AA39+AA40+AA52+AA61)</f>
        <v>132621.24245757706</v>
      </c>
      <c r="AB68" s="242">
        <f>(AA68+AA7+AB11+AB12+AB17+AA23+AB37+AB38+AB39+AB40+AB52+AB61)+300000</f>
        <v>434751.74843012565</v>
      </c>
      <c r="AC68" s="242">
        <f t="shared" si="9"/>
        <v>187919.63216879073</v>
      </c>
      <c r="AD68" s="242">
        <f t="shared" si="9"/>
        <v>131528.80125333858</v>
      </c>
      <c r="AE68" s="242">
        <f>(AD68+AD7+AE11+AE12+AE17+AD23+AE37+AE38+AE39+AE40+AE52+AE61)</f>
        <v>65957.970337886407</v>
      </c>
      <c r="AF68" s="242">
        <f t="shared" si="9"/>
        <v>93003.008920455512</v>
      </c>
      <c r="AG68" s="242">
        <f t="shared" si="9"/>
        <v>192431.46548803619</v>
      </c>
      <c r="AH68" s="242">
        <f t="shared" si="9"/>
        <v>327522.62109565653</v>
      </c>
      <c r="AI68" s="242">
        <f t="shared" si="9"/>
        <v>385788.37862319755</v>
      </c>
      <c r="AJ68" s="242">
        <f t="shared" si="9"/>
        <v>479551.16043076833</v>
      </c>
      <c r="AK68" s="242">
        <f t="shared" si="9"/>
        <v>501496.73181320238</v>
      </c>
      <c r="AL68" s="242">
        <f t="shared" si="9"/>
        <v>500974.24029038067</v>
      </c>
      <c r="AM68" s="242">
        <f t="shared" si="9"/>
        <v>480717.71731493098</v>
      </c>
      <c r="AN68" s="242">
        <f t="shared" si="9"/>
        <v>646839.72903415561</v>
      </c>
      <c r="AO68" s="242">
        <f>(AN68+AN7+AO11+AO12+AO17+AN23+AO37+AO38+AO39+AO40+AO52+AO61)</f>
        <v>273866.55985638202</v>
      </c>
      <c r="AP68" s="242">
        <f t="shared" si="9"/>
        <v>161358.07397567661</v>
      </c>
      <c r="AQ68" s="242">
        <f>(AP68+AP7+AQ11+AQ12+AQ17+AP23+AQ37+AQ38+AQ39+AQ40+AQ52+AQ61)</f>
        <v>39153.488094971188</v>
      </c>
      <c r="AR68" s="242">
        <f t="shared" si="9"/>
        <v>148115.56774321481</v>
      </c>
      <c r="AS68" s="242">
        <f t="shared" si="9"/>
        <v>263751.46425925673</v>
      </c>
      <c r="AT68" s="242">
        <f t="shared" si="9"/>
        <v>370588.24672838574</v>
      </c>
      <c r="AU68" s="242">
        <f t="shared" si="9"/>
        <v>498356.59062467393</v>
      </c>
      <c r="AV68" s="242">
        <f t="shared" si="9"/>
        <v>651159.15380738256</v>
      </c>
      <c r="AW68" s="242">
        <f t="shared" si="9"/>
        <v>726849.53844942001</v>
      </c>
      <c r="AX68" s="242">
        <f t="shared" si="9"/>
        <v>750375.76279931969</v>
      </c>
      <c r="AY68" s="242">
        <f t="shared" si="9"/>
        <v>739315.17489507783</v>
      </c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17"/>
      <c r="CB68" s="17"/>
      <c r="CC68" s="17"/>
      <c r="CD68" s="17"/>
      <c r="CE68" s="17"/>
      <c r="CF68" s="17"/>
      <c r="CG68" s="17"/>
      <c r="CH68" s="17"/>
      <c r="CI68" s="17"/>
      <c r="CJ68" s="17"/>
      <c r="CK68" s="17"/>
      <c r="CL68" s="17"/>
      <c r="CM68" s="17"/>
      <c r="CN68" s="17"/>
      <c r="CO68" s="17"/>
      <c r="CP68" s="17"/>
      <c r="CQ68" s="17"/>
      <c r="CR68" s="17"/>
      <c r="CS68" s="17"/>
      <c r="CT68" s="17"/>
      <c r="CU68" s="17"/>
      <c r="CV68" s="17"/>
      <c r="CW68" s="17"/>
      <c r="CX68" s="17"/>
      <c r="CY68" s="17"/>
      <c r="CZ68" s="17"/>
      <c r="DA68" s="17"/>
      <c r="DB68" s="17"/>
      <c r="DC68" s="17"/>
      <c r="DD68" s="17"/>
      <c r="DE68" s="17"/>
      <c r="DF68" s="17"/>
      <c r="DG68" s="17"/>
      <c r="DH68" s="17"/>
      <c r="DI68" s="17"/>
      <c r="DJ68" s="17"/>
      <c r="DK68" s="17"/>
      <c r="DL68" s="17"/>
      <c r="DM68" s="17"/>
      <c r="DN68" s="17"/>
      <c r="DO68" s="17"/>
      <c r="DP68" s="17"/>
      <c r="DQ68" s="17"/>
      <c r="DR68" s="17"/>
      <c r="DS68" s="17"/>
      <c r="DT68" s="17"/>
      <c r="DU68" s="17"/>
      <c r="DV68" s="17"/>
      <c r="DW68" s="17"/>
      <c r="DX68" s="17"/>
      <c r="DY68" s="17"/>
      <c r="DZ68" s="17"/>
      <c r="EA68" s="17"/>
      <c r="EB68" s="17"/>
      <c r="EC68" s="17"/>
      <c r="ED68" s="17"/>
      <c r="EE68" s="17"/>
      <c r="EF68" s="17"/>
      <c r="EG68" s="17"/>
      <c r="EH68" s="17"/>
      <c r="EI68" s="17"/>
      <c r="EJ68" s="17"/>
      <c r="EK68" s="17"/>
      <c r="EL68" s="17"/>
      <c r="EM68" s="17"/>
      <c r="EN68" s="17"/>
      <c r="EO68" s="17"/>
      <c r="EP68" s="17"/>
      <c r="EQ68" s="17"/>
      <c r="ER68" s="17"/>
      <c r="ES68" s="17"/>
      <c r="ET68" s="17"/>
      <c r="EU68" s="17"/>
      <c r="EV68" s="17"/>
      <c r="EW68" s="17"/>
      <c r="EX68" s="17"/>
      <c r="EY68" s="17"/>
    </row>
    <row r="69" spans="1:155" s="219" customFormat="1" ht="13" x14ac:dyDescent="0.15">
      <c r="A69" s="17"/>
      <c r="B69" s="90"/>
      <c r="C69" s="17"/>
      <c r="D69" s="517"/>
      <c r="E69" s="517"/>
      <c r="F69" s="517"/>
      <c r="G69" s="517"/>
      <c r="H69" s="517"/>
      <c r="I69" s="517"/>
      <c r="J69" s="517"/>
      <c r="K69" s="517"/>
      <c r="L69" s="517"/>
      <c r="M69" s="517"/>
      <c r="N69" s="517"/>
      <c r="O69" s="517"/>
      <c r="P69" s="517"/>
      <c r="Q69" s="517"/>
      <c r="R69" s="517"/>
      <c r="S69" s="517"/>
      <c r="T69" s="517"/>
      <c r="U69" s="517"/>
      <c r="V69" s="517"/>
      <c r="W69" s="517"/>
      <c r="X69" s="518"/>
      <c r="Y69" s="518"/>
      <c r="Z69" s="518"/>
      <c r="AA69" s="518"/>
      <c r="AB69" s="518"/>
      <c r="AC69" s="518"/>
      <c r="AD69" s="518"/>
      <c r="AE69" s="518"/>
      <c r="AF69" s="518"/>
      <c r="AG69" s="518"/>
      <c r="AH69" s="518"/>
      <c r="AI69" s="518"/>
      <c r="AJ69" s="518"/>
      <c r="AK69" s="518"/>
      <c r="AL69" s="518"/>
      <c r="AM69" s="518"/>
      <c r="AN69" s="518"/>
      <c r="AO69" s="518"/>
      <c r="AP69" s="518"/>
      <c r="AQ69" s="518"/>
      <c r="AR69" s="518"/>
      <c r="AS69" s="518"/>
      <c r="AT69" s="518"/>
      <c r="AU69" s="518"/>
      <c r="AV69" s="518"/>
      <c r="AW69" s="518"/>
      <c r="AX69" s="518"/>
      <c r="AY69" s="518"/>
      <c r="AZ69" s="17"/>
      <c r="BA69" s="17"/>
      <c r="BB69" s="17"/>
      <c r="BC69" s="17"/>
      <c r="BD69" s="17"/>
      <c r="BE69" s="17"/>
      <c r="BF69" s="17"/>
      <c r="BG69" s="17"/>
      <c r="BH69" s="17"/>
      <c r="BI69" s="17"/>
      <c r="BJ69" s="17"/>
      <c r="BK69" s="17"/>
      <c r="BL69" s="17"/>
      <c r="BM69" s="17"/>
      <c r="BN69" s="17"/>
      <c r="BO69" s="17"/>
      <c r="BP69" s="17"/>
      <c r="BQ69" s="17"/>
      <c r="BR69" s="17"/>
      <c r="BS69" s="17"/>
      <c r="BT69" s="17"/>
      <c r="BU69" s="17"/>
      <c r="BV69" s="17"/>
      <c r="BW69" s="17"/>
      <c r="BX69" s="17"/>
      <c r="BY69" s="17"/>
      <c r="BZ69" s="17"/>
      <c r="CA69" s="17"/>
      <c r="CB69" s="17"/>
      <c r="CC69" s="17"/>
      <c r="CD69" s="17"/>
      <c r="CE69" s="17"/>
      <c r="CF69" s="17"/>
      <c r="CG69" s="17"/>
      <c r="CH69" s="17"/>
      <c r="CI69" s="17"/>
      <c r="CJ69" s="17"/>
      <c r="CK69" s="17"/>
      <c r="CL69" s="17"/>
      <c r="CM69" s="17"/>
      <c r="CN69" s="17"/>
      <c r="CO69" s="17"/>
      <c r="CP69" s="17"/>
      <c r="CQ69" s="17"/>
      <c r="CR69" s="17"/>
      <c r="CS69" s="17"/>
      <c r="CT69" s="17"/>
      <c r="CU69" s="17"/>
      <c r="CV69" s="17"/>
      <c r="CW69" s="17"/>
      <c r="CX69" s="17"/>
      <c r="CY69" s="17"/>
      <c r="CZ69" s="17"/>
      <c r="DA69" s="17"/>
      <c r="DB69" s="17"/>
      <c r="DC69" s="17"/>
      <c r="DD69" s="17"/>
      <c r="DE69" s="17"/>
      <c r="DF69" s="17"/>
      <c r="DG69" s="17"/>
      <c r="DH69" s="17"/>
      <c r="DI69" s="17"/>
      <c r="DJ69" s="17"/>
      <c r="DK69" s="17"/>
      <c r="DL69" s="17"/>
      <c r="DM69" s="17"/>
      <c r="DN69" s="17"/>
      <c r="DO69" s="17"/>
      <c r="DP69" s="17"/>
      <c r="DQ69" s="17"/>
      <c r="DR69" s="17"/>
      <c r="DS69" s="17"/>
      <c r="DT69" s="17"/>
      <c r="DU69" s="17"/>
      <c r="DV69" s="17"/>
      <c r="DW69" s="17"/>
      <c r="DX69" s="17"/>
      <c r="DY69" s="17"/>
      <c r="DZ69" s="17"/>
      <c r="EA69" s="17"/>
      <c r="EB69" s="17"/>
      <c r="EC69" s="17"/>
      <c r="ED69" s="17"/>
      <c r="EE69" s="17"/>
      <c r="EF69" s="17"/>
      <c r="EG69" s="17"/>
      <c r="EH69" s="17"/>
      <c r="EI69" s="17"/>
      <c r="EJ69" s="17"/>
      <c r="EK69" s="17"/>
      <c r="EL69" s="17"/>
      <c r="EM69" s="17"/>
      <c r="EN69" s="17"/>
      <c r="EO69" s="17"/>
      <c r="EP69" s="17"/>
      <c r="EQ69" s="17"/>
      <c r="ER69" s="17"/>
      <c r="ES69" s="17"/>
      <c r="ET69" s="17"/>
      <c r="EU69" s="17"/>
      <c r="EV69" s="17"/>
      <c r="EW69" s="17"/>
      <c r="EX69" s="17"/>
      <c r="EY69" s="17"/>
    </row>
    <row r="70" spans="1:155" s="219" customFormat="1" ht="13" x14ac:dyDescent="0.15">
      <c r="A70" s="516" t="s">
        <v>607</v>
      </c>
      <c r="B70" s="17"/>
      <c r="C70" s="17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7"/>
      <c r="BA70" s="17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  <c r="BY70" s="17"/>
      <c r="BZ70" s="17"/>
      <c r="CA70" s="17"/>
      <c r="CB70" s="17"/>
      <c r="CC70" s="17"/>
      <c r="CD70" s="17"/>
      <c r="CE70" s="17"/>
      <c r="CF70" s="17"/>
      <c r="CG70" s="17"/>
      <c r="CH70" s="17"/>
      <c r="CI70" s="17"/>
      <c r="CJ70" s="17"/>
      <c r="CK70" s="17"/>
      <c r="CL70" s="17"/>
      <c r="CM70" s="17"/>
      <c r="CN70" s="17"/>
      <c r="CO70" s="17"/>
      <c r="CP70" s="17"/>
      <c r="CQ70" s="17"/>
      <c r="CR70" s="17"/>
      <c r="CS70" s="17"/>
      <c r="CT70" s="17"/>
      <c r="CU70" s="17"/>
      <c r="CV70" s="17"/>
      <c r="CW70" s="17"/>
      <c r="CX70" s="17"/>
      <c r="CY70" s="17"/>
      <c r="CZ70" s="17"/>
      <c r="DA70" s="17"/>
      <c r="DB70" s="17"/>
      <c r="DC70" s="17"/>
      <c r="DD70" s="17"/>
      <c r="DE70" s="17"/>
      <c r="DF70" s="17"/>
      <c r="DG70" s="17"/>
      <c r="DH70" s="17"/>
      <c r="DI70" s="17"/>
      <c r="DJ70" s="17"/>
      <c r="DK70" s="17"/>
      <c r="DL70" s="17"/>
      <c r="DM70" s="17"/>
      <c r="DN70" s="17"/>
      <c r="DO70" s="17"/>
      <c r="DP70" s="17"/>
      <c r="DQ70" s="17"/>
      <c r="DR70" s="17"/>
      <c r="DS70" s="17"/>
      <c r="DT70" s="17"/>
      <c r="DU70" s="17"/>
      <c r="DV70" s="17"/>
      <c r="DW70" s="17"/>
      <c r="DX70" s="17"/>
      <c r="DY70" s="17"/>
      <c r="DZ70" s="17"/>
      <c r="EA70" s="17"/>
      <c r="EB70" s="17"/>
      <c r="EC70" s="17"/>
      <c r="ED70" s="17"/>
      <c r="EE70" s="17"/>
      <c r="EF70" s="17"/>
      <c r="EG70" s="17"/>
      <c r="EH70" s="17"/>
      <c r="EI70" s="17"/>
      <c r="EJ70" s="17"/>
      <c r="EK70" s="17"/>
      <c r="EL70" s="17"/>
      <c r="EM70" s="17"/>
      <c r="EN70" s="17"/>
      <c r="EO70" s="17"/>
      <c r="EP70" s="17"/>
      <c r="EQ70" s="17"/>
      <c r="ER70" s="17"/>
      <c r="ES70" s="17"/>
      <c r="ET70" s="17"/>
      <c r="EU70" s="17"/>
      <c r="EV70" s="17"/>
      <c r="EW70" s="17"/>
      <c r="EX70" s="17"/>
      <c r="EY70" s="17"/>
    </row>
    <row r="71" spans="1:155" s="219" customFormat="1" ht="13" x14ac:dyDescent="0.15">
      <c r="A71" s="17"/>
      <c r="B71" s="17"/>
      <c r="C71" s="17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31"/>
      <c r="P71" s="31"/>
      <c r="Q71" s="351" t="s">
        <v>725</v>
      </c>
      <c r="R71" s="31"/>
      <c r="S71" s="31"/>
      <c r="T71" s="351" t="s">
        <v>713</v>
      </c>
      <c r="U71" s="28"/>
      <c r="V71" s="29"/>
      <c r="W71" s="499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7"/>
      <c r="CA71" s="17"/>
      <c r="CB71" s="17"/>
      <c r="CC71" s="17"/>
      <c r="CD71" s="17"/>
      <c r="CE71" s="17"/>
      <c r="CF71" s="17"/>
      <c r="CG71" s="17"/>
      <c r="CH71" s="17"/>
      <c r="CI71" s="17"/>
      <c r="CJ71" s="17"/>
      <c r="CK71" s="17"/>
      <c r="CL71" s="17"/>
      <c r="CM71" s="17"/>
      <c r="CN71" s="17"/>
      <c r="CO71" s="17"/>
      <c r="CP71" s="17"/>
      <c r="CQ71" s="17"/>
      <c r="CR71" s="17"/>
      <c r="CS71" s="17"/>
      <c r="CT71" s="17"/>
      <c r="CU71" s="17"/>
      <c r="CV71" s="17"/>
      <c r="CW71" s="17"/>
      <c r="CX71" s="17"/>
      <c r="CY71" s="17"/>
      <c r="CZ71" s="17"/>
      <c r="DA71" s="17"/>
      <c r="DB71" s="17"/>
      <c r="DC71" s="17"/>
      <c r="DD71" s="17"/>
      <c r="DE71" s="17"/>
      <c r="DF71" s="17"/>
      <c r="DG71" s="17"/>
      <c r="DH71" s="17"/>
      <c r="DI71" s="17"/>
      <c r="DJ71" s="17"/>
      <c r="DK71" s="17"/>
      <c r="DL71" s="17"/>
      <c r="DM71" s="17"/>
      <c r="DN71" s="17"/>
      <c r="DO71" s="17"/>
      <c r="DP71" s="17"/>
      <c r="DQ71" s="17"/>
      <c r="DR71" s="17"/>
      <c r="DS71" s="17"/>
      <c r="DT71" s="17"/>
      <c r="DU71" s="17"/>
      <c r="DV71" s="17"/>
      <c r="DW71" s="17"/>
      <c r="DX71" s="17"/>
      <c r="DY71" s="17"/>
      <c r="DZ71" s="17"/>
      <c r="EA71" s="17"/>
      <c r="EB71" s="17"/>
      <c r="EC71" s="17"/>
      <c r="ED71" s="17"/>
      <c r="EE71" s="17"/>
      <c r="EF71" s="17"/>
      <c r="EG71" s="17"/>
      <c r="EH71" s="17"/>
      <c r="EI71" s="17"/>
      <c r="EJ71" s="17"/>
      <c r="EK71" s="17"/>
      <c r="EL71" s="17"/>
      <c r="EM71" s="17"/>
      <c r="EN71" s="17"/>
      <c r="EO71" s="17"/>
      <c r="EP71" s="17"/>
      <c r="EQ71" s="17"/>
      <c r="ER71" s="17"/>
      <c r="ES71" s="17"/>
      <c r="ET71" s="17"/>
      <c r="EU71" s="17"/>
      <c r="EV71" s="17"/>
      <c r="EW71" s="17"/>
      <c r="EX71" s="17"/>
      <c r="EY71" s="17"/>
    </row>
    <row r="72" spans="1:155" s="219" customFormat="1" ht="13" x14ac:dyDescent="0.15">
      <c r="A72" s="17"/>
      <c r="B72" s="17"/>
      <c r="C72" s="17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31"/>
      <c r="P72" s="31"/>
      <c r="Q72" s="352" t="s">
        <v>705</v>
      </c>
      <c r="R72" s="31"/>
      <c r="S72" s="31"/>
      <c r="T72" s="352" t="s">
        <v>705</v>
      </c>
      <c r="U72" s="28"/>
      <c r="V72" s="29"/>
      <c r="W72" s="29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7"/>
      <c r="BA72" s="17"/>
      <c r="BB72" s="17"/>
      <c r="BC72" s="17"/>
      <c r="BD72" s="17"/>
      <c r="BE72" s="17"/>
      <c r="BF72" s="17"/>
      <c r="BG72" s="17"/>
      <c r="BH72" s="17"/>
      <c r="BI72" s="17"/>
      <c r="BJ72" s="17"/>
      <c r="BK72" s="17"/>
      <c r="BL72" s="17"/>
      <c r="BM72" s="17"/>
      <c r="BN72" s="17"/>
      <c r="BO72" s="17"/>
      <c r="BP72" s="17"/>
      <c r="BQ72" s="17"/>
      <c r="BR72" s="17"/>
      <c r="BS72" s="17"/>
      <c r="BT72" s="17"/>
      <c r="BU72" s="17"/>
      <c r="BV72" s="17"/>
      <c r="BW72" s="17"/>
      <c r="BX72" s="17"/>
      <c r="BY72" s="17"/>
      <c r="BZ72" s="17"/>
      <c r="CA72" s="17"/>
      <c r="CB72" s="17"/>
      <c r="CC72" s="17"/>
      <c r="CD72" s="17"/>
      <c r="CE72" s="17"/>
      <c r="CF72" s="17"/>
      <c r="CG72" s="17"/>
      <c r="CH72" s="17"/>
      <c r="CI72" s="17"/>
      <c r="CJ72" s="17"/>
      <c r="CK72" s="17"/>
      <c r="CL72" s="17"/>
      <c r="CM72" s="17"/>
      <c r="CN72" s="17"/>
      <c r="CO72" s="17"/>
      <c r="CP72" s="17"/>
      <c r="CQ72" s="17"/>
      <c r="CR72" s="17"/>
      <c r="CS72" s="17"/>
      <c r="CT72" s="17"/>
      <c r="CU72" s="17"/>
      <c r="CV72" s="17"/>
      <c r="CW72" s="17"/>
      <c r="CX72" s="17"/>
      <c r="CY72" s="17"/>
      <c r="CZ72" s="17"/>
      <c r="DA72" s="17"/>
      <c r="DB72" s="17"/>
      <c r="DC72" s="17"/>
      <c r="DD72" s="17"/>
      <c r="DE72" s="17"/>
      <c r="DF72" s="17"/>
      <c r="DG72" s="17"/>
      <c r="DH72" s="17"/>
      <c r="DI72" s="17"/>
      <c r="DJ72" s="17"/>
      <c r="DK72" s="17"/>
      <c r="DL72" s="17"/>
      <c r="DM72" s="17"/>
      <c r="DN72" s="17"/>
      <c r="DO72" s="17"/>
      <c r="DP72" s="17"/>
      <c r="DQ72" s="17"/>
      <c r="DR72" s="17"/>
      <c r="DS72" s="17"/>
      <c r="DT72" s="17"/>
      <c r="DU72" s="17"/>
      <c r="DV72" s="17"/>
      <c r="DW72" s="17"/>
      <c r="DX72" s="17"/>
      <c r="DY72" s="17"/>
      <c r="DZ72" s="17"/>
      <c r="EA72" s="17"/>
      <c r="EB72" s="17"/>
      <c r="EC72" s="17"/>
      <c r="ED72" s="17"/>
      <c r="EE72" s="17"/>
      <c r="EF72" s="17"/>
      <c r="EG72" s="17"/>
      <c r="EH72" s="17"/>
      <c r="EI72" s="17"/>
      <c r="EJ72" s="17"/>
      <c r="EK72" s="17"/>
      <c r="EL72" s="17"/>
      <c r="EM72" s="17"/>
      <c r="EN72" s="17"/>
      <c r="EO72" s="17"/>
      <c r="EP72" s="17"/>
      <c r="EQ72" s="17"/>
      <c r="ER72" s="17"/>
      <c r="ES72" s="17"/>
      <c r="ET72" s="17"/>
      <c r="EU72" s="17"/>
      <c r="EV72" s="17"/>
      <c r="EW72" s="17"/>
      <c r="EX72" s="17"/>
      <c r="EY72" s="17"/>
    </row>
    <row r="73" spans="1:155" s="17" customFormat="1" ht="15" customHeight="1" x14ac:dyDescent="0.2">
      <c r="C73" s="93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31"/>
      <c r="P73" s="31"/>
      <c r="Q73" s="515"/>
      <c r="R73" s="29"/>
      <c r="S73" s="31"/>
      <c r="T73" s="515"/>
      <c r="U73" s="29"/>
      <c r="V73" s="29"/>
      <c r="W73" s="29"/>
      <c r="X73" s="243"/>
      <c r="Y73" s="243"/>
      <c r="Z73" s="243"/>
      <c r="AA73" s="243"/>
      <c r="AB73" s="243"/>
      <c r="AC73" s="243"/>
      <c r="AD73" s="243"/>
      <c r="AE73" s="243"/>
      <c r="AF73" s="243"/>
      <c r="AG73" s="243"/>
      <c r="AH73" s="243"/>
      <c r="AI73" s="243"/>
      <c r="AJ73" s="243"/>
      <c r="AK73" s="243"/>
      <c r="AL73" s="243"/>
      <c r="AM73" s="243"/>
      <c r="AN73" s="243"/>
      <c r="AO73" s="243"/>
      <c r="AP73" s="243"/>
      <c r="AQ73" s="243"/>
      <c r="AR73" s="243"/>
      <c r="AS73" s="243"/>
      <c r="AT73" s="243"/>
      <c r="AU73" s="243"/>
      <c r="AV73" s="243"/>
      <c r="AW73" s="243"/>
      <c r="AX73" s="243"/>
      <c r="AY73" s="243"/>
    </row>
    <row r="74" spans="1:155" ht="15" customHeight="1" x14ac:dyDescent="0.2">
      <c r="L74" s="569" t="s">
        <v>338</v>
      </c>
      <c r="M74" s="569" t="s">
        <v>342</v>
      </c>
      <c r="N74" s="569" t="s">
        <v>341</v>
      </c>
      <c r="O74" s="569" t="s">
        <v>344</v>
      </c>
      <c r="P74" s="569" t="s">
        <v>339</v>
      </c>
      <c r="Q74" s="572" t="s">
        <v>343</v>
      </c>
      <c r="R74" s="569" t="s">
        <v>345</v>
      </c>
      <c r="S74" s="569" t="s">
        <v>349</v>
      </c>
      <c r="T74" s="572" t="s">
        <v>340</v>
      </c>
      <c r="U74" s="569" t="s">
        <v>346</v>
      </c>
      <c r="V74" s="569" t="s">
        <v>347</v>
      </c>
      <c r="W74" s="569" t="s">
        <v>348</v>
      </c>
      <c r="X74" s="569" t="s">
        <v>362</v>
      </c>
      <c r="Y74" s="569" t="s">
        <v>363</v>
      </c>
      <c r="Z74" s="569" t="s">
        <v>364</v>
      </c>
      <c r="AA74" s="569" t="s">
        <v>365</v>
      </c>
      <c r="AB74" s="329"/>
      <c r="AC74" s="569"/>
      <c r="AD74" s="574">
        <v>2024</v>
      </c>
      <c r="AF74" s="574">
        <v>2025</v>
      </c>
      <c r="AG74" s="574"/>
      <c r="AH74" s="574">
        <v>2026</v>
      </c>
      <c r="AI74" s="574"/>
      <c r="AJ74" s="574">
        <v>2027</v>
      </c>
    </row>
    <row r="75" spans="1:155" s="17" customFormat="1" x14ac:dyDescent="0.2">
      <c r="B75" s="245"/>
      <c r="C75" s="245"/>
      <c r="D75" s="245"/>
      <c r="E75" s="245"/>
      <c r="F75" s="245"/>
      <c r="G75" s="245"/>
      <c r="H75" s="245"/>
      <c r="I75" s="245"/>
      <c r="J75" s="245"/>
      <c r="K75" s="245"/>
      <c r="L75" s="570"/>
      <c r="M75" s="570"/>
      <c r="N75" s="570"/>
      <c r="O75" s="570"/>
      <c r="P75" s="570"/>
      <c r="Q75" s="573"/>
      <c r="R75" s="570"/>
      <c r="S75" s="570"/>
      <c r="T75" s="573"/>
      <c r="U75" s="570"/>
      <c r="V75" s="570"/>
      <c r="W75" s="570"/>
      <c r="X75" s="570"/>
      <c r="Y75" s="570"/>
      <c r="Z75" s="570"/>
      <c r="AA75" s="570"/>
      <c r="AB75" s="330"/>
      <c r="AC75" s="570"/>
      <c r="AD75" s="575"/>
      <c r="AE75" s="246"/>
      <c r="AF75" s="575"/>
      <c r="AG75" s="575"/>
      <c r="AH75" s="575"/>
      <c r="AI75" s="575"/>
      <c r="AJ75" s="575"/>
      <c r="AK75" s="243"/>
      <c r="AL75" s="243"/>
      <c r="AM75" s="243"/>
      <c r="AN75" s="243"/>
      <c r="AO75" s="243"/>
      <c r="AP75" s="243"/>
      <c r="AQ75" s="243"/>
      <c r="AR75" s="243"/>
      <c r="AS75" s="243"/>
      <c r="AT75" s="243"/>
      <c r="AU75" s="243"/>
      <c r="AV75" s="243"/>
      <c r="AW75" s="243"/>
      <c r="AX75" s="243"/>
    </row>
    <row r="76" spans="1:155" x14ac:dyDescent="0.2">
      <c r="B76" s="14"/>
      <c r="C76" s="132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251"/>
      <c r="P76" s="251"/>
      <c r="Q76" s="346"/>
      <c r="R76" s="14"/>
      <c r="S76" s="251"/>
      <c r="T76" s="346"/>
      <c r="U76" s="14"/>
      <c r="V76" s="14"/>
      <c r="X76" s="14"/>
      <c r="Y76" s="14"/>
      <c r="Z76" s="14"/>
    </row>
    <row r="77" spans="1:155" x14ac:dyDescent="0.2">
      <c r="B77" s="244" t="s">
        <v>129</v>
      </c>
      <c r="L77" s="248">
        <f>SUM(D8:F8)</f>
        <v>3613</v>
      </c>
      <c r="M77" s="248">
        <f>SUM(G8:I8)</f>
        <v>11483.130000000001</v>
      </c>
      <c r="N77" s="248">
        <f>SUM(J8:L8)</f>
        <v>82089.22</v>
      </c>
      <c r="O77" s="248">
        <f>SUM(M8:O8)</f>
        <v>43296.77</v>
      </c>
      <c r="P77" s="248">
        <f>SUM(P8:R8)</f>
        <v>1483.6050000000002</v>
      </c>
      <c r="Q77" s="347">
        <f>SUM(S8:U8)</f>
        <v>55256.625472530643</v>
      </c>
      <c r="R77" s="248">
        <f>SUM(V8:X8)</f>
        <v>188226.73333789341</v>
      </c>
      <c r="S77" s="248">
        <f>SUM(Y8:AA8)</f>
        <v>25287.217606574697</v>
      </c>
      <c r="T77" s="347">
        <f>SUM(AB8:AD8)</f>
        <v>4317.2482536435564</v>
      </c>
      <c r="U77" s="248">
        <f>SUM(AE8:AG8)</f>
        <v>525246.26400811539</v>
      </c>
      <c r="V77" s="248">
        <f>SUM(AH8:AJ8)</f>
        <v>313349.96271754586</v>
      </c>
      <c r="W77" s="248">
        <f>SUM(AK8:AM8)</f>
        <v>276318.84922095318</v>
      </c>
      <c r="X77" s="248">
        <f>SUM(AN7:AP7)</f>
        <v>30702.094357883696</v>
      </c>
      <c r="Y77" s="248">
        <f>SUM(AQ7:AS7)</f>
        <v>768399.85219499678</v>
      </c>
      <c r="Z77" s="248">
        <f>SUM(AT7:AV7)</f>
        <v>593724.36572103424</v>
      </c>
      <c r="AA77" s="248">
        <f>SUM(AW7:AY7)</f>
        <v>687343.93086182303</v>
      </c>
      <c r="AB77" s="248"/>
      <c r="AC77" s="248"/>
      <c r="AD77" s="248">
        <f>SUM(L77:O77)</f>
        <v>140482.12</v>
      </c>
      <c r="AF77" s="248">
        <f>SUM(P77:S77)</f>
        <v>270254.18141699873</v>
      </c>
      <c r="AH77" s="248">
        <f>SUM(T77:W77)</f>
        <v>1119232.3242002579</v>
      </c>
      <c r="AJ77" s="248">
        <f>SUM(X77:AA77)</f>
        <v>2080170.2431357377</v>
      </c>
    </row>
    <row r="78" spans="1:155" x14ac:dyDescent="0.2">
      <c r="Q78" s="348"/>
      <c r="T78" s="348"/>
    </row>
    <row r="79" spans="1:155" x14ac:dyDescent="0.2">
      <c r="B79" s="244" t="s">
        <v>128</v>
      </c>
      <c r="L79" s="248">
        <f>SUM(L80:L81,L87,L94,L109:L112,L125,L135)</f>
        <v>-26188.880000000005</v>
      </c>
      <c r="M79" s="248">
        <f t="shared" ref="M79:AA79" si="10">SUM(M80:M81,M87,M94,M109:M112,M125,M135)</f>
        <v>-19849.019999999997</v>
      </c>
      <c r="N79" s="248">
        <f t="shared" si="10"/>
        <v>-35399.15</v>
      </c>
      <c r="O79" s="248">
        <f t="shared" si="10"/>
        <v>-34833.346666666672</v>
      </c>
      <c r="P79" s="248">
        <f>SUM(P80:P81,P87,P94,P109:P112,P125,P135)</f>
        <v>-1462.1109999999999</v>
      </c>
      <c r="Q79" s="347">
        <f>SUM(Q80:Q81,Q87,Q94,Q109:Q112,Q125,Q135)</f>
        <v>-101397.0761108296</v>
      </c>
      <c r="R79" s="248">
        <f t="shared" si="10"/>
        <v>-114107.51620937683</v>
      </c>
      <c r="S79" s="248">
        <f t="shared" si="10"/>
        <v>-38007.741000000002</v>
      </c>
      <c r="T79" s="347">
        <f t="shared" si="10"/>
        <v>-325131.02634588274</v>
      </c>
      <c r="U79" s="248">
        <f t="shared" si="10"/>
        <v>-300361.61325034522</v>
      </c>
      <c r="V79" s="248">
        <f t="shared" si="10"/>
        <v>-141875.85200000001</v>
      </c>
      <c r="W79" s="248">
        <f t="shared" si="10"/>
        <v>-131875.85199999998</v>
      </c>
      <c r="X79" s="248">
        <f t="shared" si="10"/>
        <v>-544508.33529706812</v>
      </c>
      <c r="Y79" s="248">
        <f t="shared" si="10"/>
        <v>-505145.09356158215</v>
      </c>
      <c r="Z79" s="248">
        <f t="shared" si="10"/>
        <v>-235463.07399999999</v>
      </c>
      <c r="AA79" s="248">
        <f t="shared" si="10"/>
        <v>-257963.07399999999</v>
      </c>
      <c r="AB79" s="248"/>
      <c r="AC79" s="248"/>
      <c r="AD79" s="248">
        <f>SUM(L79:O79)</f>
        <v>-116270.39666666667</v>
      </c>
      <c r="AF79" s="248">
        <f>SUM(P79:S79)</f>
        <v>-254974.44432020644</v>
      </c>
      <c r="AG79" s="247"/>
      <c r="AH79" s="248">
        <f>SUM(T79:W79)</f>
        <v>-899244.34359622793</v>
      </c>
      <c r="AJ79" s="248">
        <f>SUM(X79:AA79)</f>
        <v>-1543079.5768586504</v>
      </c>
    </row>
    <row r="80" spans="1:155" x14ac:dyDescent="0.2">
      <c r="B80" s="17" t="s">
        <v>337</v>
      </c>
      <c r="L80" s="247">
        <f>SUM(D11:F11)</f>
        <v>-20715.260000000002</v>
      </c>
      <c r="M80" s="247">
        <f>SUM(G11:I11)</f>
        <v>-13844.45</v>
      </c>
      <c r="N80" s="247">
        <f>SUM(J11:L11)</f>
        <v>-12438.45</v>
      </c>
      <c r="O80" s="247">
        <f>SUM(M11:O11)</f>
        <v>-15381.240000000002</v>
      </c>
      <c r="P80" s="247">
        <f>SUM(P11:R11)</f>
        <v>0</v>
      </c>
      <c r="Q80" s="349">
        <f>SUM(S11:U11)</f>
        <v>-52938.896551724138</v>
      </c>
      <c r="R80" s="247">
        <f>SUM(V11:X11)</f>
        <v>-27597.41558223113</v>
      </c>
      <c r="S80" s="247">
        <f>SUM(Y11:AA11)</f>
        <v>0</v>
      </c>
      <c r="T80" s="349">
        <f>SUM(AB11:AD11)</f>
        <v>-189382.96757212229</v>
      </c>
      <c r="U80" s="247">
        <f>SUM(AE11:AG11)</f>
        <v>-84730.634496684987</v>
      </c>
      <c r="V80" s="247">
        <f>SUM(AH11:AJ11)</f>
        <v>0</v>
      </c>
      <c r="W80" s="247">
        <f>SUM(AK11:AM11)</f>
        <v>0</v>
      </c>
      <c r="X80" s="247">
        <f>SUM(AN11:AP11)</f>
        <v>-328148.58329706808</v>
      </c>
      <c r="Y80" s="247">
        <f>SUM(AQ11:AS11)</f>
        <v>-171613.75367198375</v>
      </c>
      <c r="Z80" s="247">
        <f>SUM(AT11:AV11)</f>
        <v>0</v>
      </c>
      <c r="AA80" s="247">
        <f>SUM(AW11:AY11)</f>
        <v>0</v>
      </c>
      <c r="AB80" s="247"/>
      <c r="AC80" s="247"/>
      <c r="AD80" s="247">
        <f>SUM(L80:O80)</f>
        <v>-62379.400000000009</v>
      </c>
      <c r="AF80" s="247">
        <f>SUM(P80:S80)</f>
        <v>-80536.312133955274</v>
      </c>
      <c r="AH80" s="247">
        <f>SUM(T80:W80)</f>
        <v>-274113.60206880729</v>
      </c>
      <c r="AJ80" s="247">
        <f>SUM(X80:AA80)</f>
        <v>-499762.33696905186</v>
      </c>
    </row>
    <row r="81" spans="2:36" x14ac:dyDescent="0.2">
      <c r="B81" s="17" t="s">
        <v>322</v>
      </c>
      <c r="L81" s="247">
        <f>SUM(D12:F12)</f>
        <v>-625.86</v>
      </c>
      <c r="M81" s="247">
        <f>SUM(G12:I12)</f>
        <v>-2900.08</v>
      </c>
      <c r="N81" s="247">
        <f>SUM(J12:L12)</f>
        <v>-7751.52</v>
      </c>
      <c r="O81" s="247">
        <f>SUM(M12:O12)</f>
        <v>-3329.6000000000004</v>
      </c>
      <c r="P81" s="247">
        <f>SUM(P12:R12)</f>
        <v>0</v>
      </c>
      <c r="Q81" s="349">
        <f>SUM(S12:U12)</f>
        <v>-30000</v>
      </c>
      <c r="R81" s="247">
        <f>SUM(V12:X12)</f>
        <v>0</v>
      </c>
      <c r="S81" s="247">
        <f>SUM(Y12:AA12)</f>
        <v>0</v>
      </c>
      <c r="T81" s="349">
        <f>SUM(AB12:AD12)</f>
        <v>-60000</v>
      </c>
      <c r="U81" s="247">
        <f>SUM(AE12:AG12)</f>
        <v>0</v>
      </c>
      <c r="V81" s="247">
        <f>SUM(AH12:AJ12)</f>
        <v>0</v>
      </c>
      <c r="W81" s="247">
        <f>SUM(AK12:AM12)</f>
        <v>0</v>
      </c>
      <c r="X81" s="247">
        <f>SUM(AN12:AP12)</f>
        <v>-50000</v>
      </c>
      <c r="Y81" s="247">
        <f>SUM(AQ12:AS12)</f>
        <v>-35000</v>
      </c>
      <c r="Z81" s="247">
        <f>SUM(AT12:AV12)</f>
        <v>0</v>
      </c>
      <c r="AA81" s="247">
        <f>SUM(AW12:AY12)</f>
        <v>0</v>
      </c>
      <c r="AB81" s="247"/>
      <c r="AC81" s="247"/>
      <c r="AD81" s="247">
        <f>SUM(L81:O81)</f>
        <v>-14607.060000000001</v>
      </c>
      <c r="AF81" s="247">
        <f>SUM(P81:S81)</f>
        <v>-30000</v>
      </c>
      <c r="AH81" s="247">
        <f>SUM(T81:W81)</f>
        <v>-60000</v>
      </c>
      <c r="AJ81" s="247">
        <f>SUM(X81:AA81)</f>
        <v>-85000</v>
      </c>
    </row>
    <row r="82" spans="2:36" ht="16" hidden="1" customHeight="1" outlineLevel="1" x14ac:dyDescent="0.2">
      <c r="B82" s="299" t="s">
        <v>241</v>
      </c>
      <c r="L82" s="247">
        <f t="shared" ref="L82:L85" si="11">SUM(D13:F13)</f>
        <v>-44.73</v>
      </c>
      <c r="M82" s="247">
        <f t="shared" ref="M82:M85" si="12">SUM(G13:I13)</f>
        <v>-2053.42</v>
      </c>
      <c r="N82" s="247">
        <f t="shared" ref="N82:N85" si="13">SUM(J13:L13)</f>
        <v>-3388.5400000000004</v>
      </c>
      <c r="O82" s="247">
        <f t="shared" ref="O82:O85" si="14">SUM(M13:O13)</f>
        <v>-1772.41</v>
      </c>
      <c r="P82" s="247">
        <f t="shared" ref="P82:P85" si="15">SUM(P13:R13)</f>
        <v>0</v>
      </c>
      <c r="Q82" s="349">
        <f t="shared" ref="Q82:Q85" si="16">SUM(S13:U13)</f>
        <v>-18000</v>
      </c>
      <c r="R82" s="247">
        <f t="shared" ref="R82:R85" si="17">SUM(V13:X13)</f>
        <v>0</v>
      </c>
      <c r="S82" s="247">
        <f t="shared" ref="S82:S85" si="18">SUM(Y13:AA13)</f>
        <v>0</v>
      </c>
      <c r="T82" s="349">
        <f t="shared" ref="T82:T85" si="19">SUM(AB13:AD13)</f>
        <v>-20000</v>
      </c>
      <c r="U82" s="247">
        <f t="shared" ref="U82:U85" si="20">SUM(AE13:AG13)</f>
        <v>0</v>
      </c>
      <c r="V82" s="247">
        <f t="shared" ref="V82:V85" si="21">SUM(AH13:AJ13)</f>
        <v>0</v>
      </c>
      <c r="W82" s="247">
        <f t="shared" ref="W82:W85" si="22">SUM(AK13:AM13)</f>
        <v>0</v>
      </c>
      <c r="X82" s="247">
        <f t="shared" ref="X82:X85" si="23">SUM(AN13:AP13)</f>
        <v>-15000</v>
      </c>
      <c r="Y82" s="247">
        <f t="shared" ref="Y82:Y85" si="24">SUM(AQ13:AS13)</f>
        <v>-20000</v>
      </c>
      <c r="Z82" s="247">
        <f t="shared" ref="Z82:Z85" si="25">SUM(AT13:AV13)</f>
        <v>0</v>
      </c>
      <c r="AA82" s="247">
        <f t="shared" ref="AA82:AA85" si="26">SUM(AW13:AY13)</f>
        <v>0</v>
      </c>
      <c r="AB82" s="247"/>
      <c r="AC82" s="247"/>
      <c r="AD82" s="247">
        <f t="shared" ref="AD82:AD85" si="27">SUM(L82:O82)</f>
        <v>-7259.1</v>
      </c>
      <c r="AF82" s="247">
        <f t="shared" ref="AF82:AF85" si="28">SUM(P82:S82)</f>
        <v>-18000</v>
      </c>
      <c r="AH82" s="247">
        <f t="shared" ref="AH82:AH85" si="29">SUM(T82:W82)</f>
        <v>-20000</v>
      </c>
      <c r="AJ82" s="247">
        <f t="shared" ref="AJ82:AJ85" si="30">SUM(X82:AA82)</f>
        <v>-35000</v>
      </c>
    </row>
    <row r="83" spans="2:36" ht="16" hidden="1" customHeight="1" outlineLevel="1" x14ac:dyDescent="0.2">
      <c r="B83" s="299" t="s">
        <v>360</v>
      </c>
      <c r="L83" s="247">
        <f t="shared" si="11"/>
        <v>-581.13</v>
      </c>
      <c r="M83" s="247">
        <f t="shared" si="12"/>
        <v>-562.51</v>
      </c>
      <c r="N83" s="247">
        <f t="shared" si="13"/>
        <v>-1733.4900000000002</v>
      </c>
      <c r="O83" s="247">
        <f t="shared" si="14"/>
        <v>-241.83999999999997</v>
      </c>
      <c r="P83" s="247">
        <f t="shared" si="15"/>
        <v>0</v>
      </c>
      <c r="Q83" s="349">
        <f t="shared" si="16"/>
        <v>-12000</v>
      </c>
      <c r="R83" s="247">
        <f t="shared" si="17"/>
        <v>0</v>
      </c>
      <c r="S83" s="247">
        <f t="shared" si="18"/>
        <v>0</v>
      </c>
      <c r="T83" s="349">
        <f t="shared" si="19"/>
        <v>-25000</v>
      </c>
      <c r="U83" s="247">
        <f t="shared" si="20"/>
        <v>0</v>
      </c>
      <c r="V83" s="247">
        <f t="shared" si="21"/>
        <v>0</v>
      </c>
      <c r="W83" s="247">
        <f t="shared" si="22"/>
        <v>0</v>
      </c>
      <c r="X83" s="247">
        <f t="shared" si="23"/>
        <v>-15000</v>
      </c>
      <c r="Y83" s="247">
        <f t="shared" si="24"/>
        <v>-15000</v>
      </c>
      <c r="Z83" s="247">
        <f t="shared" si="25"/>
        <v>0</v>
      </c>
      <c r="AA83" s="247">
        <f t="shared" si="26"/>
        <v>0</v>
      </c>
      <c r="AB83" s="247"/>
      <c r="AC83" s="247"/>
      <c r="AD83" s="247">
        <f t="shared" si="27"/>
        <v>-3118.9700000000003</v>
      </c>
      <c r="AF83" s="247">
        <f t="shared" si="28"/>
        <v>-12000</v>
      </c>
      <c r="AH83" s="247">
        <f t="shared" si="29"/>
        <v>-25000</v>
      </c>
      <c r="AJ83" s="247">
        <f t="shared" si="30"/>
        <v>-30000</v>
      </c>
    </row>
    <row r="84" spans="2:36" ht="16" hidden="1" customHeight="1" outlineLevel="1" x14ac:dyDescent="0.2">
      <c r="B84" s="299" t="s">
        <v>242</v>
      </c>
      <c r="L84" s="247">
        <f t="shared" si="11"/>
        <v>0</v>
      </c>
      <c r="M84" s="247">
        <f t="shared" si="12"/>
        <v>0</v>
      </c>
      <c r="N84" s="247">
        <f t="shared" si="13"/>
        <v>-2629.49</v>
      </c>
      <c r="O84" s="247">
        <f t="shared" si="14"/>
        <v>-1273</v>
      </c>
      <c r="P84" s="247">
        <f t="shared" si="15"/>
        <v>0</v>
      </c>
      <c r="Q84" s="349">
        <f t="shared" si="16"/>
        <v>0</v>
      </c>
      <c r="R84" s="247">
        <f t="shared" si="17"/>
        <v>0</v>
      </c>
      <c r="S84" s="247">
        <f t="shared" si="18"/>
        <v>0</v>
      </c>
      <c r="T84" s="349">
        <f t="shared" si="19"/>
        <v>-10000</v>
      </c>
      <c r="U84" s="247">
        <f t="shared" si="20"/>
        <v>0</v>
      </c>
      <c r="V84" s="247">
        <f t="shared" si="21"/>
        <v>0</v>
      </c>
      <c r="W84" s="247">
        <f t="shared" si="22"/>
        <v>0</v>
      </c>
      <c r="X84" s="247">
        <f t="shared" si="23"/>
        <v>-15000</v>
      </c>
      <c r="Y84" s="247">
        <f t="shared" si="24"/>
        <v>0</v>
      </c>
      <c r="Z84" s="247">
        <f t="shared" si="25"/>
        <v>0</v>
      </c>
      <c r="AA84" s="247">
        <f t="shared" si="26"/>
        <v>0</v>
      </c>
      <c r="AB84" s="247"/>
      <c r="AC84" s="247"/>
      <c r="AD84" s="247">
        <f t="shared" si="27"/>
        <v>-3902.49</v>
      </c>
      <c r="AF84" s="247">
        <f t="shared" si="28"/>
        <v>0</v>
      </c>
      <c r="AH84" s="247">
        <f t="shared" si="29"/>
        <v>-10000</v>
      </c>
      <c r="AJ84" s="247">
        <f t="shared" si="30"/>
        <v>-15000</v>
      </c>
    </row>
    <row r="85" spans="2:36" ht="16" hidden="1" customHeight="1" outlineLevel="1" x14ac:dyDescent="0.2">
      <c r="B85" s="299" t="s">
        <v>243</v>
      </c>
      <c r="L85" s="247">
        <f t="shared" si="11"/>
        <v>0</v>
      </c>
      <c r="M85" s="247">
        <f t="shared" si="12"/>
        <v>-254.1</v>
      </c>
      <c r="N85" s="247">
        <f t="shared" si="13"/>
        <v>0</v>
      </c>
      <c r="O85" s="247">
        <f t="shared" si="14"/>
        <v>-42.35</v>
      </c>
      <c r="P85" s="247">
        <f t="shared" si="15"/>
        <v>0</v>
      </c>
      <c r="Q85" s="349">
        <f t="shared" si="16"/>
        <v>0</v>
      </c>
      <c r="R85" s="247">
        <f t="shared" si="17"/>
        <v>0</v>
      </c>
      <c r="S85" s="247">
        <f t="shared" si="18"/>
        <v>0</v>
      </c>
      <c r="T85" s="349">
        <f t="shared" si="19"/>
        <v>-5000</v>
      </c>
      <c r="U85" s="247">
        <f t="shared" si="20"/>
        <v>0</v>
      </c>
      <c r="V85" s="247">
        <f t="shared" si="21"/>
        <v>0</v>
      </c>
      <c r="W85" s="247">
        <f t="shared" si="22"/>
        <v>0</v>
      </c>
      <c r="X85" s="247">
        <f t="shared" si="23"/>
        <v>-5000</v>
      </c>
      <c r="Y85" s="247">
        <f t="shared" si="24"/>
        <v>0</v>
      </c>
      <c r="Z85" s="247">
        <f t="shared" si="25"/>
        <v>0</v>
      </c>
      <c r="AA85" s="247">
        <f t="shared" si="26"/>
        <v>0</v>
      </c>
      <c r="AB85" s="247"/>
      <c r="AC85" s="247"/>
      <c r="AD85" s="247">
        <f t="shared" si="27"/>
        <v>-296.45</v>
      </c>
      <c r="AF85" s="247">
        <f t="shared" si="28"/>
        <v>0</v>
      </c>
      <c r="AH85" s="247">
        <f t="shared" si="29"/>
        <v>-5000</v>
      </c>
      <c r="AJ85" s="247">
        <f t="shared" si="30"/>
        <v>-5000</v>
      </c>
    </row>
    <row r="86" spans="2:36" ht="16" hidden="1" customHeight="1" outlineLevel="1" x14ac:dyDescent="0.2">
      <c r="B86" s="299"/>
      <c r="L86" s="247"/>
      <c r="M86" s="247"/>
      <c r="N86" s="247"/>
      <c r="O86" s="247"/>
      <c r="P86" s="247"/>
      <c r="Q86" s="349"/>
      <c r="R86" s="247"/>
      <c r="S86" s="247"/>
      <c r="T86" s="349"/>
      <c r="U86" s="247"/>
      <c r="V86" s="247"/>
      <c r="W86" s="247"/>
      <c r="X86" s="247"/>
      <c r="Y86" s="247"/>
      <c r="Z86" s="247"/>
      <c r="AA86" s="247"/>
      <c r="AB86" s="247"/>
      <c r="AC86" s="247"/>
      <c r="AD86" s="247"/>
      <c r="AF86" s="247"/>
      <c r="AH86" s="247"/>
      <c r="AJ86" s="247"/>
    </row>
    <row r="87" spans="2:36" collapsed="1" x14ac:dyDescent="0.2">
      <c r="B87" s="17" t="s">
        <v>255</v>
      </c>
      <c r="L87" s="247">
        <f t="shared" ref="L87:L92" si="31">SUM(D17:F17)</f>
        <v>-2596.5100000000002</v>
      </c>
      <c r="M87" s="247">
        <f t="shared" ref="M87:M92" si="32">SUM(G17:I17)</f>
        <v>0</v>
      </c>
      <c r="N87" s="247">
        <f t="shared" ref="N87:N92" si="33">SUM(J17:L17)</f>
        <v>0</v>
      </c>
      <c r="O87" s="247">
        <f t="shared" ref="O87:O92" si="34">SUM(M17:O17)</f>
        <v>-1229.29</v>
      </c>
      <c r="P87" s="247">
        <f t="shared" ref="P87:P92" si="35">SUM(P17:R17)</f>
        <v>0</v>
      </c>
      <c r="Q87" s="349">
        <f t="shared" ref="Q87:Q92" si="36">SUM(S17:U17)</f>
        <v>-1500</v>
      </c>
      <c r="R87" s="247">
        <f t="shared" ref="R87:R92" si="37">SUM(V17:X17)</f>
        <v>-4500</v>
      </c>
      <c r="S87" s="247">
        <f t="shared" ref="S87:S92" si="38">SUM(Y17:AA17)</f>
        <v>-4500</v>
      </c>
      <c r="T87" s="349">
        <f t="shared" ref="T87:T92" si="39">SUM(AB17:AD17)</f>
        <v>-4500</v>
      </c>
      <c r="U87" s="247">
        <f t="shared" ref="U87:U92" si="40">SUM(AE17:AG17)</f>
        <v>-19500</v>
      </c>
      <c r="V87" s="247">
        <f t="shared" ref="V87:V92" si="41">SUM(AH17:AJ17)</f>
        <v>-19500</v>
      </c>
      <c r="W87" s="247">
        <f t="shared" ref="W87:W92" si="42">SUM(AK17:AM17)</f>
        <v>-19500</v>
      </c>
      <c r="X87" s="247">
        <f t="shared" ref="X87:X92" si="43">SUM(AN17:AP17)</f>
        <v>-26500</v>
      </c>
      <c r="Y87" s="247">
        <f t="shared" ref="Y87:Y92" si="44">SUM(AQ17:AS17)</f>
        <v>-40500</v>
      </c>
      <c r="Z87" s="247">
        <f t="shared" ref="Z87:Z92" si="45">SUM(AT17:AV17)</f>
        <v>-40500</v>
      </c>
      <c r="AA87" s="247">
        <f t="shared" ref="AA87:AA92" si="46">SUM(AW17:AY17)</f>
        <v>-40500</v>
      </c>
      <c r="AB87" s="247"/>
      <c r="AC87" s="247"/>
      <c r="AD87" s="247">
        <f>SUM(L87:O87)</f>
        <v>-3825.8</v>
      </c>
      <c r="AF87" s="247">
        <f>SUM(P87:S87)</f>
        <v>-10500</v>
      </c>
      <c r="AH87" s="247">
        <f>SUM(T87:W87)</f>
        <v>-63000</v>
      </c>
      <c r="AJ87" s="247">
        <f>SUM(X87:AA87)</f>
        <v>-148000</v>
      </c>
    </row>
    <row r="88" spans="2:36" ht="16" hidden="1" customHeight="1" outlineLevel="1" x14ac:dyDescent="0.2">
      <c r="B88" s="299" t="s">
        <v>256</v>
      </c>
      <c r="L88" s="247">
        <f t="shared" si="31"/>
        <v>0</v>
      </c>
      <c r="M88" s="247">
        <f t="shared" si="32"/>
        <v>0</v>
      </c>
      <c r="N88" s="247">
        <f t="shared" si="33"/>
        <v>0</v>
      </c>
      <c r="O88" s="247">
        <f t="shared" si="34"/>
        <v>-480.29</v>
      </c>
      <c r="P88" s="247">
        <f t="shared" si="35"/>
        <v>0</v>
      </c>
      <c r="Q88" s="349">
        <f t="shared" si="36"/>
        <v>-1500</v>
      </c>
      <c r="R88" s="247">
        <f t="shared" si="37"/>
        <v>-4500</v>
      </c>
      <c r="S88" s="247">
        <f t="shared" si="38"/>
        <v>-4500</v>
      </c>
      <c r="T88" s="349">
        <f t="shared" si="39"/>
        <v>-4500</v>
      </c>
      <c r="U88" s="247">
        <f t="shared" si="40"/>
        <v>-4500</v>
      </c>
      <c r="V88" s="247">
        <f t="shared" si="41"/>
        <v>-4500</v>
      </c>
      <c r="W88" s="247">
        <f t="shared" si="42"/>
        <v>-4500</v>
      </c>
      <c r="X88" s="247">
        <f t="shared" si="43"/>
        <v>-4500</v>
      </c>
      <c r="Y88" s="247">
        <f t="shared" si="44"/>
        <v>-4500</v>
      </c>
      <c r="Z88" s="247">
        <f t="shared" si="45"/>
        <v>-4500</v>
      </c>
      <c r="AA88" s="247">
        <f t="shared" si="46"/>
        <v>-4500</v>
      </c>
      <c r="AB88" s="247"/>
      <c r="AC88" s="247"/>
      <c r="AD88" s="247">
        <f t="shared" ref="AD88:AD92" si="47">SUM(L88:O88)</f>
        <v>-480.29</v>
      </c>
      <c r="AF88" s="247">
        <f t="shared" ref="AF88:AF92" si="48">SUM(P88:S88)</f>
        <v>-10500</v>
      </c>
      <c r="AH88" s="247">
        <f t="shared" ref="AH88:AH92" si="49">SUM(T88:W88)</f>
        <v>-18000</v>
      </c>
      <c r="AJ88" s="247">
        <f t="shared" ref="AJ88:AJ92" si="50">SUM(X88:AA88)</f>
        <v>-18000</v>
      </c>
    </row>
    <row r="89" spans="2:36" ht="16" hidden="1" customHeight="1" outlineLevel="1" x14ac:dyDescent="0.2">
      <c r="B89" s="299" t="s">
        <v>257</v>
      </c>
      <c r="L89" s="247">
        <f t="shared" si="31"/>
        <v>-2596.5100000000002</v>
      </c>
      <c r="M89" s="247">
        <f t="shared" si="32"/>
        <v>0</v>
      </c>
      <c r="N89" s="247">
        <f t="shared" si="33"/>
        <v>0</v>
      </c>
      <c r="O89" s="247">
        <f t="shared" si="34"/>
        <v>0</v>
      </c>
      <c r="P89" s="247">
        <f t="shared" si="35"/>
        <v>0</v>
      </c>
      <c r="Q89" s="349">
        <f t="shared" si="36"/>
        <v>0</v>
      </c>
      <c r="R89" s="247">
        <f t="shared" si="37"/>
        <v>0</v>
      </c>
      <c r="S89" s="247">
        <f t="shared" si="38"/>
        <v>0</v>
      </c>
      <c r="T89" s="349">
        <f t="shared" si="39"/>
        <v>0</v>
      </c>
      <c r="U89" s="247">
        <f t="shared" si="40"/>
        <v>0</v>
      </c>
      <c r="V89" s="247">
        <f t="shared" si="41"/>
        <v>0</v>
      </c>
      <c r="W89" s="247">
        <f t="shared" si="42"/>
        <v>0</v>
      </c>
      <c r="X89" s="247">
        <f t="shared" si="43"/>
        <v>0</v>
      </c>
      <c r="Y89" s="247">
        <f t="shared" si="44"/>
        <v>0</v>
      </c>
      <c r="Z89" s="247">
        <f t="shared" si="45"/>
        <v>0</v>
      </c>
      <c r="AA89" s="247">
        <f t="shared" si="46"/>
        <v>0</v>
      </c>
      <c r="AB89" s="247"/>
      <c r="AC89" s="247"/>
      <c r="AD89" s="247">
        <f t="shared" si="47"/>
        <v>-2596.5100000000002</v>
      </c>
      <c r="AF89" s="247">
        <f t="shared" si="48"/>
        <v>0</v>
      </c>
      <c r="AH89" s="247">
        <f t="shared" si="49"/>
        <v>0</v>
      </c>
      <c r="AJ89" s="247">
        <f t="shared" si="50"/>
        <v>0</v>
      </c>
    </row>
    <row r="90" spans="2:36" ht="16" hidden="1" customHeight="1" outlineLevel="1" x14ac:dyDescent="0.2">
      <c r="B90" s="299" t="s">
        <v>258</v>
      </c>
      <c r="L90" s="247">
        <f t="shared" si="31"/>
        <v>0</v>
      </c>
      <c r="M90" s="247">
        <f t="shared" si="32"/>
        <v>0</v>
      </c>
      <c r="N90" s="247">
        <f t="shared" si="33"/>
        <v>0</v>
      </c>
      <c r="O90" s="247">
        <f t="shared" si="34"/>
        <v>-749</v>
      </c>
      <c r="P90" s="247">
        <f t="shared" si="35"/>
        <v>0</v>
      </c>
      <c r="Q90" s="349">
        <f t="shared" si="36"/>
        <v>0</v>
      </c>
      <c r="R90" s="247">
        <f t="shared" si="37"/>
        <v>0</v>
      </c>
      <c r="S90" s="247">
        <f t="shared" si="38"/>
        <v>0</v>
      </c>
      <c r="T90" s="349">
        <f t="shared" si="39"/>
        <v>0</v>
      </c>
      <c r="U90" s="247">
        <f t="shared" si="40"/>
        <v>0</v>
      </c>
      <c r="V90" s="247">
        <f t="shared" si="41"/>
        <v>0</v>
      </c>
      <c r="W90" s="247">
        <f t="shared" si="42"/>
        <v>0</v>
      </c>
      <c r="X90" s="247">
        <f t="shared" si="43"/>
        <v>0</v>
      </c>
      <c r="Y90" s="247">
        <f t="shared" si="44"/>
        <v>0</v>
      </c>
      <c r="Z90" s="247">
        <f t="shared" si="45"/>
        <v>0</v>
      </c>
      <c r="AA90" s="247">
        <f t="shared" si="46"/>
        <v>0</v>
      </c>
      <c r="AB90" s="247"/>
      <c r="AC90" s="247"/>
      <c r="AD90" s="247">
        <f t="shared" si="47"/>
        <v>-749</v>
      </c>
      <c r="AF90" s="247">
        <f t="shared" si="48"/>
        <v>0</v>
      </c>
      <c r="AH90" s="247">
        <f t="shared" si="49"/>
        <v>0</v>
      </c>
      <c r="AJ90" s="247">
        <f t="shared" si="50"/>
        <v>0</v>
      </c>
    </row>
    <row r="91" spans="2:36" ht="16" hidden="1" customHeight="1" outlineLevel="1" x14ac:dyDescent="0.2">
      <c r="B91" s="299" t="s">
        <v>406</v>
      </c>
      <c r="L91" s="247">
        <f t="shared" si="31"/>
        <v>0</v>
      </c>
      <c r="M91" s="247">
        <f t="shared" si="32"/>
        <v>0</v>
      </c>
      <c r="N91" s="247">
        <f t="shared" si="33"/>
        <v>0</v>
      </c>
      <c r="O91" s="247">
        <f t="shared" si="34"/>
        <v>0</v>
      </c>
      <c r="P91" s="247">
        <f t="shared" si="35"/>
        <v>0</v>
      </c>
      <c r="Q91" s="349">
        <f t="shared" si="36"/>
        <v>0</v>
      </c>
      <c r="R91" s="247">
        <f t="shared" si="37"/>
        <v>0</v>
      </c>
      <c r="S91" s="247">
        <f t="shared" si="38"/>
        <v>0</v>
      </c>
      <c r="T91" s="349">
        <f t="shared" si="39"/>
        <v>0</v>
      </c>
      <c r="U91" s="247">
        <f t="shared" si="40"/>
        <v>-15000</v>
      </c>
      <c r="V91" s="247">
        <f t="shared" si="41"/>
        <v>-15000</v>
      </c>
      <c r="W91" s="247">
        <f t="shared" si="42"/>
        <v>-15000</v>
      </c>
      <c r="X91" s="247">
        <f t="shared" si="43"/>
        <v>-15000</v>
      </c>
      <c r="Y91" s="247">
        <f t="shared" si="44"/>
        <v>-15000</v>
      </c>
      <c r="Z91" s="247">
        <f t="shared" si="45"/>
        <v>-15000</v>
      </c>
      <c r="AA91" s="247">
        <f t="shared" si="46"/>
        <v>-15000</v>
      </c>
      <c r="AB91" s="247"/>
      <c r="AC91" s="247"/>
      <c r="AD91" s="247">
        <f t="shared" si="47"/>
        <v>0</v>
      </c>
      <c r="AF91" s="247">
        <f t="shared" si="48"/>
        <v>0</v>
      </c>
      <c r="AH91" s="247">
        <f t="shared" si="49"/>
        <v>-45000</v>
      </c>
      <c r="AJ91" s="247">
        <f t="shared" si="50"/>
        <v>-60000</v>
      </c>
    </row>
    <row r="92" spans="2:36" ht="16" hidden="1" customHeight="1" outlineLevel="1" x14ac:dyDescent="0.2">
      <c r="B92" s="299" t="s">
        <v>405</v>
      </c>
      <c r="L92" s="247">
        <f t="shared" si="31"/>
        <v>0</v>
      </c>
      <c r="M92" s="247">
        <f t="shared" si="32"/>
        <v>0</v>
      </c>
      <c r="N92" s="247">
        <f t="shared" si="33"/>
        <v>0</v>
      </c>
      <c r="O92" s="247">
        <f t="shared" si="34"/>
        <v>0</v>
      </c>
      <c r="P92" s="247">
        <f t="shared" si="35"/>
        <v>0</v>
      </c>
      <c r="Q92" s="349">
        <f t="shared" si="36"/>
        <v>0</v>
      </c>
      <c r="R92" s="247">
        <f t="shared" si="37"/>
        <v>0</v>
      </c>
      <c r="S92" s="247">
        <f t="shared" si="38"/>
        <v>0</v>
      </c>
      <c r="T92" s="349">
        <f t="shared" si="39"/>
        <v>0</v>
      </c>
      <c r="U92" s="247">
        <f t="shared" si="40"/>
        <v>0</v>
      </c>
      <c r="V92" s="247">
        <f t="shared" si="41"/>
        <v>0</v>
      </c>
      <c r="W92" s="247">
        <f t="shared" si="42"/>
        <v>0</v>
      </c>
      <c r="X92" s="247">
        <f t="shared" si="43"/>
        <v>-7000</v>
      </c>
      <c r="Y92" s="247">
        <f t="shared" si="44"/>
        <v>-21000</v>
      </c>
      <c r="Z92" s="247">
        <f t="shared" si="45"/>
        <v>-21000</v>
      </c>
      <c r="AA92" s="247">
        <f t="shared" si="46"/>
        <v>-21000</v>
      </c>
      <c r="AB92" s="247"/>
      <c r="AC92" s="247"/>
      <c r="AD92" s="247">
        <f t="shared" si="47"/>
        <v>0</v>
      </c>
      <c r="AF92" s="247">
        <f t="shared" si="48"/>
        <v>0</v>
      </c>
      <c r="AH92" s="247">
        <f t="shared" si="49"/>
        <v>0</v>
      </c>
      <c r="AJ92" s="247">
        <f t="shared" si="50"/>
        <v>-70000</v>
      </c>
    </row>
    <row r="93" spans="2:36" ht="16" hidden="1" customHeight="1" outlineLevel="1" x14ac:dyDescent="0.2">
      <c r="B93" s="299"/>
      <c r="L93" s="247"/>
      <c r="M93" s="247"/>
      <c r="N93" s="247"/>
      <c r="O93" s="247"/>
      <c r="P93" s="247"/>
      <c r="Q93" s="349"/>
      <c r="R93" s="247"/>
      <c r="S93" s="247"/>
      <c r="T93" s="349"/>
      <c r="U93" s="247"/>
      <c r="V93" s="247"/>
      <c r="W93" s="247"/>
      <c r="X93" s="247"/>
      <c r="Y93" s="247"/>
      <c r="Z93" s="247"/>
      <c r="AA93" s="247"/>
      <c r="AB93" s="247"/>
      <c r="AC93" s="247"/>
      <c r="AD93" s="247"/>
      <c r="AF93" s="247"/>
      <c r="AH93" s="247"/>
      <c r="AJ93" s="247"/>
    </row>
    <row r="94" spans="2:36" collapsed="1" x14ac:dyDescent="0.2">
      <c r="B94" s="17" t="s">
        <v>233</v>
      </c>
      <c r="L94" s="247">
        <f t="shared" ref="L94:L107" si="51">SUM(D23:F23)</f>
        <v>-825.2</v>
      </c>
      <c r="M94" s="247">
        <f t="shared" ref="M94:M107" si="52">SUM(G23:I23)</f>
        <v>-1805.5</v>
      </c>
      <c r="N94" s="247">
        <f t="shared" ref="N94:N107" si="53">SUM(J23:L23)</f>
        <v>-3620.67</v>
      </c>
      <c r="O94" s="247">
        <f t="shared" ref="O94:O107" si="54">SUM(M23:O23)</f>
        <v>-2442</v>
      </c>
      <c r="P94" s="247">
        <f t="shared" ref="P94:P107" si="55">SUM(P23:R23)</f>
        <v>-612.11099999999988</v>
      </c>
      <c r="Q94" s="349">
        <f t="shared" ref="Q94:Q107" si="56">SUM(S23:U23)</f>
        <v>-6952.1109999999999</v>
      </c>
      <c r="R94" s="247">
        <f t="shared" ref="R94:R107" si="57">SUM(V23:X23)</f>
        <v>-19917.111000000001</v>
      </c>
      <c r="S94" s="247">
        <f t="shared" ref="S94:S107" si="58">SUM(Y23:AA23)</f>
        <v>-18917.111000000001</v>
      </c>
      <c r="T94" s="349">
        <f t="shared" ref="T94:T107" si="59">SUM(AB23:AD23)</f>
        <v>-38799.110999999997</v>
      </c>
      <c r="U94" s="247">
        <f t="shared" ref="U94:U107" si="60">SUM(AE23:AG23)</f>
        <v>-71980.555333333337</v>
      </c>
      <c r="V94" s="247">
        <f t="shared" ref="V94:V107" si="61">SUM(AH23:AJ23)</f>
        <v>-76885.221999999994</v>
      </c>
      <c r="W94" s="247">
        <f t="shared" ref="W94:W107" si="62">SUM(AK23:AM23)</f>
        <v>-76885.221999999994</v>
      </c>
      <c r="X94" s="247">
        <f t="shared" ref="X94:X107" si="63">SUM(AN23:AP23)</f>
        <v>-76885.221999999994</v>
      </c>
      <c r="Y94" s="247">
        <f t="shared" ref="Y94:Y107" si="64">SUM(AQ23:AS23)</f>
        <v>-127954.77733333333</v>
      </c>
      <c r="Z94" s="247">
        <f t="shared" ref="Z94:Z107" si="65">SUM(AT23:AV23)</f>
        <v>-132572.44399999999</v>
      </c>
      <c r="AA94" s="247">
        <f t="shared" ref="AA94:AA107" si="66">SUM(AW23:AY23)</f>
        <v>-132572.44399999999</v>
      </c>
      <c r="AB94" s="247"/>
      <c r="AC94" s="247"/>
      <c r="AD94" s="247">
        <f>SUM(L94:O94)</f>
        <v>-8693.369999999999</v>
      </c>
      <c r="AF94" s="247">
        <f>SUM(P94:S94)</f>
        <v>-46398.444000000003</v>
      </c>
      <c r="AH94" s="247">
        <f>SUM(T94:W94)</f>
        <v>-264550.11033333332</v>
      </c>
      <c r="AJ94" s="247">
        <f>SUM(X94:AA94)</f>
        <v>-469984.88733333338</v>
      </c>
    </row>
    <row r="95" spans="2:36" ht="16" hidden="1" customHeight="1" outlineLevel="1" x14ac:dyDescent="0.2">
      <c r="B95" s="299" t="s">
        <v>395</v>
      </c>
      <c r="L95" s="247">
        <f t="shared" si="51"/>
        <v>0</v>
      </c>
      <c r="M95" s="247">
        <f t="shared" si="52"/>
        <v>0</v>
      </c>
      <c r="N95" s="247">
        <f t="shared" si="53"/>
        <v>-1111</v>
      </c>
      <c r="O95" s="247">
        <f t="shared" si="54"/>
        <v>-800</v>
      </c>
      <c r="P95" s="247">
        <f t="shared" si="55"/>
        <v>0</v>
      </c>
      <c r="Q95" s="349">
        <f t="shared" si="56"/>
        <v>-2745</v>
      </c>
      <c r="R95" s="247">
        <f t="shared" si="57"/>
        <v>-6000</v>
      </c>
      <c r="S95" s="247">
        <f t="shared" si="58"/>
        <v>-6000</v>
      </c>
      <c r="T95" s="349">
        <f t="shared" si="59"/>
        <v>-6507</v>
      </c>
      <c r="U95" s="247">
        <f t="shared" si="60"/>
        <v>-6507</v>
      </c>
      <c r="V95" s="247">
        <f t="shared" si="61"/>
        <v>-6507</v>
      </c>
      <c r="W95" s="247">
        <f t="shared" si="62"/>
        <v>-6507</v>
      </c>
      <c r="X95" s="247">
        <f t="shared" si="63"/>
        <v>-6507</v>
      </c>
      <c r="Y95" s="247">
        <f t="shared" si="64"/>
        <v>-7249</v>
      </c>
      <c r="Z95" s="247">
        <f t="shared" si="65"/>
        <v>-7620</v>
      </c>
      <c r="AA95" s="247">
        <f t="shared" si="66"/>
        <v>-7620</v>
      </c>
      <c r="AB95" s="247"/>
      <c r="AC95" s="247"/>
      <c r="AD95" s="247">
        <f t="shared" ref="AD95:AD107" si="67">SUM(L95:O95)</f>
        <v>-1911</v>
      </c>
      <c r="AF95" s="247">
        <f t="shared" ref="AF95:AF107" si="68">SUM(P95:S95)</f>
        <v>-14745</v>
      </c>
      <c r="AH95" s="247">
        <f t="shared" ref="AH95:AH107" si="69">SUM(T95:W95)</f>
        <v>-26028</v>
      </c>
      <c r="AJ95" s="247">
        <f t="shared" ref="AJ95:AJ107" si="70">SUM(X95:AA95)</f>
        <v>-28996</v>
      </c>
    </row>
    <row r="96" spans="2:36" ht="16" hidden="1" customHeight="1" outlineLevel="1" x14ac:dyDescent="0.2">
      <c r="B96" s="299" t="s">
        <v>394</v>
      </c>
      <c r="L96" s="247">
        <f t="shared" si="51"/>
        <v>-588</v>
      </c>
      <c r="M96" s="247">
        <f t="shared" si="52"/>
        <v>0</v>
      </c>
      <c r="N96" s="247">
        <f t="shared" si="53"/>
        <v>-1500</v>
      </c>
      <c r="O96" s="247">
        <f t="shared" si="54"/>
        <v>-500</v>
      </c>
      <c r="P96" s="247">
        <f t="shared" si="55"/>
        <v>0</v>
      </c>
      <c r="Q96" s="349">
        <f t="shared" si="56"/>
        <v>0</v>
      </c>
      <c r="R96" s="247">
        <f t="shared" si="57"/>
        <v>-4800</v>
      </c>
      <c r="S96" s="247">
        <f t="shared" si="58"/>
        <v>-4800</v>
      </c>
      <c r="T96" s="349">
        <f t="shared" si="59"/>
        <v>-4800</v>
      </c>
      <c r="U96" s="247">
        <f t="shared" si="60"/>
        <v>-5938</v>
      </c>
      <c r="V96" s="247">
        <f t="shared" si="61"/>
        <v>-6507</v>
      </c>
      <c r="W96" s="247">
        <f t="shared" si="62"/>
        <v>-6507</v>
      </c>
      <c r="X96" s="247">
        <f t="shared" si="63"/>
        <v>-6507</v>
      </c>
      <c r="Y96" s="247">
        <f t="shared" si="64"/>
        <v>-7249</v>
      </c>
      <c r="Z96" s="247">
        <f t="shared" si="65"/>
        <v>-7620</v>
      </c>
      <c r="AA96" s="247">
        <f t="shared" si="66"/>
        <v>-7620</v>
      </c>
      <c r="AB96" s="247"/>
      <c r="AC96" s="247"/>
      <c r="AD96" s="247">
        <f t="shared" si="67"/>
        <v>-2588</v>
      </c>
      <c r="AF96" s="247">
        <f t="shared" si="68"/>
        <v>-9600</v>
      </c>
      <c r="AH96" s="247">
        <f t="shared" si="69"/>
        <v>-23752</v>
      </c>
      <c r="AJ96" s="247">
        <f t="shared" si="70"/>
        <v>-28996</v>
      </c>
    </row>
    <row r="97" spans="2:36" ht="16" hidden="1" customHeight="1" outlineLevel="1" x14ac:dyDescent="0.2">
      <c r="B97" s="299" t="s">
        <v>398</v>
      </c>
      <c r="L97" s="247">
        <f t="shared" si="51"/>
        <v>0</v>
      </c>
      <c r="M97" s="247">
        <f t="shared" si="52"/>
        <v>0</v>
      </c>
      <c r="N97" s="247">
        <f t="shared" si="53"/>
        <v>0</v>
      </c>
      <c r="O97" s="247">
        <f t="shared" si="54"/>
        <v>0</v>
      </c>
      <c r="P97" s="247">
        <f t="shared" si="55"/>
        <v>0</v>
      </c>
      <c r="Q97" s="349">
        <f t="shared" si="56"/>
        <v>0</v>
      </c>
      <c r="R97" s="247">
        <f t="shared" si="57"/>
        <v>0</v>
      </c>
      <c r="S97" s="247">
        <f t="shared" si="58"/>
        <v>0</v>
      </c>
      <c r="T97" s="349">
        <f t="shared" si="59"/>
        <v>-3200</v>
      </c>
      <c r="U97" s="247">
        <f t="shared" si="60"/>
        <v>-4800</v>
      </c>
      <c r="V97" s="247">
        <f t="shared" si="61"/>
        <v>-4800</v>
      </c>
      <c r="W97" s="247">
        <f t="shared" si="62"/>
        <v>-4800</v>
      </c>
      <c r="X97" s="247">
        <f t="shared" si="63"/>
        <v>-4800</v>
      </c>
      <c r="Y97" s="247">
        <f t="shared" si="64"/>
        <v>-5938</v>
      </c>
      <c r="Z97" s="247">
        <f t="shared" si="65"/>
        <v>-6507</v>
      </c>
      <c r="AA97" s="247">
        <f t="shared" si="66"/>
        <v>-6507</v>
      </c>
      <c r="AB97" s="247"/>
      <c r="AC97" s="247"/>
      <c r="AD97" s="247">
        <f t="shared" si="67"/>
        <v>0</v>
      </c>
      <c r="AF97" s="247">
        <f t="shared" si="68"/>
        <v>0</v>
      </c>
      <c r="AH97" s="247">
        <f t="shared" si="69"/>
        <v>-17600</v>
      </c>
      <c r="AJ97" s="247">
        <f t="shared" si="70"/>
        <v>-23752</v>
      </c>
    </row>
    <row r="98" spans="2:36" ht="16" hidden="1" customHeight="1" outlineLevel="1" x14ac:dyDescent="0.2">
      <c r="B98" s="299" t="s">
        <v>399</v>
      </c>
      <c r="L98" s="247">
        <f t="shared" si="51"/>
        <v>0</v>
      </c>
      <c r="M98" s="247">
        <f t="shared" si="52"/>
        <v>0</v>
      </c>
      <c r="N98" s="247">
        <f t="shared" si="53"/>
        <v>0</v>
      </c>
      <c r="O98" s="247">
        <f t="shared" si="54"/>
        <v>0</v>
      </c>
      <c r="P98" s="247">
        <f t="shared" si="55"/>
        <v>0</v>
      </c>
      <c r="Q98" s="349">
        <f t="shared" si="56"/>
        <v>0</v>
      </c>
      <c r="R98" s="247">
        <f t="shared" si="57"/>
        <v>0</v>
      </c>
      <c r="S98" s="247">
        <f t="shared" si="58"/>
        <v>0</v>
      </c>
      <c r="T98" s="349">
        <f t="shared" si="59"/>
        <v>0</v>
      </c>
      <c r="U98" s="247">
        <f t="shared" si="60"/>
        <v>-4338</v>
      </c>
      <c r="V98" s="247">
        <f t="shared" si="61"/>
        <v>-6507</v>
      </c>
      <c r="W98" s="247">
        <f t="shared" si="62"/>
        <v>-6507</v>
      </c>
      <c r="X98" s="247">
        <f t="shared" si="63"/>
        <v>-6507</v>
      </c>
      <c r="Y98" s="247">
        <f t="shared" si="64"/>
        <v>-7249</v>
      </c>
      <c r="Z98" s="247">
        <f t="shared" si="65"/>
        <v>-7620</v>
      </c>
      <c r="AA98" s="247">
        <f t="shared" si="66"/>
        <v>-7620</v>
      </c>
      <c r="AB98" s="247"/>
      <c r="AC98" s="247"/>
      <c r="AD98" s="247">
        <f t="shared" si="67"/>
        <v>0</v>
      </c>
      <c r="AF98" s="247">
        <f t="shared" si="68"/>
        <v>0</v>
      </c>
      <c r="AH98" s="247">
        <f t="shared" si="69"/>
        <v>-17352</v>
      </c>
      <c r="AJ98" s="247">
        <f t="shared" si="70"/>
        <v>-28996</v>
      </c>
    </row>
    <row r="99" spans="2:36" ht="16" hidden="1" customHeight="1" outlineLevel="1" x14ac:dyDescent="0.2">
      <c r="B99" s="299" t="s">
        <v>396</v>
      </c>
      <c r="L99" s="247">
        <f t="shared" si="51"/>
        <v>0</v>
      </c>
      <c r="M99" s="247">
        <f t="shared" si="52"/>
        <v>0</v>
      </c>
      <c r="N99" s="247">
        <f t="shared" si="53"/>
        <v>0</v>
      </c>
      <c r="O99" s="247">
        <f t="shared" si="54"/>
        <v>0</v>
      </c>
      <c r="P99" s="247">
        <f t="shared" si="55"/>
        <v>0</v>
      </c>
      <c r="Q99" s="349">
        <f t="shared" si="56"/>
        <v>0</v>
      </c>
      <c r="R99" s="247">
        <f t="shared" si="57"/>
        <v>0</v>
      </c>
      <c r="S99" s="247">
        <f t="shared" si="58"/>
        <v>0</v>
      </c>
      <c r="T99" s="349">
        <f t="shared" si="59"/>
        <v>-4800</v>
      </c>
      <c r="U99" s="247">
        <f t="shared" si="60"/>
        <v>-4800</v>
      </c>
      <c r="V99" s="247">
        <f t="shared" si="61"/>
        <v>-4800</v>
      </c>
      <c r="W99" s="247">
        <f t="shared" si="62"/>
        <v>-4800</v>
      </c>
      <c r="X99" s="247">
        <f t="shared" si="63"/>
        <v>-4800</v>
      </c>
      <c r="Y99" s="247">
        <f t="shared" si="64"/>
        <v>-5938</v>
      </c>
      <c r="Z99" s="247">
        <f t="shared" si="65"/>
        <v>-6507</v>
      </c>
      <c r="AA99" s="247">
        <f t="shared" si="66"/>
        <v>-6507</v>
      </c>
      <c r="AB99" s="247"/>
      <c r="AC99" s="247"/>
      <c r="AD99" s="247">
        <f t="shared" si="67"/>
        <v>0</v>
      </c>
      <c r="AF99" s="247">
        <f t="shared" si="68"/>
        <v>0</v>
      </c>
      <c r="AH99" s="247">
        <f t="shared" si="69"/>
        <v>-19200</v>
      </c>
      <c r="AJ99" s="247">
        <f t="shared" si="70"/>
        <v>-23752</v>
      </c>
    </row>
    <row r="100" spans="2:36" ht="16" hidden="1" customHeight="1" outlineLevel="1" x14ac:dyDescent="0.2">
      <c r="B100" s="299" t="s">
        <v>397</v>
      </c>
      <c r="L100" s="247">
        <f t="shared" si="51"/>
        <v>0</v>
      </c>
      <c r="M100" s="247">
        <f t="shared" si="52"/>
        <v>0</v>
      </c>
      <c r="N100" s="247">
        <f t="shared" si="53"/>
        <v>0</v>
      </c>
      <c r="O100" s="247">
        <f t="shared" si="54"/>
        <v>0</v>
      </c>
      <c r="P100" s="247">
        <f t="shared" si="55"/>
        <v>0</v>
      </c>
      <c r="Q100" s="349">
        <f t="shared" si="56"/>
        <v>-375</v>
      </c>
      <c r="R100" s="247">
        <f t="shared" si="57"/>
        <v>-1125</v>
      </c>
      <c r="S100" s="247">
        <f t="shared" si="58"/>
        <v>-1125</v>
      </c>
      <c r="T100" s="349">
        <f t="shared" si="59"/>
        <v>-4800</v>
      </c>
      <c r="U100" s="247">
        <f t="shared" si="60"/>
        <v>-4800</v>
      </c>
      <c r="V100" s="247">
        <f t="shared" si="61"/>
        <v>-4800</v>
      </c>
      <c r="W100" s="247">
        <f t="shared" si="62"/>
        <v>-4800</v>
      </c>
      <c r="X100" s="247">
        <f t="shared" si="63"/>
        <v>-4800</v>
      </c>
      <c r="Y100" s="247">
        <f t="shared" si="64"/>
        <v>-5200</v>
      </c>
      <c r="Z100" s="247">
        <f t="shared" si="65"/>
        <v>-5400</v>
      </c>
      <c r="AA100" s="247">
        <f t="shared" si="66"/>
        <v>-5400</v>
      </c>
      <c r="AB100" s="247"/>
      <c r="AC100" s="247"/>
      <c r="AD100" s="247">
        <f t="shared" si="67"/>
        <v>0</v>
      </c>
      <c r="AF100" s="247">
        <f t="shared" si="68"/>
        <v>-2625</v>
      </c>
      <c r="AH100" s="247">
        <f t="shared" si="69"/>
        <v>-19200</v>
      </c>
      <c r="AJ100" s="247">
        <f t="shared" si="70"/>
        <v>-20800</v>
      </c>
    </row>
    <row r="101" spans="2:36" ht="16" hidden="1" customHeight="1" outlineLevel="1" x14ac:dyDescent="0.2">
      <c r="B101" s="299" t="s">
        <v>403</v>
      </c>
      <c r="L101" s="247">
        <f t="shared" si="51"/>
        <v>0</v>
      </c>
      <c r="M101" s="247">
        <f t="shared" si="52"/>
        <v>0</v>
      </c>
      <c r="N101" s="247">
        <f t="shared" si="53"/>
        <v>0</v>
      </c>
      <c r="O101" s="247">
        <f t="shared" si="54"/>
        <v>0</v>
      </c>
      <c r="P101" s="247">
        <f t="shared" si="55"/>
        <v>0</v>
      </c>
      <c r="Q101" s="349">
        <f t="shared" si="56"/>
        <v>0</v>
      </c>
      <c r="R101" s="247">
        <f t="shared" si="57"/>
        <v>-1000</v>
      </c>
      <c r="S101" s="247">
        <f t="shared" si="58"/>
        <v>0</v>
      </c>
      <c r="T101" s="349">
        <f t="shared" si="59"/>
        <v>-4500</v>
      </c>
      <c r="U101" s="247">
        <f t="shared" si="60"/>
        <v>-4500</v>
      </c>
      <c r="V101" s="247">
        <f t="shared" si="61"/>
        <v>-4500</v>
      </c>
      <c r="W101" s="247">
        <f t="shared" si="62"/>
        <v>-4500</v>
      </c>
      <c r="X101" s="247">
        <f t="shared" si="63"/>
        <v>-4500</v>
      </c>
      <c r="Y101" s="247">
        <f t="shared" si="64"/>
        <v>-5100</v>
      </c>
      <c r="Z101" s="247">
        <f t="shared" si="65"/>
        <v>-5400</v>
      </c>
      <c r="AA101" s="247">
        <f t="shared" si="66"/>
        <v>-5400</v>
      </c>
      <c r="AB101" s="247"/>
      <c r="AC101" s="247"/>
      <c r="AD101" s="247">
        <f t="shared" si="67"/>
        <v>0</v>
      </c>
      <c r="AF101" s="247">
        <f t="shared" si="68"/>
        <v>-1000</v>
      </c>
      <c r="AH101" s="247">
        <f t="shared" si="69"/>
        <v>-18000</v>
      </c>
      <c r="AJ101" s="247">
        <f t="shared" si="70"/>
        <v>-20400</v>
      </c>
    </row>
    <row r="102" spans="2:36" ht="16" hidden="1" customHeight="1" outlineLevel="1" x14ac:dyDescent="0.2">
      <c r="B102" s="299" t="s">
        <v>400</v>
      </c>
      <c r="L102" s="247">
        <f t="shared" si="51"/>
        <v>0</v>
      </c>
      <c r="M102" s="247">
        <f t="shared" si="52"/>
        <v>0</v>
      </c>
      <c r="N102" s="247">
        <f t="shared" si="53"/>
        <v>0</v>
      </c>
      <c r="O102" s="247">
        <f t="shared" si="54"/>
        <v>0</v>
      </c>
      <c r="P102" s="247">
        <f t="shared" si="55"/>
        <v>0</v>
      </c>
      <c r="Q102" s="349">
        <f t="shared" si="56"/>
        <v>0</v>
      </c>
      <c r="R102" s="247">
        <f t="shared" si="57"/>
        <v>0</v>
      </c>
      <c r="S102" s="247">
        <f t="shared" si="58"/>
        <v>0</v>
      </c>
      <c r="T102" s="349">
        <f t="shared" si="59"/>
        <v>-3200</v>
      </c>
      <c r="U102" s="247">
        <f t="shared" si="60"/>
        <v>-4800</v>
      </c>
      <c r="V102" s="247">
        <f t="shared" si="61"/>
        <v>-4800</v>
      </c>
      <c r="W102" s="247">
        <f t="shared" si="62"/>
        <v>-4800</v>
      </c>
      <c r="X102" s="247">
        <f t="shared" si="63"/>
        <v>-4800</v>
      </c>
      <c r="Y102" s="247">
        <f t="shared" si="64"/>
        <v>-5200</v>
      </c>
      <c r="Z102" s="247">
        <f t="shared" si="65"/>
        <v>-5400</v>
      </c>
      <c r="AA102" s="247">
        <f t="shared" si="66"/>
        <v>-5400</v>
      </c>
      <c r="AB102" s="247"/>
      <c r="AC102" s="247"/>
      <c r="AD102" s="247">
        <f t="shared" si="67"/>
        <v>0</v>
      </c>
      <c r="AF102" s="247">
        <f t="shared" si="68"/>
        <v>0</v>
      </c>
      <c r="AH102" s="247">
        <f t="shared" si="69"/>
        <v>-17600</v>
      </c>
      <c r="AJ102" s="247">
        <f t="shared" si="70"/>
        <v>-20800</v>
      </c>
    </row>
    <row r="103" spans="2:36" ht="16" hidden="1" customHeight="1" outlineLevel="1" x14ac:dyDescent="0.2">
      <c r="B103" s="299" t="s">
        <v>401</v>
      </c>
      <c r="L103" s="247">
        <f t="shared" si="51"/>
        <v>0</v>
      </c>
      <c r="M103" s="247">
        <f t="shared" si="52"/>
        <v>0</v>
      </c>
      <c r="N103" s="247">
        <f t="shared" si="53"/>
        <v>0</v>
      </c>
      <c r="O103" s="247">
        <f t="shared" si="54"/>
        <v>0</v>
      </c>
      <c r="P103" s="247">
        <f t="shared" si="55"/>
        <v>0</v>
      </c>
      <c r="Q103" s="349">
        <f t="shared" si="56"/>
        <v>-1500</v>
      </c>
      <c r="R103" s="247">
        <f t="shared" si="57"/>
        <v>-4500</v>
      </c>
      <c r="S103" s="247">
        <f t="shared" si="58"/>
        <v>-4500</v>
      </c>
      <c r="T103" s="349">
        <f t="shared" si="59"/>
        <v>-4500</v>
      </c>
      <c r="U103" s="247">
        <f t="shared" si="60"/>
        <v>-8100</v>
      </c>
      <c r="V103" s="247">
        <f t="shared" si="61"/>
        <v>-9900</v>
      </c>
      <c r="W103" s="247">
        <f t="shared" si="62"/>
        <v>-9900</v>
      </c>
      <c r="X103" s="247">
        <f t="shared" si="63"/>
        <v>-9900</v>
      </c>
      <c r="Y103" s="247">
        <f t="shared" si="64"/>
        <v>-10500</v>
      </c>
      <c r="Z103" s="247">
        <f t="shared" si="65"/>
        <v>-10500</v>
      </c>
      <c r="AA103" s="247">
        <f t="shared" si="66"/>
        <v>-10500</v>
      </c>
      <c r="AB103" s="247"/>
      <c r="AC103" s="247"/>
      <c r="AD103" s="247">
        <f t="shared" si="67"/>
        <v>0</v>
      </c>
      <c r="AF103" s="247">
        <f t="shared" si="68"/>
        <v>-10500</v>
      </c>
      <c r="AH103" s="247">
        <f t="shared" si="69"/>
        <v>-32400</v>
      </c>
      <c r="AJ103" s="247">
        <f t="shared" si="70"/>
        <v>-41400</v>
      </c>
    </row>
    <row r="104" spans="2:36" ht="16" hidden="1" customHeight="1" outlineLevel="1" x14ac:dyDescent="0.2">
      <c r="B104" s="299" t="s">
        <v>232</v>
      </c>
      <c r="L104" s="247">
        <f t="shared" si="51"/>
        <v>-237.2</v>
      </c>
      <c r="M104" s="247">
        <f t="shared" si="52"/>
        <v>-205.5</v>
      </c>
      <c r="N104" s="247">
        <f t="shared" si="53"/>
        <v>-939.67</v>
      </c>
      <c r="O104" s="247">
        <f t="shared" si="54"/>
        <v>-1142</v>
      </c>
      <c r="P104" s="247">
        <f t="shared" si="55"/>
        <v>-612.11099999999988</v>
      </c>
      <c r="Q104" s="349">
        <f t="shared" si="56"/>
        <v>-612.11099999999988</v>
      </c>
      <c r="R104" s="247">
        <f t="shared" si="57"/>
        <v>-612.11099999999988</v>
      </c>
      <c r="S104" s="247">
        <f t="shared" si="58"/>
        <v>-612.11099999999988</v>
      </c>
      <c r="T104" s="349">
        <f t="shared" si="59"/>
        <v>-612.11099999999988</v>
      </c>
      <c r="U104" s="247">
        <f t="shared" si="60"/>
        <v>-1224.2219999999998</v>
      </c>
      <c r="V104" s="247">
        <f t="shared" si="61"/>
        <v>-1224.2219999999998</v>
      </c>
      <c r="W104" s="247">
        <f t="shared" si="62"/>
        <v>-1224.2219999999998</v>
      </c>
      <c r="X104" s="247">
        <f t="shared" si="63"/>
        <v>-1224.2219999999998</v>
      </c>
      <c r="Y104" s="247">
        <f t="shared" si="64"/>
        <v>-2448.4439999999995</v>
      </c>
      <c r="Z104" s="247">
        <f t="shared" si="65"/>
        <v>-2448.4439999999995</v>
      </c>
      <c r="AA104" s="247">
        <f t="shared" si="66"/>
        <v>-2448.4439999999995</v>
      </c>
      <c r="AB104" s="247"/>
      <c r="AC104" s="247"/>
      <c r="AD104" s="247">
        <f t="shared" si="67"/>
        <v>-2524.37</v>
      </c>
      <c r="AF104" s="247">
        <f t="shared" si="68"/>
        <v>-2448.4439999999995</v>
      </c>
      <c r="AH104" s="247">
        <f t="shared" si="69"/>
        <v>-4284.7769999999991</v>
      </c>
      <c r="AJ104" s="247">
        <f t="shared" si="70"/>
        <v>-8569.5539999999983</v>
      </c>
    </row>
    <row r="105" spans="2:36" ht="16" hidden="1" customHeight="1" outlineLevel="1" x14ac:dyDescent="0.2">
      <c r="B105" s="299" t="s">
        <v>234</v>
      </c>
      <c r="L105" s="247">
        <f t="shared" si="51"/>
        <v>0</v>
      </c>
      <c r="M105" s="247">
        <f t="shared" si="52"/>
        <v>-1600</v>
      </c>
      <c r="N105" s="247">
        <f t="shared" si="53"/>
        <v>0</v>
      </c>
      <c r="O105" s="247">
        <f t="shared" si="54"/>
        <v>0</v>
      </c>
      <c r="P105" s="247">
        <f t="shared" si="55"/>
        <v>0</v>
      </c>
      <c r="Q105" s="349">
        <f t="shared" si="56"/>
        <v>-320</v>
      </c>
      <c r="R105" s="247">
        <f t="shared" si="57"/>
        <v>-480</v>
      </c>
      <c r="S105" s="247">
        <f t="shared" si="58"/>
        <v>-480</v>
      </c>
      <c r="T105" s="349">
        <f t="shared" si="59"/>
        <v>-480</v>
      </c>
      <c r="U105" s="247">
        <f t="shared" si="60"/>
        <v>-480</v>
      </c>
      <c r="V105" s="247">
        <f t="shared" si="61"/>
        <v>-480</v>
      </c>
      <c r="W105" s="247">
        <f t="shared" si="62"/>
        <v>-480</v>
      </c>
      <c r="X105" s="247">
        <f t="shared" si="63"/>
        <v>-480</v>
      </c>
      <c r="Y105" s="247">
        <f t="shared" si="64"/>
        <v>-480</v>
      </c>
      <c r="Z105" s="247">
        <f t="shared" si="65"/>
        <v>-480</v>
      </c>
      <c r="AA105" s="247">
        <f t="shared" si="66"/>
        <v>-480</v>
      </c>
      <c r="AB105" s="247"/>
      <c r="AC105" s="247"/>
      <c r="AD105" s="247">
        <f t="shared" si="67"/>
        <v>-1600</v>
      </c>
      <c r="AF105" s="247">
        <f t="shared" si="68"/>
        <v>-1280</v>
      </c>
      <c r="AH105" s="247">
        <f t="shared" si="69"/>
        <v>-1920</v>
      </c>
      <c r="AJ105" s="247">
        <f t="shared" si="70"/>
        <v>-1920</v>
      </c>
    </row>
    <row r="106" spans="2:36" ht="16" hidden="1" customHeight="1" outlineLevel="1" x14ac:dyDescent="0.2">
      <c r="B106" s="299" t="s">
        <v>235</v>
      </c>
      <c r="L106" s="247">
        <f t="shared" si="51"/>
        <v>0</v>
      </c>
      <c r="M106" s="247">
        <f t="shared" si="52"/>
        <v>0</v>
      </c>
      <c r="N106" s="247">
        <f t="shared" si="53"/>
        <v>-70</v>
      </c>
      <c r="O106" s="247">
        <f t="shared" si="54"/>
        <v>0</v>
      </c>
      <c r="P106" s="247">
        <f t="shared" si="55"/>
        <v>0</v>
      </c>
      <c r="Q106" s="349">
        <f t="shared" si="56"/>
        <v>0</v>
      </c>
      <c r="R106" s="247">
        <f t="shared" si="57"/>
        <v>0</v>
      </c>
      <c r="S106" s="247">
        <f t="shared" si="58"/>
        <v>0</v>
      </c>
      <c r="T106" s="349">
        <f t="shared" si="59"/>
        <v>0</v>
      </c>
      <c r="U106" s="247">
        <f t="shared" si="60"/>
        <v>0</v>
      </c>
      <c r="V106" s="247">
        <f t="shared" si="61"/>
        <v>0</v>
      </c>
      <c r="W106" s="247">
        <f t="shared" si="62"/>
        <v>0</v>
      </c>
      <c r="X106" s="247">
        <f t="shared" si="63"/>
        <v>0</v>
      </c>
      <c r="Y106" s="247">
        <f t="shared" si="64"/>
        <v>0</v>
      </c>
      <c r="Z106" s="247">
        <f t="shared" si="65"/>
        <v>0</v>
      </c>
      <c r="AA106" s="247">
        <f t="shared" si="66"/>
        <v>0</v>
      </c>
      <c r="AB106" s="247"/>
      <c r="AC106" s="247"/>
      <c r="AD106" s="247">
        <f t="shared" si="67"/>
        <v>-70</v>
      </c>
      <c r="AF106" s="247">
        <f t="shared" si="68"/>
        <v>0</v>
      </c>
      <c r="AH106" s="247">
        <f t="shared" si="69"/>
        <v>0</v>
      </c>
      <c r="AJ106" s="247">
        <f t="shared" si="70"/>
        <v>0</v>
      </c>
    </row>
    <row r="107" spans="2:36" ht="16" hidden="1" customHeight="1" outlineLevel="1" x14ac:dyDescent="0.2">
      <c r="B107" s="299" t="s">
        <v>402</v>
      </c>
      <c r="L107" s="247">
        <f t="shared" si="51"/>
        <v>0</v>
      </c>
      <c r="M107" s="247">
        <f t="shared" si="52"/>
        <v>0</v>
      </c>
      <c r="N107" s="247">
        <f t="shared" si="53"/>
        <v>0</v>
      </c>
      <c r="O107" s="247">
        <f t="shared" si="54"/>
        <v>0</v>
      </c>
      <c r="P107" s="247">
        <f t="shared" si="55"/>
        <v>0</v>
      </c>
      <c r="Q107" s="349">
        <f t="shared" si="56"/>
        <v>-1400</v>
      </c>
      <c r="R107" s="247">
        <f t="shared" si="57"/>
        <v>-1400</v>
      </c>
      <c r="S107" s="247">
        <f t="shared" si="58"/>
        <v>-1400</v>
      </c>
      <c r="T107" s="349">
        <f t="shared" si="59"/>
        <v>-1400</v>
      </c>
      <c r="U107" s="247">
        <f t="shared" si="60"/>
        <v>-2133.3333333333335</v>
      </c>
      <c r="V107" s="247">
        <f t="shared" si="61"/>
        <v>-2500</v>
      </c>
      <c r="W107" s="247">
        <f t="shared" si="62"/>
        <v>-2500</v>
      </c>
      <c r="X107" s="247">
        <f t="shared" si="63"/>
        <v>-2500</v>
      </c>
      <c r="Y107" s="247">
        <f t="shared" si="64"/>
        <v>-3333.3333333333335</v>
      </c>
      <c r="Z107" s="247">
        <f t="shared" si="65"/>
        <v>-5000</v>
      </c>
      <c r="AA107" s="247">
        <f t="shared" si="66"/>
        <v>-5000</v>
      </c>
      <c r="AB107" s="247"/>
      <c r="AC107" s="247"/>
      <c r="AD107" s="247">
        <f t="shared" si="67"/>
        <v>0</v>
      </c>
      <c r="AF107" s="247">
        <f t="shared" si="68"/>
        <v>-4200</v>
      </c>
      <c r="AH107" s="247">
        <f t="shared" si="69"/>
        <v>-8533.3333333333339</v>
      </c>
      <c r="AJ107" s="247">
        <f t="shared" si="70"/>
        <v>-15833.333333333334</v>
      </c>
    </row>
    <row r="108" spans="2:36" ht="16" hidden="1" customHeight="1" outlineLevel="1" x14ac:dyDescent="0.2">
      <c r="B108" s="299"/>
      <c r="L108" s="247"/>
      <c r="M108" s="247"/>
      <c r="N108" s="247"/>
      <c r="O108" s="247"/>
      <c r="P108" s="247"/>
      <c r="Q108" s="349"/>
      <c r="R108" s="247"/>
      <c r="S108" s="247"/>
      <c r="T108" s="349"/>
      <c r="U108" s="247"/>
      <c r="V108" s="247"/>
      <c r="W108" s="247"/>
      <c r="X108" s="247"/>
      <c r="Y108" s="247"/>
      <c r="Z108" s="247"/>
      <c r="AA108" s="247"/>
      <c r="AB108" s="247"/>
      <c r="AC108" s="247"/>
      <c r="AD108" s="247"/>
      <c r="AF108" s="247"/>
      <c r="AH108" s="247"/>
      <c r="AJ108" s="247"/>
    </row>
    <row r="109" spans="2:36" collapsed="1" x14ac:dyDescent="0.2">
      <c r="B109" s="17" t="s">
        <v>404</v>
      </c>
      <c r="L109" s="247">
        <f t="shared" ref="L109:L123" si="71">SUM(D37:F37)</f>
        <v>-17.850000000000001</v>
      </c>
      <c r="M109" s="247">
        <f t="shared" ref="M109:M123" si="72">SUM(G37:I37)</f>
        <v>-240</v>
      </c>
      <c r="N109" s="247">
        <f t="shared" ref="N109:N123" si="73">SUM(J37:L37)</f>
        <v>-1627.45</v>
      </c>
      <c r="O109" s="247">
        <f t="shared" ref="O109:O123" si="74">SUM(M37:O37)</f>
        <v>-42.975000000000001</v>
      </c>
      <c r="P109" s="247">
        <f t="shared" ref="P109:P123" si="75">SUM(P37:R37)</f>
        <v>0</v>
      </c>
      <c r="Q109" s="349">
        <f t="shared" ref="Q109:Q123" si="76">SUM(S37:U37)</f>
        <v>-2000</v>
      </c>
      <c r="R109" s="247">
        <f t="shared" ref="R109:R123" si="77">SUM(V37:X37)</f>
        <v>-19000</v>
      </c>
      <c r="S109" s="247">
        <f t="shared" ref="S109:S123" si="78">SUM(Y37:AA37)</f>
        <v>-6500</v>
      </c>
      <c r="T109" s="349">
        <f t="shared" ref="T109:T123" si="79">SUM(AB37:AD37)</f>
        <v>-10000</v>
      </c>
      <c r="U109" s="247">
        <f t="shared" ref="U109:U123" si="80">SUM(AE37:AG37)</f>
        <v>-47000</v>
      </c>
      <c r="V109" s="247">
        <f t="shared" ref="V109:V123" si="81">SUM(AH37:AJ37)</f>
        <v>-31000</v>
      </c>
      <c r="W109" s="247">
        <f t="shared" ref="W109:W123" si="82">SUM(AK37:AM37)</f>
        <v>-24000</v>
      </c>
      <c r="X109" s="247">
        <f t="shared" ref="X109:X123" si="83">SUM(AN37:AP37)</f>
        <v>-25000</v>
      </c>
      <c r="Y109" s="247">
        <f t="shared" ref="Y109:Y123" si="84">SUM(AQ37:AS37)</f>
        <v>-72000</v>
      </c>
      <c r="Z109" s="247">
        <f t="shared" ref="Z109:Z123" si="85">SUM(AT37:AV37)</f>
        <v>-44000</v>
      </c>
      <c r="AA109" s="247">
        <f t="shared" ref="AA109:AA123" si="86">SUM(AW37:AY37)</f>
        <v>-61000</v>
      </c>
      <c r="AB109" s="247"/>
      <c r="AC109" s="247"/>
      <c r="AD109" s="247">
        <f t="shared" ref="AD109" si="87">SUM(L109:O109)</f>
        <v>-1928.2750000000001</v>
      </c>
      <c r="AF109" s="247">
        <f t="shared" ref="AF109" si="88">SUM(P109:S109)</f>
        <v>-27500</v>
      </c>
      <c r="AH109" s="247">
        <f>SUM(T109:W109)</f>
        <v>-112000</v>
      </c>
      <c r="AJ109" s="247">
        <f>SUM(X109:AA109)</f>
        <v>-202000</v>
      </c>
    </row>
    <row r="110" spans="2:36" x14ac:dyDescent="0.2">
      <c r="B110" s="17" t="s">
        <v>587</v>
      </c>
      <c r="L110" s="247">
        <f t="shared" si="71"/>
        <v>0</v>
      </c>
      <c r="M110" s="247">
        <f t="shared" si="72"/>
        <v>0</v>
      </c>
      <c r="N110" s="247">
        <f t="shared" si="73"/>
        <v>0</v>
      </c>
      <c r="O110" s="247">
        <f t="shared" si="74"/>
        <v>0</v>
      </c>
      <c r="P110" s="247">
        <f t="shared" si="75"/>
        <v>0</v>
      </c>
      <c r="Q110" s="349">
        <f t="shared" si="76"/>
        <v>-7000</v>
      </c>
      <c r="R110" s="247">
        <f t="shared" si="77"/>
        <v>-6000</v>
      </c>
      <c r="S110" s="247">
        <f t="shared" si="78"/>
        <v>-3000</v>
      </c>
      <c r="T110" s="349">
        <f t="shared" si="79"/>
        <v>-5500</v>
      </c>
      <c r="U110" s="247">
        <f t="shared" si="80"/>
        <v>-27500</v>
      </c>
      <c r="V110" s="247">
        <f t="shared" si="81"/>
        <v>-7500</v>
      </c>
      <c r="W110" s="247">
        <f t="shared" si="82"/>
        <v>-4500</v>
      </c>
      <c r="X110" s="247">
        <f t="shared" si="83"/>
        <v>-19000</v>
      </c>
      <c r="Y110" s="247">
        <f t="shared" si="84"/>
        <v>-22000</v>
      </c>
      <c r="Z110" s="247">
        <f t="shared" si="85"/>
        <v>-9000</v>
      </c>
      <c r="AA110" s="247">
        <f t="shared" si="86"/>
        <v>-14500</v>
      </c>
      <c r="AB110" s="247"/>
      <c r="AC110" s="247"/>
      <c r="AD110" s="247">
        <f>SUM(L110:O110)</f>
        <v>0</v>
      </c>
      <c r="AF110" s="247">
        <f>SUM(P110:S110)</f>
        <v>-16000</v>
      </c>
      <c r="AH110" s="247">
        <f>SUM(T110:W110)</f>
        <v>-45000</v>
      </c>
      <c r="AJ110" s="247">
        <f>SUM(X110:AA110)</f>
        <v>-64500</v>
      </c>
    </row>
    <row r="111" spans="2:36" x14ac:dyDescent="0.2">
      <c r="B111" s="17" t="s">
        <v>323</v>
      </c>
      <c r="L111" s="247">
        <f t="shared" si="71"/>
        <v>0</v>
      </c>
      <c r="M111" s="247">
        <f t="shared" si="72"/>
        <v>0</v>
      </c>
      <c r="N111" s="247">
        <f t="shared" si="73"/>
        <v>0</v>
      </c>
      <c r="O111" s="247">
        <f t="shared" si="74"/>
        <v>0</v>
      </c>
      <c r="P111" s="247">
        <f t="shared" si="75"/>
        <v>0</v>
      </c>
      <c r="Q111" s="349">
        <f t="shared" si="76"/>
        <v>0</v>
      </c>
      <c r="R111" s="247">
        <f t="shared" si="77"/>
        <v>-5000</v>
      </c>
      <c r="S111" s="247">
        <f t="shared" si="78"/>
        <v>0</v>
      </c>
      <c r="T111" s="349">
        <f t="shared" si="79"/>
        <v>-10000</v>
      </c>
      <c r="U111" s="247">
        <f t="shared" si="80"/>
        <v>0</v>
      </c>
      <c r="V111" s="247">
        <f t="shared" si="81"/>
        <v>0</v>
      </c>
      <c r="W111" s="247">
        <f t="shared" si="82"/>
        <v>0</v>
      </c>
      <c r="X111" s="247">
        <f t="shared" si="83"/>
        <v>-10000</v>
      </c>
      <c r="Y111" s="247">
        <f t="shared" si="84"/>
        <v>-5000</v>
      </c>
      <c r="Z111" s="247">
        <f t="shared" si="85"/>
        <v>0</v>
      </c>
      <c r="AA111" s="247">
        <f t="shared" si="86"/>
        <v>0</v>
      </c>
      <c r="AB111" s="247"/>
      <c r="AC111" s="247"/>
      <c r="AD111" s="247">
        <f>SUM(L111:O111)</f>
        <v>0</v>
      </c>
      <c r="AF111" s="247">
        <f>SUM(P111:S111)</f>
        <v>-5000</v>
      </c>
      <c r="AH111" s="247">
        <f>SUM(T111:W111)</f>
        <v>-10000</v>
      </c>
      <c r="AJ111" s="247">
        <f>SUM(X111:AA111)</f>
        <v>-15000</v>
      </c>
    </row>
    <row r="112" spans="2:36" x14ac:dyDescent="0.2">
      <c r="B112" s="17" t="s">
        <v>393</v>
      </c>
      <c r="L112" s="247">
        <f t="shared" si="71"/>
        <v>0</v>
      </c>
      <c r="M112" s="247">
        <f t="shared" si="72"/>
        <v>0</v>
      </c>
      <c r="N112" s="247">
        <f t="shared" si="73"/>
        <v>0</v>
      </c>
      <c r="O112" s="247">
        <f t="shared" si="74"/>
        <v>0</v>
      </c>
      <c r="P112" s="247">
        <f t="shared" si="75"/>
        <v>0</v>
      </c>
      <c r="Q112" s="349">
        <f t="shared" si="76"/>
        <v>0</v>
      </c>
      <c r="R112" s="247">
        <f t="shared" si="77"/>
        <v>-26921</v>
      </c>
      <c r="S112" s="247">
        <f t="shared" si="78"/>
        <v>0</v>
      </c>
      <c r="T112" s="349">
        <f t="shared" si="79"/>
        <v>0</v>
      </c>
      <c r="U112" s="247">
        <f t="shared" si="80"/>
        <v>-42410</v>
      </c>
      <c r="V112" s="247">
        <f t="shared" si="81"/>
        <v>0</v>
      </c>
      <c r="W112" s="247">
        <f t="shared" si="82"/>
        <v>0</v>
      </c>
      <c r="X112" s="247">
        <f t="shared" si="83"/>
        <v>0</v>
      </c>
      <c r="Y112" s="247">
        <f t="shared" si="84"/>
        <v>-21180</v>
      </c>
      <c r="Z112" s="247">
        <f t="shared" si="85"/>
        <v>0</v>
      </c>
      <c r="AA112" s="247">
        <f t="shared" si="86"/>
        <v>0</v>
      </c>
      <c r="AB112" s="247"/>
      <c r="AC112" s="247"/>
      <c r="AD112" s="247">
        <f>SUM(L112:O112)</f>
        <v>0</v>
      </c>
      <c r="AF112" s="247">
        <f>SUM(P112:S112)</f>
        <v>-26921</v>
      </c>
      <c r="AH112" s="247">
        <f>SUM(T112:W112)</f>
        <v>-42410</v>
      </c>
      <c r="AJ112" s="247">
        <f>SUM(X112:AA112)</f>
        <v>-21180</v>
      </c>
    </row>
    <row r="113" spans="2:36" ht="16" hidden="1" customHeight="1" outlineLevel="1" x14ac:dyDescent="0.2">
      <c r="B113" s="299" t="s">
        <v>246</v>
      </c>
      <c r="L113" s="247">
        <f t="shared" si="71"/>
        <v>0</v>
      </c>
      <c r="M113" s="247">
        <f t="shared" si="72"/>
        <v>0</v>
      </c>
      <c r="N113" s="247">
        <f t="shared" si="73"/>
        <v>0</v>
      </c>
      <c r="O113" s="247">
        <f t="shared" si="74"/>
        <v>0</v>
      </c>
      <c r="P113" s="247">
        <f t="shared" si="75"/>
        <v>0</v>
      </c>
      <c r="Q113" s="349">
        <f t="shared" si="76"/>
        <v>0</v>
      </c>
      <c r="R113" s="247">
        <f t="shared" si="77"/>
        <v>-4500</v>
      </c>
      <c r="S113" s="247">
        <f t="shared" si="78"/>
        <v>0</v>
      </c>
      <c r="T113" s="349">
        <f t="shared" si="79"/>
        <v>0</v>
      </c>
      <c r="U113" s="247">
        <f t="shared" si="80"/>
        <v>-6000</v>
      </c>
      <c r="V113" s="247">
        <f t="shared" si="81"/>
        <v>0</v>
      </c>
      <c r="W113" s="247">
        <f t="shared" si="82"/>
        <v>0</v>
      </c>
      <c r="X113" s="247">
        <f t="shared" si="83"/>
        <v>0</v>
      </c>
      <c r="Y113" s="247">
        <f t="shared" si="84"/>
        <v>-3000</v>
      </c>
      <c r="Z113" s="247">
        <f t="shared" si="85"/>
        <v>0</v>
      </c>
      <c r="AA113" s="247">
        <f t="shared" si="86"/>
        <v>0</v>
      </c>
      <c r="AB113" s="247"/>
      <c r="AC113" s="247"/>
      <c r="AD113" s="247">
        <f t="shared" ref="AD113:AD123" si="89">SUM(L113:O113)</f>
        <v>0</v>
      </c>
      <c r="AF113" s="247">
        <f t="shared" ref="AF113:AF123" si="90">SUM(P113:S113)</f>
        <v>-4500</v>
      </c>
      <c r="AH113" s="247">
        <f t="shared" ref="AH113:AH123" si="91">SUM(T113:W113)</f>
        <v>-6000</v>
      </c>
      <c r="AJ113" s="247">
        <f t="shared" ref="AJ113:AJ123" si="92">SUM(X113:AA113)</f>
        <v>-3000</v>
      </c>
    </row>
    <row r="114" spans="2:36" ht="16" hidden="1" customHeight="1" outlineLevel="1" x14ac:dyDescent="0.2">
      <c r="B114" s="299" t="s">
        <v>247</v>
      </c>
      <c r="L114" s="247">
        <f t="shared" si="71"/>
        <v>0</v>
      </c>
      <c r="M114" s="247">
        <f t="shared" si="72"/>
        <v>0</v>
      </c>
      <c r="N114" s="247">
        <f t="shared" si="73"/>
        <v>0</v>
      </c>
      <c r="O114" s="247">
        <f t="shared" si="74"/>
        <v>0</v>
      </c>
      <c r="P114" s="247">
        <f t="shared" si="75"/>
        <v>0</v>
      </c>
      <c r="Q114" s="349">
        <f t="shared" si="76"/>
        <v>0</v>
      </c>
      <c r="R114" s="247">
        <f t="shared" si="77"/>
        <v>-5500</v>
      </c>
      <c r="S114" s="247">
        <f t="shared" si="78"/>
        <v>0</v>
      </c>
      <c r="T114" s="349">
        <f t="shared" si="79"/>
        <v>0</v>
      </c>
      <c r="U114" s="247">
        <f t="shared" si="80"/>
        <v>-10000</v>
      </c>
      <c r="V114" s="247">
        <f t="shared" si="81"/>
        <v>0</v>
      </c>
      <c r="W114" s="247">
        <f t="shared" si="82"/>
        <v>0</v>
      </c>
      <c r="X114" s="247">
        <f t="shared" si="83"/>
        <v>0</v>
      </c>
      <c r="Y114" s="247">
        <f t="shared" si="84"/>
        <v>-5000</v>
      </c>
      <c r="Z114" s="247">
        <f t="shared" si="85"/>
        <v>0</v>
      </c>
      <c r="AA114" s="247">
        <f t="shared" si="86"/>
        <v>0</v>
      </c>
      <c r="AB114" s="247"/>
      <c r="AC114" s="247"/>
      <c r="AD114" s="247">
        <f t="shared" si="89"/>
        <v>0</v>
      </c>
      <c r="AF114" s="247">
        <f t="shared" si="90"/>
        <v>-5500</v>
      </c>
      <c r="AH114" s="247">
        <f t="shared" si="91"/>
        <v>-10000</v>
      </c>
      <c r="AJ114" s="247">
        <f t="shared" si="92"/>
        <v>-5000</v>
      </c>
    </row>
    <row r="115" spans="2:36" ht="16" hidden="1" customHeight="1" outlineLevel="1" x14ac:dyDescent="0.2">
      <c r="B115" s="299" t="s">
        <v>388</v>
      </c>
      <c r="L115" s="247">
        <f t="shared" si="71"/>
        <v>0</v>
      </c>
      <c r="M115" s="247">
        <f t="shared" si="72"/>
        <v>0</v>
      </c>
      <c r="N115" s="247">
        <f t="shared" si="73"/>
        <v>0</v>
      </c>
      <c r="O115" s="247">
        <f t="shared" si="74"/>
        <v>0</v>
      </c>
      <c r="P115" s="247">
        <f t="shared" si="75"/>
        <v>0</v>
      </c>
      <c r="Q115" s="349">
        <f t="shared" si="76"/>
        <v>0</v>
      </c>
      <c r="R115" s="247">
        <f t="shared" si="77"/>
        <v>-3000</v>
      </c>
      <c r="S115" s="247">
        <f t="shared" si="78"/>
        <v>0</v>
      </c>
      <c r="T115" s="349">
        <f t="shared" si="79"/>
        <v>0</v>
      </c>
      <c r="U115" s="247">
        <f t="shared" si="80"/>
        <v>-4000</v>
      </c>
      <c r="V115" s="247">
        <f t="shared" si="81"/>
        <v>0</v>
      </c>
      <c r="W115" s="247">
        <f t="shared" si="82"/>
        <v>0</v>
      </c>
      <c r="X115" s="247">
        <f t="shared" si="83"/>
        <v>0</v>
      </c>
      <c r="Y115" s="247">
        <f t="shared" si="84"/>
        <v>-2000</v>
      </c>
      <c r="Z115" s="247">
        <f t="shared" si="85"/>
        <v>0</v>
      </c>
      <c r="AA115" s="247">
        <f t="shared" si="86"/>
        <v>0</v>
      </c>
      <c r="AB115" s="247"/>
      <c r="AC115" s="247"/>
      <c r="AD115" s="247">
        <f t="shared" si="89"/>
        <v>0</v>
      </c>
      <c r="AF115" s="247">
        <f t="shared" si="90"/>
        <v>-3000</v>
      </c>
      <c r="AH115" s="247">
        <f t="shared" si="91"/>
        <v>-4000</v>
      </c>
      <c r="AJ115" s="247">
        <f t="shared" si="92"/>
        <v>-2000</v>
      </c>
    </row>
    <row r="116" spans="2:36" ht="16" hidden="1" customHeight="1" outlineLevel="1" x14ac:dyDescent="0.2">
      <c r="B116" s="299" t="s">
        <v>248</v>
      </c>
      <c r="L116" s="247">
        <f t="shared" si="71"/>
        <v>0</v>
      </c>
      <c r="M116" s="247">
        <f t="shared" si="72"/>
        <v>0</v>
      </c>
      <c r="N116" s="247">
        <f t="shared" si="73"/>
        <v>0</v>
      </c>
      <c r="O116" s="247">
        <f t="shared" si="74"/>
        <v>0</v>
      </c>
      <c r="P116" s="247">
        <f t="shared" si="75"/>
        <v>0</v>
      </c>
      <c r="Q116" s="349">
        <f t="shared" si="76"/>
        <v>0</v>
      </c>
      <c r="R116" s="247">
        <f t="shared" si="77"/>
        <v>-1900</v>
      </c>
      <c r="S116" s="247">
        <f t="shared" si="78"/>
        <v>0</v>
      </c>
      <c r="T116" s="349">
        <f t="shared" si="79"/>
        <v>0</v>
      </c>
      <c r="U116" s="247">
        <f t="shared" si="80"/>
        <v>-2350</v>
      </c>
      <c r="V116" s="247">
        <f t="shared" si="81"/>
        <v>0</v>
      </c>
      <c r="W116" s="247">
        <f t="shared" si="82"/>
        <v>0</v>
      </c>
      <c r="X116" s="247">
        <f t="shared" si="83"/>
        <v>0</v>
      </c>
      <c r="Y116" s="247">
        <f t="shared" si="84"/>
        <v>-1000</v>
      </c>
      <c r="Z116" s="247">
        <f t="shared" si="85"/>
        <v>0</v>
      </c>
      <c r="AA116" s="247">
        <f t="shared" si="86"/>
        <v>0</v>
      </c>
      <c r="AB116" s="247"/>
      <c r="AC116" s="247"/>
      <c r="AD116" s="247">
        <f t="shared" si="89"/>
        <v>0</v>
      </c>
      <c r="AF116" s="247">
        <f t="shared" si="90"/>
        <v>-1900</v>
      </c>
      <c r="AH116" s="247">
        <f t="shared" si="91"/>
        <v>-2350</v>
      </c>
      <c r="AJ116" s="247">
        <f t="shared" si="92"/>
        <v>-1000</v>
      </c>
    </row>
    <row r="117" spans="2:36" ht="16" hidden="1" customHeight="1" outlineLevel="1" x14ac:dyDescent="0.2">
      <c r="B117" s="299" t="s">
        <v>249</v>
      </c>
      <c r="L117" s="247">
        <f t="shared" si="71"/>
        <v>0</v>
      </c>
      <c r="M117" s="247">
        <f t="shared" si="72"/>
        <v>0</v>
      </c>
      <c r="N117" s="247">
        <f t="shared" si="73"/>
        <v>0</v>
      </c>
      <c r="O117" s="247">
        <f t="shared" si="74"/>
        <v>0</v>
      </c>
      <c r="P117" s="247">
        <f t="shared" si="75"/>
        <v>0</v>
      </c>
      <c r="Q117" s="349">
        <f t="shared" si="76"/>
        <v>0</v>
      </c>
      <c r="R117" s="247">
        <f t="shared" si="77"/>
        <v>-1000</v>
      </c>
      <c r="S117" s="247">
        <f t="shared" si="78"/>
        <v>0</v>
      </c>
      <c r="T117" s="349">
        <f t="shared" si="79"/>
        <v>0</v>
      </c>
      <c r="U117" s="247">
        <f t="shared" si="80"/>
        <v>-1500</v>
      </c>
      <c r="V117" s="247">
        <f t="shared" si="81"/>
        <v>0</v>
      </c>
      <c r="W117" s="247">
        <f t="shared" si="82"/>
        <v>0</v>
      </c>
      <c r="X117" s="247">
        <f t="shared" si="83"/>
        <v>0</v>
      </c>
      <c r="Y117" s="247">
        <f t="shared" si="84"/>
        <v>-600</v>
      </c>
      <c r="Z117" s="247">
        <f t="shared" si="85"/>
        <v>0</v>
      </c>
      <c r="AA117" s="247">
        <f t="shared" si="86"/>
        <v>0</v>
      </c>
      <c r="AB117" s="247"/>
      <c r="AC117" s="247"/>
      <c r="AD117" s="247">
        <f t="shared" si="89"/>
        <v>0</v>
      </c>
      <c r="AF117" s="247">
        <f t="shared" si="90"/>
        <v>-1000</v>
      </c>
      <c r="AH117" s="247">
        <f t="shared" si="91"/>
        <v>-1500</v>
      </c>
      <c r="AJ117" s="247">
        <f t="shared" si="92"/>
        <v>-600</v>
      </c>
    </row>
    <row r="118" spans="2:36" ht="16" hidden="1" customHeight="1" outlineLevel="1" x14ac:dyDescent="0.2">
      <c r="B118" s="299" t="s">
        <v>250</v>
      </c>
      <c r="L118" s="247">
        <f t="shared" si="71"/>
        <v>0</v>
      </c>
      <c r="M118" s="247">
        <f t="shared" si="72"/>
        <v>0</v>
      </c>
      <c r="N118" s="247">
        <f t="shared" si="73"/>
        <v>0</v>
      </c>
      <c r="O118" s="247">
        <f t="shared" si="74"/>
        <v>0</v>
      </c>
      <c r="P118" s="247">
        <f t="shared" si="75"/>
        <v>0</v>
      </c>
      <c r="Q118" s="349">
        <f t="shared" si="76"/>
        <v>0</v>
      </c>
      <c r="R118" s="247">
        <f t="shared" si="77"/>
        <v>-3000</v>
      </c>
      <c r="S118" s="247">
        <f t="shared" si="78"/>
        <v>0</v>
      </c>
      <c r="T118" s="349">
        <f t="shared" si="79"/>
        <v>0</v>
      </c>
      <c r="U118" s="247">
        <f t="shared" si="80"/>
        <v>-4000</v>
      </c>
      <c r="V118" s="247">
        <f t="shared" si="81"/>
        <v>0</v>
      </c>
      <c r="W118" s="247">
        <f t="shared" si="82"/>
        <v>0</v>
      </c>
      <c r="X118" s="247">
        <f t="shared" si="83"/>
        <v>0</v>
      </c>
      <c r="Y118" s="247">
        <f t="shared" si="84"/>
        <v>-2000</v>
      </c>
      <c r="Z118" s="247">
        <f t="shared" si="85"/>
        <v>0</v>
      </c>
      <c r="AA118" s="247">
        <f t="shared" si="86"/>
        <v>0</v>
      </c>
      <c r="AB118" s="247"/>
      <c r="AC118" s="247"/>
      <c r="AD118" s="247">
        <f t="shared" si="89"/>
        <v>0</v>
      </c>
      <c r="AF118" s="247">
        <f t="shared" si="90"/>
        <v>-3000</v>
      </c>
      <c r="AH118" s="247">
        <f t="shared" si="91"/>
        <v>-4000</v>
      </c>
      <c r="AJ118" s="247">
        <f t="shared" si="92"/>
        <v>-2000</v>
      </c>
    </row>
    <row r="119" spans="2:36" ht="16" hidden="1" customHeight="1" outlineLevel="1" x14ac:dyDescent="0.2">
      <c r="B119" s="299" t="s">
        <v>251</v>
      </c>
      <c r="L119" s="247">
        <f t="shared" si="71"/>
        <v>0</v>
      </c>
      <c r="M119" s="247">
        <f t="shared" si="72"/>
        <v>0</v>
      </c>
      <c r="N119" s="247">
        <f t="shared" si="73"/>
        <v>0</v>
      </c>
      <c r="O119" s="247">
        <f t="shared" si="74"/>
        <v>0</v>
      </c>
      <c r="P119" s="247">
        <f t="shared" si="75"/>
        <v>0</v>
      </c>
      <c r="Q119" s="349">
        <f t="shared" si="76"/>
        <v>0</v>
      </c>
      <c r="R119" s="247">
        <f t="shared" si="77"/>
        <v>-1500</v>
      </c>
      <c r="S119" s="247">
        <f t="shared" si="78"/>
        <v>0</v>
      </c>
      <c r="T119" s="349">
        <f t="shared" si="79"/>
        <v>0</v>
      </c>
      <c r="U119" s="247">
        <f t="shared" si="80"/>
        <v>-2500</v>
      </c>
      <c r="V119" s="247">
        <f t="shared" si="81"/>
        <v>0</v>
      </c>
      <c r="W119" s="247">
        <f t="shared" si="82"/>
        <v>0</v>
      </c>
      <c r="X119" s="247">
        <f t="shared" si="83"/>
        <v>0</v>
      </c>
      <c r="Y119" s="247">
        <f t="shared" si="84"/>
        <v>-1000</v>
      </c>
      <c r="Z119" s="247">
        <f t="shared" si="85"/>
        <v>0</v>
      </c>
      <c r="AA119" s="247">
        <f t="shared" si="86"/>
        <v>0</v>
      </c>
      <c r="AB119" s="247"/>
      <c r="AC119" s="247"/>
      <c r="AD119" s="247">
        <f t="shared" si="89"/>
        <v>0</v>
      </c>
      <c r="AF119" s="247">
        <f t="shared" si="90"/>
        <v>-1500</v>
      </c>
      <c r="AH119" s="247">
        <f t="shared" si="91"/>
        <v>-2500</v>
      </c>
      <c r="AJ119" s="247">
        <f t="shared" si="92"/>
        <v>-1000</v>
      </c>
    </row>
    <row r="120" spans="2:36" ht="16" hidden="1" customHeight="1" outlineLevel="1" x14ac:dyDescent="0.2">
      <c r="B120" s="299" t="s">
        <v>242</v>
      </c>
      <c r="L120" s="247">
        <f t="shared" si="71"/>
        <v>0</v>
      </c>
      <c r="M120" s="247">
        <f t="shared" si="72"/>
        <v>0</v>
      </c>
      <c r="N120" s="247">
        <f t="shared" si="73"/>
        <v>0</v>
      </c>
      <c r="O120" s="247">
        <f t="shared" si="74"/>
        <v>0</v>
      </c>
      <c r="P120" s="247">
        <f t="shared" si="75"/>
        <v>0</v>
      </c>
      <c r="Q120" s="349">
        <f t="shared" si="76"/>
        <v>0</v>
      </c>
      <c r="R120" s="247">
        <f t="shared" si="77"/>
        <v>-1500</v>
      </c>
      <c r="S120" s="247">
        <f t="shared" si="78"/>
        <v>0</v>
      </c>
      <c r="T120" s="349">
        <f t="shared" si="79"/>
        <v>0</v>
      </c>
      <c r="U120" s="247">
        <f t="shared" si="80"/>
        <v>-2000</v>
      </c>
      <c r="V120" s="247">
        <f t="shared" si="81"/>
        <v>0</v>
      </c>
      <c r="W120" s="247">
        <f t="shared" si="82"/>
        <v>0</v>
      </c>
      <c r="X120" s="247">
        <f t="shared" si="83"/>
        <v>0</v>
      </c>
      <c r="Y120" s="247">
        <f t="shared" si="84"/>
        <v>-1000</v>
      </c>
      <c r="Z120" s="247">
        <f t="shared" si="85"/>
        <v>0</v>
      </c>
      <c r="AA120" s="247">
        <f t="shared" si="86"/>
        <v>0</v>
      </c>
      <c r="AB120" s="247"/>
      <c r="AC120" s="247"/>
      <c r="AD120" s="247">
        <f t="shared" si="89"/>
        <v>0</v>
      </c>
      <c r="AF120" s="247">
        <f t="shared" si="90"/>
        <v>-1500</v>
      </c>
      <c r="AH120" s="247">
        <f t="shared" si="91"/>
        <v>-2000</v>
      </c>
      <c r="AJ120" s="247">
        <f t="shared" si="92"/>
        <v>-1000</v>
      </c>
    </row>
    <row r="121" spans="2:36" ht="16" hidden="1" customHeight="1" outlineLevel="1" x14ac:dyDescent="0.2">
      <c r="B121" s="299" t="s">
        <v>252</v>
      </c>
      <c r="L121" s="247">
        <f t="shared" si="71"/>
        <v>0</v>
      </c>
      <c r="M121" s="247">
        <f t="shared" si="72"/>
        <v>0</v>
      </c>
      <c r="N121" s="247">
        <f t="shared" si="73"/>
        <v>0</v>
      </c>
      <c r="O121" s="247">
        <f t="shared" si="74"/>
        <v>0</v>
      </c>
      <c r="P121" s="247">
        <f t="shared" si="75"/>
        <v>0</v>
      </c>
      <c r="Q121" s="349">
        <f t="shared" si="76"/>
        <v>0</v>
      </c>
      <c r="R121" s="247">
        <f t="shared" si="77"/>
        <v>-1320</v>
      </c>
      <c r="S121" s="247">
        <f t="shared" si="78"/>
        <v>0</v>
      </c>
      <c r="T121" s="349">
        <f t="shared" si="79"/>
        <v>0</v>
      </c>
      <c r="U121" s="247">
        <f t="shared" si="80"/>
        <v>-1500</v>
      </c>
      <c r="V121" s="247">
        <f t="shared" si="81"/>
        <v>0</v>
      </c>
      <c r="W121" s="247">
        <f t="shared" si="82"/>
        <v>0</v>
      </c>
      <c r="X121" s="247">
        <f t="shared" si="83"/>
        <v>0</v>
      </c>
      <c r="Y121" s="247">
        <f t="shared" si="84"/>
        <v>-900</v>
      </c>
      <c r="Z121" s="247">
        <f t="shared" si="85"/>
        <v>0</v>
      </c>
      <c r="AA121" s="247">
        <f t="shared" si="86"/>
        <v>0</v>
      </c>
      <c r="AB121" s="247"/>
      <c r="AC121" s="247"/>
      <c r="AD121" s="247">
        <f t="shared" si="89"/>
        <v>0</v>
      </c>
      <c r="AF121" s="247">
        <f t="shared" si="90"/>
        <v>-1320</v>
      </c>
      <c r="AH121" s="247">
        <f t="shared" si="91"/>
        <v>-1500</v>
      </c>
      <c r="AJ121" s="247">
        <f t="shared" si="92"/>
        <v>-900</v>
      </c>
    </row>
    <row r="122" spans="2:36" ht="16" hidden="1" customHeight="1" outlineLevel="1" x14ac:dyDescent="0.2">
      <c r="B122" s="299" t="s">
        <v>253</v>
      </c>
      <c r="L122" s="247">
        <f t="shared" si="71"/>
        <v>0</v>
      </c>
      <c r="M122" s="247">
        <f t="shared" si="72"/>
        <v>0</v>
      </c>
      <c r="N122" s="247">
        <f t="shared" si="73"/>
        <v>0</v>
      </c>
      <c r="O122" s="247">
        <f t="shared" si="74"/>
        <v>0</v>
      </c>
      <c r="P122" s="247">
        <f t="shared" si="75"/>
        <v>0</v>
      </c>
      <c r="Q122" s="349">
        <f t="shared" si="76"/>
        <v>0</v>
      </c>
      <c r="R122" s="247">
        <f t="shared" si="77"/>
        <v>-1821</v>
      </c>
      <c r="S122" s="247">
        <f t="shared" si="78"/>
        <v>0</v>
      </c>
      <c r="T122" s="349">
        <f t="shared" si="79"/>
        <v>0</v>
      </c>
      <c r="U122" s="247">
        <f t="shared" si="80"/>
        <v>-4800</v>
      </c>
      <c r="V122" s="247">
        <f t="shared" si="81"/>
        <v>0</v>
      </c>
      <c r="W122" s="247">
        <f t="shared" si="82"/>
        <v>0</v>
      </c>
      <c r="X122" s="247">
        <f t="shared" si="83"/>
        <v>0</v>
      </c>
      <c r="Y122" s="247">
        <f t="shared" si="84"/>
        <v>-2800</v>
      </c>
      <c r="Z122" s="247">
        <f t="shared" si="85"/>
        <v>0</v>
      </c>
      <c r="AA122" s="247">
        <f t="shared" si="86"/>
        <v>0</v>
      </c>
      <c r="AB122" s="247"/>
      <c r="AC122" s="247"/>
      <c r="AD122" s="247">
        <f t="shared" si="89"/>
        <v>0</v>
      </c>
      <c r="AF122" s="247">
        <f t="shared" si="90"/>
        <v>-1821</v>
      </c>
      <c r="AH122" s="247">
        <f t="shared" si="91"/>
        <v>-4800</v>
      </c>
      <c r="AJ122" s="247">
        <f t="shared" si="92"/>
        <v>-2800</v>
      </c>
    </row>
    <row r="123" spans="2:36" ht="16" hidden="1" customHeight="1" outlineLevel="1" x14ac:dyDescent="0.2">
      <c r="B123" s="299" t="s">
        <v>254</v>
      </c>
      <c r="L123" s="247">
        <f t="shared" si="71"/>
        <v>0</v>
      </c>
      <c r="M123" s="247">
        <f t="shared" si="72"/>
        <v>0</v>
      </c>
      <c r="N123" s="247">
        <f t="shared" si="73"/>
        <v>0</v>
      </c>
      <c r="O123" s="247">
        <f t="shared" si="74"/>
        <v>0</v>
      </c>
      <c r="P123" s="247">
        <f t="shared" si="75"/>
        <v>0</v>
      </c>
      <c r="Q123" s="349">
        <f t="shared" si="76"/>
        <v>0</v>
      </c>
      <c r="R123" s="247">
        <f t="shared" si="77"/>
        <v>-1880</v>
      </c>
      <c r="S123" s="247">
        <f t="shared" si="78"/>
        <v>0</v>
      </c>
      <c r="T123" s="349">
        <f t="shared" si="79"/>
        <v>0</v>
      </c>
      <c r="U123" s="247">
        <f t="shared" si="80"/>
        <v>-3760</v>
      </c>
      <c r="V123" s="247">
        <f t="shared" si="81"/>
        <v>0</v>
      </c>
      <c r="W123" s="247">
        <f t="shared" si="82"/>
        <v>0</v>
      </c>
      <c r="X123" s="247">
        <f t="shared" si="83"/>
        <v>0</v>
      </c>
      <c r="Y123" s="247">
        <f t="shared" si="84"/>
        <v>-1880</v>
      </c>
      <c r="Z123" s="247">
        <f t="shared" si="85"/>
        <v>0</v>
      </c>
      <c r="AA123" s="247">
        <f t="shared" si="86"/>
        <v>0</v>
      </c>
      <c r="AB123" s="247"/>
      <c r="AC123" s="247"/>
      <c r="AD123" s="247">
        <f t="shared" si="89"/>
        <v>0</v>
      </c>
      <c r="AF123" s="247">
        <f t="shared" si="90"/>
        <v>-1880</v>
      </c>
      <c r="AH123" s="247">
        <f t="shared" si="91"/>
        <v>-3760</v>
      </c>
      <c r="AJ123" s="247">
        <f t="shared" si="92"/>
        <v>-1880</v>
      </c>
    </row>
    <row r="124" spans="2:36" ht="16" hidden="1" customHeight="1" outlineLevel="1" x14ac:dyDescent="0.2">
      <c r="B124" s="299"/>
      <c r="L124" s="247"/>
      <c r="M124" s="247"/>
      <c r="N124" s="247"/>
      <c r="O124" s="247"/>
      <c r="P124" s="247"/>
      <c r="Q124" s="349"/>
      <c r="R124" s="247"/>
      <c r="S124" s="247"/>
      <c r="T124" s="349"/>
      <c r="U124" s="247"/>
      <c r="V124" s="247"/>
      <c r="W124" s="247"/>
      <c r="X124" s="247"/>
      <c r="Y124" s="247"/>
      <c r="Z124" s="247"/>
      <c r="AA124" s="247"/>
      <c r="AB124" s="247"/>
      <c r="AC124" s="247"/>
      <c r="AD124" s="247"/>
      <c r="AF124" s="247"/>
      <c r="AH124" s="247"/>
      <c r="AJ124" s="247"/>
    </row>
    <row r="125" spans="2:36" collapsed="1" x14ac:dyDescent="0.2">
      <c r="B125" s="17" t="s">
        <v>259</v>
      </c>
      <c r="L125" s="247">
        <f t="shared" ref="L125:L133" si="93">SUM(D52:F52)</f>
        <v>-1408.2</v>
      </c>
      <c r="M125" s="247">
        <f t="shared" ref="M125:M133" si="94">SUM(G52:I52)</f>
        <v>-1058.9899999999998</v>
      </c>
      <c r="N125" s="247">
        <f t="shared" ref="N125:N133" si="95">SUM(J52:L52)</f>
        <v>-9961.06</v>
      </c>
      <c r="O125" s="247">
        <f t="shared" ref="O125:O133" si="96">SUM(M52:O52)</f>
        <v>-12408.241666666667</v>
      </c>
      <c r="P125" s="247">
        <f t="shared" ref="P125:P133" si="97">SUM(P52:R52)</f>
        <v>-850</v>
      </c>
      <c r="Q125" s="349">
        <f t="shared" ref="Q125:Q133" si="98">SUM(S52:U52)</f>
        <v>-1006.068559105443</v>
      </c>
      <c r="R125" s="247">
        <f t="shared" ref="R125:R135" si="99">SUM(V52:X52)</f>
        <v>-5171.9896271456964</v>
      </c>
      <c r="S125" s="247">
        <f t="shared" ref="S125:S133" si="100">SUM(Y52:AA52)</f>
        <v>-5090.6299999999992</v>
      </c>
      <c r="T125" s="349">
        <f t="shared" ref="T125:T133" si="101">SUM(AB52:AD52)</f>
        <v>-6948.9477737604593</v>
      </c>
      <c r="U125" s="247">
        <f t="shared" ref="U125:U133" si="102">SUM(AE52:AG52)</f>
        <v>-7240.4234203269079</v>
      </c>
      <c r="V125" s="247">
        <f t="shared" ref="V125:V133" si="103">SUM(AH52:AJ52)</f>
        <v>-6990.6299999999992</v>
      </c>
      <c r="W125" s="247">
        <f t="shared" ref="W125:W133" si="104">SUM(AK52:AM52)</f>
        <v>-6990.6299999999992</v>
      </c>
      <c r="X125" s="247">
        <f t="shared" ref="X125:X133" si="105">SUM(AN52:AP52)</f>
        <v>-8974.5300000000007</v>
      </c>
      <c r="Y125" s="247">
        <f t="shared" ref="Y125:Y133" si="106">SUM(AQ52:AS52)</f>
        <v>-9896.562556265013</v>
      </c>
      <c r="Z125" s="247">
        <f t="shared" ref="Z125:Z133" si="107">SUM(AT52:AV52)</f>
        <v>-9390.630000000001</v>
      </c>
      <c r="AA125" s="247">
        <f t="shared" ref="AA125:AA133" si="108">SUM(AW52:AY52)</f>
        <v>-9390.630000000001</v>
      </c>
      <c r="AB125" s="247"/>
      <c r="AC125" s="247"/>
      <c r="AD125" s="247">
        <f>SUM(L125:O125)</f>
        <v>-24836.491666666669</v>
      </c>
      <c r="AF125" s="247">
        <f>SUM(P125:S125)</f>
        <v>-12118.688186251138</v>
      </c>
      <c r="AH125" s="247">
        <f>SUM(T125:W125)</f>
        <v>-28170.631194087364</v>
      </c>
      <c r="AJ125" s="247">
        <f>SUM(X125:AA125)</f>
        <v>-37652.352556265017</v>
      </c>
    </row>
    <row r="126" spans="2:36" ht="16" hidden="1" customHeight="1" outlineLevel="1" x14ac:dyDescent="0.2">
      <c r="B126" s="299" t="s">
        <v>320</v>
      </c>
      <c r="L126" s="247">
        <f t="shared" si="93"/>
        <v>0</v>
      </c>
      <c r="M126" s="247">
        <f t="shared" si="94"/>
        <v>-68.38</v>
      </c>
      <c r="N126" s="247">
        <f t="shared" si="95"/>
        <v>0</v>
      </c>
      <c r="O126" s="247">
        <f t="shared" si="96"/>
        <v>-122.51</v>
      </c>
      <c r="P126" s="247">
        <f t="shared" si="97"/>
        <v>0</v>
      </c>
      <c r="Q126" s="349">
        <f t="shared" si="98"/>
        <v>0</v>
      </c>
      <c r="R126" s="247">
        <f t="shared" si="99"/>
        <v>-1500</v>
      </c>
      <c r="S126" s="247">
        <f t="shared" si="100"/>
        <v>-1500</v>
      </c>
      <c r="T126" s="349">
        <f t="shared" si="101"/>
        <v>-1500</v>
      </c>
      <c r="U126" s="247">
        <f t="shared" si="102"/>
        <v>-1500</v>
      </c>
      <c r="V126" s="247">
        <f t="shared" si="103"/>
        <v>-1500</v>
      </c>
      <c r="W126" s="247">
        <f t="shared" si="104"/>
        <v>-1500</v>
      </c>
      <c r="X126" s="247">
        <f t="shared" si="105"/>
        <v>-3000</v>
      </c>
      <c r="Y126" s="247">
        <f t="shared" si="106"/>
        <v>-3000</v>
      </c>
      <c r="Z126" s="247">
        <f t="shared" si="107"/>
        <v>-3000</v>
      </c>
      <c r="AA126" s="247">
        <f t="shared" si="108"/>
        <v>-3000</v>
      </c>
      <c r="AB126" s="247"/>
      <c r="AC126" s="247"/>
      <c r="AD126" s="247">
        <f t="shared" ref="AD126:AD133" si="109">SUM(L126:O126)</f>
        <v>-190.89</v>
      </c>
      <c r="AF126" s="247">
        <f t="shared" ref="AF126:AF133" si="110">SUM(P126:S126)</f>
        <v>-3000</v>
      </c>
      <c r="AH126" s="247">
        <f t="shared" ref="AH126:AH133" si="111">SUM(T126:W126)</f>
        <v>-6000</v>
      </c>
      <c r="AJ126" s="247">
        <f t="shared" ref="AJ126:AJ133" si="112">SUM(X126:AA126)</f>
        <v>-12000</v>
      </c>
    </row>
    <row r="127" spans="2:36" ht="16" hidden="1" customHeight="1" outlineLevel="1" x14ac:dyDescent="0.2">
      <c r="B127" s="299" t="s">
        <v>239</v>
      </c>
      <c r="L127" s="247">
        <f t="shared" si="93"/>
        <v>-701.94</v>
      </c>
      <c r="M127" s="247">
        <f t="shared" si="94"/>
        <v>0</v>
      </c>
      <c r="N127" s="247">
        <f t="shared" si="95"/>
        <v>-1812</v>
      </c>
      <c r="O127" s="247">
        <f t="shared" si="96"/>
        <v>0</v>
      </c>
      <c r="P127" s="247">
        <f t="shared" si="97"/>
        <v>0</v>
      </c>
      <c r="Q127" s="349">
        <f t="shared" si="98"/>
        <v>0</v>
      </c>
      <c r="R127" s="247">
        <f t="shared" si="99"/>
        <v>-600</v>
      </c>
      <c r="S127" s="247">
        <f t="shared" si="100"/>
        <v>-600</v>
      </c>
      <c r="T127" s="349">
        <f t="shared" si="101"/>
        <v>-600</v>
      </c>
      <c r="U127" s="247">
        <f t="shared" si="102"/>
        <v>-600</v>
      </c>
      <c r="V127" s="247">
        <f t="shared" si="103"/>
        <v>-600</v>
      </c>
      <c r="W127" s="247">
        <f t="shared" si="104"/>
        <v>-600</v>
      </c>
      <c r="X127" s="247">
        <f t="shared" si="105"/>
        <v>-900</v>
      </c>
      <c r="Y127" s="247">
        <f t="shared" si="106"/>
        <v>-900</v>
      </c>
      <c r="Z127" s="247">
        <f t="shared" si="107"/>
        <v>-900</v>
      </c>
      <c r="AA127" s="247">
        <f t="shared" si="108"/>
        <v>-900</v>
      </c>
      <c r="AB127" s="247"/>
      <c r="AC127" s="247"/>
      <c r="AD127" s="247">
        <f t="shared" si="109"/>
        <v>-2513.94</v>
      </c>
      <c r="AF127" s="247">
        <f t="shared" si="110"/>
        <v>-1200</v>
      </c>
      <c r="AH127" s="247">
        <f t="shared" si="111"/>
        <v>-2400</v>
      </c>
      <c r="AJ127" s="247">
        <f t="shared" si="112"/>
        <v>-3600</v>
      </c>
    </row>
    <row r="128" spans="2:36" ht="16" hidden="1" customHeight="1" outlineLevel="1" x14ac:dyDescent="0.2">
      <c r="B128" s="299" t="s">
        <v>230</v>
      </c>
      <c r="L128" s="247">
        <f t="shared" si="93"/>
        <v>-22.71</v>
      </c>
      <c r="M128" s="247">
        <f t="shared" si="94"/>
        <v>-161.19</v>
      </c>
      <c r="N128" s="247">
        <f t="shared" si="95"/>
        <v>0</v>
      </c>
      <c r="O128" s="247">
        <f t="shared" si="96"/>
        <v>0</v>
      </c>
      <c r="P128" s="247">
        <f t="shared" si="97"/>
        <v>0</v>
      </c>
      <c r="Q128" s="349">
        <f t="shared" si="98"/>
        <v>-156.06855910544297</v>
      </c>
      <c r="R128" s="247">
        <f t="shared" si="99"/>
        <v>-81.359627145697218</v>
      </c>
      <c r="S128" s="247">
        <f t="shared" si="100"/>
        <v>0</v>
      </c>
      <c r="T128" s="349">
        <f t="shared" si="101"/>
        <v>-558.3177737604608</v>
      </c>
      <c r="U128" s="247">
        <f t="shared" si="102"/>
        <v>-249.79342032690872</v>
      </c>
      <c r="V128" s="247">
        <f t="shared" si="103"/>
        <v>0</v>
      </c>
      <c r="W128" s="247">
        <f t="shared" si="104"/>
        <v>0</v>
      </c>
      <c r="X128" s="247">
        <f t="shared" si="105"/>
        <v>-183.9</v>
      </c>
      <c r="Y128" s="247">
        <f t="shared" si="106"/>
        <v>-505.932556265014</v>
      </c>
      <c r="Z128" s="247">
        <f t="shared" si="107"/>
        <v>0</v>
      </c>
      <c r="AA128" s="247">
        <f t="shared" si="108"/>
        <v>0</v>
      </c>
      <c r="AB128" s="247"/>
      <c r="AC128" s="247"/>
      <c r="AD128" s="247">
        <f t="shared" si="109"/>
        <v>-183.9</v>
      </c>
      <c r="AF128" s="247">
        <f t="shared" si="110"/>
        <v>-237.42818625114018</v>
      </c>
      <c r="AH128" s="247">
        <f t="shared" si="111"/>
        <v>-808.11119408736954</v>
      </c>
      <c r="AJ128" s="247">
        <f t="shared" si="112"/>
        <v>-689.83255626501398</v>
      </c>
    </row>
    <row r="129" spans="2:36" ht="16" hidden="1" customHeight="1" outlineLevel="1" x14ac:dyDescent="0.2">
      <c r="B129" s="299" t="s">
        <v>236</v>
      </c>
      <c r="L129" s="247">
        <f t="shared" si="93"/>
        <v>-110.80000000000001</v>
      </c>
      <c r="M129" s="247">
        <f t="shared" si="94"/>
        <v>-818.52</v>
      </c>
      <c r="N129" s="247">
        <f t="shared" si="95"/>
        <v>-199.82999999999998</v>
      </c>
      <c r="O129" s="247">
        <f t="shared" si="96"/>
        <v>-1011.48</v>
      </c>
      <c r="P129" s="247">
        <f t="shared" si="97"/>
        <v>0</v>
      </c>
      <c r="Q129" s="349">
        <f t="shared" si="98"/>
        <v>0</v>
      </c>
      <c r="R129" s="247">
        <f t="shared" si="99"/>
        <v>-2140.6299999999997</v>
      </c>
      <c r="S129" s="247">
        <f t="shared" si="100"/>
        <v>-2140.6299999999997</v>
      </c>
      <c r="T129" s="349">
        <f t="shared" si="101"/>
        <v>-2140.6299999999997</v>
      </c>
      <c r="U129" s="247">
        <f t="shared" si="102"/>
        <v>-2140.6299999999997</v>
      </c>
      <c r="V129" s="247">
        <f t="shared" si="103"/>
        <v>-2140.6299999999997</v>
      </c>
      <c r="W129" s="247">
        <f t="shared" si="104"/>
        <v>-2140.6299999999997</v>
      </c>
      <c r="X129" s="247">
        <f t="shared" si="105"/>
        <v>-2140.6299999999997</v>
      </c>
      <c r="Y129" s="247">
        <f t="shared" si="106"/>
        <v>-2140.6299999999997</v>
      </c>
      <c r="Z129" s="247">
        <f t="shared" si="107"/>
        <v>-2140.6299999999997</v>
      </c>
      <c r="AA129" s="247">
        <f t="shared" si="108"/>
        <v>-2140.6299999999997</v>
      </c>
      <c r="AB129" s="247"/>
      <c r="AC129" s="247"/>
      <c r="AD129" s="247">
        <f t="shared" si="109"/>
        <v>-2140.63</v>
      </c>
      <c r="AF129" s="247">
        <f t="shared" si="110"/>
        <v>-4281.2599999999993</v>
      </c>
      <c r="AH129" s="247">
        <f t="shared" si="111"/>
        <v>-8562.5199999999986</v>
      </c>
      <c r="AJ129" s="247">
        <f t="shared" si="112"/>
        <v>-8562.5199999999986</v>
      </c>
    </row>
    <row r="130" spans="2:36" ht="16" hidden="1" customHeight="1" outlineLevel="1" x14ac:dyDescent="0.2">
      <c r="B130" s="299" t="s">
        <v>244</v>
      </c>
      <c r="L130" s="247">
        <f t="shared" si="93"/>
        <v>0</v>
      </c>
      <c r="M130" s="247">
        <f t="shared" si="94"/>
        <v>0</v>
      </c>
      <c r="N130" s="247">
        <f t="shared" si="95"/>
        <v>-1941.7800000000002</v>
      </c>
      <c r="O130" s="247">
        <f t="shared" si="96"/>
        <v>-7394.39</v>
      </c>
      <c r="P130" s="247">
        <f t="shared" si="97"/>
        <v>0</v>
      </c>
      <c r="Q130" s="349">
        <f t="shared" si="98"/>
        <v>0</v>
      </c>
      <c r="R130" s="247">
        <f t="shared" si="99"/>
        <v>0</v>
      </c>
      <c r="S130" s="247">
        <f t="shared" si="100"/>
        <v>0</v>
      </c>
      <c r="T130" s="349">
        <f t="shared" si="101"/>
        <v>0</v>
      </c>
      <c r="U130" s="247">
        <f t="shared" si="102"/>
        <v>0</v>
      </c>
      <c r="V130" s="247">
        <f t="shared" si="103"/>
        <v>0</v>
      </c>
      <c r="W130" s="247">
        <f t="shared" si="104"/>
        <v>0</v>
      </c>
      <c r="X130" s="247">
        <f t="shared" si="105"/>
        <v>0</v>
      </c>
      <c r="Y130" s="247">
        <f t="shared" si="106"/>
        <v>0</v>
      </c>
      <c r="Z130" s="247">
        <f t="shared" si="107"/>
        <v>0</v>
      </c>
      <c r="AA130" s="247">
        <f t="shared" si="108"/>
        <v>0</v>
      </c>
      <c r="AB130" s="247"/>
      <c r="AC130" s="247"/>
      <c r="AD130" s="247">
        <f t="shared" si="109"/>
        <v>-9336.17</v>
      </c>
      <c r="AF130" s="247">
        <f t="shared" si="110"/>
        <v>0</v>
      </c>
      <c r="AH130" s="247">
        <f t="shared" si="111"/>
        <v>0</v>
      </c>
      <c r="AJ130" s="247">
        <f t="shared" si="112"/>
        <v>0</v>
      </c>
    </row>
    <row r="131" spans="2:36" ht="16" hidden="1" customHeight="1" outlineLevel="1" x14ac:dyDescent="0.2">
      <c r="B131" s="299" t="s">
        <v>588</v>
      </c>
      <c r="L131" s="247">
        <f t="shared" si="93"/>
        <v>0</v>
      </c>
      <c r="M131" s="247">
        <f t="shared" si="94"/>
        <v>0</v>
      </c>
      <c r="N131" s="247">
        <f t="shared" si="95"/>
        <v>0</v>
      </c>
      <c r="O131" s="247">
        <f t="shared" si="96"/>
        <v>-1400</v>
      </c>
      <c r="P131" s="247">
        <f t="shared" si="97"/>
        <v>0</v>
      </c>
      <c r="Q131" s="349">
        <f t="shared" si="98"/>
        <v>0</v>
      </c>
      <c r="R131" s="247">
        <f t="shared" si="99"/>
        <v>0</v>
      </c>
      <c r="S131" s="247">
        <f t="shared" si="100"/>
        <v>0</v>
      </c>
      <c r="T131" s="349">
        <f t="shared" si="101"/>
        <v>-1000</v>
      </c>
      <c r="U131" s="247">
        <f t="shared" si="102"/>
        <v>-1000</v>
      </c>
      <c r="V131" s="247">
        <f t="shared" si="103"/>
        <v>-1000</v>
      </c>
      <c r="W131" s="247">
        <f t="shared" si="104"/>
        <v>-1000</v>
      </c>
      <c r="X131" s="247">
        <f t="shared" si="105"/>
        <v>-1000</v>
      </c>
      <c r="Y131" s="247">
        <f t="shared" si="106"/>
        <v>-1000</v>
      </c>
      <c r="Z131" s="247">
        <f t="shared" si="107"/>
        <v>-1000</v>
      </c>
      <c r="AA131" s="247">
        <f t="shared" si="108"/>
        <v>-1000</v>
      </c>
      <c r="AB131" s="247"/>
      <c r="AC131" s="247"/>
      <c r="AD131" s="247">
        <f t="shared" si="109"/>
        <v>-1400</v>
      </c>
      <c r="AF131" s="247">
        <f t="shared" si="110"/>
        <v>0</v>
      </c>
      <c r="AH131" s="247">
        <f t="shared" si="111"/>
        <v>-4000</v>
      </c>
      <c r="AJ131" s="247">
        <f t="shared" si="112"/>
        <v>-4000</v>
      </c>
    </row>
    <row r="132" spans="2:36" ht="16" hidden="1" customHeight="1" outlineLevel="1" x14ac:dyDescent="0.2">
      <c r="B132" s="299" t="s">
        <v>706</v>
      </c>
      <c r="L132" s="247">
        <f t="shared" si="93"/>
        <v>-459.55</v>
      </c>
      <c r="M132" s="247">
        <f t="shared" si="94"/>
        <v>0</v>
      </c>
      <c r="N132" s="247">
        <f t="shared" si="95"/>
        <v>-5626.16</v>
      </c>
      <c r="O132" s="247">
        <f t="shared" si="96"/>
        <v>-3649.49</v>
      </c>
      <c r="P132" s="247">
        <f t="shared" si="97"/>
        <v>0</v>
      </c>
      <c r="Q132" s="349">
        <f t="shared" si="98"/>
        <v>0</v>
      </c>
      <c r="R132" s="247">
        <f t="shared" si="99"/>
        <v>0</v>
      </c>
      <c r="S132" s="247">
        <f t="shared" si="100"/>
        <v>0</v>
      </c>
      <c r="T132" s="349">
        <f t="shared" si="101"/>
        <v>0</v>
      </c>
      <c r="U132" s="247">
        <f t="shared" si="102"/>
        <v>0</v>
      </c>
      <c r="V132" s="247">
        <f t="shared" si="103"/>
        <v>0</v>
      </c>
      <c r="W132" s="247">
        <f t="shared" si="104"/>
        <v>0</v>
      </c>
      <c r="X132" s="247">
        <f t="shared" si="105"/>
        <v>0</v>
      </c>
      <c r="Y132" s="247">
        <f t="shared" si="106"/>
        <v>0</v>
      </c>
      <c r="Z132" s="247">
        <f t="shared" si="107"/>
        <v>0</v>
      </c>
      <c r="AA132" s="247">
        <f t="shared" si="108"/>
        <v>0</v>
      </c>
      <c r="AB132" s="247"/>
      <c r="AC132" s="247"/>
      <c r="AD132" s="247">
        <f t="shared" si="109"/>
        <v>-9735.2000000000007</v>
      </c>
      <c r="AF132" s="247">
        <f t="shared" si="110"/>
        <v>0</v>
      </c>
      <c r="AH132" s="247">
        <f t="shared" si="111"/>
        <v>0</v>
      </c>
      <c r="AJ132" s="247">
        <f t="shared" si="112"/>
        <v>0</v>
      </c>
    </row>
    <row r="133" spans="2:36" ht="16" hidden="1" customHeight="1" outlineLevel="1" x14ac:dyDescent="0.2">
      <c r="B133" s="299" t="s">
        <v>259</v>
      </c>
      <c r="L133" s="247">
        <f t="shared" si="93"/>
        <v>-113.2</v>
      </c>
      <c r="M133" s="247">
        <f t="shared" si="94"/>
        <v>-10.9</v>
      </c>
      <c r="N133" s="247">
        <f t="shared" si="95"/>
        <v>-381.28999999999996</v>
      </c>
      <c r="O133" s="247">
        <f t="shared" si="96"/>
        <v>-676.49</v>
      </c>
      <c r="P133" s="247">
        <f t="shared" si="97"/>
        <v>-600</v>
      </c>
      <c r="Q133" s="349">
        <f t="shared" si="98"/>
        <v>-600</v>
      </c>
      <c r="R133" s="247">
        <f t="shared" si="99"/>
        <v>-600</v>
      </c>
      <c r="S133" s="247">
        <f t="shared" si="100"/>
        <v>-600</v>
      </c>
      <c r="T133" s="349">
        <f t="shared" si="101"/>
        <v>-900</v>
      </c>
      <c r="U133" s="247">
        <f t="shared" si="102"/>
        <v>-1500</v>
      </c>
      <c r="V133" s="247">
        <f t="shared" si="103"/>
        <v>-1500</v>
      </c>
      <c r="W133" s="247">
        <f t="shared" si="104"/>
        <v>-1500</v>
      </c>
      <c r="X133" s="247">
        <f t="shared" si="105"/>
        <v>-1500</v>
      </c>
      <c r="Y133" s="247">
        <f t="shared" si="106"/>
        <v>-2100</v>
      </c>
      <c r="Z133" s="247">
        <f t="shared" si="107"/>
        <v>-2100</v>
      </c>
      <c r="AA133" s="247">
        <f t="shared" si="108"/>
        <v>-2100</v>
      </c>
      <c r="AB133" s="247"/>
      <c r="AC133" s="247"/>
      <c r="AD133" s="247">
        <f t="shared" si="109"/>
        <v>-1181.8800000000001</v>
      </c>
      <c r="AF133" s="247">
        <f t="shared" si="110"/>
        <v>-2400</v>
      </c>
      <c r="AH133" s="247">
        <f t="shared" si="111"/>
        <v>-5400</v>
      </c>
      <c r="AJ133" s="247">
        <f t="shared" si="112"/>
        <v>-7800</v>
      </c>
    </row>
    <row r="134" spans="2:36" ht="16" hidden="1" customHeight="1" outlineLevel="1" x14ac:dyDescent="0.2">
      <c r="B134" s="299"/>
      <c r="L134" s="247"/>
      <c r="M134" s="247"/>
      <c r="N134" s="247"/>
      <c r="O134" s="247"/>
      <c r="P134" s="247"/>
      <c r="Q134" s="349"/>
      <c r="R134" s="247"/>
      <c r="S134" s="247"/>
      <c r="T134" s="349"/>
      <c r="U134" s="247"/>
      <c r="V134" s="247"/>
      <c r="W134" s="247"/>
      <c r="X134" s="247"/>
      <c r="Y134" s="247"/>
      <c r="Z134" s="247"/>
      <c r="AA134" s="247"/>
      <c r="AB134" s="247"/>
      <c r="AC134" s="247"/>
      <c r="AD134" s="247"/>
      <c r="AF134" s="247"/>
      <c r="AH134" s="247"/>
      <c r="AJ134" s="247"/>
    </row>
    <row r="135" spans="2:36" collapsed="1" x14ac:dyDescent="0.2">
      <c r="B135" s="17" t="s">
        <v>324</v>
      </c>
      <c r="L135" s="247">
        <f>SUM(D61:F61)</f>
        <v>0</v>
      </c>
      <c r="M135" s="247">
        <f>SUM(G61:I61)</f>
        <v>0</v>
      </c>
      <c r="N135" s="247">
        <f>SUM(J61:L61)</f>
        <v>0</v>
      </c>
      <c r="O135" s="247">
        <f>SUM(M61:O61)</f>
        <v>0</v>
      </c>
      <c r="P135" s="247">
        <f>SUM(P61:R61)</f>
        <v>0</v>
      </c>
      <c r="Q135" s="349">
        <f>SUM(S61:U61)</f>
        <v>0</v>
      </c>
      <c r="R135" s="247">
        <f t="shared" si="99"/>
        <v>0</v>
      </c>
      <c r="S135" s="247">
        <f>SUM(Y61:AA61)</f>
        <v>0</v>
      </c>
      <c r="T135" s="349">
        <f>SUM(AB61:AD61)</f>
        <v>0</v>
      </c>
      <c r="U135" s="247">
        <f>SUM(AE61:AG61)</f>
        <v>0</v>
      </c>
      <c r="V135" s="247">
        <f>SUM(AH61:AJ61)</f>
        <v>0</v>
      </c>
      <c r="W135" s="247">
        <f>SUM(AK61:AM61)</f>
        <v>0</v>
      </c>
      <c r="X135" s="247">
        <f>SUM(AN61:AP61)</f>
        <v>0</v>
      </c>
      <c r="Y135" s="247">
        <f>SUM(AQ61:AS61)</f>
        <v>0</v>
      </c>
      <c r="Z135" s="247">
        <f>SUM(AT61:AV61)</f>
        <v>0</v>
      </c>
      <c r="AA135" s="247">
        <f>SUM(AW61:AY61)</f>
        <v>0</v>
      </c>
      <c r="AB135" s="247"/>
      <c r="AC135" s="247"/>
      <c r="AD135" s="247">
        <f>SUM(L135:O135)</f>
        <v>0</v>
      </c>
      <c r="AF135" s="247">
        <f>SUM(P135:S135)</f>
        <v>0</v>
      </c>
      <c r="AH135" s="247">
        <f>SUM(T135:W135)</f>
        <v>0</v>
      </c>
      <c r="AJ135" s="247">
        <f>SUM(X135:AA135)</f>
        <v>0</v>
      </c>
    </row>
    <row r="136" spans="2:36" x14ac:dyDescent="0.2">
      <c r="Q136" s="348"/>
      <c r="T136" s="348"/>
    </row>
    <row r="137" spans="2:36" x14ac:dyDescent="0.2">
      <c r="B137" s="353" t="s">
        <v>325</v>
      </c>
      <c r="C137" s="354"/>
      <c r="D137" s="354"/>
      <c r="E137" s="354"/>
      <c r="F137" s="354"/>
      <c r="G137" s="354"/>
      <c r="H137" s="354"/>
      <c r="I137" s="354"/>
      <c r="J137" s="354"/>
      <c r="K137" s="354"/>
      <c r="L137" s="355">
        <f t="shared" ref="L137:AA137" si="113">L77+L79</f>
        <v>-22575.880000000005</v>
      </c>
      <c r="M137" s="355">
        <f t="shared" si="113"/>
        <v>-8365.8899999999958</v>
      </c>
      <c r="N137" s="355">
        <f t="shared" si="113"/>
        <v>46690.07</v>
      </c>
      <c r="O137" s="355">
        <f t="shared" si="113"/>
        <v>8463.423333333325</v>
      </c>
      <c r="P137" s="355">
        <f t="shared" si="113"/>
        <v>21.494000000000369</v>
      </c>
      <c r="Q137" s="356">
        <f>Q77+Q79</f>
        <v>-46140.450638298957</v>
      </c>
      <c r="R137" s="355">
        <f t="shared" si="113"/>
        <v>74119.217128516582</v>
      </c>
      <c r="S137" s="355">
        <f t="shared" si="113"/>
        <v>-12720.523393425305</v>
      </c>
      <c r="T137" s="356">
        <f t="shared" si="113"/>
        <v>-320813.77809223917</v>
      </c>
      <c r="U137" s="355">
        <f t="shared" si="113"/>
        <v>224884.65075777017</v>
      </c>
      <c r="V137" s="355">
        <f t="shared" si="113"/>
        <v>171474.11071754585</v>
      </c>
      <c r="W137" s="355">
        <f t="shared" si="113"/>
        <v>144442.9972209532</v>
      </c>
      <c r="X137" s="355">
        <f t="shared" si="113"/>
        <v>-513806.24093918444</v>
      </c>
      <c r="Y137" s="355">
        <f t="shared" si="113"/>
        <v>263254.75863341463</v>
      </c>
      <c r="Z137" s="355">
        <f t="shared" si="113"/>
        <v>358261.29172103421</v>
      </c>
      <c r="AA137" s="355">
        <f t="shared" si="113"/>
        <v>429380.85686182301</v>
      </c>
      <c r="AB137" s="355"/>
      <c r="AC137" s="355"/>
      <c r="AD137" s="355">
        <f>SUM(L137:O137)</f>
        <v>24211.723333333324</v>
      </c>
      <c r="AE137" s="357"/>
      <c r="AF137" s="355">
        <f>SUM(P137:S137)</f>
        <v>15279.73709679232</v>
      </c>
      <c r="AG137" s="357"/>
      <c r="AH137" s="355">
        <f>SUM(T137:W137)</f>
        <v>219987.98060403005</v>
      </c>
      <c r="AI137" s="357"/>
      <c r="AJ137" s="355">
        <f>SUM(X137:AA137)</f>
        <v>537090.66627708741</v>
      </c>
    </row>
    <row r="138" spans="2:36" x14ac:dyDescent="0.2">
      <c r="B138" s="358" t="s">
        <v>366</v>
      </c>
      <c r="C138" s="359"/>
      <c r="D138" s="359"/>
      <c r="E138" s="359"/>
      <c r="F138" s="359"/>
      <c r="G138" s="359"/>
      <c r="H138" s="359"/>
      <c r="I138" s="359"/>
      <c r="J138" s="359"/>
      <c r="K138" s="359"/>
      <c r="L138" s="360">
        <f>L137</f>
        <v>-22575.880000000005</v>
      </c>
      <c r="M138" s="360">
        <f t="shared" ref="M138:AA138" si="114">L138+M137</f>
        <v>-30941.77</v>
      </c>
      <c r="N138" s="360">
        <f t="shared" si="114"/>
        <v>15748.3</v>
      </c>
      <c r="O138" s="360">
        <f t="shared" si="114"/>
        <v>24211.723333333324</v>
      </c>
      <c r="P138" s="360">
        <f t="shared" si="114"/>
        <v>24233.217333333323</v>
      </c>
      <c r="Q138" s="361">
        <f t="shared" si="114"/>
        <v>-21907.233304965634</v>
      </c>
      <c r="R138" s="360">
        <f t="shared" si="114"/>
        <v>52211.983823550952</v>
      </c>
      <c r="S138" s="360">
        <f t="shared" si="114"/>
        <v>39491.460430125648</v>
      </c>
      <c r="T138" s="361">
        <f t="shared" si="114"/>
        <v>-281322.31766211352</v>
      </c>
      <c r="U138" s="360">
        <f t="shared" si="114"/>
        <v>-56437.66690434335</v>
      </c>
      <c r="V138" s="360">
        <f t="shared" si="114"/>
        <v>115036.4438132025</v>
      </c>
      <c r="W138" s="360">
        <f t="shared" si="114"/>
        <v>259479.44103415569</v>
      </c>
      <c r="X138" s="360">
        <f t="shared" si="114"/>
        <v>-254326.79990502875</v>
      </c>
      <c r="Y138" s="360">
        <f t="shared" si="114"/>
        <v>8927.9587283858855</v>
      </c>
      <c r="Z138" s="360">
        <f t="shared" si="114"/>
        <v>367189.25044942007</v>
      </c>
      <c r="AA138" s="360">
        <f t="shared" si="114"/>
        <v>796570.10731124307</v>
      </c>
      <c r="AB138" s="360"/>
      <c r="AC138" s="360"/>
      <c r="AD138" s="360">
        <f>AD137</f>
        <v>24211.723333333324</v>
      </c>
      <c r="AE138" s="362"/>
      <c r="AF138" s="360">
        <f>AD138+AF137</f>
        <v>39491.460430125648</v>
      </c>
      <c r="AG138" s="362"/>
      <c r="AH138" s="360">
        <f>AF138+AH137</f>
        <v>259479.44103415569</v>
      </c>
      <c r="AI138" s="362"/>
      <c r="AJ138" s="360">
        <f>AH138+AJ137</f>
        <v>796570.10731124307</v>
      </c>
    </row>
    <row r="139" spans="2:36" x14ac:dyDescent="0.2">
      <c r="B139" s="244"/>
      <c r="L139" s="344"/>
      <c r="M139" s="344"/>
      <c r="N139" s="344"/>
      <c r="O139" s="344"/>
      <c r="P139" s="344"/>
      <c r="Q139" s="350"/>
      <c r="R139" s="344"/>
      <c r="S139" s="344"/>
      <c r="T139" s="350"/>
      <c r="U139" s="344"/>
      <c r="V139" s="344"/>
      <c r="W139" s="344"/>
      <c r="X139" s="344"/>
      <c r="Y139" s="344"/>
      <c r="Z139" s="344"/>
      <c r="AA139" s="344"/>
      <c r="AB139" s="344"/>
      <c r="AC139" s="344"/>
      <c r="AD139" s="344"/>
      <c r="AE139" s="345"/>
      <c r="AF139" s="344"/>
      <c r="AG139" s="345"/>
      <c r="AH139" s="344"/>
      <c r="AI139" s="345"/>
      <c r="AJ139" s="344"/>
    </row>
    <row r="140" spans="2:36" x14ac:dyDescent="0.2">
      <c r="B140" s="244" t="s">
        <v>367</v>
      </c>
      <c r="L140" s="344">
        <f>L137</f>
        <v>-22575.880000000005</v>
      </c>
      <c r="M140" s="344">
        <f>M137</f>
        <v>-8365.8899999999958</v>
      </c>
      <c r="N140" s="344">
        <f>N137</f>
        <v>46690.07</v>
      </c>
      <c r="O140" s="344">
        <f>O137</f>
        <v>8463.423333333325</v>
      </c>
      <c r="P140" s="344">
        <f>P137</f>
        <v>21.494000000000369</v>
      </c>
      <c r="Q140" s="350">
        <f>Q137+100000</f>
        <v>53859.549361701043</v>
      </c>
      <c r="R140" s="344">
        <f t="shared" ref="R140:AA140" si="115">R137</f>
        <v>74119.217128516582</v>
      </c>
      <c r="S140" s="344">
        <f t="shared" si="115"/>
        <v>-12720.523393425305</v>
      </c>
      <c r="T140" s="350">
        <f>T137+300000</f>
        <v>-20813.778092239168</v>
      </c>
      <c r="U140" s="344">
        <f t="shared" si="115"/>
        <v>224884.65075777017</v>
      </c>
      <c r="V140" s="344">
        <f t="shared" si="115"/>
        <v>171474.11071754585</v>
      </c>
      <c r="W140" s="344">
        <f t="shared" si="115"/>
        <v>144442.9972209532</v>
      </c>
      <c r="X140" s="344">
        <f t="shared" si="115"/>
        <v>-513806.24093918444</v>
      </c>
      <c r="Y140" s="344">
        <f t="shared" si="115"/>
        <v>263254.75863341463</v>
      </c>
      <c r="Z140" s="344">
        <f t="shared" si="115"/>
        <v>358261.29172103421</v>
      </c>
      <c r="AA140" s="344">
        <f t="shared" si="115"/>
        <v>429380.85686182301</v>
      </c>
      <c r="AB140" s="344"/>
      <c r="AC140" s="344"/>
      <c r="AD140" s="344">
        <f>SUM(L140:O140)</f>
        <v>24211.723333333324</v>
      </c>
      <c r="AE140" s="344"/>
      <c r="AF140" s="344">
        <f>SUM(P140:S140)</f>
        <v>115279.73709679232</v>
      </c>
      <c r="AG140" s="344"/>
      <c r="AH140" s="344">
        <f>SUM(T140:W140)</f>
        <v>519987.98060403008</v>
      </c>
      <c r="AI140" s="344"/>
      <c r="AJ140" s="344">
        <f>SUM(X140:AA140)</f>
        <v>537090.66627708741</v>
      </c>
    </row>
    <row r="141" spans="2:36" ht="17" thickBot="1" x14ac:dyDescent="0.25">
      <c r="B141" s="325" t="s">
        <v>368</v>
      </c>
      <c r="C141" s="326"/>
      <c r="D141" s="326"/>
      <c r="E141" s="326"/>
      <c r="F141" s="326"/>
      <c r="G141" s="326"/>
      <c r="H141" s="326"/>
      <c r="I141" s="326"/>
      <c r="J141" s="326"/>
      <c r="K141" s="326"/>
      <c r="L141" s="327">
        <f>L140</f>
        <v>-22575.880000000005</v>
      </c>
      <c r="M141" s="327">
        <f>L141+M140</f>
        <v>-30941.77</v>
      </c>
      <c r="N141" s="327">
        <f t="shared" ref="N141:AD141" si="116">M141+N140</f>
        <v>15748.3</v>
      </c>
      <c r="O141" s="327">
        <f t="shared" si="116"/>
        <v>24211.723333333324</v>
      </c>
      <c r="P141" s="327">
        <f>O141+P140</f>
        <v>24233.217333333323</v>
      </c>
      <c r="Q141" s="363">
        <f t="shared" si="116"/>
        <v>78092.76669503437</v>
      </c>
      <c r="R141" s="327">
        <f t="shared" si="116"/>
        <v>152211.98382355095</v>
      </c>
      <c r="S141" s="327">
        <f>R141+S140</f>
        <v>139491.46043012565</v>
      </c>
      <c r="T141" s="363">
        <f t="shared" si="116"/>
        <v>118677.68233788648</v>
      </c>
      <c r="U141" s="327">
        <f t="shared" si="116"/>
        <v>343562.33309565665</v>
      </c>
      <c r="V141" s="327">
        <f t="shared" si="116"/>
        <v>515036.4438132025</v>
      </c>
      <c r="W141" s="327">
        <f t="shared" si="116"/>
        <v>659479.44103415566</v>
      </c>
      <c r="X141" s="327">
        <f t="shared" si="116"/>
        <v>145673.20009497122</v>
      </c>
      <c r="Y141" s="327">
        <f t="shared" si="116"/>
        <v>408927.95872838586</v>
      </c>
      <c r="Z141" s="327">
        <f t="shared" si="116"/>
        <v>767189.25044942007</v>
      </c>
      <c r="AA141" s="327">
        <f>Z141+AA140</f>
        <v>1196570.1073112432</v>
      </c>
      <c r="AB141" s="327"/>
      <c r="AC141" s="327"/>
      <c r="AD141" s="327">
        <f t="shared" si="116"/>
        <v>24211.723333333324</v>
      </c>
      <c r="AE141" s="327"/>
      <c r="AF141" s="327">
        <f>AD141+AF140</f>
        <v>139491.46043012565</v>
      </c>
      <c r="AG141" s="327"/>
      <c r="AH141" s="327">
        <f>AF141+AH140</f>
        <v>659479.44103415566</v>
      </c>
      <c r="AI141" s="327"/>
      <c r="AJ141" s="327">
        <f>AH141+AJ140</f>
        <v>1196570.1073112432</v>
      </c>
    </row>
    <row r="142" spans="2:36" ht="17" thickTop="1" x14ac:dyDescent="0.2">
      <c r="AB142" s="247"/>
      <c r="AD142" s="247"/>
    </row>
    <row r="143" spans="2:36" x14ac:dyDescent="0.2">
      <c r="AB143" s="247"/>
      <c r="AD143" s="247"/>
    </row>
  </sheetData>
  <mergeCells count="27">
    <mergeCell ref="D2:O2"/>
    <mergeCell ref="P2:AA2"/>
    <mergeCell ref="AB2:AM2"/>
    <mergeCell ref="AN2:AY2"/>
    <mergeCell ref="L74:L75"/>
    <mergeCell ref="M74:M75"/>
    <mergeCell ref="N74:N75"/>
    <mergeCell ref="O74:O75"/>
    <mergeCell ref="P74:P75"/>
    <mergeCell ref="Q74:Q75"/>
    <mergeCell ref="AD74:AD75"/>
    <mergeCell ref="R74:R75"/>
    <mergeCell ref="S74:S75"/>
    <mergeCell ref="T74:T75"/>
    <mergeCell ref="U74:U75"/>
    <mergeCell ref="V74:V75"/>
    <mergeCell ref="W74:W75"/>
    <mergeCell ref="X74:X75"/>
    <mergeCell ref="Y74:Y75"/>
    <mergeCell ref="Z74:Z75"/>
    <mergeCell ref="AA74:AA75"/>
    <mergeCell ref="AJ74:AJ75"/>
    <mergeCell ref="AC74:AC75"/>
    <mergeCell ref="AF74:AF75"/>
    <mergeCell ref="AG74:AG75"/>
    <mergeCell ref="AH74:AH75"/>
    <mergeCell ref="AI74:AI75"/>
  </mergeCells>
  <pageMargins left="0.7" right="0.7" top="0.75" bottom="0.75" header="0.3" footer="0.3"/>
  <pageSetup paperSize="9" orientation="portrait" horizontalDpi="0" verticalDpi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45334-A84E-0C4A-A7E4-3B3C5FE6702C}">
  <sheetPr>
    <tabColor theme="4" tint="0.79998168889431442"/>
  </sheetPr>
  <dimension ref="A1:IV870"/>
  <sheetViews>
    <sheetView zoomScale="85" workbookViewId="0">
      <pane xSplit="2" ySplit="3" topLeftCell="H4" activePane="bottomRight" state="frozen"/>
      <selection pane="topRight" activeCell="C1" sqref="C1"/>
      <selection pane="bottomLeft" activeCell="A4" sqref="A4"/>
      <selection pane="bottomRight"/>
    </sheetView>
  </sheetViews>
  <sheetFormatPr baseColWidth="10" defaultColWidth="0" defaultRowHeight="16" x14ac:dyDescent="0.2"/>
  <cols>
    <col min="1" max="1" width="10.83203125" customWidth="1"/>
    <col min="2" max="2" width="41" bestFit="1" customWidth="1"/>
    <col min="3" max="16" width="10.83203125" customWidth="1"/>
    <col min="17" max="17" width="11.6640625" bestFit="1" customWidth="1"/>
    <col min="18" max="19" width="10.83203125" customWidth="1"/>
    <col min="20" max="20" width="11.6640625" customWidth="1"/>
    <col min="21" max="25" width="10.83203125" customWidth="1"/>
    <col min="26" max="26" width="11.1640625" bestFit="1" customWidth="1"/>
    <col min="27" max="61" width="10.83203125" customWidth="1"/>
    <col min="62" max="256" width="0" hidden="1" customWidth="1"/>
    <col min="257" max="16384" width="10.83203125" hidden="1"/>
  </cols>
  <sheetData>
    <row r="1" spans="1:61" s="8" customFormat="1" ht="13" x14ac:dyDescent="0.15">
      <c r="C1" s="91"/>
    </row>
    <row r="2" spans="1:61" s="8" customFormat="1" x14ac:dyDescent="0.2">
      <c r="B2" s="218" t="s">
        <v>37</v>
      </c>
      <c r="C2" s="91"/>
      <c r="D2" s="571">
        <v>2024</v>
      </c>
      <c r="E2" s="571"/>
      <c r="F2" s="571"/>
      <c r="G2" s="571"/>
      <c r="H2" s="571"/>
      <c r="I2" s="571"/>
      <c r="J2" s="571"/>
      <c r="K2" s="571"/>
      <c r="L2" s="571"/>
      <c r="M2" s="571"/>
      <c r="N2" s="571"/>
      <c r="O2" s="571"/>
      <c r="P2" s="571">
        <v>2025</v>
      </c>
      <c r="Q2" s="571"/>
      <c r="R2" s="571"/>
      <c r="S2" s="571"/>
      <c r="T2" s="571"/>
      <c r="U2" s="571"/>
      <c r="V2" s="571"/>
      <c r="W2" s="571"/>
      <c r="X2" s="571"/>
      <c r="Y2" s="571"/>
      <c r="Z2" s="571"/>
      <c r="AA2" s="571"/>
      <c r="AB2" s="571">
        <v>2026</v>
      </c>
      <c r="AC2" s="571"/>
      <c r="AD2" s="571"/>
      <c r="AE2" s="571"/>
      <c r="AF2" s="571"/>
      <c r="AG2" s="571"/>
      <c r="AH2" s="571"/>
      <c r="AI2" s="571"/>
      <c r="AJ2" s="571"/>
      <c r="AK2" s="571"/>
      <c r="AL2" s="571"/>
      <c r="AM2" s="571"/>
      <c r="AN2" s="571">
        <v>2027</v>
      </c>
      <c r="AO2" s="571"/>
      <c r="AP2" s="571"/>
      <c r="AQ2" s="571"/>
      <c r="AR2" s="571"/>
      <c r="AS2" s="571"/>
      <c r="AT2" s="571"/>
      <c r="AU2" s="571"/>
      <c r="AV2" s="571"/>
      <c r="AW2" s="571"/>
      <c r="AX2" s="571"/>
      <c r="AY2" s="571"/>
    </row>
    <row r="3" spans="1:61" s="128" customFormat="1" ht="13" x14ac:dyDescent="0.15">
      <c r="B3" s="9" t="s">
        <v>17</v>
      </c>
      <c r="C3" s="129"/>
      <c r="D3" s="32" t="s">
        <v>7</v>
      </c>
      <c r="E3" s="32" t="s">
        <v>8</v>
      </c>
      <c r="F3" s="32" t="s">
        <v>9</v>
      </c>
      <c r="G3" s="32" t="s">
        <v>10</v>
      </c>
      <c r="H3" s="32" t="s">
        <v>3</v>
      </c>
      <c r="I3" s="32" t="s">
        <v>4</v>
      </c>
      <c r="J3" s="32" t="s">
        <v>5</v>
      </c>
      <c r="K3" s="32" t="s">
        <v>11</v>
      </c>
      <c r="L3" s="32" t="s">
        <v>12</v>
      </c>
      <c r="M3" s="32" t="s">
        <v>13</v>
      </c>
      <c r="N3" s="32" t="s">
        <v>14</v>
      </c>
      <c r="O3" s="32" t="s">
        <v>15</v>
      </c>
      <c r="P3" s="32" t="s">
        <v>7</v>
      </c>
      <c r="Q3" s="32" t="s">
        <v>8</v>
      </c>
      <c r="R3" s="32" t="s">
        <v>9</v>
      </c>
      <c r="S3" s="32" t="s">
        <v>10</v>
      </c>
      <c r="T3" s="32" t="s">
        <v>3</v>
      </c>
      <c r="U3" s="32" t="s">
        <v>4</v>
      </c>
      <c r="V3" s="32" t="s">
        <v>5</v>
      </c>
      <c r="W3" s="32" t="s">
        <v>11</v>
      </c>
      <c r="X3" s="32" t="s">
        <v>12</v>
      </c>
      <c r="Y3" s="32" t="s">
        <v>13</v>
      </c>
      <c r="Z3" s="32" t="s">
        <v>14</v>
      </c>
      <c r="AA3" s="32" t="s">
        <v>15</v>
      </c>
      <c r="AB3" s="32" t="s">
        <v>7</v>
      </c>
      <c r="AC3" s="32" t="s">
        <v>8</v>
      </c>
      <c r="AD3" s="32" t="s">
        <v>9</v>
      </c>
      <c r="AE3" s="32" t="s">
        <v>10</v>
      </c>
      <c r="AF3" s="32" t="s">
        <v>3</v>
      </c>
      <c r="AG3" s="32" t="s">
        <v>4</v>
      </c>
      <c r="AH3" s="32" t="s">
        <v>5</v>
      </c>
      <c r="AI3" s="32" t="s">
        <v>11</v>
      </c>
      <c r="AJ3" s="32" t="s">
        <v>12</v>
      </c>
      <c r="AK3" s="32" t="s">
        <v>13</v>
      </c>
      <c r="AL3" s="32" t="s">
        <v>14</v>
      </c>
      <c r="AM3" s="32" t="s">
        <v>15</v>
      </c>
      <c r="AN3" s="32" t="s">
        <v>7</v>
      </c>
      <c r="AO3" s="32" t="s">
        <v>8</v>
      </c>
      <c r="AP3" s="32" t="s">
        <v>9</v>
      </c>
      <c r="AQ3" s="32" t="s">
        <v>10</v>
      </c>
      <c r="AR3" s="32" t="s">
        <v>3</v>
      </c>
      <c r="AS3" s="32" t="s">
        <v>4</v>
      </c>
      <c r="AT3" s="32" t="s">
        <v>5</v>
      </c>
      <c r="AU3" s="32" t="s">
        <v>11</v>
      </c>
      <c r="AV3" s="32" t="s">
        <v>12</v>
      </c>
      <c r="AW3" s="32" t="s">
        <v>13</v>
      </c>
      <c r="AX3" s="32" t="s">
        <v>14</v>
      </c>
      <c r="AY3" s="32" t="s">
        <v>15</v>
      </c>
      <c r="BA3" s="9">
        <v>2024</v>
      </c>
      <c r="BB3" s="9"/>
      <c r="BC3" s="9">
        <v>2025</v>
      </c>
      <c r="BE3" s="9">
        <v>2026</v>
      </c>
      <c r="BG3" s="9">
        <v>2026</v>
      </c>
    </row>
    <row r="4" spans="1:61" x14ac:dyDescent="0.2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</row>
    <row r="5" spans="1:61" s="12" customFormat="1" ht="13" x14ac:dyDescent="0.15">
      <c r="B5" s="13" t="s">
        <v>321</v>
      </c>
      <c r="C5" s="137"/>
    </row>
    <row r="6" spans="1:61" s="17" customFormat="1" ht="13.75" customHeight="1" x14ac:dyDescent="0.15">
      <c r="C6" s="93"/>
    </row>
    <row r="7" spans="1:61" s="90" customFormat="1" ht="13" x14ac:dyDescent="0.15">
      <c r="B7" s="90" t="s">
        <v>283</v>
      </c>
      <c r="C7" s="98" t="s">
        <v>17</v>
      </c>
      <c r="D7" s="65">
        <f t="shared" ref="D7:AM7" si="0">SUM(D8,D11,D14,D17,D20,D23,D26,D29,D32)</f>
        <v>0</v>
      </c>
      <c r="E7" s="65">
        <f t="shared" si="0"/>
        <v>0</v>
      </c>
      <c r="F7" s="65">
        <f t="shared" si="0"/>
        <v>16118.869999999999</v>
      </c>
      <c r="G7" s="65">
        <f>SUM($G$8,$G$11,$G$14,$G$17,$G$20,$G$23,$G$26,$G$29,$G$32)</f>
        <v>0</v>
      </c>
      <c r="H7" s="65">
        <f t="shared" si="0"/>
        <v>8230.7199999999993</v>
      </c>
      <c r="I7" s="65">
        <f t="shared" si="0"/>
        <v>800.75</v>
      </c>
      <c r="J7" s="65">
        <f t="shared" si="0"/>
        <v>0</v>
      </c>
      <c r="K7" s="65">
        <f t="shared" si="0"/>
        <v>0</v>
      </c>
      <c r="L7" s="65">
        <f t="shared" si="0"/>
        <v>63</v>
      </c>
      <c r="M7" s="65">
        <f t="shared" si="0"/>
        <v>0</v>
      </c>
      <c r="N7" s="65">
        <f t="shared" si="0"/>
        <v>0</v>
      </c>
      <c r="O7" s="65">
        <f t="shared" si="0"/>
        <v>1127.03</v>
      </c>
      <c r="P7" s="65">
        <f t="shared" si="0"/>
        <v>0</v>
      </c>
      <c r="Q7" s="65">
        <f t="shared" si="0"/>
        <v>0</v>
      </c>
      <c r="R7" s="65">
        <f t="shared" si="0"/>
        <v>0</v>
      </c>
      <c r="S7" s="65">
        <f>SUM(S8,S11,S14,S17,S20,S23,S26,S29,S32)</f>
        <v>50738.896551724138</v>
      </c>
      <c r="T7" s="65">
        <f t="shared" ref="T7:X7" si="1">SUM(T8,T11,T14,T17,T20,T23,T26,T29,T32)</f>
        <v>0</v>
      </c>
      <c r="U7" s="65">
        <f t="shared" si="1"/>
        <v>0</v>
      </c>
      <c r="V7" s="65">
        <f t="shared" si="1"/>
        <v>0</v>
      </c>
      <c r="W7" s="65">
        <f t="shared" si="1"/>
        <v>25197.41558223113</v>
      </c>
      <c r="X7" s="65">
        <f t="shared" si="1"/>
        <v>0</v>
      </c>
      <c r="Y7" s="65">
        <f t="shared" si="0"/>
        <v>0</v>
      </c>
      <c r="Z7" s="65">
        <f t="shared" si="0"/>
        <v>0</v>
      </c>
      <c r="AA7" s="65">
        <f t="shared" si="0"/>
        <v>0</v>
      </c>
      <c r="AB7" s="65">
        <f>SUM(AB8,AB11,AB14,AB17,AB20,AB23,AB26,AB29,AB32)</f>
        <v>0</v>
      </c>
      <c r="AC7" s="65">
        <f>SUM(AC8,AC11,AC14,AC17,AC20,AC23,AC26,AC29,AC32)</f>
        <v>186382.96757212229</v>
      </c>
      <c r="AD7" s="65">
        <f t="shared" si="0"/>
        <v>0</v>
      </c>
      <c r="AE7" s="65">
        <f t="shared" si="0"/>
        <v>0</v>
      </c>
      <c r="AF7" s="65">
        <f t="shared" si="0"/>
        <v>84730.634496684987</v>
      </c>
      <c r="AG7" s="65">
        <f t="shared" si="0"/>
        <v>0</v>
      </c>
      <c r="AH7" s="65">
        <f t="shared" si="0"/>
        <v>0</v>
      </c>
      <c r="AI7" s="65">
        <f t="shared" si="0"/>
        <v>0</v>
      </c>
      <c r="AJ7" s="65">
        <f t="shared" si="0"/>
        <v>0</v>
      </c>
      <c r="AK7" s="65">
        <f t="shared" si="0"/>
        <v>0</v>
      </c>
      <c r="AL7" s="65">
        <f t="shared" si="0"/>
        <v>0</v>
      </c>
      <c r="AM7" s="65">
        <f t="shared" si="0"/>
        <v>0</v>
      </c>
      <c r="AN7" s="65">
        <f>SUM(AN8,AN11,AN14,AN17,AN20,AN23,AN26,AN29,AN32)</f>
        <v>0</v>
      </c>
      <c r="AO7" s="65">
        <f>SUM(AO8,AO11,AO14,AO17,AO20,AO23,AO26,AO29,AO32)</f>
        <v>323648.58329706808</v>
      </c>
      <c r="AP7" s="65">
        <f t="shared" ref="AP7:AY7" si="2">SUM(AP8,AP11,AP14,AP17,AP20,AP23,AP26,AP29,AP32)</f>
        <v>0</v>
      </c>
      <c r="AQ7" s="65">
        <f t="shared" si="2"/>
        <v>0</v>
      </c>
      <c r="AR7" s="65">
        <f t="shared" si="2"/>
        <v>171613.75367198375</v>
      </c>
      <c r="AS7" s="65">
        <f t="shared" si="2"/>
        <v>0</v>
      </c>
      <c r="AT7" s="65">
        <f t="shared" si="2"/>
        <v>0</v>
      </c>
      <c r="AU7" s="65">
        <f t="shared" si="2"/>
        <v>0</v>
      </c>
      <c r="AV7" s="65">
        <f t="shared" si="2"/>
        <v>0</v>
      </c>
      <c r="AW7" s="65">
        <f t="shared" si="2"/>
        <v>0</v>
      </c>
      <c r="AX7" s="65">
        <f t="shared" si="2"/>
        <v>0</v>
      </c>
      <c r="AY7" s="65">
        <f t="shared" si="2"/>
        <v>0</v>
      </c>
      <c r="BA7" s="65">
        <f t="shared" ref="BA7" si="3">SUM(BA8,BA11,BA14,BA17,BA20,BA23,BA26,BA29,BA32)</f>
        <v>26340.37</v>
      </c>
      <c r="BC7" s="65">
        <f>SUM(BC8,BC11,BC14,BC17,BC20,BC23,BC26,BC29,BC32)</f>
        <v>63815.140495867774</v>
      </c>
      <c r="BE7" s="65">
        <f>SUM(BE8,BE11,BE14,BE17,BE20,BE23,BE26,BE29,BE32)</f>
        <v>239429.65707909357</v>
      </c>
      <c r="BG7" s="65">
        <f>SUM(BG8,BG11,BG14,BG17,BG20,BG23,BG26,BG29,BG32)</f>
        <v>426486.67244164343</v>
      </c>
    </row>
    <row r="8" spans="1:61" s="17" customFormat="1" ht="13" x14ac:dyDescent="0.15">
      <c r="B8" s="33" t="s">
        <v>210</v>
      </c>
      <c r="C8" s="94" t="s">
        <v>17</v>
      </c>
      <c r="D8" s="57">
        <v>0</v>
      </c>
      <c r="E8" s="57">
        <v>0</v>
      </c>
      <c r="F8" s="57">
        <v>7080</v>
      </c>
      <c r="G8" s="57">
        <v>0</v>
      </c>
      <c r="H8" s="57">
        <v>2110.7199999999998</v>
      </c>
      <c r="I8" s="57">
        <v>591.79999999999995</v>
      </c>
      <c r="J8" s="57">
        <v>0</v>
      </c>
      <c r="K8" s="57">
        <v>0</v>
      </c>
      <c r="L8" s="57">
        <v>0</v>
      </c>
      <c r="M8" s="57">
        <v>0</v>
      </c>
      <c r="N8" s="57">
        <v>0</v>
      </c>
      <c r="O8" s="57">
        <v>1127.03</v>
      </c>
      <c r="P8" s="46">
        <f>P9*P10</f>
        <v>0</v>
      </c>
      <c r="Q8" s="46">
        <f t="shared" ref="Q8:R8" si="4">Q9*Q10</f>
        <v>0</v>
      </c>
      <c r="R8" s="46">
        <f t="shared" si="4"/>
        <v>0</v>
      </c>
      <c r="S8" s="46">
        <f>(S9*S10)</f>
        <v>13405.000000000002</v>
      </c>
      <c r="T8" s="46">
        <f t="shared" ref="T8" si="5">T9*T10</f>
        <v>0</v>
      </c>
      <c r="U8" s="46">
        <f t="shared" ref="U8:AB8" si="6">U9*U10</f>
        <v>0</v>
      </c>
      <c r="V8" s="46">
        <f t="shared" si="6"/>
        <v>0</v>
      </c>
      <c r="W8" s="46">
        <f>(W9*W10)</f>
        <v>3398.6362646171474</v>
      </c>
      <c r="X8" s="46">
        <f t="shared" si="6"/>
        <v>0</v>
      </c>
      <c r="Y8" s="46">
        <f t="shared" si="6"/>
        <v>0</v>
      </c>
      <c r="Z8" s="46">
        <f t="shared" si="6"/>
        <v>0</v>
      </c>
      <c r="AA8" s="46">
        <f t="shared" si="6"/>
        <v>0</v>
      </c>
      <c r="AB8" s="46">
        <f t="shared" si="6"/>
        <v>0</v>
      </c>
      <c r="AC8" s="46">
        <f>(AC9*AC10)</f>
        <v>63652.942594757493</v>
      </c>
      <c r="AD8" s="46">
        <f t="shared" ref="AD8" si="7">AD9*AD10</f>
        <v>0</v>
      </c>
      <c r="AE8" s="46">
        <f t="shared" ref="AE8" si="8">AE9*AE10</f>
        <v>0</v>
      </c>
      <c r="AF8" s="46">
        <f>(AF9*AF10)</f>
        <v>11286.530955884436</v>
      </c>
      <c r="AG8" s="46">
        <f t="shared" ref="AG8" si="9">AG9*AG10</f>
        <v>0</v>
      </c>
      <c r="AH8" s="46">
        <f t="shared" ref="AH8" si="10">AH9*AH10</f>
        <v>0</v>
      </c>
      <c r="AI8" s="46">
        <f t="shared" ref="AI8" si="11">AI9*AI10</f>
        <v>0</v>
      </c>
      <c r="AJ8" s="46">
        <f t="shared" ref="AJ8" si="12">AJ9*AJ10</f>
        <v>0</v>
      </c>
      <c r="AK8" s="46">
        <f t="shared" ref="AK8" si="13">AK9*AK10</f>
        <v>0</v>
      </c>
      <c r="AL8" s="46">
        <f t="shared" ref="AL8" si="14">AL9*AL10</f>
        <v>0</v>
      </c>
      <c r="AM8" s="46">
        <f t="shared" ref="AM8:AN8" si="15">AM9*AM10</f>
        <v>0</v>
      </c>
      <c r="AN8" s="46">
        <f t="shared" si="15"/>
        <v>0</v>
      </c>
      <c r="AO8" s="46">
        <f>(AO9*AO10)</f>
        <v>106097.31529208155</v>
      </c>
      <c r="AP8" s="46">
        <f t="shared" ref="AP8:AQ8" si="16">AP9*AP10</f>
        <v>0</v>
      </c>
      <c r="AQ8" s="46">
        <f t="shared" si="16"/>
        <v>0</v>
      </c>
      <c r="AR8" s="46">
        <f>(AR9*AR10)</f>
        <v>18812.494514258859</v>
      </c>
      <c r="AS8" s="46">
        <f t="shared" ref="AS8:AY8" si="17">AS9*AS10</f>
        <v>0</v>
      </c>
      <c r="AT8" s="46">
        <f t="shared" si="17"/>
        <v>0</v>
      </c>
      <c r="AU8" s="46">
        <f t="shared" si="17"/>
        <v>0</v>
      </c>
      <c r="AV8" s="46">
        <f t="shared" si="17"/>
        <v>0</v>
      </c>
      <c r="AW8" s="46">
        <f t="shared" si="17"/>
        <v>0</v>
      </c>
      <c r="AX8" s="46">
        <f t="shared" si="17"/>
        <v>0</v>
      </c>
      <c r="AY8" s="46">
        <f t="shared" si="17"/>
        <v>0</v>
      </c>
      <c r="BA8" s="46">
        <f>SUM(D8:O8)</f>
        <v>10909.55</v>
      </c>
      <c r="BC8" s="46">
        <f>(BC9*BC10)/1.21</f>
        <v>14140.495867768595</v>
      </c>
      <c r="BE8" s="46">
        <f>BE9*BE10</f>
        <v>68612.338217280689</v>
      </c>
      <c r="BG8" s="46">
        <f>BG9*BG10</f>
        <v>114363.6819292203</v>
      </c>
    </row>
    <row r="9" spans="1:61" s="17" customFormat="1" ht="13" x14ac:dyDescent="0.15">
      <c r="B9" s="34" t="s">
        <v>211</v>
      </c>
      <c r="C9" s="94" t="s">
        <v>18</v>
      </c>
      <c r="D9" s="63">
        <f t="shared" ref="D9:E9" si="18">D8/D10</f>
        <v>0</v>
      </c>
      <c r="E9" s="63">
        <f t="shared" si="18"/>
        <v>0</v>
      </c>
      <c r="F9" s="63">
        <f>F8/F10</f>
        <v>382.70270270270271</v>
      </c>
      <c r="G9" s="63">
        <f t="shared" ref="G9:O9" si="19">G8/G10</f>
        <v>0</v>
      </c>
      <c r="H9" s="63">
        <f t="shared" si="19"/>
        <v>114.09297297297296</v>
      </c>
      <c r="I9" s="63">
        <f t="shared" si="19"/>
        <v>31.989189189189187</v>
      </c>
      <c r="J9" s="63">
        <f t="shared" si="19"/>
        <v>0</v>
      </c>
      <c r="K9" s="63">
        <f t="shared" si="19"/>
        <v>0</v>
      </c>
      <c r="L9" s="63">
        <f t="shared" si="19"/>
        <v>0</v>
      </c>
      <c r="M9" s="63">
        <f t="shared" si="19"/>
        <v>0</v>
      </c>
      <c r="N9" s="63">
        <f t="shared" si="19"/>
        <v>0</v>
      </c>
      <c r="O9" s="63">
        <f t="shared" si="19"/>
        <v>60.920540540540536</v>
      </c>
      <c r="P9" s="57">
        <v>0</v>
      </c>
      <c r="Q9" s="57">
        <v>0</v>
      </c>
      <c r="R9" s="57">
        <v>0</v>
      </c>
      <c r="S9" s="46">
        <f>F56</f>
        <v>750</v>
      </c>
      <c r="T9" s="57">
        <v>0</v>
      </c>
      <c r="U9" s="57">
        <v>0</v>
      </c>
      <c r="V9" s="57">
        <v>0</v>
      </c>
      <c r="W9" s="46">
        <f>H56</f>
        <v>150</v>
      </c>
      <c r="X9" s="57">
        <v>0</v>
      </c>
      <c r="Y9" s="57">
        <v>0</v>
      </c>
      <c r="Z9" s="57">
        <v>0</v>
      </c>
      <c r="AA9" s="57">
        <v>0</v>
      </c>
      <c r="AB9" s="57">
        <v>0</v>
      </c>
      <c r="AC9" s="46">
        <f>Y56*AA56</f>
        <v>3196.600544814446</v>
      </c>
      <c r="AD9" s="57">
        <v>0</v>
      </c>
      <c r="AE9" s="57">
        <v>0</v>
      </c>
      <c r="AF9" s="46">
        <f>Y56*AC56</f>
        <v>412.46458642767044</v>
      </c>
      <c r="AG9" s="57">
        <v>0</v>
      </c>
      <c r="AH9" s="57">
        <v>0</v>
      </c>
      <c r="AI9" s="57">
        <v>0</v>
      </c>
      <c r="AJ9" s="57">
        <v>0</v>
      </c>
      <c r="AK9" s="57">
        <v>0</v>
      </c>
      <c r="AL9" s="57">
        <v>0</v>
      </c>
      <c r="AM9" s="57">
        <v>0</v>
      </c>
      <c r="AN9" s="57">
        <v>0</v>
      </c>
      <c r="AO9" s="46">
        <f>AS56*AU56</f>
        <v>5328.1234463141791</v>
      </c>
      <c r="AP9" s="57">
        <v>0</v>
      </c>
      <c r="AQ9" s="57">
        <v>0</v>
      </c>
      <c r="AR9" s="46">
        <f>AS56*AW56</f>
        <v>687.49979952441015</v>
      </c>
      <c r="AS9" s="57">
        <v>0</v>
      </c>
      <c r="AT9" s="57">
        <v>0</v>
      </c>
      <c r="AU9" s="57">
        <v>0</v>
      </c>
      <c r="AV9" s="57">
        <v>0</v>
      </c>
      <c r="AW9" s="57">
        <v>0</v>
      </c>
      <c r="AX9" s="57">
        <v>0</v>
      </c>
      <c r="AY9" s="57">
        <v>0</v>
      </c>
      <c r="BA9" s="46">
        <f>SUM(D9:O9)</f>
        <v>589.70540540540537</v>
      </c>
      <c r="BC9" s="46">
        <f>SUM(P9:AA9)</f>
        <v>900</v>
      </c>
      <c r="BE9" s="46">
        <f>SUM(AB9:AM9)</f>
        <v>3609.0651312421164</v>
      </c>
      <c r="BG9" s="46">
        <f>SUM(AN9:AY9)</f>
        <v>6015.6232458385894</v>
      </c>
    </row>
    <row r="10" spans="1:61" s="17" customFormat="1" ht="13" x14ac:dyDescent="0.15">
      <c r="B10" s="34" t="s">
        <v>228</v>
      </c>
      <c r="C10" s="94" t="s">
        <v>17</v>
      </c>
      <c r="D10" s="57">
        <v>18.5</v>
      </c>
      <c r="E10" s="57">
        <v>18.5</v>
      </c>
      <c r="F10" s="57">
        <v>18.5</v>
      </c>
      <c r="G10" s="57">
        <v>18.5</v>
      </c>
      <c r="H10" s="57">
        <v>18.5</v>
      </c>
      <c r="I10" s="57">
        <v>18.5</v>
      </c>
      <c r="J10" s="57">
        <v>18.5</v>
      </c>
      <c r="K10" s="57">
        <v>18.5</v>
      </c>
      <c r="L10" s="57">
        <v>18.5</v>
      </c>
      <c r="M10" s="57">
        <v>18.5</v>
      </c>
      <c r="N10" s="57">
        <v>18.5</v>
      </c>
      <c r="O10" s="57">
        <v>18.5</v>
      </c>
      <c r="P10" s="57">
        <v>0</v>
      </c>
      <c r="Q10" s="57">
        <v>0</v>
      </c>
      <c r="R10" s="57">
        <v>0</v>
      </c>
      <c r="S10" s="46">
        <f>J56</f>
        <v>17.873333333333335</v>
      </c>
      <c r="T10" s="57">
        <v>0</v>
      </c>
      <c r="U10" s="57">
        <v>0</v>
      </c>
      <c r="V10" s="57">
        <v>0</v>
      </c>
      <c r="W10" s="46">
        <f>L56</f>
        <v>22.657575097447648</v>
      </c>
      <c r="X10" s="57">
        <v>0</v>
      </c>
      <c r="Y10" s="57">
        <v>0</v>
      </c>
      <c r="Z10" s="57">
        <v>0</v>
      </c>
      <c r="AA10" s="57">
        <v>0</v>
      </c>
      <c r="AB10" s="57">
        <v>0</v>
      </c>
      <c r="AC10" s="46">
        <f>$AD$56</f>
        <v>19.912698412698411</v>
      </c>
      <c r="AD10" s="57">
        <v>0</v>
      </c>
      <c r="AE10" s="57">
        <v>0</v>
      </c>
      <c r="AF10" s="46">
        <f>$AE$56</f>
        <v>27.363636363636363</v>
      </c>
      <c r="AG10" s="57">
        <v>0</v>
      </c>
      <c r="AH10" s="57">
        <v>0</v>
      </c>
      <c r="AI10" s="57">
        <v>0</v>
      </c>
      <c r="AJ10" s="57">
        <v>0</v>
      </c>
      <c r="AK10" s="57">
        <v>0</v>
      </c>
      <c r="AL10" s="57">
        <v>0</v>
      </c>
      <c r="AM10" s="57">
        <v>0</v>
      </c>
      <c r="AN10" s="57">
        <v>0</v>
      </c>
      <c r="AO10" s="46">
        <f>$AX$56</f>
        <v>19.912698412698411</v>
      </c>
      <c r="AP10" s="57">
        <v>0</v>
      </c>
      <c r="AQ10" s="57">
        <v>0</v>
      </c>
      <c r="AR10" s="46">
        <f>$AY$56</f>
        <v>27.363636363636363</v>
      </c>
      <c r="AS10" s="57">
        <v>0</v>
      </c>
      <c r="AT10" s="57">
        <v>0</v>
      </c>
      <c r="AU10" s="57">
        <v>0</v>
      </c>
      <c r="AV10" s="57">
        <v>0</v>
      </c>
      <c r="AW10" s="57">
        <v>0</v>
      </c>
      <c r="AX10" s="57">
        <v>0</v>
      </c>
      <c r="AY10" s="57">
        <v>0</v>
      </c>
      <c r="BA10" s="57">
        <v>18.5</v>
      </c>
      <c r="BC10" s="57">
        <f>Purchases!U56</f>
        <v>19.011111111111113</v>
      </c>
      <c r="BE10" s="57">
        <f>BC10</f>
        <v>19.011111111111113</v>
      </c>
      <c r="BG10" s="57">
        <f>BE10</f>
        <v>19.011111111111113</v>
      </c>
    </row>
    <row r="11" spans="1:61" s="17" customFormat="1" ht="13" x14ac:dyDescent="0.15">
      <c r="B11" s="35" t="s">
        <v>213</v>
      </c>
      <c r="C11" s="94" t="s">
        <v>17</v>
      </c>
      <c r="D11" s="57">
        <v>0</v>
      </c>
      <c r="E11" s="57">
        <v>0</v>
      </c>
      <c r="F11" s="57">
        <v>5970</v>
      </c>
      <c r="G11" s="57">
        <v>0</v>
      </c>
      <c r="H11" s="57">
        <v>0</v>
      </c>
      <c r="I11" s="57">
        <v>208.95</v>
      </c>
      <c r="J11" s="57">
        <v>0</v>
      </c>
      <c r="K11" s="57">
        <v>0</v>
      </c>
      <c r="L11" s="57">
        <v>63</v>
      </c>
      <c r="M11" s="57">
        <v>0</v>
      </c>
      <c r="N11" s="57">
        <v>0</v>
      </c>
      <c r="O11" s="57">
        <v>0</v>
      </c>
      <c r="P11" s="46">
        <f>-P12*P13</f>
        <v>0</v>
      </c>
      <c r="Q11" s="46">
        <f t="shared" ref="Q11:R11" si="20">-Q12*Q13</f>
        <v>0</v>
      </c>
      <c r="R11" s="46">
        <f t="shared" si="20"/>
        <v>0</v>
      </c>
      <c r="S11" s="46">
        <f>(S12*S13)</f>
        <v>7900</v>
      </c>
      <c r="T11" s="46">
        <f t="shared" ref="T11" si="21">-T12*T13</f>
        <v>0</v>
      </c>
      <c r="U11" s="46">
        <f t="shared" ref="U11:AB11" si="22">-U12*U13</f>
        <v>0</v>
      </c>
      <c r="V11" s="46">
        <f t="shared" si="22"/>
        <v>0</v>
      </c>
      <c r="W11" s="46">
        <f>(W12*W13)</f>
        <v>9776.3560739373424</v>
      </c>
      <c r="X11" s="46">
        <f t="shared" si="22"/>
        <v>0</v>
      </c>
      <c r="Y11" s="46">
        <f t="shared" si="22"/>
        <v>0</v>
      </c>
      <c r="Z11" s="46">
        <f t="shared" si="22"/>
        <v>0</v>
      </c>
      <c r="AA11" s="46">
        <f t="shared" si="22"/>
        <v>0</v>
      </c>
      <c r="AB11" s="46">
        <f t="shared" si="22"/>
        <v>0</v>
      </c>
      <c r="AC11" s="46">
        <f>(AC12*AC13)</f>
        <v>39558.458902355225</v>
      </c>
      <c r="AD11" s="46">
        <f t="shared" ref="AD11" si="23">-AD12*AD13</f>
        <v>0</v>
      </c>
      <c r="AE11" s="46">
        <f t="shared" ref="AE11" si="24">-AE12*AE13</f>
        <v>0</v>
      </c>
      <c r="AF11" s="46">
        <f>(AF12*AF13)</f>
        <v>13186.152967451741</v>
      </c>
      <c r="AG11" s="46">
        <f t="shared" ref="AG11" si="25">-AG12*AG13</f>
        <v>0</v>
      </c>
      <c r="AH11" s="46">
        <f t="shared" ref="AH11" si="26">-AH12*AH13</f>
        <v>0</v>
      </c>
      <c r="AI11" s="46">
        <f t="shared" ref="AI11" si="27">-AI12*AI13</f>
        <v>0</v>
      </c>
      <c r="AJ11" s="46">
        <f t="shared" ref="AJ11" si="28">-AJ12*AJ13</f>
        <v>0</v>
      </c>
      <c r="AK11" s="46">
        <f t="shared" ref="AK11" si="29">-AK12*AK13</f>
        <v>0</v>
      </c>
      <c r="AL11" s="46">
        <f t="shared" ref="AL11" si="30">-AL12*AL13</f>
        <v>0</v>
      </c>
      <c r="AM11" s="46">
        <f t="shared" ref="AM11:AN11" si="31">-AM12*AM13</f>
        <v>0</v>
      </c>
      <c r="AN11" s="46">
        <f t="shared" si="31"/>
        <v>0</v>
      </c>
      <c r="AO11" s="46">
        <f>(AO12*AO13)</f>
        <v>68584.556775999794</v>
      </c>
      <c r="AP11" s="46">
        <f t="shared" ref="AP11:AQ11" si="32">-AP12*AP13</f>
        <v>0</v>
      </c>
      <c r="AQ11" s="46">
        <f t="shared" si="32"/>
        <v>0</v>
      </c>
      <c r="AR11" s="46">
        <f>(AR12*AR13)</f>
        <v>22861.518925333268</v>
      </c>
      <c r="AS11" s="46">
        <f t="shared" ref="AS11:AY11" si="33">-AS12*AS13</f>
        <v>0</v>
      </c>
      <c r="AT11" s="46">
        <f t="shared" si="33"/>
        <v>0</v>
      </c>
      <c r="AU11" s="46">
        <f t="shared" si="33"/>
        <v>0</v>
      </c>
      <c r="AV11" s="46">
        <f t="shared" si="33"/>
        <v>0</v>
      </c>
      <c r="AW11" s="46">
        <f t="shared" si="33"/>
        <v>0</v>
      </c>
      <c r="AX11" s="46">
        <f t="shared" si="33"/>
        <v>0</v>
      </c>
      <c r="AY11" s="46">
        <f t="shared" si="33"/>
        <v>0</v>
      </c>
      <c r="BA11" s="46">
        <f>SUM(D11:O11)</f>
        <v>6241.95</v>
      </c>
      <c r="BC11" s="46">
        <f>(BC13*BC12)/1.21</f>
        <v>12904.958677685952</v>
      </c>
      <c r="BE11" s="46">
        <f>BE12*BE13</f>
        <v>46960.716805581702</v>
      </c>
      <c r="BG11" s="46">
        <f>BG12*BG13</f>
        <v>81418.236133620157</v>
      </c>
    </row>
    <row r="12" spans="1:61" s="17" customFormat="1" ht="13" x14ac:dyDescent="0.15">
      <c r="B12" s="34" t="s">
        <v>211</v>
      </c>
      <c r="C12" s="94" t="s">
        <v>18</v>
      </c>
      <c r="D12" s="46">
        <f t="shared" ref="D12:E12" si="34">D11/D13</f>
        <v>0</v>
      </c>
      <c r="E12" s="46">
        <f t="shared" si="34"/>
        <v>0</v>
      </c>
      <c r="F12" s="46">
        <f>F11/F13</f>
        <v>191.65329052969503</v>
      </c>
      <c r="G12" s="46">
        <f t="shared" ref="G12:O12" si="35">G11/G13</f>
        <v>0</v>
      </c>
      <c r="H12" s="46">
        <f t="shared" si="35"/>
        <v>0</v>
      </c>
      <c r="I12" s="46">
        <f t="shared" si="35"/>
        <v>6.7078651685393256</v>
      </c>
      <c r="J12" s="46">
        <f t="shared" si="35"/>
        <v>0</v>
      </c>
      <c r="K12" s="46">
        <f t="shared" si="35"/>
        <v>0</v>
      </c>
      <c r="L12" s="46">
        <f t="shared" si="35"/>
        <v>2.0224719101123596</v>
      </c>
      <c r="M12" s="46">
        <f t="shared" si="35"/>
        <v>0</v>
      </c>
      <c r="N12" s="46">
        <f t="shared" si="35"/>
        <v>0</v>
      </c>
      <c r="O12" s="46">
        <f t="shared" si="35"/>
        <v>0</v>
      </c>
      <c r="P12" s="57">
        <v>0</v>
      </c>
      <c r="Q12" s="57">
        <v>0</v>
      </c>
      <c r="R12" s="57">
        <v>0</v>
      </c>
      <c r="S12" s="46">
        <f>F57</f>
        <v>200</v>
      </c>
      <c r="T12" s="57">
        <v>0</v>
      </c>
      <c r="U12" s="57">
        <v>0</v>
      </c>
      <c r="V12" s="57">
        <v>0</v>
      </c>
      <c r="W12" s="46">
        <f>H57</f>
        <v>250</v>
      </c>
      <c r="X12" s="57">
        <v>0</v>
      </c>
      <c r="Y12" s="57">
        <v>0</v>
      </c>
      <c r="Z12" s="57">
        <v>0</v>
      </c>
      <c r="AA12" s="57">
        <v>0</v>
      </c>
      <c r="AB12" s="57">
        <v>0</v>
      </c>
      <c r="AC12" s="46">
        <f>Y57*AA57</f>
        <v>1015.0010836941289</v>
      </c>
      <c r="AD12" s="57">
        <v>0</v>
      </c>
      <c r="AE12" s="57">
        <v>0</v>
      </c>
      <c r="AF12" s="46">
        <f>Y57*AC57</f>
        <v>338.33369456470962</v>
      </c>
      <c r="AG12" s="57">
        <v>0</v>
      </c>
      <c r="AH12" s="57">
        <v>0</v>
      </c>
      <c r="AI12" s="57">
        <v>0</v>
      </c>
      <c r="AJ12" s="57">
        <v>0</v>
      </c>
      <c r="AK12" s="57">
        <v>0</v>
      </c>
      <c r="AL12" s="57">
        <v>0</v>
      </c>
      <c r="AM12" s="57">
        <v>0</v>
      </c>
      <c r="AN12" s="57">
        <v>0</v>
      </c>
      <c r="AO12" s="46">
        <f>AS57*AU57</f>
        <v>1759.7601469802626</v>
      </c>
      <c r="AP12" s="57">
        <v>0</v>
      </c>
      <c r="AQ12" s="57">
        <v>0</v>
      </c>
      <c r="AR12" s="46">
        <f>AS57*AW57</f>
        <v>586.58671566008752</v>
      </c>
      <c r="AS12" s="57">
        <v>0</v>
      </c>
      <c r="AT12" s="57">
        <v>0</v>
      </c>
      <c r="AU12" s="57">
        <v>0</v>
      </c>
      <c r="AV12" s="57">
        <v>0</v>
      </c>
      <c r="AW12" s="57">
        <v>0</v>
      </c>
      <c r="AX12" s="57">
        <v>0</v>
      </c>
      <c r="AY12" s="57">
        <v>0</v>
      </c>
      <c r="BA12" s="46">
        <f>SUM(D12:O12)</f>
        <v>200.3836276083467</v>
      </c>
      <c r="BC12" s="46">
        <f>SUM(P12:AA12)</f>
        <v>450</v>
      </c>
      <c r="BE12" s="46">
        <f>SUM(AB12:AM12)</f>
        <v>1353.3347782588385</v>
      </c>
      <c r="BG12" s="46">
        <f>SUM(AN12:AY12)</f>
        <v>2346.3468626403501</v>
      </c>
    </row>
    <row r="13" spans="1:61" s="17" customFormat="1" ht="13" x14ac:dyDescent="0.15">
      <c r="B13" s="34" t="s">
        <v>228</v>
      </c>
      <c r="C13" s="94" t="s">
        <v>17</v>
      </c>
      <c r="D13" s="57">
        <v>31.15</v>
      </c>
      <c r="E13" s="57">
        <v>31.15</v>
      </c>
      <c r="F13" s="57">
        <v>31.15</v>
      </c>
      <c r="G13" s="57">
        <v>31.15</v>
      </c>
      <c r="H13" s="57">
        <v>31.15</v>
      </c>
      <c r="I13" s="57">
        <v>31.15</v>
      </c>
      <c r="J13" s="57">
        <v>31.15</v>
      </c>
      <c r="K13" s="57">
        <v>31.15</v>
      </c>
      <c r="L13" s="57">
        <v>31.15</v>
      </c>
      <c r="M13" s="57">
        <v>31.15</v>
      </c>
      <c r="N13" s="57">
        <v>31.15</v>
      </c>
      <c r="O13" s="57">
        <v>31.15</v>
      </c>
      <c r="P13" s="57">
        <v>0</v>
      </c>
      <c r="Q13" s="57">
        <v>0</v>
      </c>
      <c r="R13" s="57">
        <v>0</v>
      </c>
      <c r="S13" s="46">
        <f>J57</f>
        <v>39.5</v>
      </c>
      <c r="T13" s="57">
        <v>0</v>
      </c>
      <c r="U13" s="57">
        <v>0</v>
      </c>
      <c r="V13" s="57">
        <v>0</v>
      </c>
      <c r="W13" s="46">
        <f>L57</f>
        <v>39.105424295749373</v>
      </c>
      <c r="X13" s="57">
        <v>0</v>
      </c>
      <c r="Y13" s="57">
        <v>0</v>
      </c>
      <c r="Z13" s="57">
        <v>0</v>
      </c>
      <c r="AA13" s="57">
        <v>0</v>
      </c>
      <c r="AB13" s="57">
        <v>0</v>
      </c>
      <c r="AC13" s="46">
        <f>$AD$57</f>
        <v>38.973809523809521</v>
      </c>
      <c r="AD13" s="57">
        <v>0</v>
      </c>
      <c r="AE13" s="57">
        <v>0</v>
      </c>
      <c r="AF13" s="46">
        <f>$AE$57</f>
        <v>38.973809523809521</v>
      </c>
      <c r="AG13" s="57">
        <v>0</v>
      </c>
      <c r="AH13" s="57">
        <v>0</v>
      </c>
      <c r="AI13" s="57">
        <v>0</v>
      </c>
      <c r="AJ13" s="57">
        <v>0</v>
      </c>
      <c r="AK13" s="57">
        <v>0</v>
      </c>
      <c r="AL13" s="57">
        <v>0</v>
      </c>
      <c r="AM13" s="57">
        <v>0</v>
      </c>
      <c r="AN13" s="57">
        <v>0</v>
      </c>
      <c r="AO13" s="46">
        <f>$AX$57</f>
        <v>38.973809523809521</v>
      </c>
      <c r="AP13" s="57">
        <v>0</v>
      </c>
      <c r="AQ13" s="57">
        <v>0</v>
      </c>
      <c r="AR13" s="46">
        <f>$AY$57</f>
        <v>38.973809523809521</v>
      </c>
      <c r="AS13" s="57">
        <v>0</v>
      </c>
      <c r="AT13" s="57">
        <v>0</v>
      </c>
      <c r="AU13" s="57">
        <v>0</v>
      </c>
      <c r="AV13" s="57">
        <v>0</v>
      </c>
      <c r="AW13" s="57">
        <v>0</v>
      </c>
      <c r="AX13" s="57">
        <v>0</v>
      </c>
      <c r="AY13" s="57">
        <v>0</v>
      </c>
      <c r="BA13" s="57">
        <v>31.15</v>
      </c>
      <c r="BC13" s="57">
        <f>C57</f>
        <v>34.700000000000003</v>
      </c>
      <c r="BE13" s="57">
        <f>BC13</f>
        <v>34.700000000000003</v>
      </c>
      <c r="BG13" s="57">
        <f>BE13</f>
        <v>34.700000000000003</v>
      </c>
    </row>
    <row r="14" spans="1:61" s="17" customFormat="1" ht="13" x14ac:dyDescent="0.15">
      <c r="B14" s="35" t="s">
        <v>214</v>
      </c>
      <c r="C14" s="94" t="s">
        <v>17</v>
      </c>
      <c r="D14" s="57">
        <v>0</v>
      </c>
      <c r="E14" s="57">
        <v>0</v>
      </c>
      <c r="F14" s="57">
        <v>0</v>
      </c>
      <c r="G14" s="57">
        <v>0</v>
      </c>
      <c r="H14" s="57">
        <v>0</v>
      </c>
      <c r="I14" s="57">
        <v>0</v>
      </c>
      <c r="J14" s="57">
        <v>0</v>
      </c>
      <c r="K14" s="57">
        <v>0</v>
      </c>
      <c r="L14" s="57">
        <v>0</v>
      </c>
      <c r="M14" s="57">
        <v>0</v>
      </c>
      <c r="N14" s="57">
        <f>AVERAGE(D14:M14)</f>
        <v>0</v>
      </c>
      <c r="O14" s="57">
        <v>0</v>
      </c>
      <c r="P14" s="46">
        <f>-P15*P16</f>
        <v>0</v>
      </c>
      <c r="Q14" s="46">
        <f t="shared" ref="Q14:R14" si="36">-Q15*Q16</f>
        <v>0</v>
      </c>
      <c r="R14" s="46">
        <f t="shared" si="36"/>
        <v>0</v>
      </c>
      <c r="S14" s="46">
        <f>(S15*S16)</f>
        <v>3606.8965517241381</v>
      </c>
      <c r="T14" s="46">
        <f t="shared" ref="T14" si="37">-T15*T16</f>
        <v>0</v>
      </c>
      <c r="U14" s="46">
        <f t="shared" ref="U14:AB14" si="38">-U15*U16</f>
        <v>0</v>
      </c>
      <c r="V14" s="46">
        <f t="shared" si="38"/>
        <v>0</v>
      </c>
      <c r="W14" s="46">
        <f>(W15*W16)</f>
        <v>2368.5807424955074</v>
      </c>
      <c r="X14" s="46">
        <f t="shared" si="38"/>
        <v>0</v>
      </c>
      <c r="Y14" s="46">
        <f t="shared" si="38"/>
        <v>0</v>
      </c>
      <c r="Z14" s="46">
        <f t="shared" si="38"/>
        <v>0</v>
      </c>
      <c r="AA14" s="46">
        <f t="shared" si="38"/>
        <v>0</v>
      </c>
      <c r="AB14" s="46">
        <f t="shared" si="38"/>
        <v>0</v>
      </c>
      <c r="AC14" s="46">
        <f>(AC15*AC16)</f>
        <v>10889.913503454587</v>
      </c>
      <c r="AD14" s="46">
        <f t="shared" ref="AD14" si="39">-AD15*AD16</f>
        <v>0</v>
      </c>
      <c r="AE14" s="46">
        <f t="shared" ref="AE14" si="40">-AE15*AE16</f>
        <v>0</v>
      </c>
      <c r="AF14" s="46">
        <f>(AF15*AF16)</f>
        <v>55341.790832039726</v>
      </c>
      <c r="AG14" s="46">
        <f t="shared" ref="AG14" si="41">-AG15*AG16</f>
        <v>0</v>
      </c>
      <c r="AH14" s="46">
        <f t="shared" ref="AH14" si="42">-AH15*AH16</f>
        <v>0</v>
      </c>
      <c r="AI14" s="46">
        <f t="shared" ref="AI14" si="43">-AI15*AI16</f>
        <v>0</v>
      </c>
      <c r="AJ14" s="46">
        <f t="shared" ref="AJ14" si="44">-AJ15*AJ16</f>
        <v>0</v>
      </c>
      <c r="AK14" s="46">
        <f t="shared" ref="AK14" si="45">-AK15*AK16</f>
        <v>0</v>
      </c>
      <c r="AL14" s="46">
        <f t="shared" ref="AL14" si="46">-AL15*AL16</f>
        <v>0</v>
      </c>
      <c r="AM14" s="46">
        <f t="shared" ref="AM14:AN14" si="47">-AM15*AM16</f>
        <v>0</v>
      </c>
      <c r="AN14" s="46">
        <f t="shared" si="47"/>
        <v>0</v>
      </c>
      <c r="AO14" s="46">
        <f>(AO15*AO16)</f>
        <v>27130.730861167478</v>
      </c>
      <c r="AP14" s="46">
        <f t="shared" ref="AP14:AQ14" si="48">-AP15*AP16</f>
        <v>0</v>
      </c>
      <c r="AQ14" s="46">
        <f t="shared" si="48"/>
        <v>0</v>
      </c>
      <c r="AR14" s="46">
        <f>(AR15*AR16)</f>
        <v>63635.310798076753</v>
      </c>
      <c r="AS14" s="46">
        <f t="shared" ref="AS14:AY14" si="49">-AS15*AS16</f>
        <v>0</v>
      </c>
      <c r="AT14" s="46">
        <f t="shared" si="49"/>
        <v>0</v>
      </c>
      <c r="AU14" s="46">
        <f t="shared" si="49"/>
        <v>0</v>
      </c>
      <c r="AV14" s="46">
        <f t="shared" si="49"/>
        <v>0</v>
      </c>
      <c r="AW14" s="46">
        <f t="shared" si="49"/>
        <v>0</v>
      </c>
      <c r="AX14" s="46">
        <f t="shared" si="49"/>
        <v>0</v>
      </c>
      <c r="AY14" s="46">
        <f t="shared" si="49"/>
        <v>0</v>
      </c>
      <c r="BA14" s="46">
        <f>SUM(D14:O14)</f>
        <v>0</v>
      </c>
      <c r="BC14" s="46">
        <f>(BC16*BC15)/1.21</f>
        <v>4628.0991735537191</v>
      </c>
      <c r="BE14" s="46">
        <f>BE15*BE16</f>
        <v>44910.482194576696</v>
      </c>
      <c r="BG14" s="46">
        <f>BG15*BG16</f>
        <v>65816.663059476559</v>
      </c>
    </row>
    <row r="15" spans="1:61" s="17" customFormat="1" ht="13" x14ac:dyDescent="0.15">
      <c r="B15" s="34" t="s">
        <v>211</v>
      </c>
      <c r="C15" s="94" t="s">
        <v>18</v>
      </c>
      <c r="D15" s="63">
        <v>0</v>
      </c>
      <c r="E15" s="63">
        <v>0</v>
      </c>
      <c r="F15" s="63">
        <v>0</v>
      </c>
      <c r="G15" s="63">
        <v>0</v>
      </c>
      <c r="H15" s="63">
        <v>0</v>
      </c>
      <c r="I15" s="63">
        <v>0</v>
      </c>
      <c r="J15" s="63">
        <v>0</v>
      </c>
      <c r="K15" s="63">
        <v>0</v>
      </c>
      <c r="L15" s="63">
        <v>0</v>
      </c>
      <c r="M15" s="63">
        <v>0</v>
      </c>
      <c r="N15" s="63">
        <f>AVERAGE(D15:I15)</f>
        <v>0</v>
      </c>
      <c r="O15" s="46">
        <f>AVERAGE(D15:I15)</f>
        <v>0</v>
      </c>
      <c r="P15" s="57">
        <v>0</v>
      </c>
      <c r="Q15" s="57">
        <v>0</v>
      </c>
      <c r="R15" s="57">
        <v>0</v>
      </c>
      <c r="S15" s="46">
        <f>F58</f>
        <v>100</v>
      </c>
      <c r="T15" s="57">
        <v>0</v>
      </c>
      <c r="U15" s="57">
        <v>0</v>
      </c>
      <c r="V15" s="57">
        <v>0</v>
      </c>
      <c r="W15" s="46">
        <f>H58</f>
        <v>60</v>
      </c>
      <c r="X15" s="57">
        <v>0</v>
      </c>
      <c r="Y15" s="57">
        <v>0</v>
      </c>
      <c r="Z15" s="57">
        <v>0</v>
      </c>
      <c r="AA15" s="57">
        <v>0</v>
      </c>
      <c r="AB15" s="57">
        <v>0</v>
      </c>
      <c r="AC15" s="46">
        <f>Y58*AA58</f>
        <v>301.91920803076772</v>
      </c>
      <c r="AD15" s="57">
        <v>0</v>
      </c>
      <c r="AE15" s="57">
        <v>0</v>
      </c>
      <c r="AF15" s="46">
        <f>Y58*AC58</f>
        <v>981.2374260999951</v>
      </c>
      <c r="AG15" s="57">
        <v>0</v>
      </c>
      <c r="AH15" s="57">
        <v>0</v>
      </c>
      <c r="AI15" s="57">
        <v>0</v>
      </c>
      <c r="AJ15" s="57">
        <v>0</v>
      </c>
      <c r="AK15" s="57">
        <v>0</v>
      </c>
      <c r="AL15" s="57">
        <v>0</v>
      </c>
      <c r="AM15" s="57">
        <v>0</v>
      </c>
      <c r="AN15" s="57">
        <v>0</v>
      </c>
      <c r="AO15" s="46">
        <f>AS58*AU58</f>
        <v>752.19043496544634</v>
      </c>
      <c r="AP15" s="57">
        <v>0</v>
      </c>
      <c r="AQ15" s="57">
        <v>0</v>
      </c>
      <c r="AR15" s="46">
        <f>AS58*AW58</f>
        <v>1128.2856524481695</v>
      </c>
      <c r="AS15" s="57">
        <v>0</v>
      </c>
      <c r="AT15" s="57">
        <v>0</v>
      </c>
      <c r="AU15" s="57">
        <v>0</v>
      </c>
      <c r="AV15" s="57">
        <v>0</v>
      </c>
      <c r="AW15" s="57">
        <v>0</v>
      </c>
      <c r="AX15" s="57">
        <v>0</v>
      </c>
      <c r="AY15" s="57">
        <v>0</v>
      </c>
      <c r="BA15" s="46">
        <f>SUM(D15:O15)</f>
        <v>0</v>
      </c>
      <c r="BC15" s="46">
        <f>SUM(P15:AA15)</f>
        <v>160</v>
      </c>
      <c r="BE15" s="46">
        <f>SUM(AB15:AM15)</f>
        <v>1283.1566341307628</v>
      </c>
      <c r="BG15" s="46">
        <f>SUM(AN15:AY15)</f>
        <v>1880.4760874136159</v>
      </c>
    </row>
    <row r="16" spans="1:61" s="17" customFormat="1" ht="13" x14ac:dyDescent="0.15">
      <c r="B16" s="34" t="s">
        <v>228</v>
      </c>
      <c r="C16" s="94" t="s">
        <v>17</v>
      </c>
      <c r="D16" s="57">
        <v>0</v>
      </c>
      <c r="E16" s="57">
        <v>0</v>
      </c>
      <c r="F16" s="57">
        <v>0</v>
      </c>
      <c r="G16" s="57">
        <v>0</v>
      </c>
      <c r="H16" s="57">
        <v>0</v>
      </c>
      <c r="I16" s="57">
        <v>0</v>
      </c>
      <c r="J16" s="57">
        <v>0</v>
      </c>
      <c r="K16" s="57">
        <v>0</v>
      </c>
      <c r="L16" s="57">
        <v>0</v>
      </c>
      <c r="M16" s="57">
        <v>0</v>
      </c>
      <c r="N16" s="57">
        <v>0</v>
      </c>
      <c r="O16" s="57">
        <v>0</v>
      </c>
      <c r="P16" s="57">
        <v>0</v>
      </c>
      <c r="Q16" s="57">
        <v>0</v>
      </c>
      <c r="R16" s="57">
        <v>0</v>
      </c>
      <c r="S16" s="46">
        <f>J58</f>
        <v>36.068965517241381</v>
      </c>
      <c r="T16" s="57">
        <v>0</v>
      </c>
      <c r="U16" s="57">
        <v>0</v>
      </c>
      <c r="V16" s="57">
        <v>0</v>
      </c>
      <c r="W16" s="46">
        <f>L58</f>
        <v>39.476345708258457</v>
      </c>
      <c r="X16" s="57">
        <v>0</v>
      </c>
      <c r="Y16" s="57">
        <v>0</v>
      </c>
      <c r="Z16" s="57">
        <v>0</v>
      </c>
      <c r="AA16" s="57">
        <v>0</v>
      </c>
      <c r="AB16" s="57">
        <v>0</v>
      </c>
      <c r="AC16" s="46">
        <f>$AD58</f>
        <v>36.068965517241381</v>
      </c>
      <c r="AD16" s="57">
        <v>0</v>
      </c>
      <c r="AE16" s="57">
        <v>0</v>
      </c>
      <c r="AF16" s="46">
        <f>$AE58</f>
        <v>56.4</v>
      </c>
      <c r="AG16" s="57">
        <v>0</v>
      </c>
      <c r="AH16" s="57">
        <v>0</v>
      </c>
      <c r="AI16" s="57">
        <v>0</v>
      </c>
      <c r="AJ16" s="57">
        <v>0</v>
      </c>
      <c r="AK16" s="57">
        <v>0</v>
      </c>
      <c r="AL16" s="57">
        <v>0</v>
      </c>
      <c r="AM16" s="57">
        <v>0</v>
      </c>
      <c r="AN16" s="57">
        <v>0</v>
      </c>
      <c r="AO16" s="46">
        <f>$AX58</f>
        <v>36.068965517241381</v>
      </c>
      <c r="AP16" s="57">
        <v>0</v>
      </c>
      <c r="AQ16" s="57">
        <v>0</v>
      </c>
      <c r="AR16" s="46">
        <f>$AY58</f>
        <v>56.4</v>
      </c>
      <c r="AS16" s="57">
        <v>0</v>
      </c>
      <c r="AT16" s="57">
        <v>0</v>
      </c>
      <c r="AU16" s="57">
        <v>0</v>
      </c>
      <c r="AV16" s="57">
        <v>0</v>
      </c>
      <c r="AW16" s="57">
        <v>0</v>
      </c>
      <c r="AX16" s="57">
        <v>0</v>
      </c>
      <c r="AY16" s="57">
        <v>0</v>
      </c>
      <c r="BA16" s="57">
        <v>0</v>
      </c>
      <c r="BC16" s="57">
        <f>C58</f>
        <v>35</v>
      </c>
      <c r="BE16" s="57">
        <f>BC16</f>
        <v>35</v>
      </c>
      <c r="BG16" s="57">
        <f>BE16</f>
        <v>35</v>
      </c>
    </row>
    <row r="17" spans="2:59" s="17" customFormat="1" ht="13" x14ac:dyDescent="0.15">
      <c r="B17" s="35" t="s">
        <v>215</v>
      </c>
      <c r="C17" s="94" t="s">
        <v>17</v>
      </c>
      <c r="D17" s="57">
        <v>0</v>
      </c>
      <c r="E17" s="57">
        <v>0</v>
      </c>
      <c r="F17" s="57">
        <v>814.5</v>
      </c>
      <c r="G17" s="57">
        <v>0</v>
      </c>
      <c r="H17" s="57">
        <v>6120</v>
      </c>
      <c r="I17" s="57">
        <v>0</v>
      </c>
      <c r="J17" s="57">
        <v>0</v>
      </c>
      <c r="K17" s="57">
        <v>0</v>
      </c>
      <c r="L17" s="57">
        <v>0</v>
      </c>
      <c r="M17" s="57">
        <v>0</v>
      </c>
      <c r="N17" s="57">
        <v>0</v>
      </c>
      <c r="O17" s="57">
        <v>0</v>
      </c>
      <c r="P17" s="46">
        <f>-P18*P19</f>
        <v>0</v>
      </c>
      <c r="Q17" s="46">
        <f t="shared" ref="Q17:R17" si="50">-Q18*Q19</f>
        <v>0</v>
      </c>
      <c r="R17" s="46">
        <f t="shared" si="50"/>
        <v>0</v>
      </c>
      <c r="S17" s="46">
        <f>(S18*S19)</f>
        <v>12250</v>
      </c>
      <c r="T17" s="46">
        <f t="shared" ref="T17" si="51">-T18*T19</f>
        <v>0</v>
      </c>
      <c r="U17" s="46">
        <f t="shared" ref="U17:AB17" si="52">-U18*U19</f>
        <v>0</v>
      </c>
      <c r="V17" s="46">
        <f t="shared" si="52"/>
        <v>0</v>
      </c>
      <c r="W17" s="46">
        <f>(W18*W19)</f>
        <v>8307.4022470551427</v>
      </c>
      <c r="X17" s="46">
        <f t="shared" si="52"/>
        <v>0</v>
      </c>
      <c r="Y17" s="46">
        <f t="shared" si="52"/>
        <v>0</v>
      </c>
      <c r="Z17" s="46">
        <f t="shared" si="52"/>
        <v>0</v>
      </c>
      <c r="AA17" s="46">
        <f t="shared" si="52"/>
        <v>0</v>
      </c>
      <c r="AB17" s="46">
        <f t="shared" si="52"/>
        <v>0</v>
      </c>
      <c r="AC17" s="46">
        <f>(AC18*AC19)</f>
        <v>43463.576353179982</v>
      </c>
      <c r="AD17" s="46">
        <f t="shared" ref="AD17" si="53">-AD18*AD19</f>
        <v>0</v>
      </c>
      <c r="AE17" s="46">
        <f t="shared" ref="AE17" si="54">-AE18*AE19</f>
        <v>0</v>
      </c>
      <c r="AF17" s="46">
        <f>(AF18*AF19)</f>
        <v>0</v>
      </c>
      <c r="AG17" s="46">
        <f t="shared" ref="AG17" si="55">-AG18*AG19</f>
        <v>0</v>
      </c>
      <c r="AH17" s="46">
        <f t="shared" ref="AH17" si="56">-AH18*AH19</f>
        <v>0</v>
      </c>
      <c r="AI17" s="46">
        <f t="shared" ref="AI17" si="57">-AI18*AI19</f>
        <v>0</v>
      </c>
      <c r="AJ17" s="46">
        <f t="shared" ref="AJ17" si="58">-AJ18*AJ19</f>
        <v>0</v>
      </c>
      <c r="AK17" s="46">
        <f t="shared" ref="AK17" si="59">-AK18*AK19</f>
        <v>0</v>
      </c>
      <c r="AL17" s="46">
        <f t="shared" ref="AL17" si="60">-AL18*AL19</f>
        <v>0</v>
      </c>
      <c r="AM17" s="46">
        <f t="shared" ref="AM17:AN17" si="61">-AM18*AM19</f>
        <v>0</v>
      </c>
      <c r="AN17" s="46">
        <f t="shared" si="61"/>
        <v>0</v>
      </c>
      <c r="AO17" s="46">
        <f>(AO18*AO19)</f>
        <v>73241.516480150836</v>
      </c>
      <c r="AP17" s="46">
        <f t="shared" ref="AP17:AQ17" si="62">-AP18*AP19</f>
        <v>0</v>
      </c>
      <c r="AQ17" s="46">
        <f t="shared" si="62"/>
        <v>0</v>
      </c>
      <c r="AR17" s="46">
        <f>(AR18*AR19)</f>
        <v>52202.034059726233</v>
      </c>
      <c r="AS17" s="46">
        <f t="shared" ref="AS17:AY17" si="63">-AS18*AS19</f>
        <v>0</v>
      </c>
      <c r="AT17" s="46">
        <f t="shared" si="63"/>
        <v>0</v>
      </c>
      <c r="AU17" s="46">
        <f t="shared" si="63"/>
        <v>0</v>
      </c>
      <c r="AV17" s="46">
        <f t="shared" si="63"/>
        <v>0</v>
      </c>
      <c r="AW17" s="46">
        <f t="shared" si="63"/>
        <v>0</v>
      </c>
      <c r="AX17" s="46">
        <f t="shared" si="63"/>
        <v>0</v>
      </c>
      <c r="AY17" s="46">
        <f t="shared" si="63"/>
        <v>0</v>
      </c>
      <c r="BA17" s="46">
        <f>SUM(D17:O17)</f>
        <v>6934.5</v>
      </c>
      <c r="BC17" s="46">
        <f>(BC19*BC18)/1.21</f>
        <v>17039.669421487608</v>
      </c>
      <c r="BE17" s="46">
        <f>BE18*BE19</f>
        <v>43141.344947519014</v>
      </c>
      <c r="BG17" s="46">
        <f>BG18*BG19</f>
        <v>104504.11761060038</v>
      </c>
    </row>
    <row r="18" spans="2:59" s="17" customFormat="1" ht="13" x14ac:dyDescent="0.15">
      <c r="B18" s="34" t="s">
        <v>211</v>
      </c>
      <c r="C18" s="94" t="s">
        <v>18</v>
      </c>
      <c r="D18" s="46">
        <v>0</v>
      </c>
      <c r="E18" s="46">
        <f t="shared" ref="E18:O18" si="64">E17/E19</f>
        <v>0</v>
      </c>
      <c r="F18" s="46">
        <f t="shared" si="64"/>
        <v>21.628525755073209</v>
      </c>
      <c r="G18" s="46">
        <f t="shared" si="64"/>
        <v>0</v>
      </c>
      <c r="H18" s="46">
        <f>H17/H19</f>
        <v>162.51267970662744</v>
      </c>
      <c r="I18" s="46">
        <f t="shared" si="64"/>
        <v>0</v>
      </c>
      <c r="J18" s="46">
        <f t="shared" si="64"/>
        <v>0</v>
      </c>
      <c r="K18" s="46">
        <f t="shared" si="64"/>
        <v>0</v>
      </c>
      <c r="L18" s="46">
        <f t="shared" si="64"/>
        <v>0</v>
      </c>
      <c r="M18" s="46">
        <f t="shared" si="64"/>
        <v>0</v>
      </c>
      <c r="N18" s="46">
        <f t="shared" si="64"/>
        <v>0</v>
      </c>
      <c r="O18" s="46">
        <f t="shared" si="64"/>
        <v>0</v>
      </c>
      <c r="P18" s="57">
        <v>0</v>
      </c>
      <c r="Q18" s="57">
        <v>0</v>
      </c>
      <c r="R18" s="57">
        <v>0</v>
      </c>
      <c r="S18" s="46">
        <f>F59</f>
        <v>350</v>
      </c>
      <c r="T18" s="57">
        <v>0</v>
      </c>
      <c r="U18" s="57">
        <v>0</v>
      </c>
      <c r="V18" s="57">
        <v>0</v>
      </c>
      <c r="W18" s="46">
        <f>H59</f>
        <v>250</v>
      </c>
      <c r="X18" s="57">
        <v>0</v>
      </c>
      <c r="Y18" s="57">
        <v>0</v>
      </c>
      <c r="Z18" s="57">
        <v>0</v>
      </c>
      <c r="AA18" s="57">
        <v>0</v>
      </c>
      <c r="AB18" s="57">
        <v>0</v>
      </c>
      <c r="AC18" s="46">
        <f>Y59*AA59</f>
        <v>1255.4470350427493</v>
      </c>
      <c r="AD18" s="57">
        <v>0</v>
      </c>
      <c r="AE18" s="57">
        <v>0</v>
      </c>
      <c r="AF18" s="46">
        <f>Y69*AC59</f>
        <v>0</v>
      </c>
      <c r="AG18" s="57">
        <v>0</v>
      </c>
      <c r="AH18" s="57">
        <v>0</v>
      </c>
      <c r="AI18" s="57">
        <v>0</v>
      </c>
      <c r="AJ18" s="57">
        <v>0</v>
      </c>
      <c r="AK18" s="57">
        <v>0</v>
      </c>
      <c r="AL18" s="57">
        <v>0</v>
      </c>
      <c r="AM18" s="57">
        <v>0</v>
      </c>
      <c r="AN18" s="57">
        <v>0</v>
      </c>
      <c r="AO18" s="46">
        <f>AS59*AU59</f>
        <v>2115.5839537882971</v>
      </c>
      <c r="AP18" s="57">
        <v>0</v>
      </c>
      <c r="AQ18" s="57">
        <v>0</v>
      </c>
      <c r="AR18" s="46">
        <f>AS59*AW59</f>
        <v>925.56797978238001</v>
      </c>
      <c r="AS18" s="57">
        <v>0</v>
      </c>
      <c r="AT18" s="57">
        <v>0</v>
      </c>
      <c r="AU18" s="57">
        <v>0</v>
      </c>
      <c r="AV18" s="57">
        <v>0</v>
      </c>
      <c r="AW18" s="57">
        <v>0</v>
      </c>
      <c r="AX18" s="57">
        <v>0</v>
      </c>
      <c r="AY18" s="57">
        <v>0</v>
      </c>
      <c r="BA18" s="46">
        <f>SUM(D18:O18)</f>
        <v>184.14120546170065</v>
      </c>
      <c r="BC18" s="46">
        <f>SUM(P18:AA18)</f>
        <v>600</v>
      </c>
      <c r="BE18" s="46">
        <f>SUM(AB18:AM18)</f>
        <v>1255.4470350427493</v>
      </c>
      <c r="BG18" s="46">
        <f>SUM(AN18:AY18)</f>
        <v>3041.1519335706771</v>
      </c>
    </row>
    <row r="19" spans="2:59" s="17" customFormat="1" ht="13" x14ac:dyDescent="0.15">
      <c r="B19" s="34" t="s">
        <v>228</v>
      </c>
      <c r="C19" s="94" t="s">
        <v>17</v>
      </c>
      <c r="D19" s="57">
        <v>37.6586</v>
      </c>
      <c r="E19" s="57">
        <v>37.6586</v>
      </c>
      <c r="F19" s="57">
        <v>37.6586</v>
      </c>
      <c r="G19" s="57">
        <v>37.6586</v>
      </c>
      <c r="H19" s="57">
        <v>37.6586</v>
      </c>
      <c r="I19" s="57">
        <v>37.6586</v>
      </c>
      <c r="J19" s="57">
        <v>37.6586</v>
      </c>
      <c r="K19" s="57">
        <v>37.6586</v>
      </c>
      <c r="L19" s="57">
        <v>37.6586</v>
      </c>
      <c r="M19" s="57">
        <v>37.6586</v>
      </c>
      <c r="N19" s="57">
        <v>37.6586</v>
      </c>
      <c r="O19" s="57">
        <v>37.6586</v>
      </c>
      <c r="P19" s="57">
        <v>0</v>
      </c>
      <c r="Q19" s="57">
        <v>0</v>
      </c>
      <c r="R19" s="57">
        <v>0</v>
      </c>
      <c r="S19" s="46">
        <f>J59</f>
        <v>35</v>
      </c>
      <c r="T19" s="57">
        <v>0</v>
      </c>
      <c r="U19" s="57">
        <v>0</v>
      </c>
      <c r="V19" s="57">
        <v>0</v>
      </c>
      <c r="W19" s="46">
        <f>L59</f>
        <v>33.229608988220569</v>
      </c>
      <c r="X19" s="57">
        <v>0</v>
      </c>
      <c r="Y19" s="57">
        <v>0</v>
      </c>
      <c r="Z19" s="57">
        <v>0</v>
      </c>
      <c r="AA19" s="57">
        <v>0</v>
      </c>
      <c r="AB19" s="57">
        <v>0</v>
      </c>
      <c r="AC19" s="46">
        <f>$AD59</f>
        <v>34.619999999999997</v>
      </c>
      <c r="AD19" s="57">
        <v>0</v>
      </c>
      <c r="AE19" s="57">
        <v>0</v>
      </c>
      <c r="AF19" s="46">
        <f>$J59</f>
        <v>35</v>
      </c>
      <c r="AG19" s="57">
        <v>0</v>
      </c>
      <c r="AH19" s="57">
        <v>0</v>
      </c>
      <c r="AI19" s="57">
        <v>0</v>
      </c>
      <c r="AJ19" s="57">
        <v>0</v>
      </c>
      <c r="AK19" s="57">
        <v>0</v>
      </c>
      <c r="AL19" s="57">
        <v>0</v>
      </c>
      <c r="AM19" s="57">
        <v>0</v>
      </c>
      <c r="AN19" s="57">
        <v>0</v>
      </c>
      <c r="AO19" s="46">
        <f>$AX59</f>
        <v>34.619999999999997</v>
      </c>
      <c r="AP19" s="57">
        <v>0</v>
      </c>
      <c r="AQ19" s="57">
        <v>0</v>
      </c>
      <c r="AR19" s="46">
        <f>$AY58</f>
        <v>56.4</v>
      </c>
      <c r="AS19" s="57">
        <v>0</v>
      </c>
      <c r="AT19" s="57">
        <v>0</v>
      </c>
      <c r="AU19" s="57">
        <v>0</v>
      </c>
      <c r="AV19" s="57">
        <v>0</v>
      </c>
      <c r="AW19" s="57">
        <v>0</v>
      </c>
      <c r="AX19" s="57">
        <v>0</v>
      </c>
      <c r="AY19" s="57">
        <v>0</v>
      </c>
      <c r="BA19" s="57">
        <v>37.6586</v>
      </c>
      <c r="BC19" s="57">
        <f>C59</f>
        <v>34.363333333333337</v>
      </c>
      <c r="BE19" s="57">
        <f>BC19</f>
        <v>34.363333333333337</v>
      </c>
      <c r="BG19" s="57">
        <f>BE19</f>
        <v>34.363333333333337</v>
      </c>
    </row>
    <row r="20" spans="2:59" s="17" customFormat="1" ht="13" x14ac:dyDescent="0.15">
      <c r="B20" s="35" t="s">
        <v>216</v>
      </c>
      <c r="C20" s="94" t="s">
        <v>17</v>
      </c>
      <c r="D20" s="57">
        <v>0</v>
      </c>
      <c r="E20" s="57">
        <v>0</v>
      </c>
      <c r="F20" s="57">
        <v>680</v>
      </c>
      <c r="G20" s="57">
        <v>0</v>
      </c>
      <c r="H20" s="57">
        <v>0</v>
      </c>
      <c r="I20" s="57">
        <v>0</v>
      </c>
      <c r="J20" s="57">
        <v>0</v>
      </c>
      <c r="K20" s="57">
        <v>0</v>
      </c>
      <c r="L20" s="57">
        <v>0</v>
      </c>
      <c r="M20" s="57">
        <v>0</v>
      </c>
      <c r="N20" s="57">
        <v>0</v>
      </c>
      <c r="O20" s="57">
        <v>0</v>
      </c>
      <c r="P20" s="46">
        <f>-P21*P22</f>
        <v>0</v>
      </c>
      <c r="Q20" s="46">
        <f t="shared" ref="Q20:R20" si="65">-Q21*Q22</f>
        <v>0</v>
      </c>
      <c r="R20" s="46">
        <f t="shared" si="65"/>
        <v>0</v>
      </c>
      <c r="S20" s="46">
        <f>(S21*S22)</f>
        <v>2150</v>
      </c>
      <c r="T20" s="46">
        <f t="shared" ref="T20" si="66">-T21*T22</f>
        <v>0</v>
      </c>
      <c r="U20" s="46">
        <f t="shared" ref="U20:AB20" si="67">-U21*U22</f>
        <v>0</v>
      </c>
      <c r="V20" s="46">
        <f t="shared" si="67"/>
        <v>0</v>
      </c>
      <c r="W20" s="46">
        <f>(W21*W22)</f>
        <v>0</v>
      </c>
      <c r="X20" s="46">
        <f t="shared" si="67"/>
        <v>0</v>
      </c>
      <c r="Y20" s="46">
        <f t="shared" si="67"/>
        <v>0</v>
      </c>
      <c r="Z20" s="46">
        <f t="shared" si="67"/>
        <v>0</v>
      </c>
      <c r="AA20" s="46">
        <f t="shared" si="67"/>
        <v>0</v>
      </c>
      <c r="AB20" s="46">
        <f t="shared" si="67"/>
        <v>0</v>
      </c>
      <c r="AC20" s="46">
        <f>(AC21*AC22)</f>
        <v>6681.6560580707719</v>
      </c>
      <c r="AD20" s="46">
        <f t="shared" ref="AD20" si="68">-AD21*AD22</f>
        <v>0</v>
      </c>
      <c r="AE20" s="46">
        <f t="shared" ref="AE20" si="69">-AE21*AE22</f>
        <v>0</v>
      </c>
      <c r="AF20" s="46">
        <f>AF21*AF22</f>
        <v>0</v>
      </c>
      <c r="AG20" s="46">
        <f t="shared" ref="AG20" si="70">-AG21*AG22</f>
        <v>0</v>
      </c>
      <c r="AH20" s="46">
        <f t="shared" ref="AH20" si="71">-AH21*AH22</f>
        <v>0</v>
      </c>
      <c r="AI20" s="46">
        <f t="shared" ref="AI20" si="72">-AI21*AI22</f>
        <v>0</v>
      </c>
      <c r="AJ20" s="46">
        <f t="shared" ref="AJ20" si="73">-AJ21*AJ22</f>
        <v>0</v>
      </c>
      <c r="AK20" s="46">
        <f t="shared" ref="AK20" si="74">-AK21*AK22</f>
        <v>0</v>
      </c>
      <c r="AL20" s="46">
        <f t="shared" ref="AL20" si="75">-AL21*AL22</f>
        <v>0</v>
      </c>
      <c r="AM20" s="46">
        <f t="shared" ref="AM20:AN20" si="76">-AM21*AM22</f>
        <v>0</v>
      </c>
      <c r="AN20" s="46">
        <f t="shared" si="76"/>
        <v>0</v>
      </c>
      <c r="AO20" s="46">
        <f>(AO21*AO22)</f>
        <v>11383.338562130066</v>
      </c>
      <c r="AP20" s="46">
        <f t="shared" ref="AP20:AQ20" si="77">-AP21*AP22</f>
        <v>0</v>
      </c>
      <c r="AQ20" s="46">
        <f t="shared" si="77"/>
        <v>0</v>
      </c>
      <c r="AR20" s="46">
        <f>AR21*AR22</f>
        <v>0</v>
      </c>
      <c r="AS20" s="46">
        <f t="shared" ref="AS20:AY20" si="78">-AS21*AS22</f>
        <v>0</v>
      </c>
      <c r="AT20" s="46">
        <f t="shared" si="78"/>
        <v>0</v>
      </c>
      <c r="AU20" s="46">
        <f t="shared" si="78"/>
        <v>0</v>
      </c>
      <c r="AV20" s="46">
        <f t="shared" si="78"/>
        <v>0</v>
      </c>
      <c r="AW20" s="46">
        <f t="shared" si="78"/>
        <v>0</v>
      </c>
      <c r="AX20" s="46">
        <f t="shared" si="78"/>
        <v>0</v>
      </c>
      <c r="AY20" s="46">
        <f t="shared" si="78"/>
        <v>0</v>
      </c>
      <c r="BA20" s="46">
        <f>SUM(D20:O20)</f>
        <v>680</v>
      </c>
      <c r="BC20" s="46">
        <f>(BC22*BC21)/1.21</f>
        <v>1949.5867768595042</v>
      </c>
      <c r="BE20" s="46">
        <f>BE21*BE22</f>
        <v>7785.1008776814406</v>
      </c>
      <c r="BG20" s="46">
        <f>BG21*BG22</f>
        <v>13263.244659823391</v>
      </c>
    </row>
    <row r="21" spans="2:59" s="17" customFormat="1" ht="13" x14ac:dyDescent="0.15">
      <c r="B21" s="34" t="s">
        <v>211</v>
      </c>
      <c r="C21" s="94" t="s">
        <v>18</v>
      </c>
      <c r="D21" s="46">
        <f>D17/D19</f>
        <v>0</v>
      </c>
      <c r="E21" s="46">
        <f t="shared" ref="E21:O21" si="79">E17/E19</f>
        <v>0</v>
      </c>
      <c r="F21" s="46">
        <f t="shared" si="79"/>
        <v>21.628525755073209</v>
      </c>
      <c r="G21" s="46">
        <f t="shared" si="79"/>
        <v>0</v>
      </c>
      <c r="H21" s="46">
        <f>H20/H22</f>
        <v>0</v>
      </c>
      <c r="I21" s="46">
        <f t="shared" si="79"/>
        <v>0</v>
      </c>
      <c r="J21" s="46">
        <f t="shared" si="79"/>
        <v>0</v>
      </c>
      <c r="K21" s="46">
        <f t="shared" si="79"/>
        <v>0</v>
      </c>
      <c r="L21" s="46">
        <f t="shared" si="79"/>
        <v>0</v>
      </c>
      <c r="M21" s="46">
        <f t="shared" si="79"/>
        <v>0</v>
      </c>
      <c r="N21" s="46">
        <f t="shared" si="79"/>
        <v>0</v>
      </c>
      <c r="O21" s="46">
        <f t="shared" si="79"/>
        <v>0</v>
      </c>
      <c r="P21" s="57">
        <v>0</v>
      </c>
      <c r="Q21" s="57">
        <v>0</v>
      </c>
      <c r="R21" s="57">
        <v>0</v>
      </c>
      <c r="S21" s="46">
        <f>F60</f>
        <v>120</v>
      </c>
      <c r="T21" s="57">
        <v>0</v>
      </c>
      <c r="U21" s="57">
        <v>0</v>
      </c>
      <c r="V21" s="57">
        <v>0</v>
      </c>
      <c r="W21" s="46">
        <f>H60</f>
        <v>0</v>
      </c>
      <c r="X21" s="57">
        <v>0</v>
      </c>
      <c r="Y21" s="57">
        <v>0</v>
      </c>
      <c r="Z21" s="57">
        <v>0</v>
      </c>
      <c r="AA21" s="57">
        <v>0</v>
      </c>
      <c r="AB21" s="57">
        <v>0</v>
      </c>
      <c r="AC21" s="46">
        <f>Y60*AA60</f>
        <v>396.02039225170529</v>
      </c>
      <c r="AD21" s="57">
        <v>0</v>
      </c>
      <c r="AE21" s="57">
        <v>0</v>
      </c>
      <c r="AF21" s="46">
        <f>Y60*AC60</f>
        <v>0</v>
      </c>
      <c r="AG21" s="57">
        <v>0</v>
      </c>
      <c r="AH21" s="57">
        <v>0</v>
      </c>
      <c r="AI21" s="57">
        <v>0</v>
      </c>
      <c r="AJ21" s="57">
        <v>0</v>
      </c>
      <c r="AK21" s="57">
        <v>0</v>
      </c>
      <c r="AL21" s="57">
        <v>0</v>
      </c>
      <c r="AM21" s="57">
        <v>0</v>
      </c>
      <c r="AN21" s="57">
        <v>0</v>
      </c>
      <c r="AO21" s="46">
        <f>AS60*AU60</f>
        <v>674.68815565019361</v>
      </c>
      <c r="AP21" s="57">
        <v>0</v>
      </c>
      <c r="AQ21" s="57">
        <v>0</v>
      </c>
      <c r="AR21" s="46">
        <f>AS60*AW60</f>
        <v>0</v>
      </c>
      <c r="AS21" s="57">
        <v>0</v>
      </c>
      <c r="AT21" s="57">
        <v>0</v>
      </c>
      <c r="AU21" s="57">
        <v>0</v>
      </c>
      <c r="AV21" s="57">
        <v>0</v>
      </c>
      <c r="AW21" s="57">
        <v>0</v>
      </c>
      <c r="AX21" s="57">
        <v>0</v>
      </c>
      <c r="AY21" s="57">
        <v>0</v>
      </c>
      <c r="BA21" s="46">
        <f>SUM(D21:O21)</f>
        <v>21.628525755073209</v>
      </c>
      <c r="BC21" s="46">
        <f>SUM(P21:AA21)</f>
        <v>120</v>
      </c>
      <c r="BE21" s="46">
        <f>SUM(AB21:AM21)</f>
        <v>396.02039225170529</v>
      </c>
      <c r="BG21" s="46">
        <f>SUM(AN21:AY21)</f>
        <v>674.68815565019361</v>
      </c>
    </row>
    <row r="22" spans="2:59" s="17" customFormat="1" ht="13" x14ac:dyDescent="0.15">
      <c r="B22" s="34" t="s">
        <v>228</v>
      </c>
      <c r="C22" s="94" t="s">
        <v>17</v>
      </c>
      <c r="D22" s="57">
        <v>21.54</v>
      </c>
      <c r="E22" s="57">
        <v>21.54</v>
      </c>
      <c r="F22" s="57">
        <v>21.54</v>
      </c>
      <c r="G22" s="57">
        <v>21.54</v>
      </c>
      <c r="H22" s="57">
        <v>21.54</v>
      </c>
      <c r="I22" s="57">
        <v>21.54</v>
      </c>
      <c r="J22" s="57">
        <v>21.54</v>
      </c>
      <c r="K22" s="57">
        <v>21.54</v>
      </c>
      <c r="L22" s="57">
        <v>21.54</v>
      </c>
      <c r="M22" s="57">
        <v>21.54</v>
      </c>
      <c r="N22" s="57">
        <v>21.54</v>
      </c>
      <c r="O22" s="57">
        <v>21.54</v>
      </c>
      <c r="P22" s="57">
        <v>0</v>
      </c>
      <c r="Q22" s="57">
        <v>0</v>
      </c>
      <c r="R22" s="57">
        <v>0</v>
      </c>
      <c r="S22" s="46">
        <f>J60</f>
        <v>17.916666666666668</v>
      </c>
      <c r="T22" s="57">
        <v>0</v>
      </c>
      <c r="U22" s="57">
        <v>0</v>
      </c>
      <c r="V22" s="57">
        <v>0</v>
      </c>
      <c r="W22" s="46">
        <f>L60</f>
        <v>17.916666666666668</v>
      </c>
      <c r="X22" s="57">
        <v>0</v>
      </c>
      <c r="Y22" s="57">
        <v>0</v>
      </c>
      <c r="Z22" s="57">
        <v>0</v>
      </c>
      <c r="AA22" s="57">
        <v>0</v>
      </c>
      <c r="AB22" s="57">
        <v>0</v>
      </c>
      <c r="AC22" s="46">
        <f>$AD60</f>
        <v>16.872</v>
      </c>
      <c r="AD22" s="57">
        <v>0</v>
      </c>
      <c r="AE22" s="57">
        <v>0</v>
      </c>
      <c r="AF22" s="46">
        <f>$J60</f>
        <v>17.916666666666668</v>
      </c>
      <c r="AG22" s="57">
        <v>0</v>
      </c>
      <c r="AH22" s="57">
        <v>0</v>
      </c>
      <c r="AI22" s="57">
        <v>0</v>
      </c>
      <c r="AJ22" s="57">
        <v>0</v>
      </c>
      <c r="AK22" s="57">
        <v>0</v>
      </c>
      <c r="AL22" s="57">
        <v>0</v>
      </c>
      <c r="AM22" s="57">
        <v>0</v>
      </c>
      <c r="AN22" s="57">
        <v>0</v>
      </c>
      <c r="AO22" s="46">
        <f>$AX60</f>
        <v>16.872</v>
      </c>
      <c r="AP22" s="57">
        <v>0</v>
      </c>
      <c r="AQ22" s="57">
        <v>0</v>
      </c>
      <c r="AR22" s="46">
        <f>$AY60</f>
        <v>16.872</v>
      </c>
      <c r="AS22" s="57">
        <v>0</v>
      </c>
      <c r="AT22" s="57">
        <v>0</v>
      </c>
      <c r="AU22" s="57">
        <v>0</v>
      </c>
      <c r="AV22" s="57">
        <v>0</v>
      </c>
      <c r="AW22" s="57">
        <v>0</v>
      </c>
      <c r="AX22" s="57">
        <v>0</v>
      </c>
      <c r="AY22" s="57">
        <v>0</v>
      </c>
      <c r="BA22" s="57">
        <v>21.54</v>
      </c>
      <c r="BC22" s="57">
        <f>C60</f>
        <v>19.658333333333335</v>
      </c>
      <c r="BE22" s="57">
        <f>BC22</f>
        <v>19.658333333333335</v>
      </c>
      <c r="BG22" s="57">
        <f>BE22</f>
        <v>19.658333333333335</v>
      </c>
    </row>
    <row r="23" spans="2:59" s="17" customFormat="1" ht="13" x14ac:dyDescent="0.15">
      <c r="B23" s="35" t="s">
        <v>217</v>
      </c>
      <c r="C23" s="94" t="s">
        <v>17</v>
      </c>
      <c r="D23" s="57">
        <v>0</v>
      </c>
      <c r="E23" s="57">
        <v>0</v>
      </c>
      <c r="F23" s="57">
        <v>0</v>
      </c>
      <c r="G23" s="57">
        <v>0</v>
      </c>
      <c r="H23" s="57">
        <v>0</v>
      </c>
      <c r="I23" s="57">
        <v>0</v>
      </c>
      <c r="J23" s="57">
        <v>0</v>
      </c>
      <c r="K23" s="57">
        <v>0</v>
      </c>
      <c r="L23" s="57">
        <v>0</v>
      </c>
      <c r="M23" s="57">
        <v>0</v>
      </c>
      <c r="N23" s="57">
        <f>AVERAGE(D23:M23)</f>
        <v>0</v>
      </c>
      <c r="O23" s="57">
        <v>0</v>
      </c>
      <c r="P23" s="46">
        <f>-P24*P25</f>
        <v>0</v>
      </c>
      <c r="Q23" s="46">
        <f t="shared" ref="Q23:R23" si="80">-Q24*Q25</f>
        <v>0</v>
      </c>
      <c r="R23" s="46">
        <f t="shared" si="80"/>
        <v>0</v>
      </c>
      <c r="S23" s="46">
        <f>(S24*S25)</f>
        <v>6976</v>
      </c>
      <c r="T23" s="46">
        <f t="shared" ref="T23" si="81">-T24*T25</f>
        <v>0</v>
      </c>
      <c r="U23" s="46">
        <f t="shared" ref="U23:AB23" si="82">-U24*U25</f>
        <v>0</v>
      </c>
      <c r="V23" s="46">
        <f t="shared" si="82"/>
        <v>0</v>
      </c>
      <c r="W23" s="46">
        <f>(W24*W25)</f>
        <v>1346.4402541259919</v>
      </c>
      <c r="X23" s="46">
        <f t="shared" si="82"/>
        <v>0</v>
      </c>
      <c r="Y23" s="46">
        <f t="shared" si="82"/>
        <v>0</v>
      </c>
      <c r="Z23" s="46">
        <f t="shared" si="82"/>
        <v>0</v>
      </c>
      <c r="AA23" s="46">
        <f t="shared" si="82"/>
        <v>0</v>
      </c>
      <c r="AB23" s="46">
        <f t="shared" si="82"/>
        <v>0</v>
      </c>
      <c r="AC23" s="46">
        <f>(AC24*AC25)</f>
        <v>17270.39420953958</v>
      </c>
      <c r="AD23" s="46">
        <f t="shared" ref="AD23" si="83">-AD24*AD25</f>
        <v>0</v>
      </c>
      <c r="AE23" s="46">
        <f t="shared" ref="AE23" si="84">-AE24*AE25</f>
        <v>0</v>
      </c>
      <c r="AF23" s="46">
        <f>(AF24*AF25)</f>
        <v>3416.1597413090808</v>
      </c>
      <c r="AG23" s="46">
        <f t="shared" ref="AG23" si="85">-AG24*AG25</f>
        <v>0</v>
      </c>
      <c r="AH23" s="46">
        <f t="shared" ref="AH23" si="86">-AH24*AH25</f>
        <v>0</v>
      </c>
      <c r="AI23" s="46">
        <f t="shared" ref="AI23" si="87">-AI24*AI25</f>
        <v>0</v>
      </c>
      <c r="AJ23" s="46">
        <f t="shared" ref="AJ23" si="88">-AJ24*AJ25</f>
        <v>0</v>
      </c>
      <c r="AK23" s="46">
        <f t="shared" ref="AK23" si="89">-AK24*AK25</f>
        <v>0</v>
      </c>
      <c r="AL23" s="46">
        <f t="shared" ref="AL23" si="90">-AL24*AL25</f>
        <v>0</v>
      </c>
      <c r="AM23" s="46">
        <f t="shared" ref="AM23:AN23" si="91">-AM24*AM25</f>
        <v>0</v>
      </c>
      <c r="AN23" s="46">
        <f t="shared" si="91"/>
        <v>0</v>
      </c>
      <c r="AO23" s="46">
        <f>(AO24*AO25)</f>
        <v>28970.813781493762</v>
      </c>
      <c r="AP23" s="46">
        <f t="shared" ref="AP23:AQ23" si="92">-AP24*AP25</f>
        <v>0</v>
      </c>
      <c r="AQ23" s="46">
        <f t="shared" si="92"/>
        <v>0</v>
      </c>
      <c r="AR23" s="46">
        <f>(AR24*AR25)</f>
        <v>7171.407249588643</v>
      </c>
      <c r="AS23" s="46">
        <f t="shared" ref="AS23:AY23" si="93">-AS24*AS25</f>
        <v>0</v>
      </c>
      <c r="AT23" s="46">
        <f t="shared" si="93"/>
        <v>0</v>
      </c>
      <c r="AU23" s="46">
        <f t="shared" si="93"/>
        <v>0</v>
      </c>
      <c r="AV23" s="46">
        <f t="shared" si="93"/>
        <v>0</v>
      </c>
      <c r="AW23" s="46">
        <f t="shared" si="93"/>
        <v>0</v>
      </c>
      <c r="AX23" s="46">
        <f t="shared" si="93"/>
        <v>0</v>
      </c>
      <c r="AY23" s="46">
        <f t="shared" si="93"/>
        <v>0</v>
      </c>
      <c r="BA23" s="46">
        <f>SUM(D23:O23)</f>
        <v>0</v>
      </c>
      <c r="BC23" s="46">
        <f>(BC25*BC24)/1.21</f>
        <v>6989.2561983471087</v>
      </c>
      <c r="BE23" s="46">
        <f>BE24*BE25</f>
        <v>21653.648085689361</v>
      </c>
      <c r="BG23" s="46">
        <f>BG24*BG25</f>
        <v>36323.65299652471</v>
      </c>
    </row>
    <row r="24" spans="2:59" s="17" customFormat="1" ht="13" x14ac:dyDescent="0.15">
      <c r="B24" s="34" t="s">
        <v>211</v>
      </c>
      <c r="C24" s="94" t="s">
        <v>18</v>
      </c>
      <c r="D24" s="46">
        <v>0</v>
      </c>
      <c r="E24" s="46">
        <v>0</v>
      </c>
      <c r="F24" s="46">
        <v>0</v>
      </c>
      <c r="G24" s="46">
        <v>0</v>
      </c>
      <c r="H24" s="46">
        <v>0</v>
      </c>
      <c r="I24" s="46">
        <v>0</v>
      </c>
      <c r="J24" s="46">
        <v>0</v>
      </c>
      <c r="K24" s="46">
        <v>0</v>
      </c>
      <c r="L24" s="46">
        <v>0</v>
      </c>
      <c r="M24" s="46">
        <v>0</v>
      </c>
      <c r="N24" s="46">
        <f>AVERAGE(D24:I24)</f>
        <v>0</v>
      </c>
      <c r="O24" s="46">
        <f>AVERAGE(D24:I24)</f>
        <v>0</v>
      </c>
      <c r="P24" s="57">
        <v>0</v>
      </c>
      <c r="Q24" s="57">
        <v>0</v>
      </c>
      <c r="R24" s="57">
        <v>0</v>
      </c>
      <c r="S24" s="46">
        <f>F61</f>
        <v>900</v>
      </c>
      <c r="T24" s="57">
        <v>0</v>
      </c>
      <c r="U24" s="57">
        <v>0</v>
      </c>
      <c r="V24" s="57">
        <v>0</v>
      </c>
      <c r="W24" s="46">
        <f>H61</f>
        <v>150</v>
      </c>
      <c r="X24" s="57">
        <v>0</v>
      </c>
      <c r="Y24" s="57">
        <v>0</v>
      </c>
      <c r="Z24" s="57">
        <v>0</v>
      </c>
      <c r="AA24" s="57">
        <v>0</v>
      </c>
      <c r="AB24" s="57">
        <v>0</v>
      </c>
      <c r="AC24" s="46">
        <f>Y61*AA61</f>
        <v>2247.7312518074373</v>
      </c>
      <c r="AD24" s="57">
        <v>0</v>
      </c>
      <c r="AE24" s="57">
        <v>0</v>
      </c>
      <c r="AF24" s="46">
        <f>Y61*AC61</f>
        <v>440.73161800145823</v>
      </c>
      <c r="AG24" s="57">
        <v>0</v>
      </c>
      <c r="AH24" s="57">
        <v>0</v>
      </c>
      <c r="AI24" s="57">
        <v>0</v>
      </c>
      <c r="AJ24" s="57">
        <v>0</v>
      </c>
      <c r="AK24" s="57">
        <v>0</v>
      </c>
      <c r="AL24" s="57">
        <v>0</v>
      </c>
      <c r="AM24" s="57">
        <v>0</v>
      </c>
      <c r="AN24" s="57">
        <v>0</v>
      </c>
      <c r="AO24" s="46">
        <f>AS61*AU61</f>
        <v>3770.5337085466076</v>
      </c>
      <c r="AP24" s="57">
        <v>0</v>
      </c>
      <c r="AQ24" s="57">
        <v>0</v>
      </c>
      <c r="AR24" s="46">
        <f>AS61*AW61</f>
        <v>739.3203350091386</v>
      </c>
      <c r="AS24" s="57">
        <v>0</v>
      </c>
      <c r="AT24" s="57">
        <v>0</v>
      </c>
      <c r="AU24" s="57">
        <v>0</v>
      </c>
      <c r="AV24" s="57">
        <v>0</v>
      </c>
      <c r="AW24" s="57">
        <v>0</v>
      </c>
      <c r="AX24" s="57">
        <v>0</v>
      </c>
      <c r="AY24" s="57">
        <v>0</v>
      </c>
      <c r="BA24" s="46">
        <f>SUM(D24:O24)</f>
        <v>0</v>
      </c>
      <c r="BC24" s="46">
        <f>SUM(P24:AA24)</f>
        <v>1050</v>
      </c>
      <c r="BE24" s="46">
        <f>SUM(AB24:AM24)</f>
        <v>2688.4628698088954</v>
      </c>
      <c r="BG24" s="46">
        <f>SUM(AN24:AY24)</f>
        <v>4509.8540435557461</v>
      </c>
    </row>
    <row r="25" spans="2:59" s="17" customFormat="1" ht="13" x14ac:dyDescent="0.15">
      <c r="B25" s="34" t="s">
        <v>228</v>
      </c>
      <c r="C25" s="94" t="s">
        <v>17</v>
      </c>
      <c r="D25" s="57">
        <v>0</v>
      </c>
      <c r="E25" s="57">
        <v>0</v>
      </c>
      <c r="F25" s="57">
        <v>0</v>
      </c>
      <c r="G25" s="57">
        <v>0</v>
      </c>
      <c r="H25" s="57">
        <v>0</v>
      </c>
      <c r="I25" s="57">
        <v>0</v>
      </c>
      <c r="J25" s="57">
        <v>0</v>
      </c>
      <c r="K25" s="57">
        <v>0</v>
      </c>
      <c r="L25" s="57">
        <v>0</v>
      </c>
      <c r="M25" s="57">
        <v>0</v>
      </c>
      <c r="N25" s="57">
        <v>0</v>
      </c>
      <c r="O25" s="57">
        <v>0</v>
      </c>
      <c r="P25" s="57">
        <v>0</v>
      </c>
      <c r="Q25" s="57">
        <v>0</v>
      </c>
      <c r="R25" s="57">
        <v>0</v>
      </c>
      <c r="S25" s="46">
        <f>J61</f>
        <v>7.7511111111111113</v>
      </c>
      <c r="T25" s="57">
        <v>0</v>
      </c>
      <c r="U25" s="57">
        <v>0</v>
      </c>
      <c r="V25" s="57">
        <v>0</v>
      </c>
      <c r="W25" s="46">
        <f>L61</f>
        <v>8.9762683608399456</v>
      </c>
      <c r="X25" s="57">
        <v>0</v>
      </c>
      <c r="Y25" s="57">
        <v>0</v>
      </c>
      <c r="Z25" s="57">
        <v>0</v>
      </c>
      <c r="AA25" s="57">
        <v>0</v>
      </c>
      <c r="AB25" s="57">
        <v>0</v>
      </c>
      <c r="AC25" s="46">
        <f>$AD61</f>
        <v>7.6834782608695651</v>
      </c>
      <c r="AD25" s="57">
        <v>0</v>
      </c>
      <c r="AE25" s="57">
        <v>0</v>
      </c>
      <c r="AF25" s="46">
        <f>$J61</f>
        <v>7.7511111111111113</v>
      </c>
      <c r="AG25" s="57">
        <v>0</v>
      </c>
      <c r="AH25" s="57">
        <v>0</v>
      </c>
      <c r="AI25" s="57">
        <v>0</v>
      </c>
      <c r="AJ25" s="57">
        <v>0</v>
      </c>
      <c r="AK25" s="57">
        <v>0</v>
      </c>
      <c r="AL25" s="57">
        <v>0</v>
      </c>
      <c r="AM25" s="57">
        <v>0</v>
      </c>
      <c r="AN25" s="57">
        <v>0</v>
      </c>
      <c r="AO25" s="46">
        <f>$AX61</f>
        <v>7.6834782608695651</v>
      </c>
      <c r="AP25" s="57">
        <v>0</v>
      </c>
      <c r="AQ25" s="57">
        <v>0</v>
      </c>
      <c r="AR25" s="46">
        <f>$AY61</f>
        <v>9.6999999999999975</v>
      </c>
      <c r="AS25" s="57">
        <v>0</v>
      </c>
      <c r="AT25" s="57">
        <v>0</v>
      </c>
      <c r="AU25" s="57">
        <v>0</v>
      </c>
      <c r="AV25" s="57">
        <v>0</v>
      </c>
      <c r="AW25" s="57">
        <v>0</v>
      </c>
      <c r="AX25" s="57">
        <v>0</v>
      </c>
      <c r="AY25" s="57">
        <v>0</v>
      </c>
      <c r="BA25" s="57">
        <v>0</v>
      </c>
      <c r="BC25" s="57">
        <f>C61</f>
        <v>8.0542857142857152</v>
      </c>
      <c r="BE25" s="57">
        <f>BC25</f>
        <v>8.0542857142857152</v>
      </c>
      <c r="BG25" s="57">
        <f>BE25</f>
        <v>8.0542857142857152</v>
      </c>
    </row>
    <row r="26" spans="2:59" s="17" customFormat="1" ht="13" x14ac:dyDescent="0.15">
      <c r="B26" s="35" t="s">
        <v>218</v>
      </c>
      <c r="C26" s="94" t="s">
        <v>17</v>
      </c>
      <c r="D26" s="57">
        <v>0</v>
      </c>
      <c r="E26" s="57">
        <v>0</v>
      </c>
      <c r="F26" s="57">
        <v>1574.37</v>
      </c>
      <c r="G26" s="57">
        <v>0</v>
      </c>
      <c r="H26" s="57">
        <v>0</v>
      </c>
      <c r="I26" s="57">
        <v>0</v>
      </c>
      <c r="J26" s="57">
        <v>0</v>
      </c>
      <c r="K26" s="57">
        <v>0</v>
      </c>
      <c r="L26" s="57">
        <v>0</v>
      </c>
      <c r="M26" s="57">
        <v>0</v>
      </c>
      <c r="N26" s="57">
        <v>0</v>
      </c>
      <c r="O26" s="57">
        <v>0</v>
      </c>
      <c r="P26" s="46">
        <f>-P27*P28</f>
        <v>0</v>
      </c>
      <c r="Q26" s="46">
        <f t="shared" ref="Q26:R26" si="94">-Q27*Q28</f>
        <v>0</v>
      </c>
      <c r="R26" s="46">
        <f t="shared" si="94"/>
        <v>0</v>
      </c>
      <c r="S26" s="46">
        <f>(S27*S28)</f>
        <v>1659</v>
      </c>
      <c r="T26" s="46">
        <f t="shared" ref="T26" si="95">-T27*T28</f>
        <v>0</v>
      </c>
      <c r="U26" s="46">
        <f t="shared" ref="U26:AB26" si="96">-U27*U28</f>
        <v>0</v>
      </c>
      <c r="V26" s="46">
        <f t="shared" si="96"/>
        <v>0</v>
      </c>
      <c r="W26" s="46">
        <f>W27*W28</f>
        <v>0</v>
      </c>
      <c r="X26" s="46">
        <f t="shared" si="96"/>
        <v>0</v>
      </c>
      <c r="Y26" s="46">
        <f t="shared" si="96"/>
        <v>0</v>
      </c>
      <c r="Z26" s="46">
        <f t="shared" si="96"/>
        <v>0</v>
      </c>
      <c r="AA26" s="46">
        <f t="shared" si="96"/>
        <v>0</v>
      </c>
      <c r="AB26" s="46">
        <f t="shared" si="96"/>
        <v>0</v>
      </c>
      <c r="AC26" s="46">
        <f>(AC27*AC28)</f>
        <v>1727.9604962192011</v>
      </c>
      <c r="AD26" s="46">
        <f t="shared" ref="AD26" si="97">-AD27*AD28</f>
        <v>0</v>
      </c>
      <c r="AE26" s="46">
        <f t="shared" ref="AE26" si="98">-AE27*AE28</f>
        <v>0</v>
      </c>
      <c r="AF26" s="46">
        <f>AF27*AF28</f>
        <v>0</v>
      </c>
      <c r="AG26" s="46">
        <f t="shared" ref="AG26" si="99">-AG27*AG28</f>
        <v>0</v>
      </c>
      <c r="AH26" s="46">
        <f t="shared" ref="AH26" si="100">-AH27*AH28</f>
        <v>0</v>
      </c>
      <c r="AI26" s="46">
        <f t="shared" ref="AI26" si="101">-AI27*AI28</f>
        <v>0</v>
      </c>
      <c r="AJ26" s="46">
        <f t="shared" ref="AJ26" si="102">-AJ27*AJ28</f>
        <v>0</v>
      </c>
      <c r="AK26" s="46">
        <f t="shared" ref="AK26" si="103">-AK27*AK28</f>
        <v>0</v>
      </c>
      <c r="AL26" s="46">
        <f t="shared" ref="AL26" si="104">-AL27*AL28</f>
        <v>0</v>
      </c>
      <c r="AM26" s="46">
        <f t="shared" ref="AM26:AN26" si="105">-AM27*AM28</f>
        <v>0</v>
      </c>
      <c r="AN26" s="46">
        <f t="shared" si="105"/>
        <v>0</v>
      </c>
      <c r="AO26" s="46">
        <f>(AO27*AO28)</f>
        <v>2893.8764107112515</v>
      </c>
      <c r="AP26" s="46">
        <f t="shared" ref="AP26:AQ26" si="106">-AP27*AP28</f>
        <v>0</v>
      </c>
      <c r="AQ26" s="46">
        <f t="shared" si="106"/>
        <v>0</v>
      </c>
      <c r="AR26" s="46">
        <f>AR27*AR28</f>
        <v>0</v>
      </c>
      <c r="AS26" s="46">
        <f t="shared" ref="AS26:AY26" si="107">-AS27*AS28</f>
        <v>0</v>
      </c>
      <c r="AT26" s="46">
        <f t="shared" si="107"/>
        <v>0</v>
      </c>
      <c r="AU26" s="46">
        <f t="shared" si="107"/>
        <v>0</v>
      </c>
      <c r="AV26" s="46">
        <f t="shared" si="107"/>
        <v>0</v>
      </c>
      <c r="AW26" s="46">
        <f t="shared" si="107"/>
        <v>0</v>
      </c>
      <c r="AX26" s="46">
        <f t="shared" si="107"/>
        <v>0</v>
      </c>
      <c r="AY26" s="46">
        <f t="shared" si="107"/>
        <v>0</v>
      </c>
      <c r="BA26" s="46">
        <f>SUM(D26:O26)</f>
        <v>1574.37</v>
      </c>
      <c r="BC26" s="46">
        <f>(BC28*BC27)/1.21</f>
        <v>1371.0743801652893</v>
      </c>
      <c r="BE26" s="46">
        <f>BE27*BE28</f>
        <v>1727.9604962192011</v>
      </c>
      <c r="BG26" s="46">
        <f>BG27*BG28</f>
        <v>2893.8764107112515</v>
      </c>
    </row>
    <row r="27" spans="2:59" s="17" customFormat="1" ht="13" x14ac:dyDescent="0.15">
      <c r="B27" s="34" t="s">
        <v>211</v>
      </c>
      <c r="C27" s="94" t="s">
        <v>18</v>
      </c>
      <c r="D27" s="46">
        <f>D26/D28</f>
        <v>0</v>
      </c>
      <c r="E27" s="46">
        <f t="shared" ref="E27:O27" si="108">E26/E28</f>
        <v>0</v>
      </c>
      <c r="F27" s="46">
        <f t="shared" si="108"/>
        <v>73.090529247910865</v>
      </c>
      <c r="G27" s="46">
        <f t="shared" si="108"/>
        <v>0</v>
      </c>
      <c r="H27" s="46">
        <f t="shared" si="108"/>
        <v>0</v>
      </c>
      <c r="I27" s="46">
        <f t="shared" si="108"/>
        <v>0</v>
      </c>
      <c r="J27" s="46">
        <f t="shared" si="108"/>
        <v>0</v>
      </c>
      <c r="K27" s="46">
        <f t="shared" si="108"/>
        <v>0</v>
      </c>
      <c r="L27" s="46">
        <f t="shared" si="108"/>
        <v>0</v>
      </c>
      <c r="M27" s="46">
        <f t="shared" si="108"/>
        <v>0</v>
      </c>
      <c r="N27" s="46">
        <f t="shared" si="108"/>
        <v>0</v>
      </c>
      <c r="O27" s="46">
        <f t="shared" si="108"/>
        <v>0</v>
      </c>
      <c r="P27" s="57">
        <v>0</v>
      </c>
      <c r="Q27" s="57">
        <v>0</v>
      </c>
      <c r="R27" s="57">
        <v>0</v>
      </c>
      <c r="S27" s="46">
        <f>F62</f>
        <v>100</v>
      </c>
      <c r="T27" s="57">
        <v>0</v>
      </c>
      <c r="U27" s="57">
        <v>0</v>
      </c>
      <c r="V27" s="57">
        <v>0</v>
      </c>
      <c r="W27" s="46">
        <f>H62</f>
        <v>0</v>
      </c>
      <c r="X27" s="57">
        <v>0</v>
      </c>
      <c r="Y27" s="57">
        <v>0</v>
      </c>
      <c r="Z27" s="57">
        <v>0</v>
      </c>
      <c r="AA27" s="57">
        <v>0</v>
      </c>
      <c r="AB27" s="57">
        <v>0</v>
      </c>
      <c r="AC27" s="46">
        <f>Y62*AA62</f>
        <v>104.15675082695607</v>
      </c>
      <c r="AD27" s="57">
        <v>0</v>
      </c>
      <c r="AE27" s="57">
        <v>0</v>
      </c>
      <c r="AF27" s="46">
        <f>Y62*AC62</f>
        <v>0</v>
      </c>
      <c r="AG27" s="57">
        <v>0</v>
      </c>
      <c r="AH27" s="57">
        <v>0</v>
      </c>
      <c r="AI27" s="57">
        <v>0</v>
      </c>
      <c r="AJ27" s="57">
        <v>0</v>
      </c>
      <c r="AK27" s="57">
        <v>0</v>
      </c>
      <c r="AL27" s="57">
        <v>0</v>
      </c>
      <c r="AM27" s="57">
        <v>0</v>
      </c>
      <c r="AN27" s="57">
        <v>0</v>
      </c>
      <c r="AO27" s="46">
        <f>AS62*AU62</f>
        <v>174.4349855763262</v>
      </c>
      <c r="AP27" s="57">
        <v>0</v>
      </c>
      <c r="AQ27" s="57">
        <v>0</v>
      </c>
      <c r="AR27" s="46">
        <f>AS62*AW62</f>
        <v>0</v>
      </c>
      <c r="AS27" s="57">
        <v>0</v>
      </c>
      <c r="AT27" s="57">
        <v>0</v>
      </c>
      <c r="AU27" s="57">
        <v>0</v>
      </c>
      <c r="AV27" s="57">
        <v>0</v>
      </c>
      <c r="AW27" s="57">
        <v>0</v>
      </c>
      <c r="AX27" s="57">
        <v>0</v>
      </c>
      <c r="AY27" s="57">
        <v>0</v>
      </c>
      <c r="BA27" s="46">
        <f>SUM(D27:O27)</f>
        <v>73.090529247910865</v>
      </c>
      <c r="BC27" s="46">
        <f>SUM(P27:AA27)</f>
        <v>100</v>
      </c>
      <c r="BE27" s="46">
        <f>SUM(AB27:AM27)</f>
        <v>104.15675082695607</v>
      </c>
      <c r="BG27" s="46">
        <f>SUM(AN27:AY27)</f>
        <v>174.4349855763262</v>
      </c>
    </row>
    <row r="28" spans="2:59" s="17" customFormat="1" ht="13" x14ac:dyDescent="0.15">
      <c r="B28" s="34" t="s">
        <v>228</v>
      </c>
      <c r="C28" s="94" t="s">
        <v>17</v>
      </c>
      <c r="D28" s="57">
        <v>21.54</v>
      </c>
      <c r="E28" s="57">
        <v>21.54</v>
      </c>
      <c r="F28" s="57">
        <v>21.54</v>
      </c>
      <c r="G28" s="57">
        <v>21.54</v>
      </c>
      <c r="H28" s="57">
        <v>21.54</v>
      </c>
      <c r="I28" s="57">
        <v>21.54</v>
      </c>
      <c r="J28" s="57">
        <v>21.54</v>
      </c>
      <c r="K28" s="57">
        <v>21.54</v>
      </c>
      <c r="L28" s="57">
        <v>21.54</v>
      </c>
      <c r="M28" s="57">
        <v>21.54</v>
      </c>
      <c r="N28" s="57">
        <v>21.54</v>
      </c>
      <c r="O28" s="57">
        <v>21.54</v>
      </c>
      <c r="P28" s="57">
        <v>0</v>
      </c>
      <c r="Q28" s="57">
        <v>0</v>
      </c>
      <c r="R28" s="57">
        <v>0</v>
      </c>
      <c r="S28" s="46">
        <f>J62</f>
        <v>16.59</v>
      </c>
      <c r="T28" s="57">
        <v>0</v>
      </c>
      <c r="U28" s="57">
        <v>0</v>
      </c>
      <c r="V28" s="57">
        <v>0</v>
      </c>
      <c r="W28" s="46">
        <f>L62</f>
        <v>16.59</v>
      </c>
      <c r="X28" s="57">
        <v>0</v>
      </c>
      <c r="Y28" s="57">
        <v>0</v>
      </c>
      <c r="Z28" s="57">
        <v>0</v>
      </c>
      <c r="AA28" s="57">
        <v>0</v>
      </c>
      <c r="AB28" s="57">
        <v>0</v>
      </c>
      <c r="AC28" s="46">
        <f>$AD62</f>
        <v>16.59</v>
      </c>
      <c r="AD28" s="57">
        <v>0</v>
      </c>
      <c r="AE28" s="57">
        <v>0</v>
      </c>
      <c r="AF28" s="46">
        <f>$J62</f>
        <v>16.59</v>
      </c>
      <c r="AG28" s="57">
        <v>0</v>
      </c>
      <c r="AH28" s="57">
        <v>0</v>
      </c>
      <c r="AI28" s="57">
        <v>0</v>
      </c>
      <c r="AJ28" s="57">
        <v>0</v>
      </c>
      <c r="AK28" s="57">
        <v>0</v>
      </c>
      <c r="AL28" s="57">
        <v>0</v>
      </c>
      <c r="AM28" s="57">
        <v>0</v>
      </c>
      <c r="AN28" s="57">
        <v>0</v>
      </c>
      <c r="AO28" s="46">
        <f>$AX62</f>
        <v>16.59</v>
      </c>
      <c r="AP28" s="57">
        <v>0</v>
      </c>
      <c r="AQ28" s="57">
        <v>0</v>
      </c>
      <c r="AR28" s="46">
        <f>$AY62</f>
        <v>16.59</v>
      </c>
      <c r="AS28" s="57">
        <v>0</v>
      </c>
      <c r="AT28" s="57">
        <v>0</v>
      </c>
      <c r="AU28" s="57">
        <v>0</v>
      </c>
      <c r="AV28" s="57">
        <v>0</v>
      </c>
      <c r="AW28" s="57">
        <v>0</v>
      </c>
      <c r="AX28" s="57">
        <v>0</v>
      </c>
      <c r="AY28" s="57">
        <v>0</v>
      </c>
      <c r="BA28" s="57">
        <v>22</v>
      </c>
      <c r="BC28" s="57">
        <f>C62</f>
        <v>16.59</v>
      </c>
      <c r="BE28" s="57">
        <f>BC28</f>
        <v>16.59</v>
      </c>
      <c r="BG28" s="57">
        <f>BE28</f>
        <v>16.59</v>
      </c>
    </row>
    <row r="29" spans="2:59" s="17" customFormat="1" ht="13" x14ac:dyDescent="0.15">
      <c r="B29" s="35" t="s">
        <v>219</v>
      </c>
      <c r="C29" s="94" t="s">
        <v>17</v>
      </c>
      <c r="D29" s="57">
        <v>0</v>
      </c>
      <c r="E29" s="57">
        <v>0</v>
      </c>
      <c r="F29" s="57">
        <v>0</v>
      </c>
      <c r="G29" s="57">
        <v>0</v>
      </c>
      <c r="H29" s="57">
        <v>0</v>
      </c>
      <c r="I29" s="57">
        <v>0</v>
      </c>
      <c r="J29" s="57">
        <v>0</v>
      </c>
      <c r="K29" s="57">
        <v>0</v>
      </c>
      <c r="L29" s="57">
        <v>0</v>
      </c>
      <c r="M29" s="57">
        <v>0</v>
      </c>
      <c r="N29" s="57">
        <v>0</v>
      </c>
      <c r="O29" s="57">
        <v>0</v>
      </c>
      <c r="P29" s="46">
        <f>-P30*P31</f>
        <v>0</v>
      </c>
      <c r="Q29" s="46">
        <f t="shared" ref="Q29:R29" si="109">-Q30*Q31</f>
        <v>0</v>
      </c>
      <c r="R29" s="46">
        <f t="shared" si="109"/>
        <v>0</v>
      </c>
      <c r="S29" s="46">
        <f>(S30*S31)</f>
        <v>1000</v>
      </c>
      <c r="T29" s="46">
        <f t="shared" ref="T29" si="110">-T30*T31</f>
        <v>0</v>
      </c>
      <c r="U29" s="46">
        <f t="shared" ref="U29:AB29" si="111">-U30*U31</f>
        <v>0</v>
      </c>
      <c r="V29" s="46">
        <f t="shared" si="111"/>
        <v>0</v>
      </c>
      <c r="W29" s="46">
        <f>W30*W31</f>
        <v>0</v>
      </c>
      <c r="X29" s="46">
        <f t="shared" si="111"/>
        <v>0</v>
      </c>
      <c r="Y29" s="46">
        <f t="shared" si="111"/>
        <v>0</v>
      </c>
      <c r="Z29" s="46">
        <f t="shared" si="111"/>
        <v>0</v>
      </c>
      <c r="AA29" s="46">
        <f t="shared" si="111"/>
        <v>0</v>
      </c>
      <c r="AB29" s="46">
        <f t="shared" si="111"/>
        <v>0</v>
      </c>
      <c r="AC29" s="46">
        <f>(AC30*AC31)</f>
        <v>2818.0654545454549</v>
      </c>
      <c r="AD29" s="46">
        <f t="shared" ref="AD29" si="112">-AD30*AD31</f>
        <v>0</v>
      </c>
      <c r="AE29" s="46">
        <f t="shared" ref="AE29" si="113">-AE30*AE31</f>
        <v>0</v>
      </c>
      <c r="AF29" s="46">
        <f>AF30*AF31</f>
        <v>0</v>
      </c>
      <c r="AG29" s="46">
        <f t="shared" ref="AG29" si="114">-AG30*AG31</f>
        <v>0</v>
      </c>
      <c r="AH29" s="46">
        <f t="shared" ref="AH29" si="115">-AH30*AH31</f>
        <v>0</v>
      </c>
      <c r="AI29" s="46">
        <f t="shared" ref="AI29" si="116">-AI30*AI31</f>
        <v>0</v>
      </c>
      <c r="AJ29" s="46">
        <f t="shared" ref="AJ29" si="117">-AJ30*AJ31</f>
        <v>0</v>
      </c>
      <c r="AK29" s="46">
        <f t="shared" ref="AK29" si="118">-AK30*AK31</f>
        <v>0</v>
      </c>
      <c r="AL29" s="46">
        <f t="shared" ref="AL29" si="119">-AL30*AL31</f>
        <v>0</v>
      </c>
      <c r="AM29" s="46">
        <f t="shared" ref="AM29:AN29" si="120">-AM30*AM31</f>
        <v>0</v>
      </c>
      <c r="AN29" s="46">
        <f t="shared" si="120"/>
        <v>0</v>
      </c>
      <c r="AO29" s="46">
        <f>(AO30*AO31)</f>
        <v>5100</v>
      </c>
      <c r="AP29" s="46">
        <f t="shared" ref="AP29:AQ29" si="121">-AP30*AP31</f>
        <v>0</v>
      </c>
      <c r="AQ29" s="46">
        <f t="shared" si="121"/>
        <v>0</v>
      </c>
      <c r="AR29" s="46">
        <f>AR30*AR31</f>
        <v>0</v>
      </c>
      <c r="AS29" s="46">
        <f t="shared" ref="AS29:AY29" si="122">-AS30*AS31</f>
        <v>0</v>
      </c>
      <c r="AT29" s="46">
        <f t="shared" si="122"/>
        <v>0</v>
      </c>
      <c r="AU29" s="46">
        <f t="shared" si="122"/>
        <v>0</v>
      </c>
      <c r="AV29" s="46">
        <f t="shared" si="122"/>
        <v>0</v>
      </c>
      <c r="AW29" s="46">
        <f t="shared" si="122"/>
        <v>0</v>
      </c>
      <c r="AX29" s="46">
        <f t="shared" si="122"/>
        <v>0</v>
      </c>
      <c r="AY29" s="46">
        <f t="shared" si="122"/>
        <v>0</v>
      </c>
      <c r="BA29" s="46">
        <f>SUM(D29:O29)</f>
        <v>0</v>
      </c>
      <c r="BC29" s="46">
        <f>BC31*BC30</f>
        <v>3000</v>
      </c>
      <c r="BE29" s="46">
        <f>BE30*BE31</f>
        <v>2818.0654545454549</v>
      </c>
      <c r="BG29" s="46">
        <f>BG30*BG31</f>
        <v>5100</v>
      </c>
    </row>
    <row r="30" spans="2:59" s="17" customFormat="1" ht="13" x14ac:dyDescent="0.15">
      <c r="B30" s="34" t="s">
        <v>211</v>
      </c>
      <c r="C30" s="94" t="s">
        <v>18</v>
      </c>
      <c r="D30" s="57">
        <v>0</v>
      </c>
      <c r="E30" s="57">
        <v>0</v>
      </c>
      <c r="F30" s="57">
        <v>0</v>
      </c>
      <c r="G30" s="57">
        <v>0</v>
      </c>
      <c r="H30" s="57">
        <v>0</v>
      </c>
      <c r="I30" s="57">
        <v>0</v>
      </c>
      <c r="J30" s="57">
        <v>0</v>
      </c>
      <c r="K30" s="57">
        <v>0</v>
      </c>
      <c r="L30" s="57">
        <v>0</v>
      </c>
      <c r="M30" s="57">
        <v>0</v>
      </c>
      <c r="N30" s="57">
        <v>0</v>
      </c>
      <c r="O30" s="57">
        <v>0</v>
      </c>
      <c r="P30" s="57">
        <v>0</v>
      </c>
      <c r="Q30" s="57">
        <v>0</v>
      </c>
      <c r="R30" s="57">
        <v>0</v>
      </c>
      <c r="S30" s="46">
        <f>F63</f>
        <v>1</v>
      </c>
      <c r="T30" s="57">
        <v>0</v>
      </c>
      <c r="U30" s="57">
        <v>0</v>
      </c>
      <c r="V30" s="57">
        <v>0</v>
      </c>
      <c r="W30" s="46">
        <f>H63</f>
        <v>0</v>
      </c>
      <c r="X30" s="57">
        <v>0</v>
      </c>
      <c r="Y30" s="57">
        <v>0</v>
      </c>
      <c r="Z30" s="57">
        <v>0</v>
      </c>
      <c r="AA30" s="57">
        <v>0</v>
      </c>
      <c r="AB30" s="57">
        <v>0</v>
      </c>
      <c r="AC30" s="46">
        <f>Y63*AA63</f>
        <v>0.9393551515151517</v>
      </c>
      <c r="AD30" s="57">
        <v>0</v>
      </c>
      <c r="AE30" s="57">
        <v>0</v>
      </c>
      <c r="AF30" s="46">
        <f>Y63*AC63</f>
        <v>0</v>
      </c>
      <c r="AG30" s="57">
        <v>0</v>
      </c>
      <c r="AH30" s="57">
        <v>0</v>
      </c>
      <c r="AI30" s="57">
        <v>0</v>
      </c>
      <c r="AJ30" s="57">
        <v>0</v>
      </c>
      <c r="AK30" s="57">
        <v>0</v>
      </c>
      <c r="AL30" s="57">
        <v>0</v>
      </c>
      <c r="AM30" s="57">
        <v>0</v>
      </c>
      <c r="AN30" s="57">
        <v>0</v>
      </c>
      <c r="AO30" s="46">
        <f>AS63*AU63</f>
        <v>1.7</v>
      </c>
      <c r="AP30" s="57">
        <v>0</v>
      </c>
      <c r="AQ30" s="57">
        <v>0</v>
      </c>
      <c r="AR30" s="46">
        <f>AS63*AW63</f>
        <v>0</v>
      </c>
      <c r="AS30" s="57">
        <v>0</v>
      </c>
      <c r="AT30" s="57">
        <v>0</v>
      </c>
      <c r="AU30" s="57">
        <v>0</v>
      </c>
      <c r="AV30" s="57">
        <v>0</v>
      </c>
      <c r="AW30" s="57">
        <v>0</v>
      </c>
      <c r="AX30" s="57">
        <v>0</v>
      </c>
      <c r="AY30" s="57">
        <v>0</v>
      </c>
      <c r="BA30" s="46">
        <f>SUM(D30:O30)</f>
        <v>0</v>
      </c>
      <c r="BC30" s="46">
        <f>SUM(P30:AA30)</f>
        <v>1</v>
      </c>
      <c r="BE30" s="46">
        <f>SUM(AB30:AM30)</f>
        <v>0.9393551515151517</v>
      </c>
      <c r="BG30" s="46">
        <f>SUM(AN30:AY30)</f>
        <v>1.7</v>
      </c>
    </row>
    <row r="31" spans="2:59" s="17" customFormat="1" ht="13" x14ac:dyDescent="0.15">
      <c r="B31" s="34" t="s">
        <v>228</v>
      </c>
      <c r="C31" s="94" t="s">
        <v>17</v>
      </c>
      <c r="D31" s="57">
        <v>0</v>
      </c>
      <c r="E31" s="57">
        <v>0</v>
      </c>
      <c r="F31" s="57">
        <v>0</v>
      </c>
      <c r="G31" s="57">
        <v>0</v>
      </c>
      <c r="H31" s="57">
        <v>0</v>
      </c>
      <c r="I31" s="57">
        <v>0</v>
      </c>
      <c r="J31" s="57">
        <v>0</v>
      </c>
      <c r="K31" s="57">
        <v>0</v>
      </c>
      <c r="L31" s="57">
        <v>0</v>
      </c>
      <c r="M31" s="57">
        <v>0</v>
      </c>
      <c r="N31" s="57">
        <v>0</v>
      </c>
      <c r="O31" s="57">
        <v>0</v>
      </c>
      <c r="P31" s="57">
        <v>0</v>
      </c>
      <c r="Q31" s="57">
        <v>0</v>
      </c>
      <c r="R31" s="57">
        <v>0</v>
      </c>
      <c r="S31" s="46">
        <f>J63</f>
        <v>1000</v>
      </c>
      <c r="T31" s="57">
        <v>0</v>
      </c>
      <c r="U31" s="57">
        <v>0</v>
      </c>
      <c r="V31" s="57">
        <v>0</v>
      </c>
      <c r="W31" s="46">
        <f>L63</f>
        <v>999.99999999999989</v>
      </c>
      <c r="X31" s="57">
        <v>0</v>
      </c>
      <c r="Y31" s="57">
        <v>0</v>
      </c>
      <c r="Z31" s="57">
        <v>0</v>
      </c>
      <c r="AA31" s="57">
        <v>0</v>
      </c>
      <c r="AB31" s="57">
        <v>0</v>
      </c>
      <c r="AC31" s="46">
        <f>$AD63</f>
        <v>3000</v>
      </c>
      <c r="AD31" s="57">
        <v>0</v>
      </c>
      <c r="AE31" s="57">
        <v>0</v>
      </c>
      <c r="AF31" s="46">
        <f>$J63</f>
        <v>1000</v>
      </c>
      <c r="AG31" s="57">
        <v>0</v>
      </c>
      <c r="AH31" s="57">
        <v>0</v>
      </c>
      <c r="AI31" s="57">
        <v>0</v>
      </c>
      <c r="AJ31" s="57">
        <v>0</v>
      </c>
      <c r="AK31" s="57">
        <v>0</v>
      </c>
      <c r="AL31" s="57">
        <v>0</v>
      </c>
      <c r="AM31" s="57">
        <v>0</v>
      </c>
      <c r="AN31" s="57">
        <v>0</v>
      </c>
      <c r="AO31" s="46">
        <f>$AX63</f>
        <v>3000</v>
      </c>
      <c r="AP31" s="57">
        <v>0</v>
      </c>
      <c r="AQ31" s="57">
        <v>0</v>
      </c>
      <c r="AR31" s="46">
        <f>$AY63</f>
        <v>3000</v>
      </c>
      <c r="AS31" s="57">
        <v>0</v>
      </c>
      <c r="AT31" s="57">
        <v>0</v>
      </c>
      <c r="AU31" s="57">
        <v>0</v>
      </c>
      <c r="AV31" s="57">
        <v>0</v>
      </c>
      <c r="AW31" s="57">
        <v>0</v>
      </c>
      <c r="AX31" s="57">
        <v>0</v>
      </c>
      <c r="AY31" s="57">
        <v>0</v>
      </c>
      <c r="BA31" s="57">
        <v>0</v>
      </c>
      <c r="BC31" s="57">
        <v>3000</v>
      </c>
      <c r="BE31" s="57">
        <f>BC31</f>
        <v>3000</v>
      </c>
      <c r="BG31" s="57">
        <f>BE31</f>
        <v>3000</v>
      </c>
    </row>
    <row r="32" spans="2:59" s="17" customFormat="1" ht="13" x14ac:dyDescent="0.15">
      <c r="B32" s="35" t="s">
        <v>220</v>
      </c>
      <c r="C32" s="94" t="s">
        <v>17</v>
      </c>
      <c r="D32" s="57">
        <v>0</v>
      </c>
      <c r="E32" s="57">
        <v>0</v>
      </c>
      <c r="F32" s="57">
        <v>0</v>
      </c>
      <c r="G32" s="57">
        <v>0</v>
      </c>
      <c r="H32" s="57">
        <v>0</v>
      </c>
      <c r="I32" s="57">
        <v>0</v>
      </c>
      <c r="J32" s="57">
        <v>0</v>
      </c>
      <c r="K32" s="57">
        <v>0</v>
      </c>
      <c r="L32" s="57">
        <v>0</v>
      </c>
      <c r="M32" s="57">
        <v>0</v>
      </c>
      <c r="N32" s="57">
        <v>0</v>
      </c>
      <c r="O32" s="57">
        <v>0</v>
      </c>
      <c r="P32" s="46">
        <f>-P33*P34</f>
        <v>0</v>
      </c>
      <c r="Q32" s="46">
        <f t="shared" ref="Q32:R32" si="123">-Q33*Q34</f>
        <v>0</v>
      </c>
      <c r="R32" s="46">
        <f t="shared" si="123"/>
        <v>0</v>
      </c>
      <c r="S32" s="46">
        <f>(S33*S34)</f>
        <v>1792</v>
      </c>
      <c r="T32" s="46">
        <f t="shared" ref="T32" si="124">-T33*T34</f>
        <v>0</v>
      </c>
      <c r="U32" s="46">
        <f t="shared" ref="U32:AB32" si="125">-U33*U34</f>
        <v>0</v>
      </c>
      <c r="V32" s="46">
        <f t="shared" si="125"/>
        <v>0</v>
      </c>
      <c r="W32" s="46">
        <f>W33*W34</f>
        <v>0</v>
      </c>
      <c r="X32" s="46">
        <f t="shared" si="125"/>
        <v>0</v>
      </c>
      <c r="Y32" s="46">
        <f t="shared" si="125"/>
        <v>0</v>
      </c>
      <c r="Z32" s="46">
        <f t="shared" si="125"/>
        <v>0</v>
      </c>
      <c r="AA32" s="46">
        <f t="shared" si="125"/>
        <v>0</v>
      </c>
      <c r="AB32" s="46">
        <f t="shared" si="125"/>
        <v>0</v>
      </c>
      <c r="AC32" s="46">
        <f>(AC33*AC34)</f>
        <v>320</v>
      </c>
      <c r="AD32" s="46">
        <f t="shared" ref="AD32" si="126">-AD33*AD34</f>
        <v>0</v>
      </c>
      <c r="AE32" s="46">
        <f t="shared" ref="AE32" si="127">-AE33*AE34</f>
        <v>0</v>
      </c>
      <c r="AF32" s="46">
        <f>AF33*AF34</f>
        <v>1500</v>
      </c>
      <c r="AG32" s="46">
        <f t="shared" ref="AG32" si="128">-AG33*AG34</f>
        <v>0</v>
      </c>
      <c r="AH32" s="46">
        <f t="shared" ref="AH32" si="129">-AH33*AH34</f>
        <v>0</v>
      </c>
      <c r="AI32" s="46">
        <f t="shared" ref="AI32" si="130">-AI33*AI34</f>
        <v>0</v>
      </c>
      <c r="AJ32" s="46">
        <f t="shared" ref="AJ32" si="131">-AJ33*AJ34</f>
        <v>0</v>
      </c>
      <c r="AK32" s="46">
        <f t="shared" ref="AK32" si="132">-AK33*AK34</f>
        <v>0</v>
      </c>
      <c r="AL32" s="46">
        <f t="shared" ref="AL32" si="133">-AL33*AL34</f>
        <v>0</v>
      </c>
      <c r="AM32" s="46">
        <f t="shared" ref="AM32:AN32" si="134">-AM33*AM34</f>
        <v>0</v>
      </c>
      <c r="AN32" s="46">
        <f t="shared" si="134"/>
        <v>0</v>
      </c>
      <c r="AO32" s="46">
        <f>(AO33*AO34)</f>
        <v>246.43513333333337</v>
      </c>
      <c r="AP32" s="46">
        <f t="shared" ref="AP32:AQ32" si="135">-AP33*AP34</f>
        <v>0</v>
      </c>
      <c r="AQ32" s="46">
        <f t="shared" si="135"/>
        <v>0</v>
      </c>
      <c r="AR32" s="46">
        <f>AR33*AR34</f>
        <v>6930.9881249999989</v>
      </c>
      <c r="AS32" s="46">
        <f t="shared" ref="AS32:AY32" si="136">-AS33*AS34</f>
        <v>0</v>
      </c>
      <c r="AT32" s="46">
        <f t="shared" si="136"/>
        <v>0</v>
      </c>
      <c r="AU32" s="46">
        <f t="shared" si="136"/>
        <v>0</v>
      </c>
      <c r="AV32" s="46">
        <f t="shared" si="136"/>
        <v>0</v>
      </c>
      <c r="AW32" s="46">
        <f t="shared" si="136"/>
        <v>0</v>
      </c>
      <c r="AX32" s="46">
        <f t="shared" si="136"/>
        <v>0</v>
      </c>
      <c r="AY32" s="46">
        <f t="shared" si="136"/>
        <v>0</v>
      </c>
      <c r="BA32" s="46">
        <f>SUM(D32:O32)</f>
        <v>0</v>
      </c>
      <c r="BC32" s="46">
        <f>BC33*BC34</f>
        <v>1792</v>
      </c>
      <c r="BE32" s="46">
        <f>BE33*BE34</f>
        <v>1820</v>
      </c>
      <c r="BG32" s="46">
        <f>BG33*BG34</f>
        <v>2803.1996416666666</v>
      </c>
    </row>
    <row r="33" spans="2:59" s="17" customFormat="1" ht="13" x14ac:dyDescent="0.15">
      <c r="B33" s="34" t="s">
        <v>211</v>
      </c>
      <c r="C33" s="94" t="s">
        <v>18</v>
      </c>
      <c r="D33" s="57">
        <v>0</v>
      </c>
      <c r="E33" s="57">
        <v>0</v>
      </c>
      <c r="F33" s="57">
        <v>0</v>
      </c>
      <c r="G33" s="57">
        <v>0</v>
      </c>
      <c r="H33" s="57">
        <v>0</v>
      </c>
      <c r="I33" s="57">
        <v>0</v>
      </c>
      <c r="J33" s="57">
        <v>0</v>
      </c>
      <c r="K33" s="57">
        <v>0</v>
      </c>
      <c r="L33" s="57">
        <v>0</v>
      </c>
      <c r="M33" s="57">
        <v>0</v>
      </c>
      <c r="N33" s="57">
        <v>0</v>
      </c>
      <c r="O33" s="57">
        <v>0</v>
      </c>
      <c r="P33" s="57">
        <v>0</v>
      </c>
      <c r="Q33" s="57">
        <v>0</v>
      </c>
      <c r="R33" s="57">
        <v>0</v>
      </c>
      <c r="S33" s="46">
        <f>F64</f>
        <v>512</v>
      </c>
      <c r="T33" s="57">
        <v>0</v>
      </c>
      <c r="U33" s="57">
        <v>0</v>
      </c>
      <c r="V33" s="57">
        <v>0</v>
      </c>
      <c r="W33" s="46">
        <f>H64</f>
        <v>0</v>
      </c>
      <c r="X33" s="57">
        <v>0</v>
      </c>
      <c r="Y33" s="57">
        <v>0</v>
      </c>
      <c r="Z33" s="57">
        <v>0</v>
      </c>
      <c r="AA33" s="57">
        <v>0</v>
      </c>
      <c r="AB33" s="57">
        <v>0</v>
      </c>
      <c r="AC33" s="46">
        <f>Y64*AA64</f>
        <v>400</v>
      </c>
      <c r="AD33" s="57">
        <v>0</v>
      </c>
      <c r="AE33" s="57">
        <v>0</v>
      </c>
      <c r="AF33" s="46">
        <f>Y64*AC64</f>
        <v>100</v>
      </c>
      <c r="AG33" s="57">
        <v>0</v>
      </c>
      <c r="AH33" s="57">
        <v>0</v>
      </c>
      <c r="AI33" s="57">
        <v>0</v>
      </c>
      <c r="AJ33" s="57">
        <v>0</v>
      </c>
      <c r="AK33" s="57">
        <v>0</v>
      </c>
      <c r="AL33" s="57">
        <v>0</v>
      </c>
      <c r="AM33" s="57">
        <v>0</v>
      </c>
      <c r="AN33" s="57">
        <v>0</v>
      </c>
      <c r="AO33" s="46">
        <f>AS64*AU64</f>
        <v>308.04391666666669</v>
      </c>
      <c r="AP33" s="57">
        <v>0</v>
      </c>
      <c r="AQ33" s="57">
        <v>0</v>
      </c>
      <c r="AR33" s="46">
        <f>AS64*AW64</f>
        <v>462.06587499999995</v>
      </c>
      <c r="AS33" s="57">
        <v>0</v>
      </c>
      <c r="AT33" s="57">
        <v>0</v>
      </c>
      <c r="AU33" s="57">
        <v>0</v>
      </c>
      <c r="AV33" s="57">
        <v>0</v>
      </c>
      <c r="AW33" s="57">
        <v>0</v>
      </c>
      <c r="AX33" s="57">
        <v>0</v>
      </c>
      <c r="AY33" s="57">
        <v>0</v>
      </c>
      <c r="BA33" s="46">
        <f>SUM(D33:O33)</f>
        <v>0</v>
      </c>
      <c r="BC33" s="46">
        <f>SUM(P33:AA33)</f>
        <v>512</v>
      </c>
      <c r="BE33" s="46">
        <f>SUM(AB33:AM33)</f>
        <v>500</v>
      </c>
      <c r="BG33" s="46">
        <f>SUM(AN33:AY33)</f>
        <v>770.10979166666664</v>
      </c>
    </row>
    <row r="34" spans="2:59" s="17" customFormat="1" ht="13" x14ac:dyDescent="0.15">
      <c r="B34" s="34" t="s">
        <v>228</v>
      </c>
      <c r="C34" s="94" t="s">
        <v>17</v>
      </c>
      <c r="D34" s="57">
        <v>0</v>
      </c>
      <c r="E34" s="57">
        <v>0</v>
      </c>
      <c r="F34" s="57">
        <v>0</v>
      </c>
      <c r="G34" s="57">
        <v>0</v>
      </c>
      <c r="H34" s="57">
        <v>0</v>
      </c>
      <c r="I34" s="57">
        <v>0</v>
      </c>
      <c r="J34" s="57">
        <v>0</v>
      </c>
      <c r="K34" s="57">
        <v>0</v>
      </c>
      <c r="L34" s="57">
        <v>0</v>
      </c>
      <c r="M34" s="57">
        <v>0</v>
      </c>
      <c r="N34" s="57">
        <v>0</v>
      </c>
      <c r="O34" s="57">
        <v>0</v>
      </c>
      <c r="P34" s="57">
        <v>0</v>
      </c>
      <c r="Q34" s="57">
        <v>0</v>
      </c>
      <c r="R34" s="57">
        <v>0</v>
      </c>
      <c r="S34" s="46">
        <f>J64</f>
        <v>3.5</v>
      </c>
      <c r="T34" s="57">
        <v>0</v>
      </c>
      <c r="U34" s="57">
        <v>0</v>
      </c>
      <c r="V34" s="57">
        <v>0</v>
      </c>
      <c r="W34" s="46">
        <f>L64</f>
        <v>3.5</v>
      </c>
      <c r="X34" s="57">
        <v>0</v>
      </c>
      <c r="Y34" s="57">
        <v>0</v>
      </c>
      <c r="Z34" s="57">
        <v>0</v>
      </c>
      <c r="AA34" s="57">
        <v>0</v>
      </c>
      <c r="AB34" s="57">
        <v>0</v>
      </c>
      <c r="AC34" s="46">
        <f>$AD64</f>
        <v>0.8</v>
      </c>
      <c r="AD34" s="57">
        <v>0</v>
      </c>
      <c r="AE34" s="57">
        <v>0</v>
      </c>
      <c r="AF34" s="46">
        <f>$AE64</f>
        <v>15</v>
      </c>
      <c r="AG34" s="57">
        <v>0</v>
      </c>
      <c r="AH34" s="57">
        <v>0</v>
      </c>
      <c r="AI34" s="57">
        <v>0</v>
      </c>
      <c r="AJ34" s="57">
        <v>0</v>
      </c>
      <c r="AK34" s="57">
        <v>0</v>
      </c>
      <c r="AL34" s="57">
        <v>0</v>
      </c>
      <c r="AM34" s="57">
        <v>0</v>
      </c>
      <c r="AN34" s="57">
        <v>0</v>
      </c>
      <c r="AO34" s="46">
        <f>$AX64</f>
        <v>0.8</v>
      </c>
      <c r="AP34" s="57">
        <v>0</v>
      </c>
      <c r="AQ34" s="57">
        <v>0</v>
      </c>
      <c r="AR34" s="46">
        <f>$AY64</f>
        <v>15</v>
      </c>
      <c r="AS34" s="57">
        <v>0</v>
      </c>
      <c r="AT34" s="57">
        <v>0</v>
      </c>
      <c r="AU34" s="57">
        <v>0</v>
      </c>
      <c r="AV34" s="57">
        <v>0</v>
      </c>
      <c r="AW34" s="57">
        <v>0</v>
      </c>
      <c r="AX34" s="57">
        <v>0</v>
      </c>
      <c r="AY34" s="57">
        <v>0</v>
      </c>
      <c r="BA34" s="57">
        <f>D34</f>
        <v>0</v>
      </c>
      <c r="BC34" s="57">
        <f>C64</f>
        <v>3.5</v>
      </c>
      <c r="BE34" s="57">
        <f>U64</f>
        <v>3.64</v>
      </c>
      <c r="BG34" s="57">
        <f>BE34</f>
        <v>3.64</v>
      </c>
    </row>
    <row r="35" spans="2:59" s="17" customFormat="1" ht="13" x14ac:dyDescent="0.15">
      <c r="C35" s="93"/>
      <c r="D35" s="78"/>
      <c r="E35" s="79"/>
      <c r="F35" s="79"/>
      <c r="G35" s="79"/>
      <c r="H35" s="79"/>
      <c r="I35" s="79"/>
      <c r="J35" s="80"/>
      <c r="K35" s="79"/>
      <c r="L35" s="79"/>
      <c r="M35" s="79"/>
      <c r="N35" s="79"/>
      <c r="O35" s="79"/>
    </row>
    <row r="36" spans="2:59" s="17" customFormat="1" ht="13" x14ac:dyDescent="0.15">
      <c r="B36" s="144" t="s">
        <v>284</v>
      </c>
      <c r="C36" s="94" t="s">
        <v>17</v>
      </c>
      <c r="D36" s="57">
        <v>197.89999999999998</v>
      </c>
      <c r="E36" s="57">
        <v>0</v>
      </c>
      <c r="F36" s="57">
        <v>4398.49</v>
      </c>
      <c r="G36" s="57">
        <v>3923.96</v>
      </c>
      <c r="H36" s="57">
        <v>24.2</v>
      </c>
      <c r="I36" s="57">
        <v>864.82</v>
      </c>
      <c r="J36" s="57">
        <v>3964.8900000000003</v>
      </c>
      <c r="K36" s="57">
        <v>2552.38</v>
      </c>
      <c r="L36" s="57">
        <v>5858.18</v>
      </c>
      <c r="M36" s="57">
        <v>11484.2</v>
      </c>
      <c r="N36" s="57">
        <v>1190</v>
      </c>
      <c r="O36" s="57">
        <v>1580.01</v>
      </c>
      <c r="P36" s="46">
        <v>0</v>
      </c>
      <c r="Q36" s="46">
        <v>0</v>
      </c>
      <c r="R36" s="46">
        <v>0</v>
      </c>
      <c r="S36" s="46">
        <f>F65*J65</f>
        <v>2200</v>
      </c>
      <c r="T36" s="46">
        <v>0</v>
      </c>
      <c r="U36" s="46">
        <v>0</v>
      </c>
      <c r="V36" s="46">
        <f>Purchases!$H66*Purchases!$K66</f>
        <v>2400</v>
      </c>
      <c r="W36" s="46">
        <v>0</v>
      </c>
      <c r="X36" s="46">
        <v>0</v>
      </c>
      <c r="Y36" s="46">
        <v>0</v>
      </c>
      <c r="Z36" s="46">
        <v>0</v>
      </c>
      <c r="AA36" s="46">
        <v>0</v>
      </c>
      <c r="AB36" s="46">
        <f>0.4*AB7</f>
        <v>0</v>
      </c>
      <c r="AC36" s="46">
        <f>M139+M140</f>
        <v>3000</v>
      </c>
      <c r="AD36" s="46">
        <v>0</v>
      </c>
      <c r="AE36" s="46">
        <f t="shared" ref="AE36:AM36" si="137">0.4*AE7</f>
        <v>0</v>
      </c>
      <c r="AF36" s="46">
        <v>0</v>
      </c>
      <c r="AG36" s="46">
        <f t="shared" si="137"/>
        <v>0</v>
      </c>
      <c r="AH36" s="46">
        <f t="shared" si="137"/>
        <v>0</v>
      </c>
      <c r="AI36" s="46">
        <f t="shared" si="137"/>
        <v>0</v>
      </c>
      <c r="AJ36" s="46">
        <f t="shared" si="137"/>
        <v>0</v>
      </c>
      <c r="AK36" s="46">
        <f t="shared" si="137"/>
        <v>0</v>
      </c>
      <c r="AL36" s="46">
        <f t="shared" si="137"/>
        <v>0</v>
      </c>
      <c r="AM36" s="46">
        <f t="shared" si="137"/>
        <v>0</v>
      </c>
      <c r="AN36" s="46">
        <f>0.4*AN7</f>
        <v>0</v>
      </c>
      <c r="AO36" s="46">
        <f>AC36*1.5</f>
        <v>4500</v>
      </c>
      <c r="AP36" s="46">
        <v>0</v>
      </c>
      <c r="AQ36" s="46">
        <f t="shared" ref="AQ36" si="138">0.4*AQ7</f>
        <v>0</v>
      </c>
      <c r="AR36" s="46">
        <v>0</v>
      </c>
      <c r="AS36" s="46">
        <f t="shared" ref="AS36:AY36" si="139">0.4*AS7</f>
        <v>0</v>
      </c>
      <c r="AT36" s="46">
        <f t="shared" si="139"/>
        <v>0</v>
      </c>
      <c r="AU36" s="46">
        <f t="shared" si="139"/>
        <v>0</v>
      </c>
      <c r="AV36" s="46">
        <f t="shared" si="139"/>
        <v>0</v>
      </c>
      <c r="AW36" s="46">
        <f t="shared" si="139"/>
        <v>0</v>
      </c>
      <c r="AX36" s="46">
        <f t="shared" si="139"/>
        <v>0</v>
      </c>
      <c r="AY36" s="46">
        <f t="shared" si="139"/>
        <v>0</v>
      </c>
      <c r="BA36" s="46">
        <f>SUM(D36:O36)</f>
        <v>36039.030000000006</v>
      </c>
      <c r="BC36" s="46">
        <f>SUM(R36:AA36)</f>
        <v>4600</v>
      </c>
      <c r="BE36" s="46">
        <f>SUM(AB36:AM36)</f>
        <v>3000</v>
      </c>
      <c r="BG36" s="46">
        <f>SUM(AD36:AO36)</f>
        <v>4500</v>
      </c>
    </row>
    <row r="37" spans="2:59" s="29" customFormat="1" ht="13" x14ac:dyDescent="0.15">
      <c r="B37" s="171"/>
      <c r="C37" s="112"/>
      <c r="D37" s="145"/>
      <c r="E37" s="145"/>
      <c r="F37" s="145"/>
      <c r="G37" s="145"/>
      <c r="H37" s="145"/>
      <c r="I37" s="145"/>
      <c r="J37" s="145"/>
      <c r="K37" s="145"/>
      <c r="L37" s="145"/>
      <c r="M37" s="145"/>
      <c r="N37" s="145"/>
      <c r="O37" s="145"/>
      <c r="P37" s="145"/>
      <c r="Q37" s="145"/>
      <c r="R37" s="145"/>
      <c r="S37" s="145"/>
      <c r="T37" s="145"/>
      <c r="U37" s="145"/>
      <c r="V37" s="145"/>
      <c r="W37" s="145"/>
      <c r="X37" s="145"/>
      <c r="Y37" s="145"/>
      <c r="Z37" s="145"/>
      <c r="AA37" s="145"/>
      <c r="AB37" s="102"/>
      <c r="AC37" s="102"/>
      <c r="AD37" s="102"/>
      <c r="AE37" s="102"/>
      <c r="AF37" s="102"/>
      <c r="AG37" s="102"/>
      <c r="AH37" s="102"/>
      <c r="AI37" s="102"/>
      <c r="AJ37" s="102"/>
      <c r="AK37" s="102"/>
      <c r="AL37" s="102"/>
      <c r="AM37" s="102"/>
      <c r="AN37" s="102"/>
      <c r="AO37" s="102"/>
      <c r="AP37" s="102"/>
      <c r="AQ37" s="102"/>
      <c r="AR37" s="102"/>
      <c r="AS37" s="102"/>
      <c r="AT37" s="102"/>
      <c r="AU37" s="102"/>
      <c r="AV37" s="102"/>
      <c r="AW37" s="102"/>
      <c r="AX37" s="102"/>
      <c r="AY37" s="102"/>
      <c r="BA37" s="102"/>
      <c r="BC37" s="102"/>
      <c r="BE37" s="102"/>
      <c r="BG37" s="102"/>
    </row>
    <row r="38" spans="2:59" s="172" customFormat="1" ht="13" x14ac:dyDescent="0.15">
      <c r="B38" s="173" t="s">
        <v>285</v>
      </c>
      <c r="C38" s="136"/>
      <c r="D38" s="174">
        <f t="shared" ref="D38:X38" si="140">D36+D7</f>
        <v>197.89999999999998</v>
      </c>
      <c r="E38" s="174">
        <f t="shared" si="140"/>
        <v>0</v>
      </c>
      <c r="F38" s="174">
        <f t="shared" si="140"/>
        <v>20517.36</v>
      </c>
      <c r="G38" s="174">
        <f t="shared" si="140"/>
        <v>3923.96</v>
      </c>
      <c r="H38" s="174">
        <f t="shared" si="140"/>
        <v>8254.92</v>
      </c>
      <c r="I38" s="174">
        <f t="shared" si="140"/>
        <v>1665.5700000000002</v>
      </c>
      <c r="J38" s="174">
        <f t="shared" si="140"/>
        <v>3964.8900000000003</v>
      </c>
      <c r="K38" s="174">
        <f t="shared" si="140"/>
        <v>2552.38</v>
      </c>
      <c r="L38" s="174">
        <f>L36+L7</f>
        <v>5921.18</v>
      </c>
      <c r="M38" s="174">
        <f t="shared" si="140"/>
        <v>11484.2</v>
      </c>
      <c r="N38" s="174">
        <f t="shared" si="140"/>
        <v>1190</v>
      </c>
      <c r="O38" s="174">
        <f t="shared" si="140"/>
        <v>2707.04</v>
      </c>
      <c r="P38" s="174">
        <f t="shared" si="140"/>
        <v>0</v>
      </c>
      <c r="Q38" s="174">
        <f t="shared" si="140"/>
        <v>0</v>
      </c>
      <c r="R38" s="174">
        <f t="shared" si="140"/>
        <v>0</v>
      </c>
      <c r="S38" s="174">
        <f t="shared" si="140"/>
        <v>52938.896551724138</v>
      </c>
      <c r="T38" s="174">
        <f t="shared" si="140"/>
        <v>0</v>
      </c>
      <c r="U38" s="174">
        <f t="shared" si="140"/>
        <v>0</v>
      </c>
      <c r="V38" s="174">
        <f t="shared" si="140"/>
        <v>2400</v>
      </c>
      <c r="W38" s="174">
        <f t="shared" si="140"/>
        <v>25197.41558223113</v>
      </c>
      <c r="X38" s="174">
        <f t="shared" si="140"/>
        <v>0</v>
      </c>
      <c r="Y38" s="174">
        <f t="shared" ref="U38:AM38" si="141">Y36+Y7</f>
        <v>0</v>
      </c>
      <c r="Z38" s="174">
        <f t="shared" si="141"/>
        <v>0</v>
      </c>
      <c r="AA38" s="174">
        <f t="shared" si="141"/>
        <v>0</v>
      </c>
      <c r="AB38" s="174">
        <f t="shared" si="141"/>
        <v>0</v>
      </c>
      <c r="AC38" s="174">
        <f>AC36+AC7</f>
        <v>189382.96757212229</v>
      </c>
      <c r="AD38" s="174">
        <f t="shared" si="141"/>
        <v>0</v>
      </c>
      <c r="AE38" s="174">
        <f t="shared" si="141"/>
        <v>0</v>
      </c>
      <c r="AF38" s="174">
        <f t="shared" si="141"/>
        <v>84730.634496684987</v>
      </c>
      <c r="AG38" s="174">
        <f t="shared" si="141"/>
        <v>0</v>
      </c>
      <c r="AH38" s="174">
        <f t="shared" si="141"/>
        <v>0</v>
      </c>
      <c r="AI38" s="174">
        <f t="shared" si="141"/>
        <v>0</v>
      </c>
      <c r="AJ38" s="174">
        <f t="shared" si="141"/>
        <v>0</v>
      </c>
      <c r="AK38" s="174">
        <f t="shared" si="141"/>
        <v>0</v>
      </c>
      <c r="AL38" s="174">
        <f t="shared" si="141"/>
        <v>0</v>
      </c>
      <c r="AM38" s="174">
        <f t="shared" si="141"/>
        <v>0</v>
      </c>
      <c r="AN38" s="174">
        <f t="shared" ref="AN38:AY38" si="142">AN36+AN7</f>
        <v>0</v>
      </c>
      <c r="AO38" s="174">
        <f>AO36+AO7</f>
        <v>328148.58329706808</v>
      </c>
      <c r="AP38" s="174">
        <f t="shared" si="142"/>
        <v>0</v>
      </c>
      <c r="AQ38" s="174">
        <f t="shared" si="142"/>
        <v>0</v>
      </c>
      <c r="AR38" s="174">
        <f>AR36+AR7</f>
        <v>171613.75367198375</v>
      </c>
      <c r="AS38" s="174">
        <f t="shared" si="142"/>
        <v>0</v>
      </c>
      <c r="AT38" s="174">
        <f t="shared" si="142"/>
        <v>0</v>
      </c>
      <c r="AU38" s="174">
        <f t="shared" si="142"/>
        <v>0</v>
      </c>
      <c r="AV38" s="174">
        <f t="shared" si="142"/>
        <v>0</v>
      </c>
      <c r="AW38" s="174">
        <f t="shared" si="142"/>
        <v>0</v>
      </c>
      <c r="AX38" s="174">
        <f t="shared" si="142"/>
        <v>0</v>
      </c>
      <c r="AY38" s="174">
        <f t="shared" si="142"/>
        <v>0</v>
      </c>
      <c r="BA38" s="118">
        <f>SUM(D38:O38)</f>
        <v>62379.4</v>
      </c>
      <c r="BC38" s="118">
        <f>SUM(P38:AA38)</f>
        <v>80536.312133955274</v>
      </c>
      <c r="BE38" s="118">
        <f>SUM(AB38:AM38)</f>
        <v>274113.60206880729</v>
      </c>
      <c r="BG38" s="118">
        <f>SUM(AN38:AY38)</f>
        <v>499762.33696905186</v>
      </c>
    </row>
    <row r="39" spans="2:59" s="14" customFormat="1" ht="13" x14ac:dyDescent="0.15">
      <c r="C39" s="132"/>
      <c r="O39" s="170"/>
    </row>
    <row r="40" spans="2:59" s="17" customFormat="1" ht="13" x14ac:dyDescent="0.15">
      <c r="B40" s="144" t="s">
        <v>286</v>
      </c>
      <c r="C40" s="93"/>
      <c r="O40" s="22"/>
      <c r="BA40" s="90">
        <v>0</v>
      </c>
      <c r="BC40" s="22">
        <f>BA47</f>
        <v>-6333</v>
      </c>
      <c r="BE40" s="22">
        <f>BC47</f>
        <v>19992.12701797198</v>
      </c>
      <c r="BG40" s="22">
        <f>BE47</f>
        <v>60266.686248853897</v>
      </c>
    </row>
    <row r="41" spans="2:59" s="17" customFormat="1" ht="13" x14ac:dyDescent="0.15">
      <c r="B41" s="11"/>
      <c r="C41" s="93"/>
    </row>
    <row r="42" spans="2:59" s="17" customFormat="1" ht="13" x14ac:dyDescent="0.15">
      <c r="B42" s="17" t="s">
        <v>285</v>
      </c>
      <c r="C42" s="93"/>
      <c r="BA42" s="22">
        <f>+BA7</f>
        <v>26340.37</v>
      </c>
      <c r="BC42" s="22">
        <f>+BC38</f>
        <v>80536.312133955274</v>
      </c>
      <c r="BE42" s="22">
        <f>+BE38</f>
        <v>274113.60206880729</v>
      </c>
      <c r="BG42" s="22">
        <f>+BG38</f>
        <v>499762.33696905186</v>
      </c>
    </row>
    <row r="43" spans="2:59" s="17" customFormat="1" ht="13" x14ac:dyDescent="0.15">
      <c r="B43" s="17" t="s">
        <v>287</v>
      </c>
      <c r="C43" s="93"/>
      <c r="BA43" s="22">
        <f>Assumptions!BD79</f>
        <v>32673.37</v>
      </c>
      <c r="BC43" s="22">
        <f>SUM(Assumptions!U79:AD79)</f>
        <v>54211.185115983295</v>
      </c>
      <c r="BE43" s="22">
        <f>SUM(Assumptions!AE79:AP79)</f>
        <v>233839.04283792537</v>
      </c>
      <c r="BG43" s="22">
        <f>SUM(Assumptions!AQ79:BB79)</f>
        <v>465440.29001110885</v>
      </c>
    </row>
    <row r="44" spans="2:59" s="17" customFormat="1" ht="13" x14ac:dyDescent="0.15">
      <c r="C44" s="93"/>
    </row>
    <row r="45" spans="2:59" s="121" customFormat="1" ht="13" x14ac:dyDescent="0.15">
      <c r="B45" s="133" t="s">
        <v>288</v>
      </c>
      <c r="C45" s="134"/>
      <c r="BA45" s="135">
        <f>BA42-BA43</f>
        <v>-6333</v>
      </c>
      <c r="BB45" s="133"/>
      <c r="BC45" s="135">
        <f>BC42-BC43</f>
        <v>26325.12701797198</v>
      </c>
      <c r="BD45" s="133"/>
      <c r="BE45" s="135">
        <f>BE42-BE43</f>
        <v>40274.559230881918</v>
      </c>
      <c r="BG45" s="135">
        <f>BG42-BG43</f>
        <v>34322.046957943006</v>
      </c>
    </row>
    <row r="46" spans="2:59" s="14" customFormat="1" ht="13" x14ac:dyDescent="0.15">
      <c r="C46" s="132"/>
    </row>
    <row r="47" spans="2:59" s="17" customFormat="1" ht="13" x14ac:dyDescent="0.15">
      <c r="B47" s="17" t="s">
        <v>289</v>
      </c>
      <c r="C47" s="93"/>
      <c r="BA47" s="131">
        <f>BA40+BA45</f>
        <v>-6333</v>
      </c>
      <c r="BC47" s="131">
        <f>BC40+BC45</f>
        <v>19992.12701797198</v>
      </c>
      <c r="BD47" s="90"/>
      <c r="BE47" s="131">
        <f>BE40+BE45</f>
        <v>60266.686248853897</v>
      </c>
      <c r="BG47" s="131">
        <f>BG40+BG45</f>
        <v>94588.733206796896</v>
      </c>
    </row>
    <row r="48" spans="2:59" s="17" customFormat="1" ht="13" x14ac:dyDescent="0.15">
      <c r="C48" s="93"/>
    </row>
    <row r="49" spans="1:58" s="17" customFormat="1" ht="13" x14ac:dyDescent="0.15">
      <c r="C49" s="93"/>
    </row>
    <row r="50" spans="1:58" s="17" customFormat="1" ht="13" x14ac:dyDescent="0.15">
      <c r="C50" s="93"/>
    </row>
    <row r="51" spans="1:58" s="12" customFormat="1" ht="13" x14ac:dyDescent="0.15">
      <c r="B51" s="13" t="s">
        <v>290</v>
      </c>
      <c r="C51" s="137"/>
    </row>
    <row r="52" spans="1:58" s="17" customFormat="1" ht="13" x14ac:dyDescent="0.15">
      <c r="C52" s="93"/>
    </row>
    <row r="53" spans="1:58" s="17" customFormat="1" ht="13" x14ac:dyDescent="0.15">
      <c r="C53" s="93"/>
      <c r="AI53" s="52"/>
      <c r="AQ53" s="58"/>
      <c r="AT53" s="58"/>
    </row>
    <row r="54" spans="1:58" s="17" customFormat="1" ht="13" x14ac:dyDescent="0.15">
      <c r="B54" s="29"/>
      <c r="C54" s="228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AB54" s="52"/>
      <c r="AC54" s="52"/>
      <c r="AI54" s="52"/>
      <c r="AM54" s="52"/>
    </row>
    <row r="55" spans="1:58" s="17" customFormat="1" ht="80" x14ac:dyDescent="0.15">
      <c r="A55" s="25"/>
      <c r="B55" s="229" t="s">
        <v>291</v>
      </c>
      <c r="C55" s="230" t="s">
        <v>298</v>
      </c>
      <c r="D55" s="230" t="s">
        <v>307</v>
      </c>
      <c r="E55" s="231" t="s">
        <v>211</v>
      </c>
      <c r="F55" s="230" t="s">
        <v>299</v>
      </c>
      <c r="G55" s="230" t="s">
        <v>301</v>
      </c>
      <c r="H55" s="230" t="s">
        <v>300</v>
      </c>
      <c r="I55" s="230" t="s">
        <v>302</v>
      </c>
      <c r="J55" s="232" t="s">
        <v>304</v>
      </c>
      <c r="K55" s="232" t="s">
        <v>303</v>
      </c>
      <c r="L55" s="232" t="s">
        <v>305</v>
      </c>
      <c r="M55" s="232" t="s">
        <v>306</v>
      </c>
      <c r="N55" s="232" t="s">
        <v>308</v>
      </c>
      <c r="O55" s="232" t="s">
        <v>309</v>
      </c>
      <c r="P55" s="233" t="s">
        <v>310</v>
      </c>
      <c r="Q55" s="233" t="s">
        <v>311</v>
      </c>
      <c r="R55" s="233" t="s">
        <v>312</v>
      </c>
      <c r="T55" s="229" t="s">
        <v>297</v>
      </c>
      <c r="U55" s="230" t="s">
        <v>298</v>
      </c>
      <c r="V55" s="230" t="s">
        <v>307</v>
      </c>
      <c r="W55" s="231" t="s">
        <v>357</v>
      </c>
      <c r="X55" s="231" t="s">
        <v>313</v>
      </c>
      <c r="Y55" s="231" t="s">
        <v>358</v>
      </c>
      <c r="Z55" s="230" t="s">
        <v>299</v>
      </c>
      <c r="AA55" s="230" t="s">
        <v>301</v>
      </c>
      <c r="AB55" s="230" t="s">
        <v>300</v>
      </c>
      <c r="AC55" s="230" t="s">
        <v>302</v>
      </c>
      <c r="AD55" s="232" t="s">
        <v>304</v>
      </c>
      <c r="AE55" s="232" t="s">
        <v>303</v>
      </c>
      <c r="AF55" s="232" t="s">
        <v>305</v>
      </c>
      <c r="AG55" s="232" t="s">
        <v>306</v>
      </c>
      <c r="AH55" s="232" t="s">
        <v>308</v>
      </c>
      <c r="AI55" s="232" t="s">
        <v>309</v>
      </c>
      <c r="AJ55" s="233" t="s">
        <v>314</v>
      </c>
      <c r="AK55" s="233" t="s">
        <v>315</v>
      </c>
      <c r="AL55" s="233" t="s">
        <v>316</v>
      </c>
      <c r="AM55" s="55"/>
      <c r="AN55" s="229" t="s">
        <v>359</v>
      </c>
      <c r="AO55" s="230" t="s">
        <v>298</v>
      </c>
      <c r="AP55" s="230" t="s">
        <v>307</v>
      </c>
      <c r="AQ55" s="231" t="s">
        <v>211</v>
      </c>
      <c r="AR55" s="231" t="s">
        <v>313</v>
      </c>
      <c r="AS55" s="231" t="s">
        <v>358</v>
      </c>
      <c r="AT55" s="230" t="s">
        <v>299</v>
      </c>
      <c r="AU55" s="230" t="s">
        <v>301</v>
      </c>
      <c r="AV55" s="230" t="s">
        <v>300</v>
      </c>
      <c r="AW55" s="230" t="s">
        <v>302</v>
      </c>
      <c r="AX55" s="232" t="s">
        <v>304</v>
      </c>
      <c r="AY55" s="232" t="s">
        <v>303</v>
      </c>
      <c r="AZ55" s="232" t="s">
        <v>305</v>
      </c>
      <c r="BA55" s="232" t="s">
        <v>306</v>
      </c>
      <c r="BB55" s="232" t="s">
        <v>308</v>
      </c>
      <c r="BC55" s="232" t="s">
        <v>309</v>
      </c>
      <c r="BD55" s="233" t="s">
        <v>314</v>
      </c>
      <c r="BE55" s="233" t="s">
        <v>315</v>
      </c>
      <c r="BF55" s="233" t="s">
        <v>316</v>
      </c>
    </row>
    <row r="56" spans="1:58" s="17" customFormat="1" ht="15" customHeight="1" x14ac:dyDescent="0.15">
      <c r="A56" s="25"/>
      <c r="B56" s="220" t="s">
        <v>210</v>
      </c>
      <c r="C56" s="234">
        <f>((E108*$K$108)+(E109*$K$109)+(E111*$K$111)+(E112*$K$112)+(E113*$K$113)+(E114*$K$114)+(E120*$K$120)+(E121*$K$121)+(E188*$K$188)+(E190*$K$190)+(E192*$K$192))/(SUM($K$192,$K$190,$K$188,$K$121,$K$120,$K$111:$K$114,$K$108:$K$109))</f>
        <v>19.011111111111113</v>
      </c>
      <c r="D56" s="234">
        <f>((G108*$K$108)+(G109*$K$109)+(G111*$K$111)+(G112*$K$112)+(G113*$K$113)+(G114*$K$114)+(G120*$K$120)+(G121*$K$121)+(G188*$K$188)+(G190*$K$190)+(G192*$K$192))/(SUM($K$192,$K$190,$K$188,$K$121,$K$120,$K$111:$K$114,$K$108:$K$109))</f>
        <v>62.222222222222221</v>
      </c>
      <c r="E56" s="234">
        <f>SUM(K111:K114,K120:K121,K108:K109,K188,K190,K192)</f>
        <v>900</v>
      </c>
      <c r="F56" s="234">
        <f>SUM(K111:K114,K108:K109,K188,K190)</f>
        <v>750</v>
      </c>
      <c r="G56" s="237">
        <f>F56/E56</f>
        <v>0.83333333333333337</v>
      </c>
      <c r="H56" s="234">
        <f>SUM(K192,K120:K121)</f>
        <v>150</v>
      </c>
      <c r="I56" s="237">
        <f t="shared" ref="I56:I65" si="143">H56/E56</f>
        <v>0.16666666666666666</v>
      </c>
      <c r="J56" s="234">
        <f>((C108*$K$108)+(C109*$K$109)+(C111*$K$111)+(C112*$K$112)+(E113*$K$113)+(E114*$K$114)+(E188*$K$188)+(E190*$K$190))/(SUM($K$190,$K$188,$K$111:$K$114,$K$108:$K$109))</f>
        <v>17.873333333333335</v>
      </c>
      <c r="K56" s="234">
        <f>((E120*$K$120)+(E121*$K$121)+(E192*$K$192))/(SUM($K$192,$K$121,$K$120))</f>
        <v>25</v>
      </c>
      <c r="L56" s="234">
        <f>(((Purchases!$F$56-SUM(Assumptions!$T$11:$W$11,Assumptions!T41:W41))*Purchases!$J$56)+(Purchases!$H$56*Purchases!$K$56))/(Purchases!$F$56-SUM(Assumptions!$T$11:$W$11,Assumptions!T41:W41)+Purchases!$H$56)</f>
        <v>22.657575097447648</v>
      </c>
      <c r="M56" s="234">
        <f>((I108*$K$108)+(I109*$K$109)+(I111*$K$111)+(I112*$K$112)+(I113*$K$113)+(I114*$K$114)+(I188*$K$188)+(I190*$K$190))/(SUM($K$190,$K$188,$K$111:$K$114,$K$108:$K$109))</f>
        <v>77.533333333333331</v>
      </c>
      <c r="N56" s="234">
        <f>((I120*$K$120)+(I121*$K$121)+(I192*$K$192))/(SUM($K$192,$K$121,$K$120))</f>
        <v>80</v>
      </c>
      <c r="O56" s="234">
        <f>(((Purchases!$F$56-SUM(Assumptions!$T$11:$W$11,Assumptions!T41:W41))*Purchases!$M$56)+(Purchases!$H$56*Purchases!$N$56))/(Purchases!$F$56-SUM(Assumptions!$T$11:$W$11,Assumptions!T41:W41)+Purchases!$H$56)</f>
        <v>79.189244888733057</v>
      </c>
      <c r="P56" s="237">
        <f t="shared" ref="P56:P63" si="144">R56</f>
        <v>0.9</v>
      </c>
      <c r="Q56" s="237">
        <f>(((F56+H56)*R56)-(F56*P56))/((F56+H56)-(F56*P56))</f>
        <v>0.6</v>
      </c>
      <c r="R56" s="249">
        <v>0.9</v>
      </c>
      <c r="S56" s="22"/>
      <c r="T56" s="220" t="s">
        <v>210</v>
      </c>
      <c r="U56" s="234">
        <f>((E108*$K$108)+(E109*$K$109)+(E111*$K$111)+(E112*$K$112)+(E113*$K$113)+(E114*$K$114)+(E120*$K$120)+(E121*$K$121)+(E188*$K$188)+(E190*$K$190)+(E192*$K$192))/(SUM($K$192,$K$190,$K$188,$K$121,$K$120,$K$111:$K$114,$K$108:$K$109))</f>
        <v>19.011111111111113</v>
      </c>
      <c r="V56" s="234">
        <f>((G108*$K$108)+(G109*$K$109)+(G111*$K$111)+(G112*$K$112)+(G113*$K$113)+(G114*$K$114)+(G120*$K$120)+(G121*$K$121)+(G188*$K$188)+(G190*$K$190)+(G192*$K$192))/(SUM($K$192,$K$190,$K$188,$K$121,$K$120,$K$111:$K$114,$K$108:$K$109))</f>
        <v>62.222222222222221</v>
      </c>
      <c r="W56" s="234">
        <f>SUM(L111:L114,L120:L121,L108:L109,L188,L190,L192)</f>
        <v>3700</v>
      </c>
      <c r="X56" s="234">
        <f>E56-(SUM(Assumptions!U81:AD81))</f>
        <v>90.934868757883578</v>
      </c>
      <c r="Y56" s="234">
        <f>W56-X56</f>
        <v>3609.0651312421164</v>
      </c>
      <c r="Z56" s="234">
        <f>SUM(L111:L114,L108:L109,L188,L190)</f>
        <v>3150</v>
      </c>
      <c r="AA56" s="237">
        <v>0.88571428571428568</v>
      </c>
      <c r="AB56" s="234">
        <f>SUM(L192,L120:L121)</f>
        <v>550</v>
      </c>
      <c r="AC56" s="237">
        <v>0.11428571428571428</v>
      </c>
      <c r="AD56" s="234">
        <f>((E108*$L$108)+(E109*$L$109)+(E111*$L$111)+(E112*$L$112)+(E113*$L$113)+(E114*$L$114)+(E188*$L$188)+(E190*$L$190))/(SUM($L$190,$L$188,$L$111:$L$114,$L$108:$L$109))</f>
        <v>19.912698412698411</v>
      </c>
      <c r="AE56" s="234">
        <f>((E120*$L$120)+(E121*$L$121)+(E192*$L$192))/(SUM($L$192,$L$121,$L$120))</f>
        <v>27.363636363636363</v>
      </c>
      <c r="AF56" s="234">
        <f>(((Purchases!$Z$56-SUM(Assumptions!$AF$11:$AI$11,Assumptions!AF41:AI41))*Purchases!$AD$56)+(Purchases!$AB$56*Purchases!$AE$56))/(Purchases!$Z$56-SUM(Assumptions!$AF$11:$AI$11,Assumptions!AF41:AI41)+Purchases!$AB$56)</f>
        <v>22.640375965263512</v>
      </c>
      <c r="AG56" s="234">
        <f>((I108*$L$108)+(I109*$L$109)+(I111*$L$111)+(I112*$L$112)+(I113*$L$113)+(I114*$L$114)+(I188*$L$188)+(I190*$L$190))/(SUM($L$190,$L$188,$L$111:$L$114,$L$108:$L$109))</f>
        <v>73.555555555555557</v>
      </c>
      <c r="AH56" s="234">
        <f>((I120*$L$120)+(I121*$L$121)+(I192*$L$192))/(SUM($L$192,$L$121,$L$120))</f>
        <v>104.27272727272727</v>
      </c>
      <c r="AI56" s="234">
        <f>(((Purchases!Z$56-SUM(Assumptions!$AF$11:$AI$11,Assumptions!AF41:AI41))*Purchases!AG$56)+(Purchases!AB$56*Purchases!AH$56))/(Purchases!Z$56-SUM(Assumptions!$AF$11:$AI$11,Assumptions!AF41:AI41)+Purchases!AB$56)</f>
        <v>84.80065520917293</v>
      </c>
      <c r="AJ56" s="237">
        <f t="shared" ref="AJ56:AJ63" si="145">AL56</f>
        <v>0.95</v>
      </c>
      <c r="AK56" s="237">
        <f>(((Z56+AB56)*AL56)-(Z56*AJ56))/((Z56+AB56)-(Z56*AJ56))</f>
        <v>0.7385159010600707</v>
      </c>
      <c r="AL56" s="249">
        <v>0.95</v>
      </c>
      <c r="AM56" s="55"/>
      <c r="AN56" s="220" t="s">
        <v>210</v>
      </c>
      <c r="AO56" s="234">
        <f>((E108*$K$108)+(E109*$K$109)+(E111*$K$111)+(E112*$K$112)+(E113*$K$113)+(E114*$K$114)+(E120*$K$120)+(E121*$K$121)+(E188*$K$188)+(E190*$K$190)+(E192*$K$192))/(SUM($K$192,$K$190,$K$188,$K$121,$K$120,$K$111:$K$114,$K$108:$K$109))</f>
        <v>19.011111111111113</v>
      </c>
      <c r="AP56" s="234">
        <f>((G108*$K$108)+(G109*$K$109)+(G111*$K$111)+(G112*$K$112)+(G113*$K$113)+(G114*$K$114)+(G120*$K$120)+(G121*$K$121)+(G188*$K$188)+(G190*$K$190)+(G192*$K$192))/(SUM($K$192,$K$190,$K$188,$K$121,$K$120,$K$111:$K$114,$K$108:$K$109))</f>
        <v>62.222222222222221</v>
      </c>
      <c r="AQ56" s="234">
        <f>W56*1.7</f>
        <v>6290</v>
      </c>
      <c r="AR56" s="234">
        <f>E56-(SUM(Assumptions!T81:AD81))+W56-(SUM(Assumptions!AE81:AP81))</f>
        <v>274.3767541614111</v>
      </c>
      <c r="AS56" s="234">
        <f>AQ56-AR56</f>
        <v>6015.6232458385894</v>
      </c>
      <c r="AT56" s="234">
        <f t="shared" ref="AT56:AT65" si="146">AQ56*AU56</f>
        <v>5571.1428571428569</v>
      </c>
      <c r="AU56" s="237">
        <v>0.88571428571428568</v>
      </c>
      <c r="AV56" s="234">
        <f t="shared" ref="AV56:AV65" si="147">AQ56*AW56</f>
        <v>718.85714285714289</v>
      </c>
      <c r="AW56" s="237">
        <v>0.11428571428571428</v>
      </c>
      <c r="AX56" s="234">
        <f>((E108*$L$108)+(E109*$L$109)+(E111*$L$111)+(E112*$L$112)+(E113*$L$113)+(E114*$L$114)+(E188*$L$188)+(E190*$L$190))/(SUM($L$190,$L$188,$L$111:$L$114,$L$108:$L$109))</f>
        <v>19.912698412698411</v>
      </c>
      <c r="AY56" s="234">
        <f>((E120*$L$120)+(E121*$L$121)+(E192*$L$192))/(SUM($L$192,$L$121,$L$120))</f>
        <v>27.363636363636363</v>
      </c>
      <c r="AZ56" s="234">
        <f>(((Purchases!$AT$56-SUM(Assumptions!$AF$11:$AI$11,Assumptions!AF41:AI41))*Purchases!$AX$56)+(Purchases!$AV$56*Purchases!$AY$56))/(Purchases!$AT$56-SUM(Assumptions!$AF$11:$AI$11,Assumptions!AF41:AI41)+Purchases!$AV$56)</f>
        <v>21.221510469736906</v>
      </c>
      <c r="BA56" s="234">
        <f>((I108*$L$108)+(I109*$L$109)+(I111*$L$111)+(I112*$L$112)+(I113*$L$113)+(I114*$L$114)+(I188*$L$188)+(I190*$L$190))/(SUM($L$190,$L$188,$L$111:$L$114,$L$108:$L$109))</f>
        <v>73.555555555555557</v>
      </c>
      <c r="BB56" s="234">
        <f>((I120*$L$120)+(I121*$L$121)+(I192*$L$192))/(SUM($L$192,$L$121,$L$120))</f>
        <v>104.27272727272727</v>
      </c>
      <c r="BC56" s="234">
        <f>(((Purchases!$AT$56-SUM(Assumptions!$AF$11:$AI$11,Assumptions!AF41:AI41))*Purchases!$BA$56)+(Purchases!$AV$56*Purchases!$BB$56))/(Purchases!$AT$56-SUM(Assumptions!$AF$11:$AI$11,Assumptions!AF41:AI41)+Purchases!$AV$56)</f>
        <v>78.951252710233277</v>
      </c>
      <c r="BD56" s="237">
        <f>BF56</f>
        <v>0.9</v>
      </c>
      <c r="BE56" s="237">
        <f>(((AT56+AV56)*BF56)-(AT56*BD56))/((AT56+AB56)-(AT56*BD56))</f>
        <v>0.58437637100312301</v>
      </c>
      <c r="BF56" s="249">
        <v>0.9</v>
      </c>
    </row>
    <row r="57" spans="1:58" s="17" customFormat="1" ht="15" customHeight="1" x14ac:dyDescent="0.15">
      <c r="A57" s="25"/>
      <c r="B57" s="220" t="s">
        <v>213</v>
      </c>
      <c r="C57" s="234">
        <f>((E116*$K$116)+(E117*$K$117)+(E118*$K$118)+(E124*$K$124)+(E126*$K$126)+(E133*$K$133)+(E221*$K$221))/SUM($K$221,$K$133,$K$126,$K$124,$K$116:$K$118)</f>
        <v>34.700000000000003</v>
      </c>
      <c r="D57" s="234">
        <f>((G116*$K$116)+(G117*$K$117)+(G118*$K$118)+(G124*$K$124)+(G126*$K$126)+(G133*$K$133)+(G221*$K$221))/SUM($K$221,$K$133,$K$126,$K$124,$K$116:$K$118)</f>
        <v>120</v>
      </c>
      <c r="E57" s="234">
        <f>SUM(K116:K118,K124,K126,K133,K221)</f>
        <v>450</v>
      </c>
      <c r="F57" s="234">
        <f>SUM(K116:K118,K124,K126)</f>
        <v>200</v>
      </c>
      <c r="G57" s="237">
        <f t="shared" ref="G57:G63" si="148">F57/E57</f>
        <v>0.44444444444444442</v>
      </c>
      <c r="H57" s="234">
        <f>SUM(K221,K133)</f>
        <v>250</v>
      </c>
      <c r="I57" s="237">
        <f t="shared" si="143"/>
        <v>0.55555555555555558</v>
      </c>
      <c r="J57" s="234">
        <f>((C116*$K$116)+(C117*$K$117)+(C118*$K$118)+(C124*$K$124)+(C126*$K$126))/SUM($K$126,$K$124,$K$116:$K$118)</f>
        <v>39.5</v>
      </c>
      <c r="K57" s="234">
        <f>((E116*$K$116)+(E117*$K$117)+(E118*$K$118)+(E124*$K$124)+(E126*$K$126))/SUM($K$126,$K$124,$K$116:$K$118)</f>
        <v>39.075000000000003</v>
      </c>
      <c r="L57" s="234">
        <f>(((Purchases!$F$57-SUM(Assumptions!$T$14:$W$14,Assumptions!T44:W44))*Purchases!$J$57)+(Purchases!$H$57*Purchases!$K$57))/(Purchases!$F$57-SUM(Assumptions!$T$14:$W$14,Assumptions!T44:W44)+Purchases!$H$57)</f>
        <v>39.105424295749373</v>
      </c>
      <c r="M57" s="234">
        <f>((I116*$K$116)+(I117*$K$117)+(I118*$K$118)+(I124*$K$124)+(I126*$K$126))/SUM($K$126,$K$124,$K$116:$K$118)</f>
        <v>144</v>
      </c>
      <c r="N57" s="234">
        <f>((I116*$K$116)+(I117*$K$117)+(I118*$K$118)+(I124*$K$124)+(I126*$K$126))/SUM($K$126,$K$124,$K$116:$K$118)</f>
        <v>144</v>
      </c>
      <c r="O57" s="234">
        <f>(((Purchases!$F$57-SUM(Assumptions!$T$14:$W$14,Assumptions!T44:W44))*Purchases!$M$57)+(Purchases!$H$57*Purchases!$N$57))/(Purchases!$F$57-SUM(Assumptions!$T$14:$W$14,Assumptions!T44:W44)+Purchases!$H$57)</f>
        <v>144</v>
      </c>
      <c r="P57" s="237">
        <f t="shared" si="144"/>
        <v>0.9</v>
      </c>
      <c r="Q57" s="237">
        <f>(((F57+H57)*R57)-(F57*P57))/((F57+H57)-(F57*P57))</f>
        <v>0.83333333333333337</v>
      </c>
      <c r="R57" s="249">
        <v>0.9</v>
      </c>
      <c r="T57" s="220" t="s">
        <v>213</v>
      </c>
      <c r="U57" s="234">
        <f>((E116*$K$116)+(E117*$K$117)+(E118*$K$118)+(E124*$K$124)+(E126*$K$126)+(E133*$K$133)+(E221*$K$221))/SUM($K$221,$K$133,$K$126,$K$124,$K$116:$K$118)</f>
        <v>34.700000000000003</v>
      </c>
      <c r="V57" s="234">
        <f>((G116*$K$116)+(G117*$K$117)+(G118*$K$118)+(G124*$K$124)+(G126*$K$126)+(G133*$K$133)+(G221*$K$221))/SUM($K$221,$K$133,$K$126,$K$124,$K$116:$K$118)</f>
        <v>120</v>
      </c>
      <c r="W57" s="234">
        <f>SUM(L116:L118,L124,L126,L133,L221)</f>
        <v>1450</v>
      </c>
      <c r="X57" s="234">
        <f>E57-(SUM(Assumptions!U84:AD84))</f>
        <v>96.665221741161474</v>
      </c>
      <c r="Y57" s="234">
        <f t="shared" ref="Y57:Y63" si="149">W57-X57</f>
        <v>1353.3347782588385</v>
      </c>
      <c r="Z57" s="234">
        <f>SUM(L116:L118,L124,L126)</f>
        <v>1050</v>
      </c>
      <c r="AA57" s="237">
        <v>0.75</v>
      </c>
      <c r="AB57" s="234">
        <f>SUM(L221,L133)</f>
        <v>400</v>
      </c>
      <c r="AC57" s="237">
        <v>0.25</v>
      </c>
      <c r="AD57" s="234">
        <f>((E116*$L$116)+(E117*$L$117)+(E118*$L$118)+(E124*$L$124)+(E126*$L$126))/SUM($L$126,$L$124,$L$116:$L$118)</f>
        <v>38.973809523809521</v>
      </c>
      <c r="AE57" s="234">
        <f>((E116*$L$116)+(E117*$L$117)+(E118*$L$118)+(E124*$L$124)+(E126*$L$126))/SUM($L$126,$L$124,$L$116:$L$118)</f>
        <v>38.973809523809521</v>
      </c>
      <c r="AF57" s="234">
        <f>(((Purchases!$Z$57-SUM(Assumptions!$AF$14:$AI$14,Assumptions!AF44:AI44))*Purchases!$AD$57)+(Purchases!$AB$57*Purchases!$AE$57))/(Purchases!$Z$57-SUM(Assumptions!$AF$14:$AI$14,Assumptions!AF44:AI44)+Purchases!$AB$57)</f>
        <v>38.973809523809521</v>
      </c>
      <c r="AG57" s="234">
        <f>((I116*$L$116)+(I117*$L$117)+(I118*$L$118)+(I124*$L$124)+(I126*$L$126))/SUM($L$126,$L$124,$L$116:$L$118)</f>
        <v>142.8095238095238</v>
      </c>
      <c r="AH57" s="234">
        <f>((I116*$L$116)+(I117*$L$117)+(I118*$L$118)+(I124*$L$124)+(I126*$L$126))/SUM($L$126,$L$124,$L$116:$L$118)</f>
        <v>142.8095238095238</v>
      </c>
      <c r="AI57" s="234">
        <f>(((Purchases!Z$57-SUM(Assumptions!$AF$14:$AI$14,Assumptions!AF44:AI44))*Purchases!AG$57)+(Purchases!AB$57*Purchases!AH$57))/(Purchases!Z$57-SUM(Assumptions!$AF$14:$AI$14,Assumptions!AF44:AI44)+Purchases!AB$57)</f>
        <v>142.8095238095238</v>
      </c>
      <c r="AJ57" s="237">
        <f t="shared" si="145"/>
        <v>0.95</v>
      </c>
      <c r="AK57" s="237">
        <f>(((Z57+AB57)*AL57)-(Z57*AJ57))/((Z57+AB57)-(Z57*AJ57))</f>
        <v>0.83977900552486184</v>
      </c>
      <c r="AL57" s="249">
        <v>0.95</v>
      </c>
      <c r="AM57" s="55"/>
      <c r="AN57" s="220" t="s">
        <v>213</v>
      </c>
      <c r="AO57" s="234">
        <f>((E116*$K$116)+(E117*$K$117)+(E118*$K$118)+(E124*$K$124)+(E126*$K$126)+(E133*$K$133)+(E221*$K$221))/SUM($K$221,$K$133,$K$126,$K$124,$K$116:$K$118)</f>
        <v>34.700000000000003</v>
      </c>
      <c r="AP57" s="234">
        <f>((G116*$K$116)+(G117*$K$117)+(G118*$K$118)+(G124*$K$124)+(G126*$K$126)+(G133*$K$133)+(G221*$K$221))/SUM($K$221,$K$133,$K$126,$K$124,$K$116:$K$118)</f>
        <v>120</v>
      </c>
      <c r="AQ57" s="234">
        <f t="shared" ref="AQ57:AQ65" si="150">W57*1.7</f>
        <v>2465</v>
      </c>
      <c r="AR57" s="234">
        <f>E57-(SUM(Assumptions!$T$84:$AD$84))+W57-(SUM(Assumptions!$AE$84:$AP$84))</f>
        <v>118.65313735964992</v>
      </c>
      <c r="AS57" s="234">
        <f t="shared" ref="AS57:AS64" si="151">AQ57-AR57</f>
        <v>2346.3468626403501</v>
      </c>
      <c r="AT57" s="234">
        <f t="shared" si="146"/>
        <v>1848.75</v>
      </c>
      <c r="AU57" s="237">
        <v>0.75</v>
      </c>
      <c r="AV57" s="234">
        <f t="shared" si="147"/>
        <v>616.25</v>
      </c>
      <c r="AW57" s="237">
        <v>0.25</v>
      </c>
      <c r="AX57" s="234">
        <f>((E116*$L$116)+(E117*$L$117)+(E118*$L$118)+(E124*$L$124)+(E126*$L$126))/SUM($L$126,$L$124,$L$116:$L$118)</f>
        <v>38.973809523809521</v>
      </c>
      <c r="AY57" s="234">
        <f>((E116*$L$116)+(E117*$L$117)+(E118*$L$118)+(E124*$L$124)+(E126*$L$126))/SUM($L$126,$L$124,$L$116:$L$118)</f>
        <v>38.973809523809521</v>
      </c>
      <c r="AZ57" s="234">
        <f>(((Purchases!$AT$57-SUM(Assumptions!$AF$14:$AI$14,Assumptions!AF44:AI44))*Purchases!$AX$57)+(Purchases!$AV$57*Purchases!$AY$57))/(Purchases!$AT$57-SUM(Assumptions!$AF$14:$AI$14,Assumptions!AF44:AI44)+Purchases!$AV$57)</f>
        <v>38.973809523809521</v>
      </c>
      <c r="BA57" s="234">
        <f>((I116*$L$116)+(I117*$L$117)+(I118*$L$118)+(I124*$L$124)+(I126*$L$126))/SUM($L$126,$L$124,$L$116:$L$118)</f>
        <v>142.8095238095238</v>
      </c>
      <c r="BB57" s="234">
        <f>((I116*$L$116)+(I117*$L$117)+(I118*$L$118)+(I124*$L$124)+(I126*$L$126))/SUM($L$126,$L$124,$L$116:$L$118)</f>
        <v>142.8095238095238</v>
      </c>
      <c r="BC57" s="234">
        <f>(((Purchases!$AT$57-SUM(Assumptions!$AF$14:$AI$14,Assumptions!AF44:AI44))*Purchases!$BA$57)+(Purchases!$AV$57*Purchases!$BB$57))/(Purchases!$AT$57-SUM(Assumptions!$AF$14:$AI$14,Assumptions!AF44:AI44)+Purchases!$AV$57)</f>
        <v>142.8095238095238</v>
      </c>
      <c r="BD57" s="237">
        <f t="shared" ref="BD57:BD65" si="152">BF57</f>
        <v>0.9</v>
      </c>
      <c r="BE57" s="237">
        <f>(((AT57+AV57)*BF57)-(AT57*BD57))/((AT57+AB57)-(AT57*BD57))</f>
        <v>0.94827954691173333</v>
      </c>
      <c r="BF57" s="249">
        <v>0.9</v>
      </c>
    </row>
    <row r="58" spans="1:58" s="17" customFormat="1" ht="15" customHeight="1" x14ac:dyDescent="0.15">
      <c r="A58" s="25"/>
      <c r="B58" s="220" t="s">
        <v>214</v>
      </c>
      <c r="C58" s="234">
        <f>((E76*$K$76)+(E78*$K$78)+(E80*$K$80)+(E171*$K$171)+(E184*$K$184)+(E199*$K$199)+(E203*$K$203))/SUM($K$203,$K$199,$K$184,$K$171,$K$80,$K$78,$K$76)</f>
        <v>35</v>
      </c>
      <c r="D58" s="234">
        <f>((G76*$K$76)+(G78*$K$78)+(G80*$K$80)+(G171*$K$171)+(G184*$K$184)+(G199*$K$199)+(G203*$K$203))/SUM($K$203,$K$199,$K$184,$K$171,$K$80,$K$78,$K$76)</f>
        <v>146.875</v>
      </c>
      <c r="E58" s="234">
        <f>SUM(K76,K78,K80,K171,K184,K199,K203)</f>
        <v>160</v>
      </c>
      <c r="F58" s="234">
        <f>SUM(K171,K184)</f>
        <v>100</v>
      </c>
      <c r="G58" s="237">
        <f t="shared" si="148"/>
        <v>0.625</v>
      </c>
      <c r="H58" s="234">
        <f>SUM(K76,K78,K80,K199,K203)</f>
        <v>60</v>
      </c>
      <c r="I58" s="237">
        <f t="shared" si="143"/>
        <v>0.375</v>
      </c>
      <c r="J58" s="234">
        <f>((C171*$G$171)+(C184*$G$184))/SUM($G$184,$G$171)</f>
        <v>36.068965517241381</v>
      </c>
      <c r="K58" s="234">
        <f>((E76*$K$76)+(E78*$K$78)+(E80*$K$80)+(E199*$K$199)+(E203*$K$203))/SUM($K$203,$K$199,$K$80,$K$78,$K$76)</f>
        <v>40</v>
      </c>
      <c r="L58" s="234">
        <f>((((Purchases!$F$58-SUM(Assumptions!$T$17:$W$17,Assumptions!T47:W47))*Purchases!$J$58)+(Purchases!$H$58*Purchases!$K$58)))/(Purchases!$E$58-SUM(Assumptions!$T$17:$W$17,Assumptions!T47:W47))</f>
        <v>39.476345708258457</v>
      </c>
      <c r="M58" s="234">
        <f>((I171*$K$171)+(I184*$K$184))/SUM($K$184,$K$171)</f>
        <v>199</v>
      </c>
      <c r="N58" s="234">
        <f>((I76*$K$76)+(I78*$K$78)+(I80*$K$80)+(I199*$K$199)+(I203*$K$203))/SUM($K$203,$K$199,$K$80,$K$78,$K$76)</f>
        <v>416.5</v>
      </c>
      <c r="O58" s="234">
        <f>((((Purchases!$F$58-SUM(Assumptions!$T$17:$W$17,Assumptions!T47:W47))*Purchases!$M$58)+(Purchases!$H$58*Purchases!$N$58)))/(Purchases!$E$58-SUM(Assumptions!$T$17:$W$17,Assumptions!T47:W47))</f>
        <v>387.52675925298422</v>
      </c>
      <c r="P58" s="237">
        <f t="shared" si="144"/>
        <v>0.9</v>
      </c>
      <c r="Q58" s="237">
        <f>(((F58+H58)*R58)-(F58*P58))/((F58+H58)-(F58*P58))</f>
        <v>0.77142857142857146</v>
      </c>
      <c r="R58" s="249">
        <v>0.9</v>
      </c>
      <c r="T58" s="220" t="s">
        <v>214</v>
      </c>
      <c r="U58" s="234">
        <f>((E76*$K$76)+(E78*$K$78)+(E80*$K$80)+(E171*$K$171)+(E184*$K$184)+(E199*$K$199)+(E203*$K$203)+(E223*$K$223))/SUM($K$203,$K$199,$K$184,$K$171,$K$80,$K$78,$K$76,K223)</f>
        <v>35</v>
      </c>
      <c r="V58" s="234">
        <f>((G76*$K$76)+(G78*$K$78)+(G80*$K$80)+(G171*$K$171)+(G184*$K$184)+(G199*$K$199)+(G203*$K$203)+(G223*$K$223))/SUM($K$203,$K$199,$K$184,$K$171,$K$80,$K$78,$K$76,$K$223)</f>
        <v>146.875</v>
      </c>
      <c r="W58" s="234">
        <f>SUM(L76,L78,L80,L171,L184,L199,L203,L223)</f>
        <v>1150</v>
      </c>
      <c r="X58" s="234">
        <f>E58-(SUM(Assumptions!U87:AD87))</f>
        <v>17.80296988462095</v>
      </c>
      <c r="Y58" s="234">
        <f>W58-X58</f>
        <v>1132.197030115379</v>
      </c>
      <c r="Z58" s="234">
        <f>SUM(L171,L184)</f>
        <v>400</v>
      </c>
      <c r="AA58" s="237">
        <v>0.26666666666666666</v>
      </c>
      <c r="AB58" s="234">
        <f>SUM(L76,L78,L80,L199,L203,L223)</f>
        <v>750</v>
      </c>
      <c r="AC58" s="237">
        <v>0.8666666666666667</v>
      </c>
      <c r="AD58" s="234">
        <f>((C171*$G$171)+(C184*$G$184))/SUM($G$184,$G$171)</f>
        <v>36.068965517241381</v>
      </c>
      <c r="AE58" s="234">
        <f>((E76*$L$76)+(E78*$L$78)+(E80*$L$80)+(E199*$L$199)+(E203*$L$203)+(E223*$L$223))/SUM($L$203,$L$199,$L$80,$L$78,$L$76,$L$223)</f>
        <v>56.4</v>
      </c>
      <c r="AF58" s="234">
        <f>((((Purchases!$Z$58-SUM(Assumptions!$AF$17:$AI$17,Assumptions!AF47:AI47))*Purchases!$AD$58)+(Purchases!$AB$58*Purchases!$AE$58)))/(Purchases!$W$58-SUM(Assumptions!$AF$17:$AI$17,Assumptions!AF47:AI47))</f>
        <v>53.576853123492072</v>
      </c>
      <c r="AG58" s="234">
        <f>((I171*$L$171)+(I184*$L$184))/SUM($L$184,$L$171)</f>
        <v>244.5</v>
      </c>
      <c r="AH58" s="234">
        <f>((I76*$L$76)+(I78*$L$78)+(I80*$L$80)+(I199*$L$199)+(I203*$L$203)+(I223*$L$223))/SUM($L$203,$L$199,$L$80,$L$78,$L$76,$L$223)</f>
        <v>421.4</v>
      </c>
      <c r="AI58" s="234">
        <f>(((Purchases!$Z$58-SUM(Assumptions!$AF$17:$AI$17,Assumptions!AF47:AI47))*Purchases!$AG$58)+(Purchases!$AB$58*Purchases!$AH$58))/(Purchases!$Z$58-SUM(Assumptions!$AF$17:$AI$17,Assumptions!AF47:AI47)+Purchases!$AB$58)</f>
        <v>396.83584499461784</v>
      </c>
      <c r="AJ58" s="237">
        <f t="shared" si="145"/>
        <v>0.95</v>
      </c>
      <c r="AK58" s="237">
        <f>(((Z58+AB58)*AL58)-(Z58*AJ58))/((Z58+AB58)-(Z58*AJ58))</f>
        <v>0.92532467532467533</v>
      </c>
      <c r="AL58" s="249">
        <v>0.95</v>
      </c>
      <c r="AM58" s="55"/>
      <c r="AN58" s="220" t="s">
        <v>214</v>
      </c>
      <c r="AO58" s="234">
        <f>((E76*$K$76)+(E78*$K$78)+(E80*$K$80)+(E171*$K$171)+(E184*$K$184)+(E199*$K$199)+(E203*$K$203)+(E223*$K$223))/SUM($K$203,$K$199,$K$184,$K$171,$K$80,$K$78,$K$76,K223)</f>
        <v>35</v>
      </c>
      <c r="AP58" s="234">
        <f>((G76*$K$76)+(G78*$K$78)+(G80*$K$80)+(G171*$K$171)+(G184*$K$184)+(G199*$K$199)+(G203*$K$203)+(G223*$K$223))/SUM($K$203,$K$199,$K$184,$K$171,$K$80,$K$78,$K$76,$K$223)</f>
        <v>146.875</v>
      </c>
      <c r="AQ58" s="234">
        <f t="shared" si="150"/>
        <v>1955</v>
      </c>
      <c r="AR58" s="234">
        <f>E58-(SUM(Assumptions!$T$87:$AD$87))+W58-(SUM(Assumptions!$AE$87:$AP$87))</f>
        <v>74.523912586384313</v>
      </c>
      <c r="AS58" s="234">
        <f t="shared" si="151"/>
        <v>1880.4760874136157</v>
      </c>
      <c r="AT58" s="234">
        <f t="shared" si="146"/>
        <v>782</v>
      </c>
      <c r="AU58" s="237">
        <v>0.4</v>
      </c>
      <c r="AV58" s="234">
        <f t="shared" si="147"/>
        <v>1173</v>
      </c>
      <c r="AW58" s="237">
        <v>0.6</v>
      </c>
      <c r="AX58" s="234">
        <f>((C171*$G$171)+(C184*$G$184))/SUM($G$184,$G$171)</f>
        <v>36.068965517241381</v>
      </c>
      <c r="AY58" s="234">
        <f>((E76*$L$76)+(E78*$L$78)+(E80*$L$80)+(E199*$L$199)+(E203*$L$203)+(E223*$L$223))/SUM($L$203,$L$199,$L$80,$L$78,$L$76,$L$223)</f>
        <v>56.4</v>
      </c>
      <c r="AZ58" s="234">
        <f>((((Purchases!$AT$58-SUM(Assumptions!$AF$17:$AI$17,Assumptions!AF47:AI47))*Purchases!$AX$58)+(Purchases!$AV$58*Purchases!$AY$58)))/(Purchases!$AQ$58-SUM(Assumptions!$AF$17:$AI$17,Assumptions!AF47:AI47))</f>
        <v>50.298794164357311</v>
      </c>
      <c r="BA58" s="234">
        <f>((I171*$L$171)+(I184*$L$184))/SUM($L$184,$L$171)</f>
        <v>244.5</v>
      </c>
      <c r="BB58" s="234">
        <f>((I76*$L$76)+(I78*$L$78)+(I80*$L$80)+(I199*$L$199)+(I203*$L$203)+(I223*$L$223))/SUM($L$203,$L$199,$L$80,$L$78,$L$76,$L$223)</f>
        <v>421.4</v>
      </c>
      <c r="BC58" s="234">
        <f>(((Purchases!$AT$58-SUM(Assumptions!$AF$17:$AI$17,Assumptions!AF47:AI47))*Purchases!$BA$58)+(Purchases!$AV$58*Purchases!$BB$58))/(Purchases!$AT$58-SUM(Assumptions!$AF$17:$AI$17,Assumptions!AF47:AI47)+Purchases!$AV$58)</f>
        <v>368.3135073652806</v>
      </c>
      <c r="BD58" s="237">
        <f t="shared" si="152"/>
        <v>0.9</v>
      </c>
      <c r="BE58" s="237">
        <f>(((AT58+AV58)*BF58)-(AT58*BD58))/((AT58+AB58)-(AT58*BD58))</f>
        <v>1.2746921033566769</v>
      </c>
      <c r="BF58" s="249">
        <v>0.9</v>
      </c>
    </row>
    <row r="59" spans="1:58" s="17" customFormat="1" ht="30" x14ac:dyDescent="0.15">
      <c r="A59" s="25"/>
      <c r="B59" s="220" t="s">
        <v>215</v>
      </c>
      <c r="C59" s="234">
        <f>((E87*$K$87)+(E89*$K$89)+(E92*$K$92)+(E93*$K$93)+(E94*$K$94)+(E96*$K$96)+(E98*$K$98)+(E101*$K$101)+(E103*$K$103)+(E105*$K$105)+(E135*$K$135)+(E173*$K$173)+(E208*$K$208))/SUM($K$208,$K$173,$K$135,$K$105,$K$103,$K$101,$K$98,$K$96,$K$92:$K$94,$K$89,$K$87)</f>
        <v>34.363333333333337</v>
      </c>
      <c r="D59" s="234">
        <f>((G87*$K$87)+(G89*$K$89)+(G92*$K$92)+(G93*$K$93)+(G94*$K$94)+(G96*$K$96)+(G98*$K$98)+(G101*$K$101)+(G103*$K$103)+(G105*$K$105)+(G135*$K$135)+(G173*$K$173)+(G208*$K$208))/SUM($K$208,$K$173,$K$135,$K$105,$K$103,$K$101,$K$98,$K$96,$K$92:$K$94,$K$89,$K$87)</f>
        <v>120.82</v>
      </c>
      <c r="E59" s="234">
        <f>SUM(K87, K89, K94,K135, K208, K96, K103,K101,K105,K173,K98)</f>
        <v>600</v>
      </c>
      <c r="F59" s="234">
        <f>SUM(K87, K89, K94, K96, K103,K105,K173,K98)</f>
        <v>350</v>
      </c>
      <c r="G59" s="237">
        <f t="shared" si="148"/>
        <v>0.58333333333333337</v>
      </c>
      <c r="H59" s="234">
        <f>SUM( K208,K101,K135)</f>
        <v>250</v>
      </c>
      <c r="I59" s="237">
        <f t="shared" si="143"/>
        <v>0.41666666666666669</v>
      </c>
      <c r="J59" s="234">
        <f>((C87*$K$87)+(C89*$K$89)+(C92*$K$92)+(C93*$K$93)+(C94*$K$94)+(C96*$K$96)+(C98*$K$98)+(C103*$K$103)+(C105*$K$105)+(C173*$K$173))/SUM($K$173,$K$105,$K$103,$K$98,$K$96,$K$92:$K$94,$K$89,$K$87)</f>
        <v>35</v>
      </c>
      <c r="K59" s="234">
        <f>((E101*$K$101)+(E135*$K$135)+(E208*$K$208))/SUM($K$135,$K$101,K208)</f>
        <v>32.991999999999997</v>
      </c>
      <c r="L59" s="234">
        <f>(((Purchases!$F$59-SUM(Assumptions!$T$20:$W$20,Assumptions!T50:W50))*Purchases!$J$59)+(Purchases!$H$59*Purchases!$K$59))/(Purchases!$F$59-SUM(Assumptions!$T$20:$W$20,Assumptions!T50:W50)+Purchases!$H$59)</f>
        <v>33.229608988220569</v>
      </c>
      <c r="M59" s="234">
        <f>((I87*$K$87)+(I89*$K$89)+(I92*$K$92)+(I93*$K$93)+(I94*$K$94)+(I96*$K$96)+(I98*$K$98)+(I103*$K$103)+(I105*$K$105)+(I173*$K$173))/SUM($K$173,$K$105,$K$103,$K$98,$K$96,$K$92:$K$94,$K$89,$K$87)</f>
        <v>138.42857142857142</v>
      </c>
      <c r="N59" s="234">
        <f>((I101*$K$101)+(I135*$K$135)+(I208*$K$208))/SUM($K$135,$K$101,K208)</f>
        <v>143.6</v>
      </c>
      <c r="O59" s="234">
        <f>(((Purchases!$F$59-SUM(Assumptions!$T$20:$W$20,Assumptions!T50:W50))*Purchases!$M$59)+(Purchases!$H$59*Purchases!$N$59))/(Purchases!$F$59-SUM(Assumptions!$T$20:$W$20,Assumptions!T50:W50)+Purchases!$H$59)</f>
        <v>142.98805880950593</v>
      </c>
      <c r="P59" s="237">
        <f t="shared" si="144"/>
        <v>0.9</v>
      </c>
      <c r="Q59" s="237">
        <f>(((F59+H59)*R59)-(F59*P59))/((F59+H59)-(F59*P59))</f>
        <v>0.78947368421052633</v>
      </c>
      <c r="R59" s="249">
        <v>0.9</v>
      </c>
      <c r="T59" s="220" t="s">
        <v>215</v>
      </c>
      <c r="U59" s="234">
        <f>((E87*$K$87)+(E89*$K$89)+(E92*$K$92)+(E93*$K$93)+(E94*$K$94)+(E96*$K$96)+(E98*$K$98)+(E101*$K$101)+(E103*$K$103)+(E105*$K$105)+(E135*$K$135)+(E173*$K$173)+(E208*$K$208))/SUM($K$208,$K$173,$K$135,$K$105,$K$103,$K$101,$K$98,$K$96,$K$92:$K$94,$K$89,$K$87)</f>
        <v>34.363333333333337</v>
      </c>
      <c r="V59" s="234">
        <f>((G87*$K$87)+(G89*$K$89)+(G92*$K$92)+(G93*$K$93)+(G94*$K$94)+(G96*$K$96)+(G98*$K$98)+(G101*$K$101)+(G103*$K$103)+(G105*$K$105)+(G135*$K$135)+(G173*$K$173)+(G208*$K$208))/SUM($K$208,$K$173,$K$135,$K$105,$K$103,$K$101,$K$98,$K$96,$K$92:$K$94,$K$89,$K$87)</f>
        <v>120.82</v>
      </c>
      <c r="W59" s="234">
        <f>SUM(L87, L89, L94,L135, L208, L96, L103,L101,L105,L173,L98)</f>
        <v>1900</v>
      </c>
      <c r="X59" s="234">
        <f>E59-(SUM(Assumptions!U90:AD90))</f>
        <v>95.294887126047684</v>
      </c>
      <c r="Y59" s="234">
        <f t="shared" si="149"/>
        <v>1804.7051128739522</v>
      </c>
      <c r="Z59" s="234">
        <f>SUM(L87, L89, L94, L96, L103,L105,L173,L98)</f>
        <v>1400</v>
      </c>
      <c r="AA59" s="237">
        <v>0.69565217391304346</v>
      </c>
      <c r="AB59" s="234">
        <f>SUM( L208,L101,L135)</f>
        <v>500</v>
      </c>
      <c r="AC59" s="237">
        <v>0.30434782608695654</v>
      </c>
      <c r="AD59" s="234">
        <f>((E87*$L$87)+(E89*$L$89)+(E92*$L$92)+(E93*$L$93)+(E94*$L$94)+(E96*$L$96)+(E98*$L$98)+(E103*$L$103)+(E105*$L$105)+(E173*$L$173))/SUM($L$173,$L$105,$L$103,$L$98,$L$96,$L$92:$L$94,$L$89,$L$87)</f>
        <v>34.619999999999997</v>
      </c>
      <c r="AE59" s="234">
        <f>((E101*$L$101)+(E135*$L$135)+(E208*$L$208))/SUM($L$135,$L$101,L208)</f>
        <v>35.991999999999997</v>
      </c>
      <c r="AF59" s="234">
        <f>(((Purchases!$Z$59-SUM(Assumptions!$AF$20:$AI$20,Assumptions!AF50:AI50))*Purchases!$AD$59)+(Purchases!$AB$59*Purchases!$AE$59))/(Purchases!$Z$59-SUM(Assumptions!$AF$20:$AI$20,Assumptions!AF50:AI50)+Purchases!$AB$59)</f>
        <v>35.36300220003384</v>
      </c>
      <c r="AG59" s="234">
        <f>((I87*$L$87)+(I89*$L$89)+(I92*$L$92)+(I93*$L$93)+(I94*$L$94)+(I96*$L$96)+(I98*$L$98)+(I103*$L$103)+(I105*$L$105)+(I173*$L$173))/SUM($L$173,$L$105,$L$103,$L$98,$L$96,$L$92:$L$94,$L$89,$L$87)</f>
        <v>146.29411764705881</v>
      </c>
      <c r="AH59" s="234">
        <f>((I101*$L$101)+(I135*$L$135)+(I208*$L$208))/SUM($L$135,$L$101,L208)</f>
        <v>155.4</v>
      </c>
      <c r="AI59" s="234">
        <f>(((Purchases!$Z$59-SUM(Assumptions!$AF$20:$AI$20,Assumptions!AF50:AI50))*Purchases!$AG$59)+(Purchases!$AB$59*Purchases!$AH$59))/(Purchases!$Z$59-SUM(Assumptions!$AF$20:$AI$20,Assumptions!AF50:AI50)+Purchases!$AB$59)</f>
        <v>151.22537903298058</v>
      </c>
      <c r="AJ59" s="237">
        <f t="shared" si="145"/>
        <v>0.95</v>
      </c>
      <c r="AK59" s="237">
        <f>(((Z59+AB59)*AL59)-(Z59*AJ59))/((Z59+AB59)-(Z59*AJ59))</f>
        <v>0.83333333333333337</v>
      </c>
      <c r="AL59" s="249">
        <v>0.95</v>
      </c>
      <c r="AM59" s="55"/>
      <c r="AN59" s="220" t="s">
        <v>215</v>
      </c>
      <c r="AO59" s="234">
        <f>((E87*$K$87)+(E89*$K$89)+(E92*$K$92)+(E93*$K$93)+(E94*$K$94)+(E96*$K$96)+(E98*$K$98)+(E101*$K$101)+(E103*$K$103)+(E105*$K$105)+(E135*$K$135)+(E173*$K$173)+(E208*$K$208))/SUM($K$208,$K$173,$K$135,$K$105,$K$103,$K$101,$K$98,$K$96,$K$92:$K$94,$K$89,$K$87)</f>
        <v>34.363333333333337</v>
      </c>
      <c r="AP59" s="234">
        <f>((G87*$K$87)+(G89*$K$89)+(G92*$K$92)+(G93*$K$93)+(G94*$K$94)+(G96*$K$96)+(G98*$K$98)+(G101*$K$101)+(G103*$K$103)+(G105*$K$105)+(G135*$K$135)+(G173*$K$173)+(G208*$K$208))/SUM($K$208,$K$173,$K$135,$K$105,$K$103,$K$101,$K$98,$K$96,$K$92:$K$94,$K$89,$K$87)</f>
        <v>120.82</v>
      </c>
      <c r="AQ59" s="234">
        <f t="shared" si="150"/>
        <v>3230</v>
      </c>
      <c r="AR59" s="234">
        <f>E59-(SUM(Assumptions!$T$90:$AD$90))+W59-(SUM(Assumptions!$AE$90:$AP$90))</f>
        <v>188.84806642932313</v>
      </c>
      <c r="AS59" s="234">
        <f t="shared" si="151"/>
        <v>3041.1519335706771</v>
      </c>
      <c r="AT59" s="234">
        <f t="shared" si="146"/>
        <v>2246.9565217391305</v>
      </c>
      <c r="AU59" s="237">
        <v>0.69565217391304346</v>
      </c>
      <c r="AV59" s="234">
        <f t="shared" si="147"/>
        <v>983.04347826086962</v>
      </c>
      <c r="AW59" s="237">
        <v>0.30434782608695654</v>
      </c>
      <c r="AX59" s="234">
        <f>((E87*$L$87)+(E89*$L$89)+(E92*$L$92)+(E93*$L$93)+(E94*$L$94)+(E96*$L$96)+(E98*$L$98)+(E103*$L$103)+(E105*$L$105)+(E173*$L$173))/SUM($L$173,$L$105,$L$103,$L$98,$L$96,$L$92:$L$94,$L$89,$L$87)</f>
        <v>34.619999999999997</v>
      </c>
      <c r="AY59" s="234">
        <f>((E101*$L$101)+(E135*$L$135)+(E208*$L$208))/SUM($L$135,$L$101,L208)</f>
        <v>35.991999999999997</v>
      </c>
      <c r="AZ59" s="234">
        <f>(((Purchases!$AT$59-SUM(Assumptions!$AF$20:$AI$20,Assumptions!AF50:AI50))*Purchases!$AX$59)+(Purchases!$AB$59*Purchases!$AY$59))/(Purchases!$AT$59-SUM(Assumptions!$AF$20:$AI$20,Assumptions!AF50:AI50)+Purchases!$AB$59)</f>
        <v>35.007518564427677</v>
      </c>
      <c r="BA59" s="234">
        <f>((I87*$L$87)+(I89*$L$89)+(I92*$L$92)+(I93*$L$93)+(I94*$L$94)+(I96*$L$96)+(I98*$L$98)+(I103*$L$103)+(I105*$L$105)+(I173*$L$173))/SUM($L$173,$L$105,$L$103,$L$98,$L$96,$L$92:$L$94,$L$89,$L$87)</f>
        <v>146.29411764705881</v>
      </c>
      <c r="BB59" s="234">
        <f>((I101*$L$101)+(I135*$L$135)+(I208*$L$208))/SUM($L$135,$L$101,L208)</f>
        <v>155.4</v>
      </c>
      <c r="BC59" s="234">
        <f>(((Purchases!$AT$59-SUM(Assumptions!$AF$20:$AI$20,Assumptions!AF50:AI50))*Purchases!$BA$59)+(Purchases!$AV$59*Purchases!$BB$59))/(Purchases!$AT$59-SUM(Assumptions!$AF$20:$AI$20,Assumptions!AF50:AI50)+Purchases!$AV$59)</f>
        <v>150.26675899436935</v>
      </c>
      <c r="BD59" s="237">
        <f t="shared" si="152"/>
        <v>0.9</v>
      </c>
      <c r="BE59" s="237">
        <f>(((AT59+AV59)*BF59)-(AT59*BD59))/((AT59+AB59)-(AT59*BD59))</f>
        <v>1.2208423326133908</v>
      </c>
      <c r="BF59" s="249">
        <v>0.9</v>
      </c>
    </row>
    <row r="60" spans="1:58" s="17" customFormat="1" ht="15" customHeight="1" x14ac:dyDescent="0.15">
      <c r="A60" s="25"/>
      <c r="B60" s="220" t="s">
        <v>216</v>
      </c>
      <c r="C60" s="234">
        <f>((E186*$K$186)+(E210*$K$210)+(E211*$K$211)+(E213*$K$213)+(E214*$K$214))/SUM($K$213:$K$214,$K$210:$K$211,$K$186)</f>
        <v>19.658333333333335</v>
      </c>
      <c r="D60" s="234">
        <f>((G186*$K$186)+(G210*$K$210)+(G211*$K$211)+(G213*$K$213)+(G214*$K$214))/SUM($K$213:$K$214,$K$210:$K$211,$K$186)</f>
        <v>67.5</v>
      </c>
      <c r="E60" s="234">
        <f>SUM(K186,K210:K211,K213)</f>
        <v>120</v>
      </c>
      <c r="F60" s="234">
        <f>SUM(K186,K210:K211,K213)</f>
        <v>120</v>
      </c>
      <c r="G60" s="237">
        <f t="shared" si="148"/>
        <v>1</v>
      </c>
      <c r="H60" s="234">
        <v>0</v>
      </c>
      <c r="I60" s="237">
        <f t="shared" si="143"/>
        <v>0</v>
      </c>
      <c r="J60" s="234">
        <f>((C186*$K$186)+(C210*$K$210)+(C211*$K$211)+(C213*$K$213)+(C214*$K$214))/SUM($K$213:$K$214,$K$210:$K$211,$K$186)</f>
        <v>17.916666666666668</v>
      </c>
      <c r="K60" s="234">
        <f>J60</f>
        <v>17.916666666666668</v>
      </c>
      <c r="L60" s="234">
        <f>(((Purchases!$F$60-SUM(Assumptions!$T$23:$W$23,Assumptions!T53:W53))*Purchases!$J$60)+(Purchases!$H$60*Purchases!$K$60))/(Purchases!$F$60-SUM(Assumptions!$T$23:$W$23,Assumptions!T53:W53)+Purchases!$H$60)</f>
        <v>17.916666666666668</v>
      </c>
      <c r="M60" s="234">
        <f>((I186*$K$186)+(I210*$K$210)+(I211*$K$211)+(I213*$K$213)+(I214*$K$214))/SUM($K$213:$K$214,$K$210:$K$211,$K$186)</f>
        <v>99</v>
      </c>
      <c r="N60" s="234">
        <v>0</v>
      </c>
      <c r="O60" s="234">
        <f>(((Purchases!$F$60-SUM(Assumptions!$T$23:$W$23,Assumptions!T53:W53))*Purchases!$M$60)+(Purchases!$H$60*Purchases!$N$60))/(Purchases!$F$60-SUM(Assumptions!$T$23:$W$23,Assumptions!T53:W53)+Purchases!$H$60)</f>
        <v>99</v>
      </c>
      <c r="P60" s="237">
        <f t="shared" si="144"/>
        <v>0.9</v>
      </c>
      <c r="Q60" s="237">
        <v>0.9</v>
      </c>
      <c r="R60" s="249">
        <v>0.9</v>
      </c>
      <c r="T60" s="220" t="s">
        <v>216</v>
      </c>
      <c r="U60" s="234">
        <f>((E186*$K$186)+(E210*$K$210)+(E211*$K$211)+(E213*$K$213)+(E214*$K$214))/SUM($K$213:$K$214,$K$210:$K$211,$K$186)</f>
        <v>19.658333333333335</v>
      </c>
      <c r="V60" s="234">
        <f>((G186*$K$186)+(G210*$K$210)+(G211*$K$211)+(G213*$K$213)+(G214*$K$214))/SUM($K$213:$K$214,$K$210:$K$211,$K$186)</f>
        <v>67.5</v>
      </c>
      <c r="W60" s="234">
        <f>SUM(L186,L210:L211,L213)</f>
        <v>400</v>
      </c>
      <c r="X60" s="234">
        <f>E60-(SUM(Assumptions!U93:AD93))</f>
        <v>3.9796077482947112</v>
      </c>
      <c r="Y60" s="234">
        <f t="shared" si="149"/>
        <v>396.02039225170529</v>
      </c>
      <c r="Z60" s="234">
        <f>SUM(L186,L210:L211,L213)</f>
        <v>400</v>
      </c>
      <c r="AA60" s="237">
        <v>1</v>
      </c>
      <c r="AB60" s="234">
        <v>0</v>
      </c>
      <c r="AC60" s="237">
        <v>0</v>
      </c>
      <c r="AD60" s="234">
        <f>((E186*$L$186)+(E210*$L$210)+(E211*$L$211)+(E213*$L$213)+(E214*$L$214))/SUM($L$213:$L$214,$L$210:$L$211,$L$186)</f>
        <v>16.872</v>
      </c>
      <c r="AE60" s="234">
        <f>AD60</f>
        <v>16.872</v>
      </c>
      <c r="AF60" s="234">
        <f>(((Purchases!$Z$60-SUM(Assumptions!$AF$23:$AI$23,Assumptions!AF53:AI53))*Purchases!$AD$60)+(Purchases!$AB$60*Purchases!$AE$60))/(Purchases!$Z$60-SUM(Assumptions!$AF$23:$AI$23,Assumptions!AF53:AI53)+Purchases!$AB$60)</f>
        <v>16.872</v>
      </c>
      <c r="AG60" s="234">
        <f>((I186*$L$186)+(I210*$L$210)+(I211*$L$211)+(I213*$L$213)+(I214*$L$214))/SUM($L$213:$L$214,$L$210:$L$211,$L$186)</f>
        <v>83.2</v>
      </c>
      <c r="AH60" s="234"/>
      <c r="AI60" s="234">
        <f>(((Purchases!$Z$60-SUM(Assumptions!$AF$23:$AI$23,Assumptions!AF53:AI53))*Purchases!$AG$60)+(Purchases!$AB$60*Purchases!$AH$60))/(Purchases!$Z$60-SUM(Assumptions!$AF$23:$AI$23,Assumptions!AF53:AI53)+Purchases!$AB$60)</f>
        <v>83.2</v>
      </c>
      <c r="AJ60" s="237">
        <f t="shared" si="145"/>
        <v>0.95</v>
      </c>
      <c r="AK60" s="237">
        <v>0.9</v>
      </c>
      <c r="AL60" s="249">
        <v>0.95</v>
      </c>
      <c r="AM60" s="55"/>
      <c r="AN60" s="220" t="s">
        <v>216</v>
      </c>
      <c r="AO60" s="234">
        <f>((E186*$K$186)+(E210*$K$210)+(E211*$K$211)+(E213*$K$213)+(E214*$K$214))/SUM($K$213:$K$214,$K$210:$K$211,$K$186)</f>
        <v>19.658333333333335</v>
      </c>
      <c r="AP60" s="234">
        <f>((G186*$K$186)+(G210*$K$210)+(G211*$K$211)+(G213*$K$213)+(G214*$K$214))/SUM($K$213:$K$214,$K$210:$K$211,$K$186)</f>
        <v>67.5</v>
      </c>
      <c r="AQ60" s="234">
        <f t="shared" si="150"/>
        <v>680</v>
      </c>
      <c r="AR60" s="234">
        <f>E60-(SUM(Assumptions!$T$93:$AD$93))+W60-(SUM(Assumptions!$AE$93:$AP$93))</f>
        <v>5.3118443498063925</v>
      </c>
      <c r="AS60" s="234">
        <f t="shared" si="151"/>
        <v>674.68815565019361</v>
      </c>
      <c r="AT60" s="234">
        <f t="shared" si="146"/>
        <v>680</v>
      </c>
      <c r="AU60" s="237">
        <v>1</v>
      </c>
      <c r="AV60" s="234">
        <f t="shared" si="147"/>
        <v>0</v>
      </c>
      <c r="AW60" s="237">
        <v>0</v>
      </c>
      <c r="AX60" s="234">
        <f>((E186*$L$186)+(E210*$L$210)+(E211*$L$211)+(E213*$L$213)+(E214*$L$214))/SUM($L$213:$L$214,$L$210:$L$211,$L$186)</f>
        <v>16.872</v>
      </c>
      <c r="AY60" s="234">
        <f>AD60</f>
        <v>16.872</v>
      </c>
      <c r="AZ60" s="234">
        <f>(((Purchases!$AT$60-SUM(Assumptions!$AF$23:$AI$23,Assumptions!AF53:AI53))*Purchases!$AX$60)+(Purchases!$AB$60*Purchases!$AY$60))/(Purchases!$AT$60-SUM(Assumptions!$AF$23:$AI$23,Assumptions!AF53:AI53)+Purchases!$AB$60)</f>
        <v>16.872</v>
      </c>
      <c r="BA60" s="234">
        <f>((I186*$L$186)+(I210*$L$210)+(I211*$L$211)+(I213*$L$213)+(I214*$L$214))/SUM($L$213:$L$214,$L$210:$L$211,$L$186)</f>
        <v>83.2</v>
      </c>
      <c r="BB60" s="234"/>
      <c r="BC60" s="234">
        <f>(((Purchases!$AT$60-SUM(Assumptions!$AF$23:$AI$23,Assumptions!AF53:AI53))*Purchases!$BA$60)+(Purchases!$AV$60*Purchases!$BB$60))/(Purchases!$AT$60-SUM(Assumptions!$AF$23:$AI$23,Assumptions!AF53:AI53)+Purchases!$AV$60)</f>
        <v>83.2</v>
      </c>
      <c r="BD60" s="237">
        <f t="shared" si="152"/>
        <v>0.9</v>
      </c>
      <c r="BE60" s="237">
        <v>1</v>
      </c>
      <c r="BF60" s="249">
        <v>0.9</v>
      </c>
    </row>
    <row r="61" spans="1:58" s="17" customFormat="1" ht="15" customHeight="1" x14ac:dyDescent="0.15">
      <c r="A61" s="25"/>
      <c r="B61" s="220" t="s">
        <v>217</v>
      </c>
      <c r="C61" s="234">
        <f>((E83*$K$83)+(E84*$K$84)+(E85*$K$85)+(E147*$K$147)+(E148*$K$148)+(E149*$K$149)+(E150*$K$150)+(E152*$K$152)+(E153*$K$153)+(E154*$K$154)+(E155*$K$155)+(E162*$K$162)+(E163*$K$163)+(E164*$K$164)+(E165*$K$165)+(E166*$K$166)+(E167*$K$167)+(E168*$K$168)+(E169*$K$169)+(E182*$K$182)+(E216*$K$216)+(E217*$K$217)+(E218*$K$218)+(E219*$K$219)+(E220*$K$220))/SUM($K$216:$K$220,$K$182,$K$162:$K$169,$K$152:$K$155,$K$147:$K$150,$K$83:$K$85)</f>
        <v>8.0542857142857152</v>
      </c>
      <c r="D61" s="234">
        <f>((G83*$K$83)+(G84*$K$84)+(G85*$K$85)+(G147*$K$147)+(G148*$K$148)+(G149*$K$149)+(G150*$K$150)+(G152*$K$152)+(G153*$K$153)+(G154*$K$154)+(G155*$K$155)+(G162*$K$162)+(G163*$K$163)+(G164*$K$164)+(G165*$K$165)+(G166*$K$166)+(G167*$K$167)+(G168*$K$168)+(G169*$K$169)+(G182*$K$182)+(G216*$K$216)+(G217*$K$217)+(G218*$K$218)+(G219*$K$219)+(G220*$K$220))/SUM($K$216:$K$220,$K$182,$K$162:$K$169,$K$152:$K$155,$K$147:$K$150,$K$83:$K$85)</f>
        <v>31.238095238095237</v>
      </c>
      <c r="E61" s="234">
        <f>SUM(K83:K85, K147:K150,K152:K155,K162:K164,K165:K169,K182,K216:K220)</f>
        <v>1050</v>
      </c>
      <c r="F61" s="234">
        <f>SUM(K83:K85, K147:K150,K152:K155,K162:K164,K165:K169,K182,)</f>
        <v>900</v>
      </c>
      <c r="G61" s="237">
        <f t="shared" si="148"/>
        <v>0.8571428571428571</v>
      </c>
      <c r="H61" s="234">
        <f>(SUM(K216:K220))</f>
        <v>150</v>
      </c>
      <c r="I61" s="237">
        <f t="shared" si="143"/>
        <v>0.14285714285714285</v>
      </c>
      <c r="J61" s="234">
        <f>((C83*$K$83)+(C84*$K$84)+(C85*$K$85)+(E147*$K$147)+(E148*$K$148)+(E149*$K$149)+(E150*$K$150)+(E152*$K$152)+(E153*$K$153)+(E154*$K$154)+(E155*$K$155)+(E162*$K$162)+(E163*$K$163)+(E164*$K$164)+(E165*$K$165)+(E166*$K$166)+(E167*$K$167)+(E168*$K$168)+(E169*$K$169)+(E182*$K$182))/SUM($K$182,$K$162:$K$169,$K$152:$K$155,$K$147:$K$150,$K$83:$K$85)</f>
        <v>7.7511111111111113</v>
      </c>
      <c r="K61" s="234">
        <f>((E216*$K$216)+(E217*$K$217)+(E218*$K$218)+(E219*$K$219)+(E220*$K$220))/SUM($K$216:$K$220)</f>
        <v>9.6999999999999993</v>
      </c>
      <c r="L61" s="234">
        <f>(((Purchases!$F$61-SUM(Assumptions!$T$26:$W$26,Assumptions!T56:W56))*Purchases!$J$61)+(Purchases!$H$61*Purchases!$K$61))/(Purchases!$F$61-SUM(Assumptions!$T$26:$W$26,Assumptions!T56:W56)+Purchases!$H$61)</f>
        <v>8.9762683608399456</v>
      </c>
      <c r="M61" s="234">
        <f>((I83*$K$83)+(I84*$K$84)+(I85*$K$85)+(I147*$K$147)+(I148*$K$148)+(I149*$K$149)+(I150*$K$150)+(I152*$K$152)+(I153*$K$153)+(I154*$K$154)+(I155*$K$155)+(I162*$K$162)+(I163*$K$163)+(I164*$K$164)+(I165*$K$165)+(I166*$K$166)+(I167*$K$167)+(I168*$K$168)+(I169*$K$169)+(I182*$K$182))/SUM($K$182,$K$162:$K$169,$K$152:$K$155,$K$147:$K$150,$K$83:$K$85)</f>
        <v>51.666666666666664</v>
      </c>
      <c r="N61" s="234">
        <f>((I216*$K$216)+(I217*$K$217)+(I218*$K$218)+(I219*$K$219)+(I220*$K$220))/SUM($K$216:$K$220)</f>
        <v>71.333333333333329</v>
      </c>
      <c r="O61" s="234">
        <f>(((Purchases!$F$61-SUM(Assumptions!$T$26:$W$26,Assumptions!T56:W56))*Purchases!$M$61)+(Purchases!$H$61*Purchases!$N$61))/(Purchases!$F$61-SUM(Assumptions!$T$26:$W$26,Assumptions!T56:W56)+Purchases!$H$61)</f>
        <v>64.029998092094459</v>
      </c>
      <c r="P61" s="237">
        <f t="shared" si="144"/>
        <v>0.9</v>
      </c>
      <c r="Q61" s="237">
        <f>(((F61+H61)*R61)-(F61*P61))/((F61+H61)-(F61*P61))</f>
        <v>0.5625</v>
      </c>
      <c r="R61" s="249">
        <v>0.9</v>
      </c>
      <c r="T61" s="220" t="s">
        <v>217</v>
      </c>
      <c r="U61" s="234">
        <f>((E83*$K$83)+(E84*$K$84)+(E85*$K$85)+(E147*$K$147)+(E148*$K$148)+(E149*$K$149)+(E150*$K$150)+(E152*$K$152)+(E153*$K$153)+(E154*$K$154)+(E155*$K$155)+(E162*$K$162)+(E163*$K$163)+(E164*$K$164)+(E165*$K$165)+(E166*$K$166)+(E167*$K$167)+(E168*$K$168)+(E169*$K$169)+(E182*$K$182)+(E216*$K$216)+(E217*$K$217)+(E218*$K$218)+(E219*$K$219)+(E220*$K$220))/SUM($K$216:$K$220,$K$182,$K$162:$K$169,$K$152:$K$155,$K$147:$K$150,$K$83:$K$85)</f>
        <v>8.0542857142857152</v>
      </c>
      <c r="V61" s="234">
        <f>((G83*$K$83)+(G84*$K$84)+(G85*$K$85)+(G147*$K$147)+(G148*$K$148)+(G149*$K$149)+(G150*$K$150)+(G152*$K$152)+(G153*$K$153)+(G154*$K$154)+(G155*$K$155)+(G162*$K$162)+(G163*$K$163)+(G164*$K$164)+(G165*$K$165)+(G166*$K$166)+(G167*$K$167)+(G168*$K$168)+(G169*$K$169)+(G182*$K$182)+(G216*$K$216)+(G217*$K$217)+(G218*$K$218)+(G219*$K$219)+(G220*$K$220))/SUM($K$216:$K$220,$K$182,$K$162:$K$169,$K$152:$K$155,$K$147:$K$150,$K$83:$K$85)</f>
        <v>31.238095238095237</v>
      </c>
      <c r="W61" s="234">
        <f>SUM(L83:L85, L147:L150,L152:L155,L162:L164,L165:L169,L182,L216:L220)</f>
        <v>2800</v>
      </c>
      <c r="X61" s="234">
        <f>E61-(SUM(Assumptions!U96:AD96))</f>
        <v>111.53713019110467</v>
      </c>
      <c r="Y61" s="234">
        <f t="shared" si="149"/>
        <v>2688.4628698088954</v>
      </c>
      <c r="Z61" s="234">
        <f>SUM(L83:L85, L147:L150,L152:L155,L162:L164,L165:L169,L182)</f>
        <v>2300</v>
      </c>
      <c r="AA61" s="237">
        <v>0.83606557377049184</v>
      </c>
      <c r="AB61" s="234">
        <f>(SUM(L216:L220))</f>
        <v>500</v>
      </c>
      <c r="AC61" s="237">
        <v>0.16393442622950818</v>
      </c>
      <c r="AD61" s="234">
        <f>((E83*$L$83)+(E84*$L$84)+(E85*$L$85)+(E147*$L$147)+(E148*$L$148)+(E149*$L$149)+(E150*$L$150)+(E152*$L$152)+(E153*$L$153)+(E154*$L$154)+(E155*$L$155)+(E162*$L$162)+(E163*$L$163)+(E164*$L$164)+(E165*$L$165)+(E166*$L$166)+(E167*$L$167)+(E168*$L$168)+(E169*$L$169)+(E182*$L$182))/SUM($L$182,$L$162:$L$169,$L$152:$L$155,$L$147:$L$150,$L$83:$L$85)</f>
        <v>7.6834782608695651</v>
      </c>
      <c r="AE61" s="234">
        <f>((E216*$L$216)+(E217*$L$217)+(E218*$L$218)+(E219*$L$219)+(E220*$L$220))/SUM($L$216:$L$220)</f>
        <v>9.6999999999999975</v>
      </c>
      <c r="AF61" s="234">
        <f>(((Purchases!$Z$61-SUM(Assumptions!$AF$26:$AI$26,Assumptions!AF56:AI56))*Purchases!$AD$61)+(Purchases!$AB$61*Purchases!$AE$61))/(Purchases!$Z$61-SUM(Assumptions!$AF$26:$AI$26,Assumptions!AF56:AI56)+Purchases!$AB$61)</f>
        <v>8.5269354944121289</v>
      </c>
      <c r="AG61" s="234">
        <f>((I83*$L$83)+(I84*$L$84)+(I85*$L$85)+(I147*$L$147)+(I148*$L$148)+(I149*$L$149)+(I150*$L$150)+(I152*$L$152)+(I153*$L$153)+(I154*$L$154)+(I155*$L$155)+(I162*$L$162)+(I163*$L$163)+(I164*$L$164)+(I165*$L$165)+(I166*$L$166)+(I167*$L$167)+(I168*$L$168)+(I169*$L$169)+(I182*$L$182))/SUM($L$182,$L$162:$L$169,$L$152:$L$155,$L$147:$L$150,$L$83:$L$85)</f>
        <v>50.347826086956523</v>
      </c>
      <c r="AH61" s="234">
        <f>((I216*$L$216)+(I217*$L$217)+(I218*$L$218)+(I219*$L$219)+(I220*$L$220))/SUM($L$216:$L$220)</f>
        <v>67.599999999999994</v>
      </c>
      <c r="AI61" s="234">
        <f>(((Purchases!$Z$61-SUM(Assumptions!$AF$26:$AI$26,Assumptions!AF56:AI56))*Purchases!$AG$61)+(Purchases!$AB$61*Purchases!$AH$61))/(Purchases!$Z$61-SUM(Assumptions!$AF$26:$AI$26,Assumptions!AF56:AI56)+Purchases!$AB$61)</f>
        <v>57.563950068622965</v>
      </c>
      <c r="AJ61" s="237">
        <f t="shared" si="145"/>
        <v>0.95</v>
      </c>
      <c r="AK61" s="237">
        <f>(((Z61+AB61)*AL61)-(Z61*AJ61))/((Z61+AB61)-(Z61*AJ61))</f>
        <v>0.77235772357723576</v>
      </c>
      <c r="AL61" s="249">
        <v>0.95</v>
      </c>
      <c r="AM61" s="55"/>
      <c r="AN61" s="220" t="s">
        <v>217</v>
      </c>
      <c r="AO61" s="234">
        <f>((E83*$K$83)+(E84*$K$84)+(E85*$K$85)+(E147*$K$147)+(E148*$K$148)+(E149*$K$149)+(E150*$K$150)+(E152*$K$152)+(E153*$K$153)+(E154*$K$154)+(E155*$K$155)+(E162*$K$162)+(E163*$K$163)+(E164*$K$164)+(E165*$K$165)+(E166*$K$166)+(E167*$K$167)+(E168*$K$168)+(E169*$K$169)+(E182*$K$182)+(E216*$K$216)+(E217*$K$217)+(E218*$K$218)+(E219*$K$219)+(E220*$K$220))/SUM($K$216:$K$220,$K$182,$K$162:$K$169,$K$152:$K$155,$K$147:$K$150,$K$83:$K$85)</f>
        <v>8.0542857142857152</v>
      </c>
      <c r="AP61" s="234">
        <f>((G83*$K$83)+(G84*$K$84)+(G85*$K$85)+(G147*$K$147)+(G148*$K$148)+(G149*$K$149)+(G150*$K$150)+(G152*$K$152)+(G153*$K$153)+(G154*$K$154)+(G155*$K$155)+(G162*$K$162)+(G163*$K$163)+(G164*$K$164)+(G165*$K$165)+(G166*$K$166)+(G167*$K$167)+(G168*$K$168)+(G169*$K$169)+(G182*$K$182)+(G216*$K$216)+(G217*$K$217)+(G218*$K$218)+(G219*$K$219)+(G220*$K$220))/SUM($K$216:$K$220,$K$182,$K$162:$K$169,$K$152:$K$155,$K$147:$K$150,$K$83:$K$85)</f>
        <v>31.238095238095237</v>
      </c>
      <c r="AQ61" s="234">
        <f t="shared" si="150"/>
        <v>4760</v>
      </c>
      <c r="AR61" s="234">
        <f>E61-(SUM(Assumptions!$T$96:$AD$96))+W61-(SUM(Assumptions!$AE$96:$AP$96))</f>
        <v>250.14595644425435</v>
      </c>
      <c r="AS61" s="234">
        <f t="shared" si="151"/>
        <v>4509.8540435557461</v>
      </c>
      <c r="AT61" s="234">
        <f t="shared" si="146"/>
        <v>3979.6721311475412</v>
      </c>
      <c r="AU61" s="237">
        <v>0.83606557377049184</v>
      </c>
      <c r="AV61" s="234">
        <f t="shared" si="147"/>
        <v>780.32786885245901</v>
      </c>
      <c r="AW61" s="237">
        <v>0.16393442622950818</v>
      </c>
      <c r="AX61" s="234">
        <f>((E83*$L$83)+(E84*$L$84)+(E85*$L$85)+(E147*$L$147)+(E148*$L$148)+(E149*$L$149)+(E150*$L$150)+(E152*$L$152)+(E153*$L$153)+(E154*$L$154)+(E155*$L$155)+(E162*$L$162)+(E163*$L$163)+(E164*$L$164)+(E165*$L$165)+(E166*$L$166)+(E167*$L$167)+(E168*$L$168)+(E169*$L$169)+(E182*$L$182))/SUM($L$182,$L$162:$L$169,$L$152:$L$155,$L$147:$L$150,$L$83:$L$85)</f>
        <v>7.6834782608695651</v>
      </c>
      <c r="AY61" s="234">
        <f>((E216*$L$216)+(E217*$L$217)+(E218*$L$218)+(E219*$L$219)+(E220*$L$220))/SUM($L$216:$L$220)</f>
        <v>9.6999999999999975</v>
      </c>
      <c r="AZ61" s="234">
        <f>(((Purchases!$AT$61-SUM(Assumptions!$AF$26:$AI$26,Assumptions!AF56:AI56))*Purchases!$AX$61)+(Purchases!$AB$61*Purchases!$AY$61))/(Purchases!$AT$61-SUM(Assumptions!$AF$26:$AI$26,Assumptions!AF56:AI56)+Purchases!$AB$61)</f>
        <v>8.0341700387826993</v>
      </c>
      <c r="BA61" s="234">
        <f>((I83*$L$83)+(I84*$L$84)+(I85*$L$85)+(I147*$L$147)+(I148*$L$148)+(I149*$L$149)+(I150*$L$150)+(I152*$L$152)+(I153*$L$153)+(I154*$L$154)+(I155*$L$155)+(I162*$L$162)+(I163*$L$163)+(I164*$L$164)+(I165*$L$165)+(I166*$L$166)+(I167*$L$167)+(I168*$L$168)+(I169*$L$169)+(I182*$L$182))/SUM($L$182,$L$162:$L$169,$L$152:$L$155,$L$147:$L$150,$L$83:$L$85)</f>
        <v>50.347826086956523</v>
      </c>
      <c r="BB61" s="234">
        <f>((I216*$L$216)+(I217*$L$217)+(I218*$L$218)+(I219*$L$219)+(I220*$L$220))/SUM($L$216:$L$220)</f>
        <v>67.599999999999994</v>
      </c>
      <c r="BC61" s="234">
        <f>(((Purchases!$AT$61-SUM(Assumptions!$AF$26:$AI$26,Assumptions!AF56:AI56))*Purchases!$BA$61)+(Purchases!$AV$61*Purchases!$BB$61))/(Purchases!$AT$61-SUM(Assumptions!$AF$26:$AI$26,Assumptions!AF56:AI56)+Purchases!$AV$61)</f>
        <v>54.614287423304447</v>
      </c>
      <c r="BD61" s="237">
        <f t="shared" si="152"/>
        <v>0.9</v>
      </c>
      <c r="BE61" s="237">
        <f>(((AT61+AV61)*BF61)-(AT61*BD61))/((AT61+AB61)-(AT61*BD61))</f>
        <v>0.78209434788958643</v>
      </c>
      <c r="BF61" s="249">
        <v>0.9</v>
      </c>
    </row>
    <row r="62" spans="1:58" s="17" customFormat="1" ht="60" x14ac:dyDescent="0.15">
      <c r="A62" s="25"/>
      <c r="B62" s="220" t="s">
        <v>292</v>
      </c>
      <c r="C62" s="234">
        <f>((E129*$K$129)+(E130*$K$130)+(E131*$K$131))/SUM($K$129:$K$131)</f>
        <v>16.59</v>
      </c>
      <c r="D62" s="234">
        <f>((G129*$K$129)+(G130*$K$130)+(G131*$K$131))/SUM($K129:K$131)</f>
        <v>70</v>
      </c>
      <c r="E62" s="234">
        <f>SUM(K129,K130,K131)</f>
        <v>100</v>
      </c>
      <c r="F62" s="234">
        <f>SUM(K129,K130,K131)</f>
        <v>100</v>
      </c>
      <c r="G62" s="237">
        <f t="shared" si="148"/>
        <v>1</v>
      </c>
      <c r="H62" s="234">
        <v>0</v>
      </c>
      <c r="I62" s="237">
        <f t="shared" si="143"/>
        <v>0</v>
      </c>
      <c r="J62" s="234">
        <f>((E129*$K$129)+(E130*$K$130)+(E131*$K$131))/SUM($K$129:$K$131)</f>
        <v>16.59</v>
      </c>
      <c r="K62" s="234">
        <f>J62</f>
        <v>16.59</v>
      </c>
      <c r="L62" s="234">
        <f>(((Purchases!$F$62-SUM(Assumptions!$T$29:$W$29,Assumptions!T59:W59))*Purchases!$J$62)+(Purchases!$H$62*Purchases!$K$62))/(Purchases!$F$62-SUM(Assumptions!$T$29:$W$29,Assumptions!T59:W59)+Purchases!$H$62)</f>
        <v>16.59</v>
      </c>
      <c r="M62" s="234">
        <f>((I129*$K$129)+(I130*$K$130)+(I131*$K$131))/SUM($K$129:$K$131)</f>
        <v>80</v>
      </c>
      <c r="N62" s="234">
        <v>0</v>
      </c>
      <c r="O62" s="234">
        <f>(((Purchases!$F$62-SUM(Assumptions!$T$29:$W$29,Assumptions!T59:W59))*Purchases!$M$62)+(Purchases!$H$62*Purchases!$N$62))/(Purchases!$F$62-SUM(Assumptions!$T$29:$W$29,Assumptions!T59:W59)+Purchases!$H$62)</f>
        <v>80</v>
      </c>
      <c r="P62" s="237">
        <f t="shared" si="144"/>
        <v>0.8</v>
      </c>
      <c r="Q62" s="237">
        <v>1</v>
      </c>
      <c r="R62" s="249">
        <v>0.8</v>
      </c>
      <c r="T62" s="220" t="s">
        <v>292</v>
      </c>
      <c r="U62" s="234">
        <f>((E129*$K$129)+(E130*$K$130)+(E131*$K$131))/SUM($K$129:$K$131)</f>
        <v>16.59</v>
      </c>
      <c r="V62" s="234">
        <f>((G129*$K$129)+(G130*$K$130)+(G131*$K$131))/SUM($K129:K$131)</f>
        <v>70</v>
      </c>
      <c r="W62" s="234">
        <f>SUM(L129,L130,L131)</f>
        <v>100</v>
      </c>
      <c r="X62" s="234">
        <f>E62-(SUM(Assumptions!U99:AD99))</f>
        <v>-4.1567508269560705</v>
      </c>
      <c r="Y62" s="234">
        <f t="shared" si="149"/>
        <v>104.15675082695607</v>
      </c>
      <c r="Z62" s="234">
        <f>SUM(L129,L130,L131)</f>
        <v>100</v>
      </c>
      <c r="AA62" s="237">
        <v>1</v>
      </c>
      <c r="AB62" s="234">
        <v>0</v>
      </c>
      <c r="AC62" s="237">
        <v>0</v>
      </c>
      <c r="AD62" s="234">
        <f>((E129*$L$129)+(E130*$L$130)+(E131*$L$131))/SUM($L$129:$L$131)</f>
        <v>16.59</v>
      </c>
      <c r="AE62" s="234">
        <f>AD62</f>
        <v>16.59</v>
      </c>
      <c r="AF62" s="234">
        <f>(((Purchases!$Z$62-SUM(Assumptions!$AF$29:$AI$29,Assumptions!AF59:AI59))*Purchases!$AD$62)+(Purchases!$AB$62*Purchases!$AE$62))/(Purchases!$Z$62-SUM(Assumptions!$AF$29:$AI$29,Assumptions!AF59:AI59)+Purchases!$AB$62)</f>
        <v>16.59</v>
      </c>
      <c r="AG62" s="234">
        <f>((I129*$L$129)+(I130*$L$130)+(I131*$L$131))/SUM($L$129:$L$131)</f>
        <v>80</v>
      </c>
      <c r="AH62" s="234"/>
      <c r="AI62" s="234">
        <f>(((Purchases!$Z$62-SUM(Assumptions!$AF$29:$AI$29,Assumptions!AF59:AI59))*Purchases!$AG$62)+(Purchases!$AB$62*Purchases!$AH$62))/(Purchases!$Z$62-SUM(Assumptions!$AF$29:$AI$29,Assumptions!AF59:AI59)+Purchases!$AB$62)</f>
        <v>80</v>
      </c>
      <c r="AJ62" s="237">
        <f t="shared" si="145"/>
        <v>0.95</v>
      </c>
      <c r="AK62" s="237">
        <v>1</v>
      </c>
      <c r="AL62" s="249">
        <v>0.95</v>
      </c>
      <c r="AM62" s="55"/>
      <c r="AN62" s="220" t="s">
        <v>292</v>
      </c>
      <c r="AO62" s="234">
        <f>((E129*$K$129)+(E130*$K$130)+(E131*$K$131))/SUM($K$129:$K$131)</f>
        <v>16.59</v>
      </c>
      <c r="AP62" s="234">
        <f>((G129*$K$129)+(G130*$K$130)+(G131*$K$131))/SUM($K129:K$131)</f>
        <v>70</v>
      </c>
      <c r="AQ62" s="234">
        <f t="shared" si="150"/>
        <v>170</v>
      </c>
      <c r="AR62" s="234">
        <f>E62-(SUM(Assumptions!$T$99:$AD$99))+W62-(SUM(Assumptions!$AE$99:$AP$99))</f>
        <v>-4.4349855763261985</v>
      </c>
      <c r="AS62" s="234">
        <f t="shared" si="151"/>
        <v>174.4349855763262</v>
      </c>
      <c r="AT62" s="234">
        <f t="shared" si="146"/>
        <v>170</v>
      </c>
      <c r="AU62" s="237">
        <v>1</v>
      </c>
      <c r="AV62" s="234">
        <f t="shared" si="147"/>
        <v>0</v>
      </c>
      <c r="AW62" s="237">
        <v>0</v>
      </c>
      <c r="AX62" s="234">
        <f>((E129*$L$129)+(E130*$L$130)+(E131*$L$131))/SUM($L$129:$L$131)</f>
        <v>16.59</v>
      </c>
      <c r="AY62" s="234">
        <f>AD62</f>
        <v>16.59</v>
      </c>
      <c r="AZ62" s="234">
        <f>(((Purchases!$AT$62-SUM(Assumptions!$AF$29:$AI$29,Assumptions!AF59:AI59))*Purchases!$AX$62)+(Purchases!$AB$62*Purchases!$AY$62))/(Purchases!$AT$62-SUM(Assumptions!$AF$29:$AI$29,Assumptions!AF59:AI59)+Purchases!$AB$62)</f>
        <v>16.59</v>
      </c>
      <c r="BA62" s="234">
        <f>((I129*$L$129)+(I130*$L$130)+(I131*$L$131))/SUM($L$129:$L$131)</f>
        <v>80</v>
      </c>
      <c r="BB62" s="234"/>
      <c r="BC62" s="234">
        <f>(((Purchases!$AT$62-SUM(Assumptions!$AF$29:$AI$29,Assumptions!AF59:AI59))*Purchases!$BA$62)+(Purchases!$AV$62*Purchases!$BB$62))/(Purchases!$AT$62-SUM(Assumptions!$AF$29:$AI$29,Assumptions!AF59:AI59)+Purchases!$AV$62)</f>
        <v>80</v>
      </c>
      <c r="BD62" s="237">
        <f t="shared" si="152"/>
        <v>0.6</v>
      </c>
      <c r="BE62" s="237">
        <v>1</v>
      </c>
      <c r="BF62" s="249">
        <v>0.6</v>
      </c>
    </row>
    <row r="63" spans="1:58" s="17" customFormat="1" ht="15" customHeight="1" x14ac:dyDescent="0.15">
      <c r="A63" s="25"/>
      <c r="B63" s="220" t="s">
        <v>219</v>
      </c>
      <c r="C63" s="234"/>
      <c r="D63" s="234"/>
      <c r="E63" s="234">
        <v>1</v>
      </c>
      <c r="F63" s="234">
        <v>1</v>
      </c>
      <c r="G63" s="237">
        <f t="shared" si="148"/>
        <v>1</v>
      </c>
      <c r="H63" s="234">
        <v>0</v>
      </c>
      <c r="I63" s="237">
        <f t="shared" si="143"/>
        <v>0</v>
      </c>
      <c r="J63" s="234">
        <f>C142</f>
        <v>1000</v>
      </c>
      <c r="K63" s="234">
        <f>J63</f>
        <v>1000</v>
      </c>
      <c r="L63" s="234">
        <f>(((Purchases!$F$63-SUM(Assumptions!$T$32:$W$32,Assumptions!T62:W62))*Purchases!$J$63)+(Purchases!$H$63*Purchases!$K$63))/(Purchases!$F$63-SUM(Assumptions!$T$32:$W$32,Assumptions!T62:W62)+Purchases!$H$63)</f>
        <v>999.99999999999989</v>
      </c>
      <c r="M63" s="234">
        <v>4000</v>
      </c>
      <c r="N63" s="234">
        <v>0</v>
      </c>
      <c r="O63" s="234">
        <f>(((Purchases!$F$63-SUM(Assumptions!$T$32:$W$32,Assumptions!T62:W62))*Purchases!$M$63)+(Purchases!$H$63*Purchases!$N$63))/(Purchases!$F$63-SUM(Assumptions!$T$32:$W$32,Assumptions!T62:W62)+Purchases!$H$63)</f>
        <v>3999.9999999999995</v>
      </c>
      <c r="P63" s="237">
        <f t="shared" si="144"/>
        <v>0.8</v>
      </c>
      <c r="Q63" s="237">
        <v>1</v>
      </c>
      <c r="R63" s="249">
        <v>0.8</v>
      </c>
      <c r="T63" s="220" t="s">
        <v>219</v>
      </c>
      <c r="U63" s="234"/>
      <c r="V63" s="234"/>
      <c r="W63" s="234">
        <v>1</v>
      </c>
      <c r="X63" s="234">
        <f>E63-(SUM(Assumptions!U102:AD102))</f>
        <v>6.0644848484848302E-2</v>
      </c>
      <c r="Y63" s="234">
        <f t="shared" si="149"/>
        <v>0.9393551515151517</v>
      </c>
      <c r="Z63" s="234">
        <f>1+X63</f>
        <v>1.0606448484848483</v>
      </c>
      <c r="AA63" s="237">
        <v>1</v>
      </c>
      <c r="AB63" s="234">
        <v>0</v>
      </c>
      <c r="AC63" s="237">
        <v>0</v>
      </c>
      <c r="AD63" s="234">
        <v>3000</v>
      </c>
      <c r="AE63" s="234">
        <f>AD63</f>
        <v>3000</v>
      </c>
      <c r="AF63" s="234">
        <f>(((Purchases!$Z$63-SUM(Assumptions!$AF$32:$AI$32,Assumptions!AF62:AI62))*Purchases!$AD$63)+(Purchases!$AB$63*Purchases!$AE$63))/(Purchases!$Z$63-SUM(Assumptions!$AF$32:$AI$32,Assumptions!AF62:AI62)+Purchases!$AB$63)</f>
        <v>3000</v>
      </c>
      <c r="AG63" s="234">
        <v>12000</v>
      </c>
      <c r="AH63" s="234">
        <v>0</v>
      </c>
      <c r="AI63" s="234">
        <f>(((Purchases!$Z$63-SUM(Assumptions!$AF$32:$AI$32,Assumptions!AF62:AI62))*Purchases!$AG$63)+(Purchases!$AB$63*Purchases!$AH$63))/(Purchases!$Z$63-SUM(Assumptions!$AF$32:$AI$32,Assumptions!AF62:AI62)+Purchases!$AB$63)</f>
        <v>12000</v>
      </c>
      <c r="AJ63" s="237">
        <f t="shared" si="145"/>
        <v>0.95</v>
      </c>
      <c r="AK63" s="237">
        <v>1</v>
      </c>
      <c r="AL63" s="249">
        <v>0.95</v>
      </c>
      <c r="AM63" s="55"/>
      <c r="AN63" s="220" t="s">
        <v>219</v>
      </c>
      <c r="AO63" s="234"/>
      <c r="AP63" s="234"/>
      <c r="AQ63" s="234">
        <f t="shared" si="150"/>
        <v>1.7</v>
      </c>
      <c r="AR63" s="234">
        <f>E63-(SUM(Assumptions!$T$102:$AD$102))+W63-(SUM(Assumptions!$AE$102:$AP$102))</f>
        <v>0</v>
      </c>
      <c r="AS63" s="234">
        <f t="shared" si="151"/>
        <v>1.7</v>
      </c>
      <c r="AT63" s="234">
        <f t="shared" si="146"/>
        <v>1.7</v>
      </c>
      <c r="AU63" s="237">
        <v>1</v>
      </c>
      <c r="AV63" s="234">
        <f t="shared" si="147"/>
        <v>0</v>
      </c>
      <c r="AW63" s="237">
        <v>0</v>
      </c>
      <c r="AX63" s="234">
        <v>3000</v>
      </c>
      <c r="AY63" s="234">
        <f>AD63</f>
        <v>3000</v>
      </c>
      <c r="AZ63" s="234">
        <f>(((Purchases!$AT$63-SUM(Assumptions!$AF$32:$AI$32,Assumptions!AF62:AI62))*Purchases!$AX$63)+(Purchases!$AB$63*Purchases!$AY$63))/(Purchases!$AT$63-SUM(Assumptions!$AF$32:$AI$32,Assumptions!AF62:AI62)+Purchases!$AB$63)</f>
        <v>3000</v>
      </c>
      <c r="BA63" s="234">
        <v>12000</v>
      </c>
      <c r="BB63" s="234">
        <v>0</v>
      </c>
      <c r="BC63" s="234">
        <f>(((Purchases!$AT$63-SUM(Assumptions!$AF$32:$AI$32,Assumptions!AZ62:BB62))*Purchases!$BA$63)+(Purchases!$AV$63*Purchases!$BB$63))/(Purchases!$AT$63-SUM(Assumptions!$AF$32:$AI$32,Assumptions!AZ62:BB62)+Purchases!$AV$63)</f>
        <v>12000</v>
      </c>
      <c r="BD63" s="237">
        <f t="shared" si="152"/>
        <v>0.6</v>
      </c>
      <c r="BE63" s="237">
        <v>1</v>
      </c>
      <c r="BF63" s="249">
        <v>0.6</v>
      </c>
    </row>
    <row r="64" spans="1:58" s="17" customFormat="1" ht="30" x14ac:dyDescent="0.15">
      <c r="A64" s="25"/>
      <c r="B64" s="220" t="s">
        <v>220</v>
      </c>
      <c r="C64" s="234">
        <f>((E157*$K$157)+(E158*$K$158)+(E159*$K$159)+(E160*$K$160)+(E195*$K$195)+(E197*$K$197)+(E226*K226)+(E227*K227)+(E228*K228)+(E230*K230)+(E232*K232)+(E233*K233))/SUM($K$197,$K$195,$K$157:$K$160,K226:K228,K230,K232:K233)</f>
        <v>3.5</v>
      </c>
      <c r="D64" s="234">
        <f>((G157*$K$157)+(G158*$K$158)+(G159*$K$159)+(G160*$K$160)+(G195*$K$195)+(G197*$K$197))/SUM($K$197,$K$195,$K$157:$K$160)</f>
        <v>5</v>
      </c>
      <c r="E64" s="234">
        <f>SUM(K157:K160,K195,K197,K226:K228,K230,K232:K233)</f>
        <v>512</v>
      </c>
      <c r="F64" s="234">
        <f>SUM(K157:K160,K226:K233)</f>
        <v>512</v>
      </c>
      <c r="G64" s="237">
        <f>F64/E64</f>
        <v>1</v>
      </c>
      <c r="H64" s="234">
        <f>SUM(K195,K197)</f>
        <v>0</v>
      </c>
      <c r="I64" s="237">
        <f t="shared" si="143"/>
        <v>0</v>
      </c>
      <c r="J64" s="234">
        <f>((E157*$K$157)+(E158*$K$158)+(E159*$K$159)+(E160*$K$160)+(E226*K226)+(E227*K227)+(E228*K228)+(E230*K230)+(E232*K232)+(E233*K233))/SUM($K$157:$K$160,K226:K233)</f>
        <v>3.5</v>
      </c>
      <c r="K64" s="234">
        <f>J64</f>
        <v>3.5</v>
      </c>
      <c r="L64" s="234">
        <f>(((Purchases!$F$64-SUM(Assumptions!$T$35:$W$35,Assumptions!T65:W65))*Purchases!$J$64)+(Purchases!$H$64*Purchases!$K$64))/(Purchases!$F$64-SUM(Assumptions!$T$35:$W$35,Assumptions!T65:W65)+Purchases!$H$64)</f>
        <v>3.5</v>
      </c>
      <c r="M64" s="234">
        <f>((I157*$K$157)+(I158*$K$158)+(I159*$K$159)+(I160*$K$160)+(I226*K226)+(I227*K227)+(I228*K228)+(I230*K230)+(I232*K232)+(I233*K233))/SUM($K$157:$K$160,K226:K233)</f>
        <v>16.96875</v>
      </c>
      <c r="N64" s="234">
        <v>0</v>
      </c>
      <c r="O64" s="234">
        <f>(((Purchases!$F$64-SUM(Assumptions!$T$35:$W$35,Assumptions!T65:W65))*Purchases!$M$64)+(Purchases!$H$64*Purchases!$N$64))/(Purchases!$F$64-SUM(Assumptions!$T$35:$W$35,Assumptions!T65:W65)+Purchases!$H$64)</f>
        <v>16.96875</v>
      </c>
      <c r="P64" s="237">
        <f>R64</f>
        <v>0.8</v>
      </c>
      <c r="Q64" s="237">
        <v>1</v>
      </c>
      <c r="R64" s="249">
        <v>0.8</v>
      </c>
      <c r="T64" s="220" t="s">
        <v>220</v>
      </c>
      <c r="U64" s="234">
        <f>((E157*$L$157)+(E158*$L$158)+(E159*$L$159)+(E160*$L$160)+(E195*$L$195)+(E197*$L$197))/SUM($L$197,$L$195,$L$157:$L$160)</f>
        <v>3.64</v>
      </c>
      <c r="V64" s="234">
        <f>((G157*$L$157)+(G158*$L$158)+(G159*$L$159)+(G160*$L$160)+(G195*$L$195)+(G197*$L$197))/SUM($L$197,$L$195,$L$157:$L$160)</f>
        <v>16</v>
      </c>
      <c r="W64" s="234">
        <f>SUM(L157:L160,L195,L197)</f>
        <v>500</v>
      </c>
      <c r="X64" s="234">
        <f>F64-(SUM(Assumptions!U105:AD105))</f>
        <v>0</v>
      </c>
      <c r="Y64" s="234">
        <f>W64-X64</f>
        <v>500</v>
      </c>
      <c r="Z64" s="234">
        <f>SUM(L157:L160)</f>
        <v>400</v>
      </c>
      <c r="AA64" s="237">
        <v>0.8</v>
      </c>
      <c r="AB64" s="234">
        <f>SUM(L195,L197)</f>
        <v>100</v>
      </c>
      <c r="AC64" s="237">
        <v>0.2</v>
      </c>
      <c r="AD64" s="234">
        <f>((E157*$L$157)+(E158*$L$159)+(E159*$L$158)+(E160*$L$160))/SUM($L$157:$L$160)</f>
        <v>0.8</v>
      </c>
      <c r="AE64" s="234">
        <f>(((E195*L195)+(E197*L197))/SUM($L$195:$L$197))</f>
        <v>15</v>
      </c>
      <c r="AF64" s="234">
        <f>(((Purchases!$Z$64-SUM(Assumptions!$T$35:$W$35,Assumptions!T65:W65))*Purchases!$AD$64)+(Purchases!$AB$64*Purchases!$AE$64))/(Purchases!$Z$64-SUM(Assumptions!$T$35:$W$35,Assumptions!T65:W65)+Purchases!$AB$64)</f>
        <v>16.507964601769913</v>
      </c>
      <c r="AG64" s="234">
        <f>((I157*$L$157)+(I158*$L$158)+(I159*$L$159)+(I160*$L$160))/SUM($L$157:$L$160)</f>
        <v>15</v>
      </c>
      <c r="AH64" s="234">
        <f>(((I195*L195)+(I197*L197))/SUM($L$195:$L$197))</f>
        <v>90</v>
      </c>
      <c r="AI64" s="234">
        <f>(((Purchases!$Z$64-SUM(Assumptions!$AF$35:$AI$35,Assumptions!AF65:AI65))*Purchases!$AG$64)+(Purchases!$AB$64*Purchases!$AH$64))/(Purchases!$Z$64-SUM(Assumptions!$AF$35:$AI$35,Assumptions!AF65:AI65)+Purchases!$AB$64)</f>
        <v>48.946251768033946</v>
      </c>
      <c r="AJ64" s="237">
        <f>AL64</f>
        <v>0.95</v>
      </c>
      <c r="AK64" s="237">
        <f>(((Z64+AB64)*AL64)-(Z64*AJ64))/((Z64+AB64)-(Z64*AJ64))</f>
        <v>0.79166666666666663</v>
      </c>
      <c r="AL64" s="249">
        <v>0.95</v>
      </c>
      <c r="AM64" s="55"/>
      <c r="AN64" s="220" t="s">
        <v>220</v>
      </c>
      <c r="AO64" s="234">
        <f>((E157*$L$157)+(E158*$L$158)+(E159*$L$159)+(E160*$L$160)+(E195*$L$195)+(E197*$L$197))/SUM($L$197,$L$195,$L$157:$L$160)</f>
        <v>3.64</v>
      </c>
      <c r="AP64" s="234">
        <f>((G157*$L$157)+(G158*$L$158)+(G159*$L$159)+(G160*$L$160)+(G195*$L$195)+(G197*$L$197))/SUM($L$197,$L$195,$L$157:$L$160)</f>
        <v>16</v>
      </c>
      <c r="AQ64" s="234">
        <f t="shared" si="150"/>
        <v>850</v>
      </c>
      <c r="AR64" s="234">
        <f>E64-(SUM(Assumptions!$U$105:$AD$105))+W64-(SUM(Assumptions!$AE$105:$AP$105))</f>
        <v>79.890208333333362</v>
      </c>
      <c r="AS64" s="234">
        <f t="shared" si="151"/>
        <v>770.10979166666664</v>
      </c>
      <c r="AT64" s="234">
        <f t="shared" si="146"/>
        <v>340</v>
      </c>
      <c r="AU64" s="237">
        <v>0.4</v>
      </c>
      <c r="AV64" s="234">
        <f t="shared" si="147"/>
        <v>510</v>
      </c>
      <c r="AW64" s="237">
        <v>0.6</v>
      </c>
      <c r="AX64" s="234">
        <f>((E157*$L$157)+(E158*$L$159)+(E159*$L$158)+(E160*$L$160))/SUM($L$157:$L$160)</f>
        <v>0.8</v>
      </c>
      <c r="AY64" s="234">
        <f>(((E195*L195)+(E197*L197))/SUM($L$195:$L$197))</f>
        <v>15</v>
      </c>
      <c r="AZ64" s="234">
        <f>(((Purchases!$AT$64-SUM(Assumptions!$T$35:$W$35,Assumptions!T65:W65))*Purchases!$AX$64)+(Purchases!$AB$64*Purchases!$AY$64))/(Purchases!$AT$64-SUM(Assumptions!$T$35:$W$35,Assumptions!T65:W65)+Purchases!$AB$64)</f>
        <v>47.510526315789505</v>
      </c>
      <c r="BA64" s="234">
        <f>((I157*$L$157)+(I158*$L$158)+(I159*$L$159)+(I160*$L$160))/SUM($L$157:$L$160)</f>
        <v>15</v>
      </c>
      <c r="BB64" s="234">
        <f>(((I195*L195)+(I197*L197))/SUM($L$195:$L$197))</f>
        <v>90</v>
      </c>
      <c r="BC64" s="234">
        <f>(((Purchases!$AT$64-SUM(Assumptions!$T$35:$W$35,Assumptions!T65:W65))*Purchases!$BA$64)+(Purchases!$AV$64*Purchases!$BB$64))/(Purchases!$AT$64-SUM(Assumptions!$T$35:$W$35,Assumptions!T65:W65)+Purchases!$AV$64)</f>
        <v>101.85286103542235</v>
      </c>
      <c r="BD64" s="237">
        <f t="shared" si="152"/>
        <v>0.6</v>
      </c>
      <c r="BE64" s="237">
        <f>(((AT64+AV64)*BF64)-(AT64*BD64))/((AT64+AB64)-(AT64*BD64))</f>
        <v>1.2966101694915255</v>
      </c>
      <c r="BF64" s="249">
        <v>0.6</v>
      </c>
    </row>
    <row r="65" spans="1:60" s="17" customFormat="1" ht="15" customHeight="1" x14ac:dyDescent="0.15">
      <c r="A65" s="25"/>
      <c r="B65" s="220" t="s">
        <v>139</v>
      </c>
      <c r="C65" s="234">
        <f>((E139*$K$139)+(E140*$K$140))/SUM($K$139:$K$140)</f>
        <v>0.31428571428571428</v>
      </c>
      <c r="D65" s="234">
        <f>((G139*$K$139)+(G140*$K$140))/SUM($K$139:$K$140)</f>
        <v>0.31428571428571428</v>
      </c>
      <c r="E65" s="234">
        <f>SUM(K139:K140)</f>
        <v>7000</v>
      </c>
      <c r="F65" s="234">
        <f>SUM(K139:K140)</f>
        <v>7000</v>
      </c>
      <c r="G65" s="237">
        <f>F65/E65</f>
        <v>1</v>
      </c>
      <c r="H65" s="234">
        <v>0</v>
      </c>
      <c r="I65" s="237">
        <f t="shared" si="143"/>
        <v>0</v>
      </c>
      <c r="J65" s="234">
        <f>((E139*$K$139)+(E140*$K$140))/SUM($K$139:$K$140)</f>
        <v>0.31428571428571428</v>
      </c>
      <c r="K65" s="234">
        <f>J65</f>
        <v>0.31428571428571428</v>
      </c>
      <c r="L65" s="234">
        <f>(((Purchases!$F$65-SUM(Assumptions!$T$35:$W$35,Assumptions!T66:W66))*Purchases!$J$65)+(Purchases!$H$65*Purchases!$K$65))/(Purchases!$F$65-SUM(Assumptions!$T$35:$W$35,Assumptions!T66:W66)+Purchases!$H$65)</f>
        <v>0.31428571428571428</v>
      </c>
      <c r="M65" s="234">
        <f>((I140*$K$139)+(I141*$K$140))/SUM($K$139:$K$140)</f>
        <v>0</v>
      </c>
      <c r="N65" s="234">
        <f>M65</f>
        <v>0</v>
      </c>
      <c r="O65" s="234">
        <f>(((Purchases!$F$65-SUM(Assumptions!$T$35:$W$35,Assumptions!T66:W66))*Purchases!$M$65)+(Purchases!$H$65*Purchases!$N$65))/(Purchases!$F$65-SUM(Assumptions!$T$35:$W$35,Assumptions!T66:W66)+Purchases!$H$65)</f>
        <v>0</v>
      </c>
      <c r="P65" s="237">
        <f>R65</f>
        <v>0</v>
      </c>
      <c r="Q65" s="237">
        <f>(((F65+H65)*R65)-(F65*P65))/((F65+H65)-(F65*P65))</f>
        <v>0</v>
      </c>
      <c r="R65" s="249"/>
      <c r="T65" s="220" t="s">
        <v>139</v>
      </c>
      <c r="U65" s="234">
        <f>((E139*$L$139)+(E140*$L$140))/SUM($L$139:$L$140)</f>
        <v>0.33333333333333331</v>
      </c>
      <c r="V65" s="234">
        <f>((G139*$L$139)+(G140*$L$140))/SUM($L$139:$L$140)</f>
        <v>0.33333333333333331</v>
      </c>
      <c r="W65" s="234">
        <f>SUM(L139:L140)</f>
        <v>15000</v>
      </c>
      <c r="X65" s="234"/>
      <c r="Y65" s="234"/>
      <c r="Z65" s="234">
        <f>SUM(L139:L140)</f>
        <v>15000</v>
      </c>
      <c r="AA65" s="237">
        <v>1</v>
      </c>
      <c r="AB65" s="234">
        <v>0</v>
      </c>
      <c r="AC65" s="237">
        <v>0</v>
      </c>
      <c r="AD65" s="234">
        <f>((E139*$K$139)+(E140*$K$140))/SUM($K$139:$K$140)</f>
        <v>0.31428571428571428</v>
      </c>
      <c r="AE65" s="234">
        <f>J65</f>
        <v>0.31428571428571428</v>
      </c>
      <c r="AF65" s="234">
        <f>(((Purchases!$Z$65-SUM(Assumptions!$T$35:$W$35,Assumptions!T66:W66))*Purchases!$AD$65)+(Purchases!$AB$65*Purchases!$AE$65))/(Purchases!$Z$65-SUM(Assumptions!$T$35:$W$35,Assumptions!T66:W66)+Purchases!$AB$65)</f>
        <v>0.31428571428571428</v>
      </c>
      <c r="AG65" s="234">
        <f>((I139*$L$139)+(I140*$L$140))/SUM($L$139:$L$140)</f>
        <v>0</v>
      </c>
      <c r="AH65" s="234">
        <f>M65</f>
        <v>0</v>
      </c>
      <c r="AI65" s="234">
        <f>(((Purchases!$Z$65-SUM(Assumptions!$AF$35:$AI$35,Assumptions!AF66:AI66))*Purchases!$AG$65)+(Purchases!$AB$65*Purchases!$AH$65))/(Purchases!$Z$65-SUM(Assumptions!$AF$35:$AI$35,Assumptions!AF66:AI66)+Purchases!$AB$65)</f>
        <v>0</v>
      </c>
      <c r="AJ65" s="237">
        <f>R65</f>
        <v>0</v>
      </c>
      <c r="AK65" s="237">
        <f>(((F65+H65)*R65)-(F65*P65))/((F65+H65)-(F65*P65))</f>
        <v>0</v>
      </c>
      <c r="AL65" s="249"/>
      <c r="AN65" s="220" t="s">
        <v>139</v>
      </c>
      <c r="AO65" s="234">
        <f>((E139*$L$139)+(E140*$L$140))/SUM($L$139:$L$140)</f>
        <v>0.33333333333333331</v>
      </c>
      <c r="AP65" s="234">
        <f>((G139*$L$139)+(G140*$L$140))/SUM($L$139:$L$140)</f>
        <v>0.33333333333333331</v>
      </c>
      <c r="AQ65" s="234">
        <f t="shared" si="150"/>
        <v>25500</v>
      </c>
      <c r="AR65" s="234"/>
      <c r="AS65" s="234"/>
      <c r="AT65" s="234">
        <f t="shared" si="146"/>
        <v>25500</v>
      </c>
      <c r="AU65" s="237">
        <f>F65/E65</f>
        <v>1</v>
      </c>
      <c r="AV65" s="234">
        <f t="shared" si="147"/>
        <v>0</v>
      </c>
      <c r="AW65" s="237">
        <f>H65/E65</f>
        <v>0</v>
      </c>
      <c r="AX65" s="234">
        <f>((E139*$K$139)+(E140*$K$140))/SUM($K$139:$K$140)</f>
        <v>0.31428571428571428</v>
      </c>
      <c r="AY65" s="234">
        <f>J65</f>
        <v>0.31428571428571428</v>
      </c>
      <c r="AZ65" s="234">
        <f>(((Purchases!$AT$65-SUM(Assumptions!$T$35:$W$35,Assumptions!T66:W66))*Purchases!$AX$65)+(Purchases!$AB$65*Purchases!$AY$65))/(Purchases!$AT$65-SUM(Assumptions!$T$35:$W$35,Assumptions!T66:W66)+Purchases!$AB$65)</f>
        <v>0.31428571428571428</v>
      </c>
      <c r="BA65" s="234">
        <f>((I139*$L$139)+(I140*$L$140))/SUM($L$139:$L$140)</f>
        <v>0</v>
      </c>
      <c r="BB65" s="234">
        <f>M65</f>
        <v>0</v>
      </c>
      <c r="BC65" s="234">
        <f>(((Purchases!$Z$65-SUM(Assumptions!$T$35:$W$35,Assumptions!T66:W66))*Purchases!$AG$65)+(Purchases!$AB$65*Purchases!$AH$65))/(Purchases!$Z$65-SUM(Assumptions!$T$35:$W$35,Assumptions!T66:W66)+Purchases!$AB$65)</f>
        <v>0</v>
      </c>
      <c r="BD65" s="237">
        <f t="shared" si="152"/>
        <v>0</v>
      </c>
      <c r="BE65" s="237">
        <v>1</v>
      </c>
      <c r="BF65" s="249"/>
    </row>
    <row r="66" spans="1:60" s="17" customFormat="1" ht="15" customHeight="1" x14ac:dyDescent="0.15">
      <c r="A66" s="25"/>
      <c r="B66" s="220" t="s">
        <v>46</v>
      </c>
      <c r="C66" s="234">
        <v>300</v>
      </c>
      <c r="D66" s="234"/>
      <c r="E66" s="234"/>
      <c r="F66" s="234">
        <f>SUM(K88,K90,K97,K99,K104,K106,K125,K127,K172,K174,K178,K181,K185,K189)</f>
        <v>8</v>
      </c>
      <c r="G66" s="234"/>
      <c r="H66" s="234">
        <f>SUM(K77,K79,K81,K102,K134,K136,K193,K200,K202,K224)</f>
        <v>8</v>
      </c>
      <c r="I66" s="234"/>
      <c r="J66" s="234">
        <v>300</v>
      </c>
      <c r="K66" s="234">
        <v>300</v>
      </c>
      <c r="L66" s="234"/>
      <c r="M66" s="234"/>
      <c r="N66" s="234"/>
      <c r="O66" s="234"/>
      <c r="P66" s="234"/>
      <c r="Q66" s="234"/>
      <c r="R66" s="235"/>
      <c r="T66" s="220" t="s">
        <v>46</v>
      </c>
      <c r="U66" s="234">
        <f>SUM(E224)</f>
        <v>300</v>
      </c>
      <c r="V66" s="234"/>
      <c r="W66" s="234"/>
      <c r="X66" s="234"/>
      <c r="Y66" s="234"/>
      <c r="Z66" s="234">
        <v>0</v>
      </c>
      <c r="AA66" s="234"/>
      <c r="AB66" s="234">
        <f>SUM(K224)</f>
        <v>0</v>
      </c>
      <c r="AC66" s="234"/>
      <c r="AD66" s="234">
        <v>0</v>
      </c>
      <c r="AE66" s="234">
        <v>300</v>
      </c>
      <c r="AF66" s="234"/>
      <c r="AG66" s="234"/>
      <c r="AH66" s="234"/>
      <c r="AI66" s="234"/>
      <c r="AJ66" s="234"/>
      <c r="AK66" s="234"/>
      <c r="AL66" s="235"/>
      <c r="AM66" s="55"/>
      <c r="AN66" s="220" t="s">
        <v>46</v>
      </c>
      <c r="AO66" s="234">
        <f>SUM(E224)</f>
        <v>300</v>
      </c>
      <c r="AP66" s="234"/>
      <c r="AQ66" s="234"/>
      <c r="AR66" s="234"/>
      <c r="AS66" s="234"/>
      <c r="AT66" s="234">
        <v>0</v>
      </c>
      <c r="AU66" s="234"/>
      <c r="AV66" s="234">
        <f>SUM(K224)</f>
        <v>0</v>
      </c>
      <c r="AW66" s="234"/>
      <c r="AX66" s="234">
        <v>0</v>
      </c>
      <c r="AY66" s="234">
        <v>300</v>
      </c>
      <c r="AZ66" s="234"/>
      <c r="BA66" s="234"/>
      <c r="BB66" s="234"/>
      <c r="BC66" s="234"/>
      <c r="BD66" s="234"/>
      <c r="BE66" s="234"/>
      <c r="BF66" s="235"/>
    </row>
    <row r="67" spans="1:60" s="17" customFormat="1" ht="13" x14ac:dyDescent="0.15">
      <c r="B67" s="14" t="s">
        <v>427</v>
      </c>
      <c r="C67" s="170"/>
      <c r="D67" s="170"/>
      <c r="E67" s="170">
        <f>SUM(E56:E64)</f>
        <v>3893</v>
      </c>
      <c r="F67" s="170"/>
      <c r="G67" s="170"/>
      <c r="H67" s="170"/>
      <c r="I67" s="170"/>
      <c r="J67" s="170"/>
      <c r="K67" s="170"/>
      <c r="L67" s="170"/>
      <c r="M67" s="170"/>
      <c r="N67" s="170"/>
      <c r="O67" s="14"/>
      <c r="R67" s="55">
        <f>((E56*R56)+(E57*R57)+(E58*R58)+(E59*R59)+(E60*R60)+(E61*R61)+(E62*R62)+(E64*R64))/SUM(E56:E62,E64)</f>
        <v>0.88427543679342235</v>
      </c>
      <c r="S67" s="14"/>
      <c r="T67" s="14" t="s">
        <v>427</v>
      </c>
      <c r="U67" s="170"/>
      <c r="V67" s="170"/>
      <c r="W67" s="170">
        <f>SUM(W56:W64)</f>
        <v>12001</v>
      </c>
      <c r="X67" s="170">
        <f>SUM(X56:X64)</f>
        <v>412.11857947064186</v>
      </c>
      <c r="Y67" s="170">
        <f>SUM(Y56:Y64)</f>
        <v>11588.881420529357</v>
      </c>
      <c r="Z67" s="170"/>
      <c r="AA67" s="170"/>
      <c r="AB67" s="170"/>
      <c r="AC67" s="170"/>
      <c r="AD67" s="170"/>
      <c r="AJ67" s="236"/>
      <c r="AL67" s="55">
        <f>((W56*AL56)+(W57*AL57)+(W58*AL58)+(W59*AL59)+(W60*AL60)+(W61*AL61)+(W62*AL62)+(W64*AL64))/SUM(W56:W62,W64)</f>
        <v>0.95</v>
      </c>
      <c r="AN67" s="14" t="s">
        <v>427</v>
      </c>
      <c r="AQ67" s="170">
        <f t="shared" ref="AQ67:AS67" si="153">SUM(AQ56:AQ64)</f>
        <v>20401.7</v>
      </c>
      <c r="AR67" s="170">
        <f t="shared" si="153"/>
        <v>987.31489408783636</v>
      </c>
      <c r="AS67" s="170">
        <f t="shared" si="153"/>
        <v>19414.385105912163</v>
      </c>
      <c r="BA67" s="22"/>
      <c r="BF67" s="55">
        <f>((AQ56*BF56)+(AQ57*BF57)+(AQ58*BF58)+(AQ59*BF59)+(AQ60*BF60)+(AQ61*BF61)+(AQ62*BF62)+(AQ64*BF64))/SUM(AQ56:AQ62,AQ64)</f>
        <v>0.88500000000000001</v>
      </c>
      <c r="BH67" s="55"/>
    </row>
    <row r="68" spans="1:60" s="17" customFormat="1" ht="13" x14ac:dyDescent="0.15">
      <c r="O68" s="55"/>
      <c r="P68" s="55"/>
    </row>
    <row r="69" spans="1:60" s="17" customFormat="1" ht="13" x14ac:dyDescent="0.15"/>
    <row r="70" spans="1:60" s="17" customFormat="1" ht="13" x14ac:dyDescent="0.15"/>
    <row r="71" spans="1:60" s="12" customFormat="1" ht="13" x14ac:dyDescent="0.15">
      <c r="B71" s="13" t="s">
        <v>126</v>
      </c>
      <c r="C71" s="137"/>
    </row>
    <row r="72" spans="1:60" s="17" customFormat="1" ht="13" x14ac:dyDescent="0.15"/>
    <row r="73" spans="1:60" s="17" customFormat="1" ht="13" x14ac:dyDescent="0.15">
      <c r="B73" s="29"/>
      <c r="C73" s="29"/>
      <c r="D73" s="29"/>
      <c r="E73" s="29"/>
      <c r="F73" s="29"/>
      <c r="G73" s="29"/>
      <c r="H73" s="29"/>
      <c r="I73" s="29"/>
      <c r="J73" s="29"/>
      <c r="K73" s="29"/>
    </row>
    <row r="74" spans="1:60" s="17" customFormat="1" ht="16" customHeight="1" x14ac:dyDescent="0.15">
      <c r="A74" s="25"/>
      <c r="B74" s="584" t="s">
        <v>125</v>
      </c>
      <c r="C74" s="583" t="s">
        <v>707</v>
      </c>
      <c r="D74" s="583"/>
      <c r="E74" s="583" t="s">
        <v>708</v>
      </c>
      <c r="F74" s="583"/>
      <c r="G74" s="584" t="s">
        <v>293</v>
      </c>
      <c r="H74" s="584"/>
      <c r="I74" s="585" t="s">
        <v>379</v>
      </c>
      <c r="J74" s="591"/>
      <c r="K74" s="585" t="s">
        <v>384</v>
      </c>
      <c r="L74" s="585" t="s">
        <v>385</v>
      </c>
      <c r="M74" s="583" t="s">
        <v>386</v>
      </c>
      <c r="N74" s="584"/>
      <c r="O74" s="583" t="s">
        <v>387</v>
      </c>
      <c r="P74" s="584"/>
      <c r="Q74" s="584" t="s">
        <v>294</v>
      </c>
      <c r="R74" s="584"/>
    </row>
    <row r="75" spans="1:60" s="17" customFormat="1" ht="13" x14ac:dyDescent="0.15">
      <c r="A75" s="25"/>
      <c r="B75" s="584"/>
      <c r="C75" s="583"/>
      <c r="D75" s="583"/>
      <c r="E75" s="583"/>
      <c r="F75" s="583"/>
      <c r="G75" s="584"/>
      <c r="H75" s="584"/>
      <c r="I75" s="586"/>
      <c r="J75" s="592"/>
      <c r="K75" s="586"/>
      <c r="L75" s="586"/>
      <c r="M75" s="584"/>
      <c r="N75" s="584"/>
      <c r="O75" s="584"/>
      <c r="P75" s="584"/>
      <c r="Q75" s="584"/>
      <c r="R75" s="584"/>
    </row>
    <row r="76" spans="1:60" s="17" customFormat="1" ht="15" x14ac:dyDescent="0.15">
      <c r="A76" s="25"/>
      <c r="B76" s="220" t="s">
        <v>48</v>
      </c>
      <c r="C76" s="582">
        <v>28</v>
      </c>
      <c r="D76" s="582"/>
      <c r="E76" s="582">
        <v>28</v>
      </c>
      <c r="F76" s="582"/>
      <c r="G76" s="582">
        <v>130</v>
      </c>
      <c r="H76" s="582"/>
      <c r="I76" s="582">
        <v>320</v>
      </c>
      <c r="J76" s="582"/>
      <c r="K76" s="544">
        <v>50</v>
      </c>
      <c r="L76" s="544">
        <v>150</v>
      </c>
      <c r="M76" s="581">
        <f>Purchases!$C76*Purchases!$K76</f>
        <v>1400</v>
      </c>
      <c r="N76" s="581"/>
      <c r="O76" s="581">
        <f>Purchases!$E76*Purchases!$L76</f>
        <v>4200</v>
      </c>
      <c r="P76" s="581"/>
      <c r="Q76" s="587" t="s">
        <v>295</v>
      </c>
      <c r="R76" s="588"/>
    </row>
    <row r="77" spans="1:60" s="17" customFormat="1" ht="15" x14ac:dyDescent="0.15">
      <c r="A77" s="25"/>
      <c r="B77" s="220" t="s">
        <v>46</v>
      </c>
      <c r="C77" s="582">
        <v>300</v>
      </c>
      <c r="D77" s="582"/>
      <c r="E77" s="582">
        <v>300</v>
      </c>
      <c r="F77" s="582"/>
      <c r="G77" s="582"/>
      <c r="H77" s="582"/>
      <c r="I77" s="582"/>
      <c r="J77" s="582"/>
      <c r="K77" s="544">
        <v>1</v>
      </c>
      <c r="L77" s="544">
        <v>0.99999999999999989</v>
      </c>
      <c r="M77" s="581">
        <f>Purchases!$C77*Purchases!$K77</f>
        <v>300</v>
      </c>
      <c r="N77" s="581"/>
      <c r="O77" s="581">
        <f>Purchases!$E77*Purchases!$L77</f>
        <v>299.99999999999994</v>
      </c>
      <c r="P77" s="581"/>
      <c r="Q77" s="587" t="s">
        <v>295</v>
      </c>
      <c r="R77" s="588"/>
    </row>
    <row r="78" spans="1:60" s="17" customFormat="1" ht="15" x14ac:dyDescent="0.15">
      <c r="A78" s="25"/>
      <c r="B78" s="220" t="s">
        <v>51</v>
      </c>
      <c r="C78" s="582">
        <v>200</v>
      </c>
      <c r="D78" s="582"/>
      <c r="E78" s="582">
        <v>100</v>
      </c>
      <c r="F78" s="582"/>
      <c r="G78" s="582">
        <f>Purchases!$E78*4</f>
        <v>400</v>
      </c>
      <c r="H78" s="582"/>
      <c r="I78" s="582">
        <v>899</v>
      </c>
      <c r="J78" s="582"/>
      <c r="K78" s="544">
        <v>10</v>
      </c>
      <c r="L78" s="544">
        <v>150</v>
      </c>
      <c r="M78" s="581">
        <f>Purchases!$C78*Purchases!$K78</f>
        <v>2000</v>
      </c>
      <c r="N78" s="581"/>
      <c r="O78" s="581">
        <f>Purchases!$E78*Purchases!$L78</f>
        <v>15000</v>
      </c>
      <c r="P78" s="581"/>
      <c r="Q78" s="587" t="s">
        <v>295</v>
      </c>
      <c r="R78" s="588"/>
    </row>
    <row r="79" spans="1:60" s="17" customFormat="1" ht="15" x14ac:dyDescent="0.15">
      <c r="A79" s="25"/>
      <c r="B79" s="220" t="s">
        <v>46</v>
      </c>
      <c r="C79" s="582">
        <v>300</v>
      </c>
      <c r="D79" s="582"/>
      <c r="E79" s="582">
        <v>300</v>
      </c>
      <c r="F79" s="582"/>
      <c r="G79" s="582"/>
      <c r="H79" s="582"/>
      <c r="I79" s="582"/>
      <c r="J79" s="582"/>
      <c r="K79" s="544">
        <v>0</v>
      </c>
      <c r="L79" s="544">
        <v>0.99999999999999989</v>
      </c>
      <c r="M79" s="581">
        <f>Purchases!$C79*Purchases!$K79</f>
        <v>0</v>
      </c>
      <c r="N79" s="581"/>
      <c r="O79" s="581">
        <f>Purchases!$E79*Purchases!$L79</f>
        <v>299.99999999999994</v>
      </c>
      <c r="P79" s="581"/>
      <c r="Q79" s="587" t="s">
        <v>295</v>
      </c>
      <c r="R79" s="588"/>
    </row>
    <row r="80" spans="1:60" s="17" customFormat="1" ht="15" x14ac:dyDescent="0.15">
      <c r="A80" s="25"/>
      <c r="B80" s="220" t="s">
        <v>53</v>
      </c>
      <c r="C80" s="582">
        <v>60</v>
      </c>
      <c r="D80" s="582"/>
      <c r="E80" s="582">
        <v>34</v>
      </c>
      <c r="F80" s="582"/>
      <c r="G80" s="582">
        <v>130</v>
      </c>
      <c r="H80" s="582"/>
      <c r="I80" s="582">
        <v>290</v>
      </c>
      <c r="J80" s="582"/>
      <c r="K80" s="544">
        <v>0</v>
      </c>
      <c r="L80" s="544">
        <v>150</v>
      </c>
      <c r="M80" s="581">
        <f>Purchases!$C80*Purchases!$K80</f>
        <v>0</v>
      </c>
      <c r="N80" s="581"/>
      <c r="O80" s="581">
        <f>Purchases!$E80*Purchases!$L80</f>
        <v>5100</v>
      </c>
      <c r="P80" s="581"/>
      <c r="Q80" s="587" t="s">
        <v>295</v>
      </c>
      <c r="R80" s="588"/>
    </row>
    <row r="81" spans="1:66" s="17" customFormat="1" ht="15" x14ac:dyDescent="0.15">
      <c r="A81" s="25"/>
      <c r="B81" s="220" t="s">
        <v>46</v>
      </c>
      <c r="C81" s="582">
        <v>300</v>
      </c>
      <c r="D81" s="582"/>
      <c r="E81" s="582">
        <v>300</v>
      </c>
      <c r="F81" s="582"/>
      <c r="G81" s="582"/>
      <c r="H81" s="582"/>
      <c r="I81" s="582"/>
      <c r="J81" s="582"/>
      <c r="K81" s="544">
        <v>0</v>
      </c>
      <c r="L81" s="544">
        <v>0.99999999999999989</v>
      </c>
      <c r="M81" s="581">
        <f>Purchases!$C81*Purchases!$K81</f>
        <v>0</v>
      </c>
      <c r="N81" s="581"/>
      <c r="O81" s="581">
        <f>Purchases!$E81*Purchases!$L81</f>
        <v>299.99999999999994</v>
      </c>
      <c r="P81" s="581"/>
      <c r="Q81" s="587" t="s">
        <v>295</v>
      </c>
      <c r="R81" s="588"/>
    </row>
    <row r="82" spans="1:66" s="17" customFormat="1" ht="14" x14ac:dyDescent="0.15">
      <c r="A82" s="25"/>
      <c r="B82" s="220"/>
      <c r="C82" s="581"/>
      <c r="D82" s="581"/>
      <c r="E82" s="581"/>
      <c r="F82" s="581"/>
      <c r="G82" s="581"/>
      <c r="H82" s="581"/>
      <c r="I82" s="581"/>
      <c r="J82" s="581"/>
      <c r="K82" s="545"/>
      <c r="L82" s="545"/>
      <c r="M82" s="581"/>
      <c r="N82" s="581"/>
      <c r="O82" s="581"/>
      <c r="P82" s="581"/>
      <c r="Q82" s="581"/>
      <c r="R82" s="581"/>
    </row>
    <row r="83" spans="1:66" s="17" customFormat="1" ht="15" x14ac:dyDescent="0.15">
      <c r="A83" s="25"/>
      <c r="B83" s="220" t="s">
        <v>57</v>
      </c>
      <c r="C83" s="582">
        <v>5</v>
      </c>
      <c r="D83" s="582"/>
      <c r="E83" s="582">
        <v>5.26</v>
      </c>
      <c r="F83" s="582"/>
      <c r="G83" s="582">
        <v>30</v>
      </c>
      <c r="H83" s="582"/>
      <c r="I83" s="582">
        <v>60</v>
      </c>
      <c r="J83" s="582"/>
      <c r="K83" s="544">
        <v>0</v>
      </c>
      <c r="L83" s="544">
        <v>100</v>
      </c>
      <c r="M83" s="581">
        <f>Purchases!$C83*Purchases!$K83</f>
        <v>0</v>
      </c>
      <c r="N83" s="581"/>
      <c r="O83" s="581">
        <f>Purchases!$E83*Purchases!$L83</f>
        <v>526</v>
      </c>
      <c r="P83" s="581"/>
      <c r="Q83" s="587" t="s">
        <v>296</v>
      </c>
      <c r="R83" s="588"/>
    </row>
    <row r="84" spans="1:66" s="17" customFormat="1" ht="15" x14ac:dyDescent="0.15">
      <c r="A84" s="25"/>
      <c r="B84" s="220" t="s">
        <v>59</v>
      </c>
      <c r="C84" s="582">
        <v>5</v>
      </c>
      <c r="D84" s="582"/>
      <c r="E84" s="582">
        <v>5.26</v>
      </c>
      <c r="F84" s="582"/>
      <c r="G84" s="582">
        <v>30</v>
      </c>
      <c r="H84" s="582"/>
      <c r="I84" s="582">
        <v>60</v>
      </c>
      <c r="J84" s="582"/>
      <c r="K84" s="544">
        <v>0</v>
      </c>
      <c r="L84" s="544">
        <v>100</v>
      </c>
      <c r="M84" s="581">
        <f>Purchases!$C84*Purchases!$K84</f>
        <v>0</v>
      </c>
      <c r="N84" s="581"/>
      <c r="O84" s="581">
        <f>Purchases!$E84*Purchases!$L84</f>
        <v>526</v>
      </c>
      <c r="P84" s="581"/>
      <c r="Q84" s="587" t="s">
        <v>296</v>
      </c>
      <c r="R84" s="588"/>
    </row>
    <row r="85" spans="1:66" s="17" customFormat="1" ht="15" x14ac:dyDescent="0.15">
      <c r="A85" s="25"/>
      <c r="B85" s="220" t="s">
        <v>61</v>
      </c>
      <c r="C85" s="582">
        <v>5</v>
      </c>
      <c r="D85" s="582"/>
      <c r="E85" s="582">
        <v>5.26</v>
      </c>
      <c r="F85" s="582"/>
      <c r="G85" s="582">
        <v>30</v>
      </c>
      <c r="H85" s="582"/>
      <c r="I85" s="582">
        <v>60</v>
      </c>
      <c r="J85" s="582"/>
      <c r="K85" s="544">
        <v>100</v>
      </c>
      <c r="L85" s="544">
        <v>100</v>
      </c>
      <c r="M85" s="581">
        <f>Purchases!$C85*Purchases!$K85</f>
        <v>500</v>
      </c>
      <c r="N85" s="581"/>
      <c r="O85" s="581">
        <f>Purchases!$E85*Purchases!$L85</f>
        <v>526</v>
      </c>
      <c r="P85" s="581"/>
      <c r="Q85" s="587" t="s">
        <v>296</v>
      </c>
      <c r="R85" s="588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</row>
    <row r="86" spans="1:66" x14ac:dyDescent="0.2">
      <c r="A86" s="25"/>
      <c r="B86" s="220"/>
      <c r="C86" s="581"/>
      <c r="D86" s="581"/>
      <c r="E86" s="581"/>
      <c r="F86" s="581"/>
      <c r="G86" s="581"/>
      <c r="H86" s="581"/>
      <c r="I86" s="581"/>
      <c r="J86" s="581"/>
      <c r="K86" s="545"/>
      <c r="L86" s="545"/>
      <c r="M86" s="581"/>
      <c r="N86" s="581"/>
      <c r="O86" s="581"/>
      <c r="P86" s="581"/>
      <c r="Q86" s="581"/>
      <c r="R86" s="581"/>
      <c r="S86" s="17"/>
      <c r="T86" s="17"/>
      <c r="U86" s="17"/>
      <c r="V86" s="17"/>
      <c r="W86" s="17"/>
      <c r="X86" s="17"/>
      <c r="Y86" s="17"/>
      <c r="Z86" s="17"/>
      <c r="AA86" s="17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</row>
    <row r="87" spans="1:66" x14ac:dyDescent="0.2">
      <c r="A87" s="25"/>
      <c r="B87" s="220" t="s">
        <v>64</v>
      </c>
      <c r="C87" s="582">
        <v>37</v>
      </c>
      <c r="D87" s="582"/>
      <c r="E87" s="582">
        <v>37.479999999999997</v>
      </c>
      <c r="F87" s="582"/>
      <c r="G87" s="582">
        <v>120</v>
      </c>
      <c r="H87" s="582"/>
      <c r="I87" s="582">
        <v>149</v>
      </c>
      <c r="J87" s="582"/>
      <c r="K87" s="544">
        <v>100</v>
      </c>
      <c r="L87" s="544">
        <v>200</v>
      </c>
      <c r="M87" s="581">
        <f>Purchases!$C87*Purchases!$K87</f>
        <v>3700</v>
      </c>
      <c r="N87" s="581"/>
      <c r="O87" s="581">
        <f>Purchases!$E87*Purchases!$L87</f>
        <v>7495.9999999999991</v>
      </c>
      <c r="P87" s="581"/>
      <c r="Q87" s="587" t="s">
        <v>296</v>
      </c>
      <c r="R87" s="588"/>
      <c r="S87" s="17"/>
      <c r="T87" s="17"/>
      <c r="U87" s="17"/>
      <c r="V87" s="17"/>
      <c r="W87" s="17"/>
      <c r="X87" s="17"/>
      <c r="Y87" s="17"/>
      <c r="Z87" s="17"/>
      <c r="AA87" s="17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</row>
    <row r="88" spans="1:66" x14ac:dyDescent="0.2">
      <c r="A88" s="25"/>
      <c r="B88" s="220" t="s">
        <v>46</v>
      </c>
      <c r="C88" s="582">
        <v>300</v>
      </c>
      <c r="D88" s="582"/>
      <c r="E88" s="582">
        <v>300</v>
      </c>
      <c r="F88" s="582"/>
      <c r="G88" s="582"/>
      <c r="H88" s="582"/>
      <c r="I88" s="582"/>
      <c r="J88" s="582"/>
      <c r="K88" s="544">
        <v>1</v>
      </c>
      <c r="L88" s="544">
        <v>1</v>
      </c>
      <c r="M88" s="581">
        <f>Purchases!$C88*Purchases!$K88</f>
        <v>300</v>
      </c>
      <c r="N88" s="581"/>
      <c r="O88" s="581">
        <f>Purchases!$E88*Purchases!$L88</f>
        <v>300</v>
      </c>
      <c r="P88" s="581"/>
      <c r="Q88" s="587" t="s">
        <v>296</v>
      </c>
      <c r="R88" s="588"/>
      <c r="S88" s="17"/>
      <c r="T88" s="17"/>
      <c r="U88" s="17"/>
      <c r="V88" s="17"/>
      <c r="W88" s="17"/>
      <c r="X88" s="17"/>
      <c r="Y88" s="17"/>
      <c r="Z88" s="17"/>
      <c r="AA88" s="17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</row>
    <row r="89" spans="1:66" x14ac:dyDescent="0.2">
      <c r="A89" s="25"/>
      <c r="B89" s="220" t="s">
        <v>66</v>
      </c>
      <c r="C89" s="582">
        <v>37</v>
      </c>
      <c r="D89" s="582"/>
      <c r="E89" s="582">
        <v>37.479999999999997</v>
      </c>
      <c r="F89" s="582"/>
      <c r="G89" s="582">
        <v>120</v>
      </c>
      <c r="H89" s="582"/>
      <c r="I89" s="582">
        <v>139</v>
      </c>
      <c r="J89" s="582"/>
      <c r="K89" s="544">
        <v>100</v>
      </c>
      <c r="L89" s="544">
        <v>200</v>
      </c>
      <c r="M89" s="581">
        <f>Purchases!$C89*Purchases!$K89</f>
        <v>3700</v>
      </c>
      <c r="N89" s="581"/>
      <c r="O89" s="581">
        <f>Purchases!$E89*Purchases!$L89</f>
        <v>7495.9999999999991</v>
      </c>
      <c r="P89" s="581"/>
      <c r="Q89" s="587" t="s">
        <v>296</v>
      </c>
      <c r="R89" s="588"/>
      <c r="S89" s="17"/>
      <c r="T89" s="17"/>
      <c r="U89" s="17"/>
      <c r="V89" s="17"/>
      <c r="W89" s="17"/>
      <c r="X89" s="17"/>
      <c r="Y89" s="17"/>
      <c r="Z89" s="17"/>
      <c r="AA89" s="17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</row>
    <row r="90" spans="1:66" x14ac:dyDescent="0.2">
      <c r="A90" s="25"/>
      <c r="B90" s="220" t="s">
        <v>46</v>
      </c>
      <c r="C90" s="582">
        <v>300</v>
      </c>
      <c r="D90" s="582"/>
      <c r="E90" s="582">
        <v>300</v>
      </c>
      <c r="F90" s="582"/>
      <c r="G90" s="582"/>
      <c r="H90" s="582"/>
      <c r="I90" s="582"/>
      <c r="J90" s="582"/>
      <c r="K90" s="544">
        <v>1</v>
      </c>
      <c r="L90" s="544">
        <v>0.99999999999999989</v>
      </c>
      <c r="M90" s="581">
        <f>Purchases!$C90*Purchases!$K90</f>
        <v>300</v>
      </c>
      <c r="N90" s="581"/>
      <c r="O90" s="581">
        <f>Purchases!$E90*Purchases!$L90</f>
        <v>299.99999999999994</v>
      </c>
      <c r="P90" s="581"/>
      <c r="Q90" s="587" t="s">
        <v>296</v>
      </c>
      <c r="R90" s="588"/>
      <c r="S90" s="17"/>
      <c r="T90" s="17"/>
      <c r="U90" s="17"/>
      <c r="V90" s="17"/>
      <c r="W90" s="17"/>
      <c r="X90" s="17"/>
      <c r="Y90" s="17"/>
      <c r="Z90" s="17"/>
      <c r="AA90" s="17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</row>
    <row r="91" spans="1:66" x14ac:dyDescent="0.2">
      <c r="A91" s="25"/>
      <c r="B91" s="221"/>
      <c r="C91" s="581"/>
      <c r="D91" s="581"/>
      <c r="E91" s="581"/>
      <c r="F91" s="581"/>
      <c r="G91" s="581"/>
      <c r="H91" s="581"/>
      <c r="I91" s="581"/>
      <c r="J91" s="581"/>
      <c r="K91" s="545"/>
      <c r="L91" s="545"/>
      <c r="M91" s="581"/>
      <c r="N91" s="581"/>
      <c r="O91" s="581"/>
      <c r="P91" s="581"/>
      <c r="Q91" s="581"/>
      <c r="R91" s="581"/>
      <c r="S91" s="17"/>
      <c r="T91" s="17"/>
      <c r="U91" s="17"/>
      <c r="V91" s="17"/>
      <c r="W91" s="17"/>
      <c r="X91" s="17"/>
      <c r="Y91" s="17"/>
      <c r="Z91" s="17"/>
      <c r="AA91" s="17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</row>
    <row r="92" spans="1:66" x14ac:dyDescent="0.2">
      <c r="A92" s="25"/>
      <c r="B92" s="220" t="s">
        <v>70</v>
      </c>
      <c r="C92" s="582">
        <v>37</v>
      </c>
      <c r="D92" s="582"/>
      <c r="E92" s="582">
        <v>37.479999999999997</v>
      </c>
      <c r="F92" s="582"/>
      <c r="G92" s="582">
        <v>120</v>
      </c>
      <c r="H92" s="582"/>
      <c r="I92" s="582">
        <v>155</v>
      </c>
      <c r="J92" s="582"/>
      <c r="K92" s="544">
        <v>0</v>
      </c>
      <c r="L92" s="544">
        <v>150</v>
      </c>
      <c r="M92" s="581">
        <f>Purchases!$C92*Purchases!$K92</f>
        <v>0</v>
      </c>
      <c r="N92" s="581"/>
      <c r="O92" s="581">
        <f>Purchases!$E92*Purchases!$L92</f>
        <v>5621.9999999999991</v>
      </c>
      <c r="P92" s="581"/>
      <c r="Q92" s="587" t="s">
        <v>296</v>
      </c>
      <c r="R92" s="588"/>
      <c r="S92" s="17"/>
      <c r="T92" s="17"/>
      <c r="U92" s="17"/>
      <c r="V92" s="17"/>
      <c r="W92" s="17"/>
      <c r="X92" s="17"/>
      <c r="Y92" s="17"/>
      <c r="Z92" s="17"/>
      <c r="AA92" s="17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</row>
    <row r="93" spans="1:66" x14ac:dyDescent="0.2">
      <c r="A93" s="25"/>
      <c r="B93" s="220" t="s">
        <v>71</v>
      </c>
      <c r="C93" s="582">
        <v>37</v>
      </c>
      <c r="D93" s="582"/>
      <c r="E93" s="582">
        <v>37.479999999999997</v>
      </c>
      <c r="F93" s="582"/>
      <c r="G93" s="582">
        <v>120</v>
      </c>
      <c r="H93" s="582"/>
      <c r="I93" s="582">
        <v>155</v>
      </c>
      <c r="J93" s="582"/>
      <c r="K93" s="544">
        <v>0</v>
      </c>
      <c r="L93" s="544">
        <v>150</v>
      </c>
      <c r="M93" s="581">
        <f>Purchases!$C93*Purchases!$K93</f>
        <v>0</v>
      </c>
      <c r="N93" s="581"/>
      <c r="O93" s="581">
        <f>Purchases!$E93*Purchases!$L93</f>
        <v>5621.9999999999991</v>
      </c>
      <c r="P93" s="581"/>
      <c r="Q93" s="587" t="s">
        <v>296</v>
      </c>
      <c r="R93" s="588"/>
      <c r="S93" s="17"/>
      <c r="T93" s="17"/>
      <c r="U93" s="17"/>
      <c r="V93" s="17"/>
      <c r="W93" s="17"/>
      <c r="X93" s="17"/>
      <c r="Y93" s="17"/>
      <c r="Z93" s="17"/>
      <c r="AA93" s="17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</row>
    <row r="94" spans="1:66" x14ac:dyDescent="0.2">
      <c r="A94" s="25"/>
      <c r="B94" s="220" t="s">
        <v>72</v>
      </c>
      <c r="C94" s="582">
        <v>37</v>
      </c>
      <c r="D94" s="582"/>
      <c r="E94" s="582">
        <v>37.479999999999997</v>
      </c>
      <c r="F94" s="582"/>
      <c r="G94" s="582">
        <v>120</v>
      </c>
      <c r="H94" s="582"/>
      <c r="I94" s="582">
        <v>155</v>
      </c>
      <c r="J94" s="582"/>
      <c r="K94" s="544">
        <v>50</v>
      </c>
      <c r="L94" s="544">
        <v>150</v>
      </c>
      <c r="M94" s="581">
        <f>Purchases!$C94*Purchases!$K94</f>
        <v>1850</v>
      </c>
      <c r="N94" s="581"/>
      <c r="O94" s="581">
        <f>Purchases!$E94*Purchases!$L94</f>
        <v>5621.9999999999991</v>
      </c>
      <c r="P94" s="581"/>
      <c r="Q94" s="587" t="s">
        <v>296</v>
      </c>
      <c r="R94" s="588"/>
      <c r="S94" s="17"/>
      <c r="T94" s="17"/>
      <c r="U94" s="17"/>
      <c r="V94" s="17"/>
      <c r="W94" s="17"/>
      <c r="X94" s="17"/>
      <c r="Y94" s="17"/>
      <c r="Z94" s="17"/>
      <c r="AA94" s="17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</row>
    <row r="95" spans="1:66" x14ac:dyDescent="0.2">
      <c r="A95" s="25"/>
      <c r="B95" s="220"/>
      <c r="C95" s="581"/>
      <c r="D95" s="581"/>
      <c r="E95" s="581"/>
      <c r="F95" s="581"/>
      <c r="G95" s="581"/>
      <c r="H95" s="581"/>
      <c r="I95" s="581"/>
      <c r="J95" s="581"/>
      <c r="K95" s="545"/>
      <c r="L95" s="545"/>
      <c r="M95" s="581"/>
      <c r="N95" s="581"/>
      <c r="O95" s="581"/>
      <c r="P95" s="581"/>
      <c r="Q95" s="581"/>
      <c r="R95" s="581"/>
      <c r="S95" s="17"/>
      <c r="T95" s="17"/>
      <c r="U95" s="17"/>
      <c r="V95" s="17"/>
      <c r="W95" s="17"/>
      <c r="X95" s="17"/>
      <c r="Y95" s="17"/>
      <c r="Z95" s="17"/>
      <c r="AA95" s="17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</row>
    <row r="96" spans="1:66" x14ac:dyDescent="0.2">
      <c r="A96" s="25"/>
      <c r="B96" s="220" t="s">
        <v>75</v>
      </c>
      <c r="C96" s="582">
        <v>30</v>
      </c>
      <c r="D96" s="582"/>
      <c r="E96" s="582">
        <v>30</v>
      </c>
      <c r="F96" s="582"/>
      <c r="G96" s="582">
        <v>95</v>
      </c>
      <c r="H96" s="582"/>
      <c r="I96" s="582">
        <v>119</v>
      </c>
      <c r="J96" s="582"/>
      <c r="K96" s="544">
        <v>100</v>
      </c>
      <c r="L96" s="544">
        <v>200</v>
      </c>
      <c r="M96" s="581">
        <f>Purchases!$C96*Purchases!$K96</f>
        <v>3000</v>
      </c>
      <c r="N96" s="581"/>
      <c r="O96" s="581">
        <f>Purchases!$E96*Purchases!$L96</f>
        <v>6000</v>
      </c>
      <c r="P96" s="581"/>
      <c r="Q96" s="587" t="s">
        <v>296</v>
      </c>
      <c r="R96" s="588"/>
      <c r="S96" s="17"/>
      <c r="T96" s="17"/>
      <c r="U96" s="17"/>
      <c r="V96" s="17"/>
      <c r="W96" s="17"/>
      <c r="X96" s="17"/>
      <c r="Y96" s="17"/>
      <c r="Z96" s="17"/>
      <c r="AA96" s="17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</row>
    <row r="97" spans="1:66" x14ac:dyDescent="0.2">
      <c r="A97" s="25"/>
      <c r="B97" s="220" t="s">
        <v>46</v>
      </c>
      <c r="C97" s="582">
        <v>300</v>
      </c>
      <c r="D97" s="582"/>
      <c r="E97" s="582">
        <v>300</v>
      </c>
      <c r="F97" s="582"/>
      <c r="G97" s="582"/>
      <c r="H97" s="582"/>
      <c r="I97" s="582"/>
      <c r="J97" s="582"/>
      <c r="K97" s="544">
        <v>1</v>
      </c>
      <c r="L97" s="544">
        <v>0.99999999999999989</v>
      </c>
      <c r="M97" s="581">
        <f>Purchases!$C97*Purchases!$K97</f>
        <v>300</v>
      </c>
      <c r="N97" s="581"/>
      <c r="O97" s="581">
        <f>Purchases!$E97*Purchases!$L97</f>
        <v>299.99999999999994</v>
      </c>
      <c r="P97" s="581"/>
      <c r="Q97" s="587" t="s">
        <v>296</v>
      </c>
      <c r="R97" s="588"/>
      <c r="S97" s="17"/>
      <c r="T97" s="17"/>
      <c r="U97" s="17"/>
      <c r="V97" s="17"/>
      <c r="W97" s="17"/>
      <c r="X97" s="17"/>
      <c r="Y97" s="17"/>
      <c r="Z97" s="17"/>
      <c r="AA97" s="17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</row>
    <row r="98" spans="1:66" x14ac:dyDescent="0.2">
      <c r="A98" s="25"/>
      <c r="B98" s="220" t="s">
        <v>77</v>
      </c>
      <c r="C98" s="582">
        <v>30</v>
      </c>
      <c r="D98" s="582"/>
      <c r="E98" s="582">
        <v>30</v>
      </c>
      <c r="F98" s="582"/>
      <c r="G98" s="582">
        <v>95</v>
      </c>
      <c r="H98" s="582"/>
      <c r="I98" s="582">
        <v>119</v>
      </c>
      <c r="J98" s="582"/>
      <c r="K98" s="544">
        <v>0</v>
      </c>
      <c r="L98" s="544">
        <v>100</v>
      </c>
      <c r="M98" s="581">
        <f>Purchases!$C98*Purchases!$K98</f>
        <v>0</v>
      </c>
      <c r="N98" s="581"/>
      <c r="O98" s="581">
        <f>Purchases!$E98*Purchases!$L98</f>
        <v>3000</v>
      </c>
      <c r="P98" s="581"/>
      <c r="Q98" s="587" t="s">
        <v>296</v>
      </c>
      <c r="R98" s="588"/>
      <c r="S98" s="17"/>
      <c r="T98" s="17"/>
      <c r="U98" s="17"/>
      <c r="V98" s="17"/>
      <c r="W98" s="17"/>
      <c r="X98" s="17"/>
      <c r="Y98" s="17"/>
      <c r="Z98" s="17"/>
      <c r="AA98" s="17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</row>
    <row r="99" spans="1:66" x14ac:dyDescent="0.2">
      <c r="A99" s="25"/>
      <c r="B99" s="220" t="s">
        <v>46</v>
      </c>
      <c r="C99" s="582">
        <v>300</v>
      </c>
      <c r="D99" s="582"/>
      <c r="E99" s="582">
        <v>300</v>
      </c>
      <c r="F99" s="582"/>
      <c r="G99" s="582"/>
      <c r="H99" s="582"/>
      <c r="I99" s="582"/>
      <c r="J99" s="582"/>
      <c r="K99" s="544">
        <v>0</v>
      </c>
      <c r="L99" s="544">
        <v>0.99999999999999989</v>
      </c>
      <c r="M99" s="581">
        <f>Purchases!$C99*Purchases!$K99</f>
        <v>0</v>
      </c>
      <c r="N99" s="581"/>
      <c r="O99" s="581">
        <f>Purchases!$E99*Purchases!$L99</f>
        <v>299.99999999999994</v>
      </c>
      <c r="P99" s="581"/>
      <c r="Q99" s="587" t="s">
        <v>296</v>
      </c>
      <c r="R99" s="588"/>
      <c r="S99" s="17"/>
      <c r="T99" s="17"/>
      <c r="U99" s="17"/>
      <c r="V99" s="17"/>
      <c r="W99" s="17"/>
      <c r="X99" s="17"/>
      <c r="Y99" s="17"/>
      <c r="Z99" s="17"/>
      <c r="AA99" s="17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</row>
    <row r="100" spans="1:66" x14ac:dyDescent="0.2">
      <c r="A100" s="25"/>
      <c r="B100" s="220"/>
      <c r="C100" s="581"/>
      <c r="D100" s="581"/>
      <c r="E100" s="581"/>
      <c r="F100" s="581"/>
      <c r="G100" s="581"/>
      <c r="H100" s="581"/>
      <c r="I100" s="581"/>
      <c r="J100" s="581"/>
      <c r="K100" s="545"/>
      <c r="L100" s="545"/>
      <c r="M100" s="581"/>
      <c r="N100" s="581"/>
      <c r="O100" s="581"/>
      <c r="P100" s="581"/>
      <c r="Q100" s="581"/>
      <c r="R100" s="581"/>
      <c r="S100" s="17"/>
      <c r="T100" s="17"/>
      <c r="U100" s="17"/>
      <c r="V100" s="17"/>
      <c r="W100" s="17"/>
      <c r="X100" s="17"/>
      <c r="Y100" s="17"/>
      <c r="Z100" s="17"/>
      <c r="AA100" s="17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</row>
    <row r="101" spans="1:66" x14ac:dyDescent="0.2">
      <c r="A101" s="25"/>
      <c r="B101" s="220" t="s">
        <v>80</v>
      </c>
      <c r="C101" s="582">
        <v>30</v>
      </c>
      <c r="D101" s="582"/>
      <c r="E101" s="582">
        <v>37.479999999999997</v>
      </c>
      <c r="F101" s="582"/>
      <c r="G101" s="582">
        <f>Purchases!$E101*4</f>
        <v>149.91999999999999</v>
      </c>
      <c r="H101" s="582"/>
      <c r="I101" s="582">
        <v>149</v>
      </c>
      <c r="J101" s="582"/>
      <c r="K101" s="544">
        <v>100</v>
      </c>
      <c r="L101" s="544">
        <v>200</v>
      </c>
      <c r="M101" s="581">
        <f>Purchases!$C101*Purchases!$K101</f>
        <v>3000</v>
      </c>
      <c r="N101" s="581"/>
      <c r="O101" s="581">
        <f>Purchases!$E101*Purchases!$L101</f>
        <v>7495.9999999999991</v>
      </c>
      <c r="P101" s="581"/>
      <c r="Q101" s="587" t="s">
        <v>295</v>
      </c>
      <c r="R101" s="588"/>
      <c r="S101" s="17"/>
      <c r="T101" s="17"/>
      <c r="U101" s="17"/>
      <c r="V101" s="17"/>
      <c r="W101" s="17"/>
      <c r="X101" s="17"/>
      <c r="Y101" s="17"/>
      <c r="Z101" s="17"/>
      <c r="AA101" s="17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</row>
    <row r="102" spans="1:66" x14ac:dyDescent="0.2">
      <c r="A102" s="25"/>
      <c r="B102" s="220" t="s">
        <v>46</v>
      </c>
      <c r="C102" s="582">
        <v>300</v>
      </c>
      <c r="D102" s="582"/>
      <c r="E102" s="582">
        <v>300</v>
      </c>
      <c r="F102" s="582"/>
      <c r="G102" s="582"/>
      <c r="H102" s="582"/>
      <c r="I102" s="582"/>
      <c r="J102" s="582"/>
      <c r="K102" s="544">
        <v>1</v>
      </c>
      <c r="L102" s="544">
        <v>0.99999999999999989</v>
      </c>
      <c r="M102" s="581">
        <f>Purchases!$C102*Purchases!$K102</f>
        <v>300</v>
      </c>
      <c r="N102" s="581"/>
      <c r="O102" s="581">
        <f>Purchases!$E102*Purchases!$L102</f>
        <v>299.99999999999994</v>
      </c>
      <c r="P102" s="581"/>
      <c r="Q102" s="587" t="s">
        <v>295</v>
      </c>
      <c r="R102" s="588"/>
      <c r="S102" s="17"/>
      <c r="T102" s="17"/>
      <c r="U102" s="17"/>
      <c r="V102" s="17"/>
      <c r="W102" s="17"/>
      <c r="X102" s="17"/>
      <c r="Y102" s="17"/>
      <c r="Z102" s="17"/>
      <c r="AA102" s="17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</row>
    <row r="103" spans="1:66" x14ac:dyDescent="0.2">
      <c r="A103" s="25"/>
      <c r="B103" s="220" t="s">
        <v>82</v>
      </c>
      <c r="C103" s="582">
        <v>27</v>
      </c>
      <c r="D103" s="582"/>
      <c r="E103" s="582">
        <v>30</v>
      </c>
      <c r="F103" s="582"/>
      <c r="G103" s="582">
        <f>Purchases!$E103*4</f>
        <v>120</v>
      </c>
      <c r="H103" s="582"/>
      <c r="I103" s="582">
        <v>119</v>
      </c>
      <c r="J103" s="582"/>
      <c r="K103" s="544">
        <v>0</v>
      </c>
      <c r="L103" s="544">
        <v>150</v>
      </c>
      <c r="M103" s="581">
        <f>Purchases!$C103*Purchases!$K103</f>
        <v>0</v>
      </c>
      <c r="N103" s="581"/>
      <c r="O103" s="581">
        <f>Purchases!$E103*Purchases!$L103</f>
        <v>4500</v>
      </c>
      <c r="P103" s="581"/>
      <c r="Q103" s="587" t="s">
        <v>296</v>
      </c>
      <c r="R103" s="588"/>
      <c r="S103" s="17"/>
      <c r="T103" s="17"/>
      <c r="U103" s="17"/>
      <c r="V103" s="17"/>
      <c r="W103" s="17"/>
      <c r="X103" s="17"/>
      <c r="Y103" s="17"/>
      <c r="Z103" s="17"/>
      <c r="AA103" s="17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</row>
    <row r="104" spans="1:66" x14ac:dyDescent="0.2">
      <c r="A104" s="25"/>
      <c r="B104" s="220" t="s">
        <v>46</v>
      </c>
      <c r="C104" s="582">
        <v>300</v>
      </c>
      <c r="D104" s="582"/>
      <c r="E104" s="582">
        <v>300</v>
      </c>
      <c r="F104" s="582"/>
      <c r="G104" s="582"/>
      <c r="H104" s="582"/>
      <c r="I104" s="582"/>
      <c r="J104" s="582"/>
      <c r="K104" s="544">
        <v>1</v>
      </c>
      <c r="L104" s="544">
        <v>0.99999999999999989</v>
      </c>
      <c r="M104" s="581">
        <f>Purchases!$C104*Purchases!$K104</f>
        <v>300</v>
      </c>
      <c r="N104" s="581"/>
      <c r="O104" s="581">
        <f>Purchases!$E104*Purchases!$L104</f>
        <v>299.99999999999994</v>
      </c>
      <c r="P104" s="581"/>
      <c r="Q104" s="587" t="s">
        <v>296</v>
      </c>
      <c r="R104" s="588"/>
      <c r="S104" s="17"/>
      <c r="T104" s="17"/>
      <c r="U104" s="17"/>
      <c r="V104" s="17"/>
      <c r="W104" s="17"/>
      <c r="X104" s="17"/>
      <c r="Y104" s="17"/>
      <c r="Z104" s="17"/>
      <c r="AA104" s="17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</row>
    <row r="105" spans="1:66" x14ac:dyDescent="0.2">
      <c r="A105" s="25"/>
      <c r="B105" s="220" t="s">
        <v>84</v>
      </c>
      <c r="C105" s="582">
        <v>30</v>
      </c>
      <c r="D105" s="582"/>
      <c r="E105" s="582">
        <v>37.479999999999997</v>
      </c>
      <c r="F105" s="582"/>
      <c r="G105" s="582">
        <f>Purchases!$E105*4</f>
        <v>149.91999999999999</v>
      </c>
      <c r="H105" s="582"/>
      <c r="I105" s="582">
        <v>179</v>
      </c>
      <c r="J105" s="582"/>
      <c r="K105" s="544">
        <v>0</v>
      </c>
      <c r="L105" s="544">
        <v>200</v>
      </c>
      <c r="M105" s="581">
        <f>Purchases!$C105*Purchases!$K105</f>
        <v>0</v>
      </c>
      <c r="N105" s="581"/>
      <c r="O105" s="581">
        <f>Purchases!$E105*Purchases!$L105</f>
        <v>7495.9999999999991</v>
      </c>
      <c r="P105" s="581"/>
      <c r="Q105" s="587" t="s">
        <v>296</v>
      </c>
      <c r="R105" s="588"/>
      <c r="S105" s="17"/>
      <c r="T105" s="17"/>
      <c r="U105" s="17"/>
      <c r="V105" s="17"/>
      <c r="W105" s="17"/>
      <c r="X105" s="17"/>
      <c r="Y105" s="17"/>
      <c r="Z105" s="17"/>
      <c r="AA105" s="17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</row>
    <row r="106" spans="1:66" x14ac:dyDescent="0.2">
      <c r="A106" s="25"/>
      <c r="B106" s="220" t="s">
        <v>46</v>
      </c>
      <c r="C106" s="582">
        <v>300</v>
      </c>
      <c r="D106" s="582"/>
      <c r="E106" s="582">
        <v>300</v>
      </c>
      <c r="F106" s="582"/>
      <c r="G106" s="582"/>
      <c r="H106" s="582"/>
      <c r="I106" s="582"/>
      <c r="J106" s="582"/>
      <c r="K106" s="544">
        <v>0</v>
      </c>
      <c r="L106" s="544">
        <v>0.99999999999999989</v>
      </c>
      <c r="M106" s="581">
        <f>Purchases!$C106*Purchases!$K106</f>
        <v>0</v>
      </c>
      <c r="N106" s="581"/>
      <c r="O106" s="581">
        <f>Purchases!$E106*Purchases!$L106</f>
        <v>299.99999999999994</v>
      </c>
      <c r="P106" s="581"/>
      <c r="Q106" s="587" t="s">
        <v>296</v>
      </c>
      <c r="R106" s="588"/>
      <c r="S106" s="17"/>
      <c r="T106" s="17"/>
      <c r="U106" s="17"/>
      <c r="V106" s="17"/>
      <c r="W106" s="17"/>
      <c r="X106" s="17"/>
      <c r="Y106" s="17"/>
      <c r="Z106" s="17"/>
      <c r="AA106" s="17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</row>
    <row r="107" spans="1:66" x14ac:dyDescent="0.2">
      <c r="A107" s="25"/>
      <c r="B107" s="220"/>
      <c r="C107" s="581"/>
      <c r="D107" s="581"/>
      <c r="E107" s="581"/>
      <c r="F107" s="581"/>
      <c r="G107" s="581"/>
      <c r="H107" s="581"/>
      <c r="I107" s="581"/>
      <c r="J107" s="581"/>
      <c r="K107" s="545"/>
      <c r="L107" s="545"/>
      <c r="M107" s="581"/>
      <c r="N107" s="581"/>
      <c r="O107" s="581"/>
      <c r="P107" s="581"/>
      <c r="Q107" s="581"/>
      <c r="R107" s="581"/>
      <c r="S107" s="17"/>
      <c r="T107" s="17"/>
      <c r="U107" s="17"/>
      <c r="V107" s="17"/>
      <c r="W107" s="17"/>
      <c r="X107" s="17"/>
      <c r="Y107" s="17"/>
      <c r="Z107" s="17"/>
      <c r="AA107" s="17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</row>
    <row r="108" spans="1:66" x14ac:dyDescent="0.2">
      <c r="A108" s="25"/>
      <c r="B108" s="222" t="s">
        <v>86</v>
      </c>
      <c r="C108" s="582">
        <v>7</v>
      </c>
      <c r="D108" s="582"/>
      <c r="E108" s="582">
        <v>7</v>
      </c>
      <c r="F108" s="582"/>
      <c r="G108" s="582">
        <v>30</v>
      </c>
      <c r="H108" s="582"/>
      <c r="I108" s="582">
        <v>60</v>
      </c>
      <c r="J108" s="582"/>
      <c r="K108" s="544">
        <v>100</v>
      </c>
      <c r="L108" s="544">
        <v>150</v>
      </c>
      <c r="M108" s="581">
        <f>Purchases!$C108*Purchases!$K108</f>
        <v>700</v>
      </c>
      <c r="N108" s="581"/>
      <c r="O108" s="581">
        <f>Purchases!$E108*Purchases!$L108</f>
        <v>1050</v>
      </c>
      <c r="P108" s="581"/>
      <c r="Q108" s="587" t="s">
        <v>296</v>
      </c>
      <c r="R108" s="588"/>
      <c r="S108" s="17"/>
      <c r="T108" s="17"/>
      <c r="U108" s="17"/>
      <c r="V108" s="17"/>
      <c r="W108" s="17"/>
      <c r="X108" s="17"/>
      <c r="Y108" s="17"/>
      <c r="Z108" s="17"/>
      <c r="AA108" s="17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</row>
    <row r="109" spans="1:66" x14ac:dyDescent="0.2">
      <c r="A109" s="25"/>
      <c r="B109" s="222" t="s">
        <v>88</v>
      </c>
      <c r="C109" s="582">
        <v>7</v>
      </c>
      <c r="D109" s="582"/>
      <c r="E109" s="582">
        <v>7</v>
      </c>
      <c r="F109" s="582"/>
      <c r="G109" s="582">
        <v>30</v>
      </c>
      <c r="H109" s="582"/>
      <c r="I109" s="582">
        <v>60</v>
      </c>
      <c r="J109" s="582"/>
      <c r="K109" s="544">
        <v>100</v>
      </c>
      <c r="L109" s="544">
        <v>150</v>
      </c>
      <c r="M109" s="581">
        <f>Purchases!$C109*Purchases!$K109</f>
        <v>700</v>
      </c>
      <c r="N109" s="581"/>
      <c r="O109" s="581">
        <f>Purchases!$E109*Purchases!$L109</f>
        <v>1050</v>
      </c>
      <c r="P109" s="581"/>
      <c r="Q109" s="587" t="s">
        <v>296</v>
      </c>
      <c r="R109" s="588"/>
      <c r="S109" s="17"/>
      <c r="T109" s="17"/>
      <c r="U109" s="17"/>
      <c r="V109" s="17"/>
      <c r="W109" s="17"/>
      <c r="X109" s="17"/>
      <c r="Y109" s="17"/>
      <c r="Z109" s="17"/>
      <c r="AA109" s="17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</row>
    <row r="110" spans="1:66" x14ac:dyDescent="0.2">
      <c r="A110" s="25"/>
      <c r="B110" s="220"/>
      <c r="C110" s="581"/>
      <c r="D110" s="581"/>
      <c r="E110" s="581"/>
      <c r="F110" s="581"/>
      <c r="G110" s="581"/>
      <c r="H110" s="581"/>
      <c r="I110" s="581"/>
      <c r="J110" s="581"/>
      <c r="K110" s="545"/>
      <c r="L110" s="545"/>
      <c r="M110" s="581"/>
      <c r="N110" s="581"/>
      <c r="O110" s="581"/>
      <c r="P110" s="581"/>
      <c r="Q110" s="581"/>
      <c r="R110" s="581"/>
      <c r="S110" s="17"/>
      <c r="T110" s="17"/>
      <c r="U110" s="17"/>
      <c r="V110" s="17"/>
      <c r="W110" s="17"/>
      <c r="X110" s="17"/>
      <c r="Y110" s="17"/>
      <c r="Z110" s="17"/>
      <c r="AA110" s="17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</row>
    <row r="111" spans="1:66" x14ac:dyDescent="0.2">
      <c r="A111" s="25"/>
      <c r="B111" s="223" t="s">
        <v>90</v>
      </c>
      <c r="C111" s="582">
        <v>19</v>
      </c>
      <c r="D111" s="582"/>
      <c r="E111" s="582">
        <v>19</v>
      </c>
      <c r="F111" s="582"/>
      <c r="G111" s="582">
        <v>60</v>
      </c>
      <c r="H111" s="582"/>
      <c r="I111" s="582">
        <v>65</v>
      </c>
      <c r="J111" s="582"/>
      <c r="K111" s="544">
        <v>150</v>
      </c>
      <c r="L111" s="544">
        <v>750</v>
      </c>
      <c r="M111" s="581">
        <f>Purchases!$C111*Purchases!$K111</f>
        <v>2850</v>
      </c>
      <c r="N111" s="581"/>
      <c r="O111" s="581">
        <f>Purchases!$E111*Purchases!$L111</f>
        <v>14250</v>
      </c>
      <c r="P111" s="581"/>
      <c r="Q111" s="587" t="s">
        <v>296</v>
      </c>
      <c r="R111" s="588"/>
      <c r="S111" s="17"/>
      <c r="T111" s="17"/>
      <c r="U111" s="17"/>
      <c r="V111" s="17"/>
      <c r="W111" s="17"/>
      <c r="X111" s="17"/>
      <c r="Y111" s="17"/>
      <c r="Z111" s="17"/>
      <c r="AA111" s="17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</row>
    <row r="112" spans="1:66" x14ac:dyDescent="0.2">
      <c r="A112" s="25"/>
      <c r="B112" s="224" t="s">
        <v>91</v>
      </c>
      <c r="C112" s="582">
        <v>21</v>
      </c>
      <c r="D112" s="582"/>
      <c r="E112" s="582">
        <v>20.7</v>
      </c>
      <c r="F112" s="582"/>
      <c r="G112" s="582">
        <v>60</v>
      </c>
      <c r="H112" s="582"/>
      <c r="I112" s="582">
        <v>65</v>
      </c>
      <c r="J112" s="582"/>
      <c r="K112" s="544">
        <v>150</v>
      </c>
      <c r="L112" s="544">
        <v>750</v>
      </c>
      <c r="M112" s="581">
        <f>Purchases!$C112*Purchases!$K112</f>
        <v>3150</v>
      </c>
      <c r="N112" s="581"/>
      <c r="O112" s="581">
        <f>Purchases!$E112*Purchases!$L112</f>
        <v>15525</v>
      </c>
      <c r="P112" s="581"/>
      <c r="Q112" s="587" t="s">
        <v>296</v>
      </c>
      <c r="R112" s="588"/>
      <c r="S112" s="17"/>
      <c r="T112" s="17"/>
      <c r="U112" s="17"/>
      <c r="V112" s="17"/>
      <c r="W112" s="17"/>
      <c r="X112" s="17"/>
      <c r="Y112" s="17"/>
      <c r="Z112" s="17"/>
      <c r="AA112" s="17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</row>
    <row r="113" spans="1:66" x14ac:dyDescent="0.2">
      <c r="A113" s="25"/>
      <c r="B113" s="223" t="s">
        <v>92</v>
      </c>
      <c r="C113" s="582">
        <v>21</v>
      </c>
      <c r="D113" s="582"/>
      <c r="E113" s="582">
        <v>20.7</v>
      </c>
      <c r="F113" s="582"/>
      <c r="G113" s="582">
        <v>60</v>
      </c>
      <c r="H113" s="582"/>
      <c r="I113" s="582">
        <v>65</v>
      </c>
      <c r="J113" s="582"/>
      <c r="K113" s="544">
        <v>150</v>
      </c>
      <c r="L113" s="544">
        <v>500</v>
      </c>
      <c r="M113" s="581">
        <f>Purchases!$C113*Purchases!$K113</f>
        <v>3150</v>
      </c>
      <c r="N113" s="581"/>
      <c r="O113" s="581">
        <f>Purchases!$E113*Purchases!$L113</f>
        <v>10350</v>
      </c>
      <c r="P113" s="581"/>
      <c r="Q113" s="587" t="s">
        <v>296</v>
      </c>
      <c r="R113" s="588"/>
      <c r="S113" s="17"/>
      <c r="T113" s="17"/>
      <c r="U113" s="17"/>
      <c r="V113" s="17"/>
      <c r="W113" s="17"/>
      <c r="X113" s="17"/>
      <c r="Y113" s="17"/>
      <c r="Z113" s="17"/>
      <c r="AA113" s="17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</row>
    <row r="114" spans="1:66" x14ac:dyDescent="0.2">
      <c r="A114" s="25"/>
      <c r="B114" s="223" t="s">
        <v>94</v>
      </c>
      <c r="C114" s="582">
        <v>21</v>
      </c>
      <c r="D114" s="582"/>
      <c r="E114" s="582">
        <v>20.7</v>
      </c>
      <c r="F114" s="582"/>
      <c r="G114" s="582">
        <v>60</v>
      </c>
      <c r="H114" s="582"/>
      <c r="I114" s="582">
        <v>65</v>
      </c>
      <c r="J114" s="582"/>
      <c r="K114" s="544">
        <v>0</v>
      </c>
      <c r="L114" s="544">
        <v>500</v>
      </c>
      <c r="M114" s="581">
        <f>Purchases!$C114*Purchases!$K114</f>
        <v>0</v>
      </c>
      <c r="N114" s="581"/>
      <c r="O114" s="581">
        <f>Purchases!$E114*Purchases!$L114</f>
        <v>10350</v>
      </c>
      <c r="P114" s="581"/>
      <c r="Q114" s="587" t="s">
        <v>296</v>
      </c>
      <c r="R114" s="588"/>
      <c r="S114" s="17"/>
      <c r="T114" s="17"/>
      <c r="U114" s="17"/>
      <c r="V114" s="17"/>
      <c r="W114" s="17"/>
      <c r="X114" s="17"/>
      <c r="Y114" s="17"/>
      <c r="Z114" s="17"/>
      <c r="AA114" s="17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</row>
    <row r="115" spans="1:66" x14ac:dyDescent="0.2">
      <c r="A115" s="25"/>
      <c r="B115" s="224"/>
      <c r="C115" s="581"/>
      <c r="D115" s="581"/>
      <c r="E115" s="581"/>
      <c r="F115" s="581"/>
      <c r="G115" s="581"/>
      <c r="H115" s="581"/>
      <c r="I115" s="581"/>
      <c r="J115" s="581"/>
      <c r="K115" s="545"/>
      <c r="L115" s="545"/>
      <c r="M115" s="581"/>
      <c r="N115" s="581"/>
      <c r="O115" s="581"/>
      <c r="P115" s="581"/>
      <c r="Q115" s="581"/>
      <c r="R115" s="581"/>
      <c r="S115" s="17"/>
      <c r="T115" s="17"/>
      <c r="U115" s="17"/>
      <c r="V115" s="17"/>
      <c r="W115" s="17"/>
      <c r="X115" s="17"/>
      <c r="Y115" s="17"/>
      <c r="Z115" s="17"/>
      <c r="AA115" s="17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</row>
    <row r="116" spans="1:66" x14ac:dyDescent="0.2">
      <c r="A116" s="25"/>
      <c r="B116" s="223" t="s">
        <v>96</v>
      </c>
      <c r="C116" s="582">
        <v>39</v>
      </c>
      <c r="D116" s="582"/>
      <c r="E116" s="582">
        <v>38.65</v>
      </c>
      <c r="F116" s="582"/>
      <c r="G116" s="582">
        <v>120</v>
      </c>
      <c r="H116" s="582"/>
      <c r="I116" s="582">
        <v>139</v>
      </c>
      <c r="J116" s="582"/>
      <c r="K116" s="544">
        <v>100</v>
      </c>
      <c r="L116" s="544">
        <v>200</v>
      </c>
      <c r="M116" s="581">
        <f>Purchases!$C116*Purchases!$K116</f>
        <v>3900</v>
      </c>
      <c r="N116" s="581"/>
      <c r="O116" s="581">
        <f>Purchases!$E116*Purchases!$L116</f>
        <v>7730</v>
      </c>
      <c r="P116" s="581"/>
      <c r="Q116" s="587" t="s">
        <v>296</v>
      </c>
      <c r="R116" s="588"/>
      <c r="S116" s="17"/>
      <c r="T116" s="17"/>
      <c r="U116" s="17"/>
      <c r="V116" s="17"/>
      <c r="W116" s="17"/>
      <c r="X116" s="17"/>
      <c r="Y116" s="17"/>
      <c r="Z116" s="17"/>
      <c r="AA116" s="17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</row>
    <row r="117" spans="1:66" x14ac:dyDescent="0.2">
      <c r="A117" s="25"/>
      <c r="B117" s="224" t="s">
        <v>97</v>
      </c>
      <c r="C117" s="582">
        <v>39</v>
      </c>
      <c r="D117" s="582"/>
      <c r="E117" s="582">
        <v>38.65</v>
      </c>
      <c r="F117" s="582"/>
      <c r="G117" s="582">
        <v>120</v>
      </c>
      <c r="H117" s="582"/>
      <c r="I117" s="582">
        <v>139</v>
      </c>
      <c r="J117" s="582"/>
      <c r="K117" s="544">
        <v>0</v>
      </c>
      <c r="L117" s="544">
        <v>250</v>
      </c>
      <c r="M117" s="581">
        <f>Purchases!$C117*Purchases!$K117</f>
        <v>0</v>
      </c>
      <c r="N117" s="581"/>
      <c r="O117" s="581">
        <f>Purchases!$E117*Purchases!$L117</f>
        <v>9662.5</v>
      </c>
      <c r="P117" s="581"/>
      <c r="Q117" s="587" t="s">
        <v>296</v>
      </c>
      <c r="R117" s="588"/>
      <c r="S117" s="17"/>
      <c r="T117" s="17"/>
      <c r="U117" s="17"/>
      <c r="V117" s="17"/>
      <c r="W117" s="17"/>
      <c r="X117" s="17"/>
      <c r="Y117" s="17"/>
      <c r="Z117" s="17"/>
      <c r="AA117" s="17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</row>
    <row r="118" spans="1:66" x14ac:dyDescent="0.2">
      <c r="A118" s="25"/>
      <c r="B118" s="223" t="s">
        <v>98</v>
      </c>
      <c r="C118" s="582">
        <v>39</v>
      </c>
      <c r="D118" s="582"/>
      <c r="E118" s="582">
        <v>38.65</v>
      </c>
      <c r="F118" s="582"/>
      <c r="G118" s="582">
        <v>120</v>
      </c>
      <c r="H118" s="582"/>
      <c r="I118" s="582">
        <v>139</v>
      </c>
      <c r="J118" s="582"/>
      <c r="K118" s="544">
        <v>0</v>
      </c>
      <c r="L118" s="544">
        <v>200</v>
      </c>
      <c r="M118" s="581">
        <f>Purchases!$C118*Purchases!$K118</f>
        <v>0</v>
      </c>
      <c r="N118" s="581"/>
      <c r="O118" s="581">
        <f>Purchases!$E118*Purchases!$L118</f>
        <v>7730</v>
      </c>
      <c r="P118" s="581"/>
      <c r="Q118" s="587" t="s">
        <v>296</v>
      </c>
      <c r="R118" s="588"/>
      <c r="S118" s="17"/>
      <c r="T118" s="17"/>
      <c r="U118" s="17"/>
      <c r="V118" s="17"/>
      <c r="W118" s="17"/>
      <c r="X118" s="17"/>
      <c r="Y118" s="17"/>
      <c r="Z118" s="17"/>
      <c r="AA118" s="17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</row>
    <row r="119" spans="1:66" x14ac:dyDescent="0.2">
      <c r="A119" s="25"/>
      <c r="B119" s="223"/>
      <c r="C119" s="581"/>
      <c r="D119" s="581"/>
      <c r="E119" s="581"/>
      <c r="F119" s="581"/>
      <c r="G119" s="581"/>
      <c r="H119" s="581"/>
      <c r="I119" s="581"/>
      <c r="J119" s="581"/>
      <c r="K119" s="545"/>
      <c r="L119" s="545"/>
      <c r="M119" s="581"/>
      <c r="N119" s="581"/>
      <c r="O119" s="581"/>
      <c r="P119" s="581"/>
      <c r="Q119" s="581"/>
      <c r="R119" s="581"/>
      <c r="S119" s="17"/>
      <c r="T119" s="17"/>
      <c r="U119" s="17"/>
      <c r="V119" s="17"/>
      <c r="W119" s="17"/>
      <c r="X119" s="17"/>
      <c r="Y119" s="17"/>
      <c r="Z119" s="17"/>
      <c r="AA119" s="17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</row>
    <row r="120" spans="1:66" x14ac:dyDescent="0.2">
      <c r="A120" s="25"/>
      <c r="B120" s="224" t="s">
        <v>382</v>
      </c>
      <c r="C120" s="582">
        <v>24</v>
      </c>
      <c r="D120" s="582"/>
      <c r="E120" s="582">
        <v>25</v>
      </c>
      <c r="F120" s="582"/>
      <c r="G120" s="582">
        <v>80</v>
      </c>
      <c r="H120" s="582"/>
      <c r="I120" s="582">
        <v>80</v>
      </c>
      <c r="J120" s="582"/>
      <c r="K120" s="544">
        <v>150</v>
      </c>
      <c r="L120" s="544">
        <v>200</v>
      </c>
      <c r="M120" s="581">
        <f>Purchases!$C120*Purchases!$K120</f>
        <v>3600</v>
      </c>
      <c r="N120" s="581"/>
      <c r="O120" s="581">
        <f>Purchases!$E120*Purchases!$L120</f>
        <v>5000</v>
      </c>
      <c r="P120" s="581"/>
      <c r="Q120" s="587" t="s">
        <v>295</v>
      </c>
      <c r="R120" s="588"/>
      <c r="S120" s="17"/>
      <c r="T120" s="17"/>
      <c r="U120" s="17"/>
      <c r="V120" s="17"/>
      <c r="W120" s="17"/>
      <c r="X120" s="17"/>
      <c r="Y120" s="17"/>
      <c r="Z120" s="17"/>
      <c r="AA120" s="17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</row>
    <row r="121" spans="1:66" x14ac:dyDescent="0.2">
      <c r="A121" s="25"/>
      <c r="B121" s="223" t="s">
        <v>383</v>
      </c>
      <c r="C121" s="582">
        <v>27</v>
      </c>
      <c r="D121" s="582"/>
      <c r="E121" s="582">
        <v>27</v>
      </c>
      <c r="F121" s="582"/>
      <c r="G121" s="582">
        <v>80</v>
      </c>
      <c r="H121" s="582"/>
      <c r="I121" s="582">
        <v>80</v>
      </c>
      <c r="J121" s="582"/>
      <c r="K121" s="544">
        <v>0</v>
      </c>
      <c r="L121" s="544">
        <v>200</v>
      </c>
      <c r="M121" s="581">
        <f>Purchases!$C121*Purchases!$K121</f>
        <v>0</v>
      </c>
      <c r="N121" s="581"/>
      <c r="O121" s="581">
        <f>Purchases!$E121*Purchases!$L121</f>
        <v>5400</v>
      </c>
      <c r="P121" s="581"/>
      <c r="Q121" s="587" t="s">
        <v>295</v>
      </c>
      <c r="R121" s="588"/>
      <c r="S121" s="17"/>
      <c r="T121" s="17"/>
      <c r="U121" s="17"/>
      <c r="V121" s="17"/>
      <c r="W121" s="17"/>
      <c r="X121" s="17"/>
      <c r="Y121" s="17"/>
      <c r="Z121" s="17"/>
      <c r="AA121" s="17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</row>
    <row r="122" spans="1:66" x14ac:dyDescent="0.2">
      <c r="A122" s="25"/>
      <c r="B122" s="223"/>
      <c r="C122" s="581"/>
      <c r="D122" s="581"/>
      <c r="E122" s="581"/>
      <c r="F122" s="581"/>
      <c r="G122" s="581"/>
      <c r="H122" s="581"/>
      <c r="I122" s="581"/>
      <c r="J122" s="581"/>
      <c r="K122" s="545"/>
      <c r="L122" s="545"/>
      <c r="M122" s="581"/>
      <c r="N122" s="581"/>
      <c r="O122" s="581"/>
      <c r="P122" s="581"/>
      <c r="Q122" s="587" t="s">
        <v>295</v>
      </c>
      <c r="R122" s="588"/>
      <c r="S122" s="17"/>
      <c r="T122" s="17"/>
      <c r="U122" s="17"/>
      <c r="V122" s="17"/>
      <c r="W122" s="17"/>
      <c r="X122" s="17"/>
      <c r="Y122" s="17"/>
      <c r="Z122" s="17"/>
      <c r="AA122" s="17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</row>
    <row r="123" spans="1:66" x14ac:dyDescent="0.2">
      <c r="A123" s="25"/>
      <c r="B123" s="221"/>
      <c r="C123" s="581"/>
      <c r="D123" s="581"/>
      <c r="E123" s="581"/>
      <c r="F123" s="581"/>
      <c r="G123" s="581"/>
      <c r="H123" s="581"/>
      <c r="I123" s="581"/>
      <c r="J123" s="581"/>
      <c r="K123" s="545"/>
      <c r="L123" s="545"/>
      <c r="M123" s="581"/>
      <c r="N123" s="581"/>
      <c r="O123" s="581"/>
      <c r="P123" s="581"/>
      <c r="Q123" s="581"/>
      <c r="R123" s="581"/>
      <c r="S123" s="17"/>
      <c r="T123" s="17"/>
      <c r="U123" s="17"/>
      <c r="V123" s="17"/>
      <c r="W123" s="17"/>
      <c r="X123" s="17"/>
      <c r="Y123" s="17"/>
      <c r="Z123" s="17"/>
      <c r="AA123" s="17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</row>
    <row r="124" spans="1:66" x14ac:dyDescent="0.2">
      <c r="A124" s="25"/>
      <c r="B124" s="223" t="s">
        <v>102</v>
      </c>
      <c r="C124" s="582">
        <v>40</v>
      </c>
      <c r="D124" s="582"/>
      <c r="E124" s="582">
        <v>39.5</v>
      </c>
      <c r="F124" s="582"/>
      <c r="G124" s="582">
        <v>120</v>
      </c>
      <c r="H124" s="582"/>
      <c r="I124" s="582">
        <v>149</v>
      </c>
      <c r="J124" s="582"/>
      <c r="K124" s="544">
        <v>100</v>
      </c>
      <c r="L124" s="544">
        <v>200</v>
      </c>
      <c r="M124" s="581">
        <f>Purchases!$C124*Purchases!$K124</f>
        <v>4000</v>
      </c>
      <c r="N124" s="581"/>
      <c r="O124" s="581">
        <f>Purchases!$E124*Purchases!$L124</f>
        <v>7900</v>
      </c>
      <c r="P124" s="581"/>
      <c r="Q124" s="587" t="s">
        <v>296</v>
      </c>
      <c r="R124" s="588"/>
      <c r="S124" s="17"/>
      <c r="T124" s="17"/>
      <c r="U124" s="17"/>
      <c r="V124" s="17"/>
      <c r="W124" s="17"/>
      <c r="X124" s="17"/>
      <c r="Y124" s="17"/>
      <c r="Z124" s="17"/>
      <c r="AA124" s="17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</row>
    <row r="125" spans="1:66" x14ac:dyDescent="0.2">
      <c r="A125" s="25"/>
      <c r="B125" s="224" t="s">
        <v>46</v>
      </c>
      <c r="C125" s="582">
        <v>300</v>
      </c>
      <c r="D125" s="582"/>
      <c r="E125" s="582">
        <v>300</v>
      </c>
      <c r="F125" s="582"/>
      <c r="G125" s="582"/>
      <c r="H125" s="582"/>
      <c r="I125" s="582"/>
      <c r="J125" s="582"/>
      <c r="K125" s="544">
        <v>1</v>
      </c>
      <c r="L125" s="544">
        <v>0.99999999999999989</v>
      </c>
      <c r="M125" s="581">
        <f>Purchases!$C125*Purchases!$K125</f>
        <v>300</v>
      </c>
      <c r="N125" s="581"/>
      <c r="O125" s="581">
        <f>Purchases!$E125*Purchases!$L125</f>
        <v>299.99999999999994</v>
      </c>
      <c r="P125" s="581"/>
      <c r="Q125" s="587" t="s">
        <v>296</v>
      </c>
      <c r="R125" s="588"/>
      <c r="S125" s="17"/>
      <c r="T125" s="17"/>
      <c r="U125" s="17"/>
      <c r="V125" s="17"/>
      <c r="W125" s="17"/>
      <c r="X125" s="17"/>
      <c r="Y125" s="17"/>
      <c r="Z125" s="17"/>
      <c r="AA125" s="17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</row>
    <row r="126" spans="1:66" x14ac:dyDescent="0.2">
      <c r="A126" s="25"/>
      <c r="B126" s="224" t="s">
        <v>105</v>
      </c>
      <c r="C126" s="582">
        <v>40</v>
      </c>
      <c r="D126" s="582"/>
      <c r="E126" s="582">
        <v>39.5</v>
      </c>
      <c r="F126" s="582"/>
      <c r="G126" s="582">
        <v>120</v>
      </c>
      <c r="H126" s="582"/>
      <c r="I126" s="582">
        <v>149</v>
      </c>
      <c r="J126" s="582"/>
      <c r="K126" s="544">
        <v>0</v>
      </c>
      <c r="L126" s="544">
        <v>200</v>
      </c>
      <c r="M126" s="581">
        <f>Purchases!$C126*Purchases!$K126</f>
        <v>0</v>
      </c>
      <c r="N126" s="581"/>
      <c r="O126" s="581">
        <f>Purchases!$E126*Purchases!$L126</f>
        <v>7900</v>
      </c>
      <c r="P126" s="581"/>
      <c r="Q126" s="587" t="s">
        <v>296</v>
      </c>
      <c r="R126" s="588"/>
      <c r="S126" s="17"/>
      <c r="T126" s="17"/>
      <c r="U126" s="17"/>
      <c r="V126" s="17"/>
      <c r="W126" s="17"/>
      <c r="X126" s="17"/>
      <c r="Y126" s="17"/>
      <c r="Z126" s="17"/>
      <c r="AA126" s="17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</row>
    <row r="127" spans="1:66" x14ac:dyDescent="0.2">
      <c r="A127" s="25"/>
      <c r="B127" s="220" t="s">
        <v>46</v>
      </c>
      <c r="C127" s="582">
        <v>300</v>
      </c>
      <c r="D127" s="582"/>
      <c r="E127" s="582">
        <v>300</v>
      </c>
      <c r="F127" s="582"/>
      <c r="G127" s="582"/>
      <c r="H127" s="582"/>
      <c r="I127" s="582"/>
      <c r="J127" s="582"/>
      <c r="K127" s="544">
        <v>0</v>
      </c>
      <c r="L127" s="544">
        <v>0.99999999999999989</v>
      </c>
      <c r="M127" s="581">
        <f>Purchases!$C127*Purchases!$K127</f>
        <v>0</v>
      </c>
      <c r="N127" s="581"/>
      <c r="O127" s="581">
        <f>Purchases!$E127*Purchases!$L127</f>
        <v>299.99999999999994</v>
      </c>
      <c r="P127" s="581"/>
      <c r="Q127" s="587" t="s">
        <v>296</v>
      </c>
      <c r="R127" s="588"/>
      <c r="S127" s="17"/>
      <c r="T127" s="17"/>
      <c r="U127" s="17"/>
      <c r="V127" s="17"/>
      <c r="W127" s="17"/>
      <c r="X127" s="17"/>
      <c r="Y127" s="17"/>
      <c r="Z127" s="17"/>
      <c r="AA127" s="17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</row>
    <row r="128" spans="1:66" x14ac:dyDescent="0.2">
      <c r="A128" s="25"/>
      <c r="B128" s="222"/>
      <c r="C128" s="581"/>
      <c r="D128" s="581"/>
      <c r="E128" s="581"/>
      <c r="F128" s="581"/>
      <c r="G128" s="581"/>
      <c r="H128" s="581"/>
      <c r="I128" s="581"/>
      <c r="J128" s="581"/>
      <c r="K128" s="545"/>
      <c r="L128" s="545"/>
      <c r="M128" s="581"/>
      <c r="N128" s="581"/>
      <c r="O128" s="581"/>
      <c r="P128" s="581"/>
      <c r="Q128" s="581"/>
      <c r="R128" s="581"/>
      <c r="S128" s="17"/>
      <c r="T128" s="17"/>
      <c r="U128" s="17"/>
      <c r="V128" s="17"/>
      <c r="W128" s="17"/>
      <c r="X128" s="17"/>
      <c r="Y128" s="17"/>
      <c r="Z128" s="17"/>
      <c r="AA128" s="17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</row>
    <row r="129" spans="1:66" x14ac:dyDescent="0.2">
      <c r="A129" s="25"/>
      <c r="B129" s="220" t="s">
        <v>108</v>
      </c>
      <c r="C129" s="582">
        <v>3</v>
      </c>
      <c r="D129" s="582"/>
      <c r="E129" s="582">
        <v>3</v>
      </c>
      <c r="F129" s="582"/>
      <c r="G129" s="582">
        <f>Purchases!$E129*4</f>
        <v>12</v>
      </c>
      <c r="H129" s="582"/>
      <c r="I129" s="582"/>
      <c r="J129" s="582"/>
      <c r="K129" s="544">
        <v>0</v>
      </c>
      <c r="L129" s="544">
        <v>0</v>
      </c>
      <c r="M129" s="581">
        <f>Purchases!$C129*Purchases!$K129</f>
        <v>0</v>
      </c>
      <c r="N129" s="581"/>
      <c r="O129" s="581">
        <f>Purchases!$E129*Purchases!$L129</f>
        <v>0</v>
      </c>
      <c r="P129" s="581"/>
      <c r="Q129" s="587" t="s">
        <v>296</v>
      </c>
      <c r="R129" s="588"/>
      <c r="S129" s="17"/>
      <c r="T129" s="17"/>
      <c r="U129" s="17"/>
      <c r="V129" s="17"/>
      <c r="W129" s="17"/>
      <c r="X129" s="17"/>
      <c r="Y129" s="17"/>
      <c r="Z129" s="17"/>
      <c r="AA129" s="17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</row>
    <row r="130" spans="1:66" x14ac:dyDescent="0.2">
      <c r="A130" s="25"/>
      <c r="B130" s="222" t="s">
        <v>110</v>
      </c>
      <c r="C130" s="582">
        <v>15</v>
      </c>
      <c r="D130" s="582"/>
      <c r="E130" s="582">
        <v>14.75</v>
      </c>
      <c r="F130" s="582"/>
      <c r="G130" s="582">
        <f>Purchases!$E130*4</f>
        <v>59</v>
      </c>
      <c r="H130" s="582"/>
      <c r="I130" s="582"/>
      <c r="J130" s="582"/>
      <c r="K130" s="544">
        <v>0</v>
      </c>
      <c r="L130" s="544">
        <v>0</v>
      </c>
      <c r="M130" s="581">
        <f>Purchases!$C130*Purchases!$K130</f>
        <v>0</v>
      </c>
      <c r="N130" s="581"/>
      <c r="O130" s="581">
        <f>Purchases!$E130*Purchases!$L130</f>
        <v>0</v>
      </c>
      <c r="P130" s="581"/>
      <c r="Q130" s="587" t="s">
        <v>296</v>
      </c>
      <c r="R130" s="588"/>
      <c r="S130" s="17"/>
      <c r="T130" s="17"/>
      <c r="U130" s="17"/>
      <c r="V130" s="17"/>
      <c r="W130" s="17"/>
      <c r="X130" s="17"/>
      <c r="Y130" s="17"/>
      <c r="Z130" s="17"/>
      <c r="AA130" s="17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</row>
    <row r="131" spans="1:66" x14ac:dyDescent="0.2">
      <c r="A131" s="25"/>
      <c r="B131" s="220" t="s">
        <v>112</v>
      </c>
      <c r="C131" s="582">
        <v>17</v>
      </c>
      <c r="D131" s="582"/>
      <c r="E131" s="582">
        <v>16.59</v>
      </c>
      <c r="F131" s="582"/>
      <c r="G131" s="582">
        <v>70</v>
      </c>
      <c r="H131" s="582"/>
      <c r="I131" s="582">
        <v>80</v>
      </c>
      <c r="J131" s="582"/>
      <c r="K131" s="544">
        <v>100</v>
      </c>
      <c r="L131" s="544">
        <v>100</v>
      </c>
      <c r="M131" s="581">
        <f>Purchases!$C131*Purchases!$K131</f>
        <v>1700</v>
      </c>
      <c r="N131" s="581"/>
      <c r="O131" s="581">
        <f>Purchases!$E131*Purchases!$L131</f>
        <v>1659</v>
      </c>
      <c r="P131" s="581"/>
      <c r="Q131" s="587" t="s">
        <v>296</v>
      </c>
      <c r="R131" s="588"/>
      <c r="S131" s="17"/>
      <c r="T131" s="17"/>
      <c r="U131" s="17"/>
      <c r="V131" s="17"/>
      <c r="W131" s="17"/>
      <c r="X131" s="17"/>
      <c r="Y131" s="17"/>
      <c r="Z131" s="17"/>
      <c r="AA131" s="17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</row>
    <row r="132" spans="1:66" x14ac:dyDescent="0.2">
      <c r="A132" s="25"/>
      <c r="B132" s="221"/>
      <c r="C132" s="581"/>
      <c r="D132" s="581"/>
      <c r="E132" s="581"/>
      <c r="F132" s="581"/>
      <c r="G132" s="581"/>
      <c r="H132" s="581"/>
      <c r="I132" s="581"/>
      <c r="J132" s="581"/>
      <c r="K132" s="545"/>
      <c r="L132" s="545"/>
      <c r="M132" s="581"/>
      <c r="N132" s="581"/>
      <c r="O132" s="581"/>
      <c r="P132" s="581"/>
      <c r="Q132" s="581"/>
      <c r="R132" s="581"/>
      <c r="S132" s="17"/>
      <c r="T132" s="17"/>
      <c r="U132" s="17"/>
      <c r="V132" s="17"/>
      <c r="W132" s="17"/>
      <c r="X132" s="17"/>
      <c r="Y132" s="17"/>
      <c r="Z132" s="17"/>
      <c r="AA132" s="17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</row>
    <row r="133" spans="1:66" x14ac:dyDescent="0.2">
      <c r="A133" s="25"/>
      <c r="B133" s="220" t="s">
        <v>113</v>
      </c>
      <c r="C133" s="582">
        <v>30</v>
      </c>
      <c r="D133" s="582"/>
      <c r="E133" s="582">
        <v>30</v>
      </c>
      <c r="F133" s="582"/>
      <c r="G133" s="582">
        <f>Purchases!$E133*4</f>
        <v>120</v>
      </c>
      <c r="H133" s="582"/>
      <c r="I133" s="582">
        <v>125</v>
      </c>
      <c r="J133" s="582"/>
      <c r="K133" s="544">
        <v>150</v>
      </c>
      <c r="L133" s="544">
        <v>200</v>
      </c>
      <c r="M133" s="581">
        <f>Purchases!$C133*Purchases!$K133</f>
        <v>4500</v>
      </c>
      <c r="N133" s="581"/>
      <c r="O133" s="581">
        <f>Purchases!$E133*Purchases!$L133</f>
        <v>6000</v>
      </c>
      <c r="P133" s="581"/>
      <c r="Q133" s="587" t="s">
        <v>295</v>
      </c>
      <c r="R133" s="588"/>
      <c r="S133" s="17"/>
      <c r="T133" s="17"/>
      <c r="U133" s="17"/>
      <c r="V133" s="17"/>
      <c r="W133" s="17"/>
      <c r="X133" s="17"/>
      <c r="Y133" s="17"/>
      <c r="Z133" s="17"/>
      <c r="AA133" s="17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</row>
    <row r="134" spans="1:66" x14ac:dyDescent="0.2">
      <c r="A134" s="25"/>
      <c r="B134" s="220" t="s">
        <v>46</v>
      </c>
      <c r="C134" s="582">
        <v>300</v>
      </c>
      <c r="D134" s="582"/>
      <c r="E134" s="582">
        <v>300</v>
      </c>
      <c r="F134" s="582"/>
      <c r="G134" s="582"/>
      <c r="H134" s="582"/>
      <c r="I134" s="582"/>
      <c r="J134" s="582"/>
      <c r="K134" s="544">
        <v>1</v>
      </c>
      <c r="L134" s="544">
        <v>0.99999999999999989</v>
      </c>
      <c r="M134" s="581">
        <f>Purchases!$C134*Purchases!$K134</f>
        <v>300</v>
      </c>
      <c r="N134" s="581"/>
      <c r="O134" s="581">
        <f>Purchases!$E134*Purchases!$L134</f>
        <v>299.99999999999994</v>
      </c>
      <c r="P134" s="581"/>
      <c r="Q134" s="587" t="s">
        <v>295</v>
      </c>
      <c r="R134" s="588"/>
      <c r="S134" s="17"/>
      <c r="T134" s="17"/>
      <c r="U134" s="17"/>
      <c r="V134" s="17"/>
      <c r="W134" s="17"/>
      <c r="X134" s="17"/>
      <c r="Y134" s="17"/>
      <c r="Z134" s="17"/>
      <c r="AA134" s="17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</row>
    <row r="135" spans="1:66" x14ac:dyDescent="0.2">
      <c r="A135" s="25"/>
      <c r="B135" s="220" t="s">
        <v>114</v>
      </c>
      <c r="C135" s="582">
        <v>30</v>
      </c>
      <c r="D135" s="582"/>
      <c r="E135" s="582">
        <v>30</v>
      </c>
      <c r="F135" s="582"/>
      <c r="G135" s="582">
        <f>Purchases!$E135*4</f>
        <v>120</v>
      </c>
      <c r="H135" s="582"/>
      <c r="I135" s="582">
        <v>140</v>
      </c>
      <c r="J135" s="582"/>
      <c r="K135" s="544">
        <v>150</v>
      </c>
      <c r="L135" s="544">
        <v>200</v>
      </c>
      <c r="M135" s="581">
        <f>Purchases!$C135*Purchases!$K135</f>
        <v>4500</v>
      </c>
      <c r="N135" s="581"/>
      <c r="O135" s="581">
        <f>Purchases!$E135*Purchases!$L135</f>
        <v>6000</v>
      </c>
      <c r="P135" s="581"/>
      <c r="Q135" s="587" t="s">
        <v>295</v>
      </c>
      <c r="R135" s="588"/>
      <c r="S135" s="17"/>
      <c r="T135" s="17"/>
      <c r="U135" s="17"/>
      <c r="V135" s="17"/>
      <c r="W135" s="17"/>
      <c r="X135" s="17"/>
      <c r="Y135" s="17"/>
      <c r="Z135" s="17"/>
      <c r="AA135" s="17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</row>
    <row r="136" spans="1:66" x14ac:dyDescent="0.2">
      <c r="A136" s="25"/>
      <c r="B136" s="220" t="s">
        <v>46</v>
      </c>
      <c r="C136" s="582">
        <v>300</v>
      </c>
      <c r="D136" s="582"/>
      <c r="E136" s="582">
        <v>300</v>
      </c>
      <c r="F136" s="582"/>
      <c r="G136" s="582"/>
      <c r="H136" s="582"/>
      <c r="I136" s="582"/>
      <c r="J136" s="582"/>
      <c r="K136" s="544">
        <v>1</v>
      </c>
      <c r="L136" s="544">
        <v>0.99999999999999989</v>
      </c>
      <c r="M136" s="581">
        <f>Purchases!$C136*Purchases!$K136</f>
        <v>300</v>
      </c>
      <c r="N136" s="581"/>
      <c r="O136" s="581">
        <f>Purchases!$E136*Purchases!$L136</f>
        <v>299.99999999999994</v>
      </c>
      <c r="P136" s="581"/>
      <c r="Q136" s="587" t="s">
        <v>295</v>
      </c>
      <c r="R136" s="588"/>
      <c r="S136" s="17"/>
      <c r="T136" s="17"/>
      <c r="U136" s="17"/>
      <c r="V136" s="17"/>
      <c r="W136" s="17"/>
      <c r="X136" s="17"/>
      <c r="Y136" s="17"/>
      <c r="Z136" s="17"/>
      <c r="AA136" s="17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</row>
    <row r="137" spans="1:66" x14ac:dyDescent="0.2">
      <c r="A137" s="25"/>
      <c r="B137" s="220"/>
      <c r="C137" s="581"/>
      <c r="D137" s="581"/>
      <c r="E137" s="581"/>
      <c r="F137" s="581"/>
      <c r="G137" s="581"/>
      <c r="H137" s="581"/>
      <c r="I137" s="581"/>
      <c r="J137" s="581"/>
      <c r="K137" s="545"/>
      <c r="L137" s="545"/>
      <c r="M137" s="581"/>
      <c r="N137" s="581"/>
      <c r="O137" s="581"/>
      <c r="P137" s="581"/>
      <c r="Q137" s="581"/>
      <c r="R137" s="581"/>
      <c r="S137" s="17"/>
      <c r="T137" s="17"/>
      <c r="U137" s="17"/>
      <c r="V137" s="17"/>
      <c r="W137" s="17"/>
      <c r="X137" s="17"/>
      <c r="Y137" s="17"/>
      <c r="Z137" s="17"/>
      <c r="AA137" s="17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</row>
    <row r="138" spans="1:66" x14ac:dyDescent="0.2">
      <c r="A138" s="25"/>
      <c r="B138" s="220"/>
      <c r="C138" s="581"/>
      <c r="D138" s="581"/>
      <c r="E138" s="581"/>
      <c r="F138" s="581"/>
      <c r="G138" s="581"/>
      <c r="H138" s="581"/>
      <c r="I138" s="581"/>
      <c r="J138" s="581"/>
      <c r="K138" s="545"/>
      <c r="L138" s="545"/>
      <c r="M138" s="581"/>
      <c r="N138" s="581"/>
      <c r="O138" s="581"/>
      <c r="P138" s="581"/>
      <c r="Q138" s="581"/>
      <c r="R138" s="581"/>
      <c r="S138" s="17"/>
      <c r="T138" s="17"/>
      <c r="U138" s="17"/>
      <c r="V138" s="17"/>
      <c r="W138" s="17"/>
      <c r="X138" s="17"/>
      <c r="Y138" s="17"/>
      <c r="Z138" s="17"/>
      <c r="AA138" s="17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</row>
    <row r="139" spans="1:66" x14ac:dyDescent="0.2">
      <c r="A139" s="25"/>
      <c r="B139" s="225" t="s">
        <v>118</v>
      </c>
      <c r="C139" s="582">
        <v>0.2</v>
      </c>
      <c r="D139" s="582"/>
      <c r="E139" s="582">
        <v>0.2</v>
      </c>
      <c r="F139" s="582"/>
      <c r="G139" s="582">
        <v>0.2</v>
      </c>
      <c r="H139" s="582"/>
      <c r="I139" s="582"/>
      <c r="J139" s="582"/>
      <c r="K139" s="544">
        <v>5000</v>
      </c>
      <c r="L139" s="544">
        <v>10000</v>
      </c>
      <c r="M139" s="581">
        <f>Purchases!$C139*Purchases!$K139</f>
        <v>1000</v>
      </c>
      <c r="N139" s="581"/>
      <c r="O139" s="581">
        <f>Purchases!$E139*Purchases!$L139</f>
        <v>2000</v>
      </c>
      <c r="P139" s="581"/>
      <c r="Q139" s="587" t="s">
        <v>296</v>
      </c>
      <c r="R139" s="588"/>
      <c r="S139" s="17"/>
      <c r="T139" s="17"/>
      <c r="U139" s="17"/>
      <c r="V139" s="17"/>
      <c r="W139" s="17"/>
      <c r="X139" s="17"/>
      <c r="Y139" s="17"/>
      <c r="Z139" s="17"/>
      <c r="AA139" s="17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</row>
    <row r="140" spans="1:66" x14ac:dyDescent="0.2">
      <c r="A140" s="25"/>
      <c r="B140" s="226" t="s">
        <v>120</v>
      </c>
      <c r="C140" s="582">
        <v>1</v>
      </c>
      <c r="D140" s="582"/>
      <c r="E140" s="582">
        <v>0.6</v>
      </c>
      <c r="F140" s="582"/>
      <c r="G140" s="582">
        <v>0.6</v>
      </c>
      <c r="H140" s="582"/>
      <c r="I140" s="582"/>
      <c r="J140" s="582"/>
      <c r="K140" s="544">
        <v>2000</v>
      </c>
      <c r="L140" s="544">
        <v>5000</v>
      </c>
      <c r="M140" s="581">
        <f>Purchases!$C140*Purchases!$K140</f>
        <v>2000</v>
      </c>
      <c r="N140" s="581"/>
      <c r="O140" s="581">
        <f>Purchases!$E140*Purchases!$L140</f>
        <v>3000</v>
      </c>
      <c r="P140" s="581"/>
      <c r="Q140" s="587" t="s">
        <v>296</v>
      </c>
      <c r="R140" s="588"/>
      <c r="S140" s="17"/>
      <c r="T140" s="17"/>
      <c r="U140" s="17"/>
      <c r="V140" s="17"/>
      <c r="W140" s="17"/>
      <c r="X140" s="17"/>
      <c r="Y140" s="17"/>
      <c r="Z140" s="17"/>
      <c r="AA140" s="17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</row>
    <row r="141" spans="1:66" x14ac:dyDescent="0.2">
      <c r="A141" s="25"/>
      <c r="B141" s="222"/>
      <c r="C141" s="581"/>
      <c r="D141" s="581"/>
      <c r="E141" s="581"/>
      <c r="F141" s="581"/>
      <c r="G141" s="581"/>
      <c r="H141" s="581"/>
      <c r="I141" s="581"/>
      <c r="J141" s="581"/>
      <c r="K141" s="545"/>
      <c r="L141" s="545"/>
      <c r="M141" s="581"/>
      <c r="N141" s="581"/>
      <c r="O141" s="581"/>
      <c r="P141" s="581"/>
      <c r="Q141" s="581"/>
      <c r="R141" s="581"/>
      <c r="S141" s="17"/>
      <c r="T141" s="17"/>
      <c r="U141" s="17"/>
      <c r="V141" s="17"/>
      <c r="W141" s="17"/>
      <c r="X141" s="17"/>
      <c r="Y141" s="17"/>
      <c r="Z141" s="17"/>
      <c r="AA141" s="17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</row>
    <row r="142" spans="1:66" x14ac:dyDescent="0.2">
      <c r="A142" s="25"/>
      <c r="B142" s="222" t="s">
        <v>123</v>
      </c>
      <c r="C142" s="582">
        <v>1000</v>
      </c>
      <c r="D142" s="582"/>
      <c r="E142" s="582">
        <v>3000</v>
      </c>
      <c r="F142" s="582"/>
      <c r="G142" s="582">
        <f>Purchases!$E142*4</f>
        <v>12000</v>
      </c>
      <c r="H142" s="582"/>
      <c r="I142" s="582">
        <v>12000</v>
      </c>
      <c r="J142" s="582"/>
      <c r="K142" s="544">
        <v>0</v>
      </c>
      <c r="L142" s="544">
        <f>E142</f>
        <v>3000</v>
      </c>
      <c r="M142" s="581">
        <f>C142</f>
        <v>1000</v>
      </c>
      <c r="N142" s="581"/>
      <c r="O142" s="581">
        <f>Purchases!$E142*Purchases!$L142</f>
        <v>9000000</v>
      </c>
      <c r="P142" s="581"/>
      <c r="Q142" s="587" t="s">
        <v>296</v>
      </c>
      <c r="R142" s="588"/>
      <c r="S142" s="17"/>
      <c r="T142" s="17"/>
      <c r="U142" s="17"/>
      <c r="V142" s="17"/>
      <c r="W142" s="17"/>
      <c r="X142" s="17"/>
      <c r="Y142" s="17"/>
      <c r="Z142" s="17"/>
      <c r="AA142" s="17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</row>
    <row r="143" spans="1:66" x14ac:dyDescent="0.2">
      <c r="A143" s="25"/>
      <c r="B143" s="220"/>
      <c r="C143" s="581"/>
      <c r="D143" s="581"/>
      <c r="E143" s="581"/>
      <c r="F143" s="581"/>
      <c r="G143" s="581"/>
      <c r="H143" s="581"/>
      <c r="I143" s="581"/>
      <c r="J143" s="581"/>
      <c r="K143" s="545"/>
      <c r="L143" s="545"/>
      <c r="M143" s="581"/>
      <c r="N143" s="581"/>
      <c r="O143" s="581"/>
      <c r="P143" s="581"/>
      <c r="Q143" s="581"/>
      <c r="R143" s="581"/>
      <c r="S143" s="17"/>
      <c r="T143" s="17"/>
      <c r="U143" s="17"/>
      <c r="V143" s="17"/>
      <c r="W143" s="17"/>
      <c r="X143" s="17"/>
      <c r="Y143" s="17"/>
      <c r="Z143" s="17"/>
      <c r="AA143" s="17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</row>
    <row r="144" spans="1:66" x14ac:dyDescent="0.2">
      <c r="A144" s="25"/>
      <c r="B144" s="220" t="s">
        <v>124</v>
      </c>
      <c r="C144" s="582">
        <v>1500</v>
      </c>
      <c r="D144" s="582"/>
      <c r="E144" s="582">
        <v>1500</v>
      </c>
      <c r="F144" s="582"/>
      <c r="G144" s="582">
        <f>Purchases!$E144*4</f>
        <v>6000</v>
      </c>
      <c r="H144" s="582"/>
      <c r="I144" s="582"/>
      <c r="J144" s="582"/>
      <c r="K144" s="544" t="s">
        <v>140</v>
      </c>
      <c r="L144" s="544">
        <f>E144</f>
        <v>1500</v>
      </c>
      <c r="M144" s="581">
        <f>C144</f>
        <v>1500</v>
      </c>
      <c r="N144" s="581"/>
      <c r="O144" s="581">
        <f>Purchases!$E144*Purchases!$L144</f>
        <v>2250000</v>
      </c>
      <c r="P144" s="581"/>
      <c r="Q144" s="589" t="s">
        <v>296</v>
      </c>
      <c r="R144" s="590"/>
      <c r="S144" s="17"/>
      <c r="T144" s="17"/>
      <c r="U144" s="17"/>
      <c r="V144" s="17"/>
      <c r="W144" s="17"/>
      <c r="X144" s="17"/>
      <c r="Y144" s="17"/>
      <c r="Z144" s="17"/>
      <c r="AA144" s="17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</row>
    <row r="145" spans="1:66" x14ac:dyDescent="0.2">
      <c r="A145" s="25"/>
      <c r="B145" s="220"/>
      <c r="C145" s="581"/>
      <c r="D145" s="581"/>
      <c r="E145" s="581"/>
      <c r="F145" s="581"/>
      <c r="G145" s="581"/>
      <c r="H145" s="581"/>
      <c r="I145" s="581"/>
      <c r="J145" s="581"/>
      <c r="K145" s="545"/>
      <c r="L145" s="545"/>
      <c r="M145" s="581"/>
      <c r="N145" s="581"/>
      <c r="O145" s="581"/>
      <c r="P145" s="581"/>
      <c r="Q145" s="581"/>
      <c r="R145" s="581"/>
      <c r="S145" s="17"/>
      <c r="T145" s="17"/>
      <c r="U145" s="17"/>
      <c r="V145" s="17"/>
      <c r="W145" s="17"/>
      <c r="X145" s="17"/>
      <c r="Y145" s="17"/>
      <c r="Z145" s="17"/>
      <c r="AA145" s="17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</row>
    <row r="146" spans="1:66" x14ac:dyDescent="0.2">
      <c r="A146" s="25"/>
      <c r="B146" s="222"/>
      <c r="C146" s="581"/>
      <c r="D146" s="581"/>
      <c r="E146" s="581"/>
      <c r="F146" s="581"/>
      <c r="G146" s="581"/>
      <c r="H146" s="581"/>
      <c r="I146" s="581"/>
      <c r="J146" s="581"/>
      <c r="K146" s="545"/>
      <c r="L146" s="545"/>
      <c r="M146" s="581"/>
      <c r="N146" s="581"/>
      <c r="O146" s="581"/>
      <c r="P146" s="581"/>
      <c r="Q146" s="581"/>
      <c r="R146" s="581"/>
      <c r="S146" s="17"/>
      <c r="T146" s="17"/>
      <c r="U146" s="17"/>
      <c r="V146" s="17"/>
      <c r="W146" s="17"/>
      <c r="X146" s="17"/>
      <c r="Y146" s="17"/>
      <c r="Z146" s="17"/>
      <c r="AA146" s="17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</row>
    <row r="147" spans="1:66" x14ac:dyDescent="0.2">
      <c r="A147" s="25"/>
      <c r="B147" s="220" t="s">
        <v>38</v>
      </c>
      <c r="C147" s="582">
        <v>9</v>
      </c>
      <c r="D147" s="582"/>
      <c r="E147" s="582">
        <v>9.17</v>
      </c>
      <c r="F147" s="582"/>
      <c r="G147" s="582">
        <v>20</v>
      </c>
      <c r="H147" s="582"/>
      <c r="I147" s="582">
        <v>29</v>
      </c>
      <c r="J147" s="582"/>
      <c r="K147" s="544">
        <v>100</v>
      </c>
      <c r="L147" s="544">
        <v>100</v>
      </c>
      <c r="M147" s="581">
        <f>Purchases!$C147*Purchases!$K147</f>
        <v>900</v>
      </c>
      <c r="N147" s="581"/>
      <c r="O147" s="581">
        <f>Purchases!$E147*Purchases!$L147</f>
        <v>917</v>
      </c>
      <c r="P147" s="581"/>
      <c r="Q147" s="589" t="s">
        <v>296</v>
      </c>
      <c r="R147" s="590"/>
      <c r="S147" s="17"/>
      <c r="T147" s="17"/>
      <c r="U147" s="17"/>
      <c r="V147" s="17"/>
      <c r="W147" s="17"/>
      <c r="X147" s="17"/>
      <c r="Y147" s="17"/>
      <c r="Z147" s="17"/>
      <c r="AA147" s="17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</row>
    <row r="148" spans="1:66" x14ac:dyDescent="0.2">
      <c r="A148" s="25"/>
      <c r="B148" s="222" t="s">
        <v>39</v>
      </c>
      <c r="C148" s="582">
        <v>9</v>
      </c>
      <c r="D148" s="582"/>
      <c r="E148" s="582">
        <v>9.17</v>
      </c>
      <c r="F148" s="582"/>
      <c r="G148" s="582">
        <v>20</v>
      </c>
      <c r="H148" s="582"/>
      <c r="I148" s="582">
        <v>29</v>
      </c>
      <c r="J148" s="582"/>
      <c r="K148" s="544">
        <v>0</v>
      </c>
      <c r="L148" s="544">
        <v>100</v>
      </c>
      <c r="M148" s="581">
        <f>Purchases!$C148*Purchases!$K148</f>
        <v>0</v>
      </c>
      <c r="N148" s="581"/>
      <c r="O148" s="581">
        <f>Purchases!$E148*Purchases!$L148</f>
        <v>917</v>
      </c>
      <c r="P148" s="581"/>
      <c r="Q148" s="589" t="s">
        <v>296</v>
      </c>
      <c r="R148" s="590"/>
      <c r="S148" s="17"/>
      <c r="T148" s="17"/>
      <c r="U148" s="17"/>
      <c r="V148" s="17"/>
      <c r="W148" s="17"/>
      <c r="X148" s="17"/>
      <c r="Y148" s="17"/>
      <c r="Z148" s="17"/>
      <c r="AA148" s="17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</row>
    <row r="149" spans="1:66" x14ac:dyDescent="0.2">
      <c r="A149" s="25"/>
      <c r="B149" s="220" t="s">
        <v>40</v>
      </c>
      <c r="C149" s="582">
        <v>9</v>
      </c>
      <c r="D149" s="582"/>
      <c r="E149" s="582">
        <v>9.17</v>
      </c>
      <c r="F149" s="582"/>
      <c r="G149" s="582">
        <v>20</v>
      </c>
      <c r="H149" s="582"/>
      <c r="I149" s="582">
        <v>29</v>
      </c>
      <c r="J149" s="582"/>
      <c r="K149" s="544">
        <v>0</v>
      </c>
      <c r="L149" s="544">
        <v>100</v>
      </c>
      <c r="M149" s="581">
        <f>Purchases!$C149*Purchases!$K149</f>
        <v>0</v>
      </c>
      <c r="N149" s="581"/>
      <c r="O149" s="581">
        <f>Purchases!$E149*Purchases!$L149</f>
        <v>917</v>
      </c>
      <c r="P149" s="581"/>
      <c r="Q149" s="589" t="s">
        <v>296</v>
      </c>
      <c r="R149" s="590"/>
      <c r="S149" s="17"/>
      <c r="T149" s="17"/>
      <c r="U149" s="17"/>
      <c r="V149" s="17"/>
      <c r="W149" s="17"/>
      <c r="X149" s="17"/>
      <c r="Y149" s="17"/>
      <c r="Z149" s="17"/>
      <c r="AA149" s="17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</row>
    <row r="150" spans="1:66" x14ac:dyDescent="0.2">
      <c r="A150" s="25"/>
      <c r="B150" s="222" t="s">
        <v>41</v>
      </c>
      <c r="C150" s="582">
        <v>9</v>
      </c>
      <c r="D150" s="582"/>
      <c r="E150" s="582">
        <v>9.17</v>
      </c>
      <c r="F150" s="582"/>
      <c r="G150" s="582">
        <v>20</v>
      </c>
      <c r="H150" s="582"/>
      <c r="I150" s="582">
        <v>29</v>
      </c>
      <c r="J150" s="582"/>
      <c r="K150" s="544">
        <v>0</v>
      </c>
      <c r="L150" s="544">
        <v>100</v>
      </c>
      <c r="M150" s="581">
        <f>Purchases!$C150*Purchases!$K150</f>
        <v>0</v>
      </c>
      <c r="N150" s="581"/>
      <c r="O150" s="581">
        <f>Purchases!$E150*Purchases!$L150</f>
        <v>917</v>
      </c>
      <c r="P150" s="581"/>
      <c r="Q150" s="589" t="s">
        <v>296</v>
      </c>
      <c r="R150" s="590"/>
      <c r="S150" s="17"/>
      <c r="T150" s="17"/>
      <c r="U150" s="17"/>
      <c r="V150" s="17"/>
      <c r="W150" s="17"/>
      <c r="X150" s="17"/>
      <c r="Y150" s="17"/>
      <c r="Z150" s="17"/>
      <c r="AA150" s="17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</row>
    <row r="151" spans="1:66" x14ac:dyDescent="0.2">
      <c r="A151" s="25"/>
      <c r="B151" s="220"/>
      <c r="C151" s="581"/>
      <c r="D151" s="581"/>
      <c r="E151" s="581"/>
      <c r="F151" s="581"/>
      <c r="G151" s="581"/>
      <c r="H151" s="581"/>
      <c r="I151" s="581"/>
      <c r="J151" s="581"/>
      <c r="K151" s="545"/>
      <c r="L151" s="545"/>
      <c r="M151" s="581"/>
      <c r="N151" s="581"/>
      <c r="O151" s="581"/>
      <c r="P151" s="581"/>
      <c r="Q151" s="581"/>
      <c r="R151" s="581"/>
      <c r="S151" s="17"/>
      <c r="T151" s="17"/>
      <c r="U151" s="17"/>
      <c r="V151" s="17"/>
      <c r="W151" s="17"/>
      <c r="X151" s="17"/>
      <c r="Y151" s="17"/>
      <c r="Z151" s="17"/>
      <c r="AA151" s="17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</row>
    <row r="152" spans="1:66" x14ac:dyDescent="0.2">
      <c r="A152" s="25"/>
      <c r="B152" s="222" t="s">
        <v>42</v>
      </c>
      <c r="C152" s="582">
        <v>4</v>
      </c>
      <c r="D152" s="582"/>
      <c r="E152" s="582">
        <v>3.97</v>
      </c>
      <c r="F152" s="582"/>
      <c r="G152" s="582">
        <v>12</v>
      </c>
      <c r="H152" s="582"/>
      <c r="I152" s="582">
        <v>16</v>
      </c>
      <c r="J152" s="582"/>
      <c r="K152" s="544">
        <v>150</v>
      </c>
      <c r="L152" s="544">
        <v>150</v>
      </c>
      <c r="M152" s="581">
        <f>Purchases!$C152*Purchases!$K152</f>
        <v>600</v>
      </c>
      <c r="N152" s="581"/>
      <c r="O152" s="581">
        <f>Purchases!$E152*Purchases!$L152</f>
        <v>595.5</v>
      </c>
      <c r="P152" s="581"/>
      <c r="Q152" s="589" t="s">
        <v>296</v>
      </c>
      <c r="R152" s="590"/>
      <c r="S152" s="17"/>
      <c r="T152" s="17"/>
      <c r="U152" s="17"/>
      <c r="V152" s="17"/>
      <c r="W152" s="17"/>
      <c r="X152" s="17"/>
      <c r="Y152" s="17"/>
      <c r="Z152" s="17"/>
      <c r="AA152" s="17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</row>
    <row r="153" spans="1:66" x14ac:dyDescent="0.2">
      <c r="A153" s="25"/>
      <c r="B153" s="220" t="s">
        <v>43</v>
      </c>
      <c r="C153" s="582">
        <v>4</v>
      </c>
      <c r="D153" s="582"/>
      <c r="E153" s="582">
        <v>3.97</v>
      </c>
      <c r="F153" s="582"/>
      <c r="G153" s="582">
        <v>12</v>
      </c>
      <c r="H153" s="582"/>
      <c r="I153" s="582">
        <v>16</v>
      </c>
      <c r="J153" s="582"/>
      <c r="K153" s="544">
        <v>150</v>
      </c>
      <c r="L153" s="544">
        <v>150</v>
      </c>
      <c r="M153" s="581">
        <f>Purchases!$C153*Purchases!$K153</f>
        <v>600</v>
      </c>
      <c r="N153" s="581"/>
      <c r="O153" s="581">
        <f>Purchases!$E153*Purchases!$L153</f>
        <v>595.5</v>
      </c>
      <c r="P153" s="581"/>
      <c r="Q153" s="589" t="s">
        <v>296</v>
      </c>
      <c r="R153" s="590"/>
      <c r="S153" s="17"/>
      <c r="T153" s="17"/>
      <c r="U153" s="17"/>
      <c r="V153" s="17"/>
      <c r="W153" s="17"/>
      <c r="X153" s="17"/>
      <c r="Y153" s="17"/>
      <c r="Z153" s="17"/>
      <c r="AA153" s="17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</row>
    <row r="154" spans="1:66" x14ac:dyDescent="0.2">
      <c r="A154" s="25"/>
      <c r="B154" s="222" t="s">
        <v>44</v>
      </c>
      <c r="C154" s="582">
        <v>4</v>
      </c>
      <c r="D154" s="582"/>
      <c r="E154" s="582">
        <v>3.97</v>
      </c>
      <c r="F154" s="582"/>
      <c r="G154" s="582">
        <v>12</v>
      </c>
      <c r="H154" s="582"/>
      <c r="I154" s="582">
        <v>16</v>
      </c>
      <c r="J154" s="582"/>
      <c r="K154" s="544">
        <v>0</v>
      </c>
      <c r="L154" s="544">
        <v>150</v>
      </c>
      <c r="M154" s="581">
        <f>Purchases!$C154*Purchases!$K154</f>
        <v>0</v>
      </c>
      <c r="N154" s="581"/>
      <c r="O154" s="581">
        <f>Purchases!$E154*Purchases!$L154</f>
        <v>595.5</v>
      </c>
      <c r="P154" s="581"/>
      <c r="Q154" s="589" t="s">
        <v>296</v>
      </c>
      <c r="R154" s="590"/>
      <c r="S154" s="17"/>
      <c r="T154" s="17"/>
      <c r="U154" s="17"/>
      <c r="V154" s="17"/>
      <c r="W154" s="17"/>
      <c r="X154" s="17"/>
      <c r="Y154" s="17"/>
      <c r="Z154" s="17"/>
      <c r="AA154" s="17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</row>
    <row r="155" spans="1:66" x14ac:dyDescent="0.2">
      <c r="A155" s="25"/>
      <c r="B155" s="222" t="s">
        <v>45</v>
      </c>
      <c r="C155" s="582">
        <v>4</v>
      </c>
      <c r="D155" s="582"/>
      <c r="E155" s="582">
        <v>3.97</v>
      </c>
      <c r="F155" s="582"/>
      <c r="G155" s="582">
        <v>12</v>
      </c>
      <c r="H155" s="582"/>
      <c r="I155" s="582">
        <v>16</v>
      </c>
      <c r="J155" s="582"/>
      <c r="K155" s="544">
        <v>0</v>
      </c>
      <c r="L155" s="544">
        <v>150</v>
      </c>
      <c r="M155" s="581">
        <f>Purchases!$C155*Purchases!$K155</f>
        <v>0</v>
      </c>
      <c r="N155" s="581"/>
      <c r="O155" s="581">
        <f>Purchases!$E155*Purchases!$L155</f>
        <v>595.5</v>
      </c>
      <c r="P155" s="581"/>
      <c r="Q155" s="589" t="s">
        <v>296</v>
      </c>
      <c r="R155" s="590"/>
      <c r="S155" s="17"/>
      <c r="T155" s="17"/>
      <c r="U155" s="17"/>
      <c r="V155" s="17"/>
      <c r="W155" s="17"/>
      <c r="X155" s="17"/>
      <c r="Y155" s="17"/>
      <c r="Z155" s="17"/>
      <c r="AA155" s="17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</row>
    <row r="156" spans="1:66" x14ac:dyDescent="0.2">
      <c r="A156" s="25"/>
      <c r="B156" s="220"/>
      <c r="C156" s="581"/>
      <c r="D156" s="581"/>
      <c r="E156" s="581"/>
      <c r="F156" s="581"/>
      <c r="G156" s="581"/>
      <c r="H156" s="581"/>
      <c r="I156" s="581"/>
      <c r="J156" s="581"/>
      <c r="K156" s="545"/>
      <c r="L156" s="545"/>
      <c r="M156" s="581"/>
      <c r="N156" s="581"/>
      <c r="O156" s="581"/>
      <c r="P156" s="581"/>
      <c r="Q156" s="581"/>
      <c r="R156" s="581"/>
      <c r="S156" s="17"/>
      <c r="T156" s="17"/>
      <c r="U156" s="17"/>
      <c r="V156" s="17"/>
      <c r="W156" s="17"/>
      <c r="X156" s="17"/>
      <c r="Y156" s="17"/>
      <c r="Z156" s="17"/>
      <c r="AA156" s="17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</row>
    <row r="157" spans="1:66" x14ac:dyDescent="0.2">
      <c r="A157" s="25"/>
      <c r="B157" s="222" t="s">
        <v>47</v>
      </c>
      <c r="C157" s="582">
        <v>1</v>
      </c>
      <c r="D157" s="582"/>
      <c r="E157" s="582">
        <v>0.8</v>
      </c>
      <c r="F157" s="582"/>
      <c r="G157" s="582">
        <v>5</v>
      </c>
      <c r="H157" s="582"/>
      <c r="I157" s="582">
        <v>15</v>
      </c>
      <c r="J157" s="582"/>
      <c r="K157" s="544">
        <v>100</v>
      </c>
      <c r="L157" s="544">
        <v>100</v>
      </c>
      <c r="M157" s="581">
        <f>Purchases!$C157*Purchases!$K157</f>
        <v>100</v>
      </c>
      <c r="N157" s="581"/>
      <c r="O157" s="581">
        <f>Purchases!$E157*Purchases!$L157</f>
        <v>80</v>
      </c>
      <c r="P157" s="581"/>
      <c r="Q157" s="589" t="s">
        <v>296</v>
      </c>
      <c r="R157" s="590"/>
      <c r="S157" s="17"/>
      <c r="T157" s="17"/>
      <c r="U157" s="17"/>
      <c r="V157" s="17"/>
      <c r="W157" s="17"/>
      <c r="X157" s="17"/>
      <c r="Y157" s="17"/>
      <c r="Z157" s="17"/>
      <c r="AA157" s="17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</row>
    <row r="158" spans="1:66" x14ac:dyDescent="0.2">
      <c r="A158" s="25"/>
      <c r="B158" s="220" t="s">
        <v>49</v>
      </c>
      <c r="C158" s="582">
        <v>1</v>
      </c>
      <c r="D158" s="582"/>
      <c r="E158" s="582">
        <v>0.8</v>
      </c>
      <c r="F158" s="582"/>
      <c r="G158" s="582">
        <v>5</v>
      </c>
      <c r="H158" s="582"/>
      <c r="I158" s="582">
        <v>15</v>
      </c>
      <c r="J158" s="582"/>
      <c r="K158" s="544">
        <v>100</v>
      </c>
      <c r="L158" s="544">
        <v>100</v>
      </c>
      <c r="M158" s="581">
        <f>Purchases!$C158*Purchases!$K158</f>
        <v>100</v>
      </c>
      <c r="N158" s="581"/>
      <c r="O158" s="581">
        <f>Purchases!$E158*Purchases!$L158</f>
        <v>80</v>
      </c>
      <c r="P158" s="581"/>
      <c r="Q158" s="589" t="s">
        <v>296</v>
      </c>
      <c r="R158" s="590"/>
      <c r="S158" s="17"/>
      <c r="T158" s="17"/>
      <c r="U158" s="17"/>
      <c r="V158" s="17"/>
      <c r="W158" s="17"/>
      <c r="X158" s="17"/>
      <c r="Y158" s="17"/>
      <c r="Z158" s="17"/>
      <c r="AA158" s="17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</row>
    <row r="159" spans="1:66" x14ac:dyDescent="0.2">
      <c r="A159" s="25"/>
      <c r="B159" s="222" t="s">
        <v>50</v>
      </c>
      <c r="C159" s="582">
        <v>1</v>
      </c>
      <c r="D159" s="582"/>
      <c r="E159" s="582">
        <v>0.8</v>
      </c>
      <c r="F159" s="582"/>
      <c r="G159" s="582">
        <v>5</v>
      </c>
      <c r="H159" s="582"/>
      <c r="I159" s="582">
        <v>15</v>
      </c>
      <c r="J159" s="582"/>
      <c r="K159" s="544">
        <v>100</v>
      </c>
      <c r="L159" s="544">
        <v>100</v>
      </c>
      <c r="M159" s="581">
        <f>Purchases!$C159*Purchases!$K159</f>
        <v>100</v>
      </c>
      <c r="N159" s="581"/>
      <c r="O159" s="581">
        <f>Purchases!$E159*Purchases!$L159</f>
        <v>80</v>
      </c>
      <c r="P159" s="581"/>
      <c r="Q159" s="589" t="s">
        <v>296</v>
      </c>
      <c r="R159" s="590"/>
      <c r="S159" s="17"/>
      <c r="T159" s="17"/>
      <c r="U159" s="17"/>
      <c r="V159" s="17"/>
      <c r="W159" s="17"/>
      <c r="X159" s="17"/>
      <c r="Y159" s="17"/>
      <c r="Z159" s="17"/>
      <c r="AA159" s="17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</row>
    <row r="160" spans="1:66" x14ac:dyDescent="0.2">
      <c r="A160" s="25"/>
      <c r="B160" s="220" t="s">
        <v>52</v>
      </c>
      <c r="C160" s="582">
        <v>1</v>
      </c>
      <c r="D160" s="582"/>
      <c r="E160" s="582">
        <v>0.8</v>
      </c>
      <c r="F160" s="582"/>
      <c r="G160" s="582">
        <v>5</v>
      </c>
      <c r="H160" s="582"/>
      <c r="I160" s="582">
        <v>15</v>
      </c>
      <c r="J160" s="582"/>
      <c r="K160" s="544">
        <v>0</v>
      </c>
      <c r="L160" s="544">
        <v>100</v>
      </c>
      <c r="M160" s="581">
        <f>Purchases!$C160*Purchases!$K160</f>
        <v>0</v>
      </c>
      <c r="N160" s="581"/>
      <c r="O160" s="581">
        <f>Purchases!$E160*Purchases!$L160</f>
        <v>80</v>
      </c>
      <c r="P160" s="581"/>
      <c r="Q160" s="589" t="s">
        <v>296</v>
      </c>
      <c r="R160" s="590"/>
      <c r="S160" s="17"/>
      <c r="T160" s="17"/>
      <c r="U160" s="17"/>
      <c r="V160" s="17"/>
      <c r="W160" s="17"/>
      <c r="X160" s="17"/>
      <c r="Y160" s="17"/>
      <c r="Z160" s="17"/>
      <c r="AA160" s="17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</row>
    <row r="161" spans="1:66" x14ac:dyDescent="0.2">
      <c r="A161" s="25"/>
      <c r="B161" s="222"/>
      <c r="C161" s="581"/>
      <c r="D161" s="581"/>
      <c r="E161" s="581"/>
      <c r="F161" s="581"/>
      <c r="G161" s="581"/>
      <c r="H161" s="581"/>
      <c r="I161" s="581"/>
      <c r="J161" s="581"/>
      <c r="K161" s="545"/>
      <c r="L161" s="545"/>
      <c r="M161" s="581"/>
      <c r="N161" s="581"/>
      <c r="O161" s="581"/>
      <c r="P161" s="581"/>
      <c r="Q161" s="581"/>
      <c r="R161" s="581"/>
      <c r="S161" s="17"/>
      <c r="T161" s="17"/>
      <c r="U161" s="17"/>
      <c r="V161" s="17"/>
      <c r="W161" s="17"/>
      <c r="X161" s="17"/>
      <c r="Y161" s="17"/>
      <c r="Z161" s="17"/>
      <c r="AA161" s="17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</row>
    <row r="162" spans="1:66" x14ac:dyDescent="0.2">
      <c r="A162" s="25"/>
      <c r="B162" s="220" t="s">
        <v>54</v>
      </c>
      <c r="C162" s="582">
        <v>8</v>
      </c>
      <c r="D162" s="582"/>
      <c r="E162" s="582">
        <v>8.2799999999999994</v>
      </c>
      <c r="F162" s="582"/>
      <c r="G162" s="582">
        <v>34</v>
      </c>
      <c r="H162" s="582"/>
      <c r="I162" s="582">
        <v>55</v>
      </c>
      <c r="J162" s="582"/>
      <c r="K162" s="544">
        <v>100</v>
      </c>
      <c r="L162" s="544">
        <v>100</v>
      </c>
      <c r="M162" s="581">
        <f>Purchases!$C162*Purchases!$K162</f>
        <v>800</v>
      </c>
      <c r="N162" s="581"/>
      <c r="O162" s="581">
        <f>Purchases!$E162*Purchases!$L162</f>
        <v>827.99999999999989</v>
      </c>
      <c r="P162" s="581"/>
      <c r="Q162" s="589" t="s">
        <v>296</v>
      </c>
      <c r="R162" s="590"/>
      <c r="S162" s="17"/>
      <c r="T162" s="17"/>
      <c r="U162" s="17"/>
      <c r="V162" s="17"/>
      <c r="W162" s="17"/>
      <c r="X162" s="17"/>
      <c r="Y162" s="17"/>
      <c r="Z162" s="17"/>
      <c r="AA162" s="17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</row>
    <row r="163" spans="1:66" x14ac:dyDescent="0.2">
      <c r="A163" s="25"/>
      <c r="B163" s="222" t="s">
        <v>55</v>
      </c>
      <c r="C163" s="582">
        <v>8</v>
      </c>
      <c r="D163" s="582"/>
      <c r="E163" s="582">
        <v>8.2799999999999994</v>
      </c>
      <c r="F163" s="582"/>
      <c r="G163" s="582">
        <v>34</v>
      </c>
      <c r="H163" s="582"/>
      <c r="I163" s="582">
        <v>55</v>
      </c>
      <c r="J163" s="582"/>
      <c r="K163" s="544">
        <v>0</v>
      </c>
      <c r="L163" s="544">
        <v>100</v>
      </c>
      <c r="M163" s="581">
        <f>Purchases!$C163*Purchases!$K163</f>
        <v>0</v>
      </c>
      <c r="N163" s="581"/>
      <c r="O163" s="581">
        <f>Purchases!$E163*Purchases!$L163</f>
        <v>827.99999999999989</v>
      </c>
      <c r="P163" s="581"/>
      <c r="Q163" s="589" t="s">
        <v>296</v>
      </c>
      <c r="R163" s="590"/>
      <c r="S163" s="17"/>
      <c r="T163" s="17"/>
      <c r="U163" s="17"/>
      <c r="V163" s="17"/>
      <c r="W163" s="17"/>
      <c r="X163" s="17"/>
      <c r="Y163" s="17"/>
      <c r="Z163" s="17"/>
      <c r="AA163" s="17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</row>
    <row r="164" spans="1:66" x14ac:dyDescent="0.2">
      <c r="A164" s="25"/>
      <c r="B164" s="222" t="s">
        <v>56</v>
      </c>
      <c r="C164" s="582">
        <v>8</v>
      </c>
      <c r="D164" s="582"/>
      <c r="E164" s="582">
        <v>8.2799999999999994</v>
      </c>
      <c r="F164" s="582"/>
      <c r="G164" s="582">
        <v>34</v>
      </c>
      <c r="H164" s="582"/>
      <c r="I164" s="582">
        <v>55</v>
      </c>
      <c r="J164" s="582"/>
      <c r="K164" s="544">
        <v>100</v>
      </c>
      <c r="L164" s="544">
        <v>100</v>
      </c>
      <c r="M164" s="581">
        <f>Purchases!$C164*Purchases!$K164</f>
        <v>800</v>
      </c>
      <c r="N164" s="581"/>
      <c r="O164" s="581">
        <f>Purchases!$E164*Purchases!$L164</f>
        <v>827.99999999999989</v>
      </c>
      <c r="P164" s="581"/>
      <c r="Q164" s="589" t="s">
        <v>296</v>
      </c>
      <c r="R164" s="590"/>
      <c r="S164" s="17"/>
      <c r="T164" s="17"/>
      <c r="U164" s="17"/>
      <c r="V164" s="17"/>
      <c r="W164" s="17"/>
      <c r="X164" s="17"/>
      <c r="Y164" s="17"/>
      <c r="Z164" s="17"/>
      <c r="AA164" s="17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</row>
    <row r="165" spans="1:66" x14ac:dyDescent="0.2">
      <c r="A165" s="25"/>
      <c r="B165" s="220" t="s">
        <v>58</v>
      </c>
      <c r="C165" s="582">
        <v>7</v>
      </c>
      <c r="D165" s="582"/>
      <c r="E165" s="582">
        <v>7.12</v>
      </c>
      <c r="F165" s="582"/>
      <c r="G165" s="582">
        <v>34</v>
      </c>
      <c r="H165" s="582"/>
      <c r="I165" s="582">
        <v>55</v>
      </c>
      <c r="J165" s="582"/>
      <c r="K165" s="544">
        <v>0</v>
      </c>
      <c r="L165" s="544">
        <v>100</v>
      </c>
      <c r="M165" s="581">
        <f>Purchases!$C165*Purchases!$K165</f>
        <v>0</v>
      </c>
      <c r="N165" s="581"/>
      <c r="O165" s="581">
        <f>Purchases!$E165*Purchases!$L165</f>
        <v>712</v>
      </c>
      <c r="P165" s="581"/>
      <c r="Q165" s="589" t="s">
        <v>296</v>
      </c>
      <c r="R165" s="590"/>
      <c r="S165" s="17"/>
      <c r="T165" s="17"/>
      <c r="U165" s="17"/>
      <c r="V165" s="17"/>
      <c r="W165" s="17"/>
      <c r="X165" s="17"/>
      <c r="Y165" s="17"/>
      <c r="Z165" s="17"/>
      <c r="AA165" s="17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</row>
    <row r="166" spans="1:66" x14ac:dyDescent="0.2">
      <c r="A166" s="25"/>
      <c r="B166" s="222" t="s">
        <v>60</v>
      </c>
      <c r="C166" s="582">
        <v>7</v>
      </c>
      <c r="D166" s="582"/>
      <c r="E166" s="582">
        <v>7.12</v>
      </c>
      <c r="F166" s="582"/>
      <c r="G166" s="582">
        <v>34</v>
      </c>
      <c r="H166" s="582"/>
      <c r="I166" s="582">
        <v>49</v>
      </c>
      <c r="J166" s="582"/>
      <c r="K166" s="544">
        <v>100</v>
      </c>
      <c r="L166" s="544">
        <v>100</v>
      </c>
      <c r="M166" s="581">
        <f>Purchases!$C166*Purchases!$K166</f>
        <v>700</v>
      </c>
      <c r="N166" s="581"/>
      <c r="O166" s="581">
        <f>Purchases!$E166*Purchases!$L166</f>
        <v>712</v>
      </c>
      <c r="P166" s="581"/>
      <c r="Q166" s="589" t="s">
        <v>296</v>
      </c>
      <c r="R166" s="590"/>
      <c r="S166" s="17"/>
      <c r="T166" s="17"/>
      <c r="U166" s="17"/>
      <c r="V166" s="17"/>
      <c r="W166" s="17"/>
      <c r="X166" s="17"/>
      <c r="Y166" s="17"/>
      <c r="Z166" s="17"/>
      <c r="AA166" s="17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</row>
    <row r="167" spans="1:66" x14ac:dyDescent="0.2">
      <c r="A167" s="25"/>
      <c r="B167" s="220" t="s">
        <v>62</v>
      </c>
      <c r="C167" s="582">
        <v>7</v>
      </c>
      <c r="D167" s="582"/>
      <c r="E167" s="582">
        <v>7.12</v>
      </c>
      <c r="F167" s="582"/>
      <c r="G167" s="582">
        <v>34</v>
      </c>
      <c r="H167" s="582"/>
      <c r="I167" s="582">
        <v>49</v>
      </c>
      <c r="J167" s="582"/>
      <c r="K167" s="544">
        <v>0</v>
      </c>
      <c r="L167" s="544">
        <v>100</v>
      </c>
      <c r="M167" s="581">
        <f>Purchases!$C167*Purchases!$K167</f>
        <v>0</v>
      </c>
      <c r="N167" s="581"/>
      <c r="O167" s="581">
        <f>Purchases!$E167*Purchases!$L167</f>
        <v>712</v>
      </c>
      <c r="P167" s="581"/>
      <c r="Q167" s="589" t="s">
        <v>296</v>
      </c>
      <c r="R167" s="590"/>
      <c r="S167" s="17"/>
      <c r="T167" s="17"/>
      <c r="U167" s="17"/>
      <c r="V167" s="17"/>
      <c r="W167" s="17"/>
      <c r="X167" s="17"/>
      <c r="Y167" s="17"/>
      <c r="Z167" s="17"/>
      <c r="AA167" s="17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</row>
    <row r="168" spans="1:66" x14ac:dyDescent="0.2">
      <c r="A168" s="25"/>
      <c r="B168" s="222" t="s">
        <v>63</v>
      </c>
      <c r="C168" s="582">
        <v>7</v>
      </c>
      <c r="D168" s="582"/>
      <c r="E168" s="582">
        <v>7.12</v>
      </c>
      <c r="F168" s="582"/>
      <c r="G168" s="582">
        <v>34</v>
      </c>
      <c r="H168" s="582"/>
      <c r="I168" s="582">
        <v>55</v>
      </c>
      <c r="J168" s="582"/>
      <c r="K168" s="544">
        <v>0</v>
      </c>
      <c r="L168" s="544">
        <v>100</v>
      </c>
      <c r="M168" s="581">
        <f>Purchases!$C168*Purchases!$K168</f>
        <v>0</v>
      </c>
      <c r="N168" s="581"/>
      <c r="O168" s="581">
        <f>Purchases!$E168*Purchases!$L168</f>
        <v>712</v>
      </c>
      <c r="P168" s="581"/>
      <c r="Q168" s="589" t="s">
        <v>296</v>
      </c>
      <c r="R168" s="590"/>
      <c r="S168" s="17"/>
      <c r="T168" s="17"/>
      <c r="U168" s="17"/>
      <c r="V168" s="17"/>
      <c r="W168" s="17"/>
      <c r="X168" s="17"/>
      <c r="Y168" s="17"/>
      <c r="Z168" s="17"/>
      <c r="AA168" s="17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</row>
    <row r="169" spans="1:66" x14ac:dyDescent="0.2">
      <c r="A169" s="25"/>
      <c r="B169" s="220" t="s">
        <v>65</v>
      </c>
      <c r="C169" s="582">
        <v>7</v>
      </c>
      <c r="D169" s="582"/>
      <c r="E169" s="582">
        <v>7.12</v>
      </c>
      <c r="F169" s="582"/>
      <c r="G169" s="582">
        <v>34</v>
      </c>
      <c r="H169" s="582"/>
      <c r="I169" s="582">
        <v>55</v>
      </c>
      <c r="J169" s="582"/>
      <c r="K169" s="544">
        <v>0</v>
      </c>
      <c r="L169" s="544">
        <v>100</v>
      </c>
      <c r="M169" s="581">
        <f>Purchases!$C169*Purchases!$K169</f>
        <v>0</v>
      </c>
      <c r="N169" s="581"/>
      <c r="O169" s="581">
        <f>Purchases!$E169*Purchases!$L169</f>
        <v>712</v>
      </c>
      <c r="P169" s="581"/>
      <c r="Q169" s="589" t="s">
        <v>296</v>
      </c>
      <c r="R169" s="590"/>
      <c r="S169" s="17"/>
      <c r="T169" s="17"/>
      <c r="U169" s="17"/>
      <c r="V169" s="17"/>
      <c r="W169" s="17"/>
      <c r="X169" s="17"/>
      <c r="Y169" s="17"/>
      <c r="Z169" s="17"/>
      <c r="AA169" s="17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</row>
    <row r="170" spans="1:66" x14ac:dyDescent="0.2">
      <c r="A170" s="25"/>
      <c r="B170" s="222"/>
      <c r="C170" s="581"/>
      <c r="D170" s="581"/>
      <c r="E170" s="581"/>
      <c r="F170" s="581"/>
      <c r="G170" s="581"/>
      <c r="H170" s="581"/>
      <c r="I170" s="581"/>
      <c r="J170" s="581"/>
      <c r="K170" s="545"/>
      <c r="L170" s="545"/>
      <c r="M170" s="581"/>
      <c r="N170" s="581"/>
      <c r="O170" s="581"/>
      <c r="P170" s="581"/>
      <c r="Q170" s="581"/>
      <c r="R170" s="581"/>
      <c r="S170" s="17"/>
      <c r="T170" s="17"/>
      <c r="U170" s="17"/>
      <c r="V170" s="17"/>
      <c r="W170" s="17"/>
      <c r="X170" s="17"/>
      <c r="Y170" s="17"/>
      <c r="Z170" s="17"/>
      <c r="AA170" s="17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</row>
    <row r="171" spans="1:66" x14ac:dyDescent="0.2">
      <c r="A171" s="25"/>
      <c r="B171" s="220" t="s">
        <v>67</v>
      </c>
      <c r="C171" s="582">
        <v>30</v>
      </c>
      <c r="D171" s="582"/>
      <c r="E171" s="582">
        <v>32</v>
      </c>
      <c r="F171" s="582"/>
      <c r="G171" s="582">
        <v>130</v>
      </c>
      <c r="H171" s="582"/>
      <c r="I171" s="582">
        <v>199</v>
      </c>
      <c r="J171" s="582"/>
      <c r="K171" s="544">
        <v>100</v>
      </c>
      <c r="L171" s="544">
        <v>200</v>
      </c>
      <c r="M171" s="581">
        <f>Purchases!$C171*Purchases!$K171</f>
        <v>3000</v>
      </c>
      <c r="N171" s="581"/>
      <c r="O171" s="581">
        <f>Purchases!$E171*Purchases!$L171</f>
        <v>6400</v>
      </c>
      <c r="P171" s="581"/>
      <c r="Q171" s="589" t="s">
        <v>296</v>
      </c>
      <c r="R171" s="590"/>
      <c r="S171" s="17"/>
      <c r="T171" s="17"/>
      <c r="U171" s="17"/>
      <c r="V171" s="17"/>
      <c r="W171" s="17"/>
      <c r="X171" s="17"/>
      <c r="Y171" s="17"/>
      <c r="Z171" s="17"/>
      <c r="AA171" s="17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</row>
    <row r="172" spans="1:66" x14ac:dyDescent="0.2">
      <c r="A172" s="25"/>
      <c r="B172" s="222" t="s">
        <v>68</v>
      </c>
      <c r="C172" s="581"/>
      <c r="D172" s="581"/>
      <c r="E172" s="581"/>
      <c r="F172" s="581"/>
      <c r="G172" s="581"/>
      <c r="H172" s="581"/>
      <c r="I172" s="581"/>
      <c r="J172" s="581"/>
      <c r="K172" s="545">
        <v>0</v>
      </c>
      <c r="L172" s="545">
        <v>0.99999999999999989</v>
      </c>
      <c r="M172" s="581">
        <f>Purchases!$C172*Purchases!$K172</f>
        <v>0</v>
      </c>
      <c r="N172" s="581"/>
      <c r="O172" s="581">
        <f>Purchases!$E172*Purchases!$L172</f>
        <v>0</v>
      </c>
      <c r="P172" s="581"/>
      <c r="Q172" s="589" t="s">
        <v>296</v>
      </c>
      <c r="R172" s="590"/>
      <c r="S172" s="17"/>
      <c r="T172" s="17"/>
      <c r="U172" s="17"/>
      <c r="V172" s="17"/>
      <c r="W172" s="17"/>
      <c r="X172" s="17"/>
      <c r="Y172" s="17"/>
      <c r="Z172" s="17"/>
      <c r="AA172" s="17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</row>
    <row r="173" spans="1:66" x14ac:dyDescent="0.2">
      <c r="A173" s="25"/>
      <c r="B173" s="222" t="s">
        <v>69</v>
      </c>
      <c r="C173" s="582">
        <v>30</v>
      </c>
      <c r="D173" s="582"/>
      <c r="E173" s="582">
        <v>30</v>
      </c>
      <c r="F173" s="582"/>
      <c r="G173" s="582">
        <f>Purchases!$E173*4</f>
        <v>120</v>
      </c>
      <c r="H173" s="582"/>
      <c r="I173" s="582">
        <v>160</v>
      </c>
      <c r="J173" s="582"/>
      <c r="K173" s="544">
        <v>0</v>
      </c>
      <c r="L173" s="544">
        <v>200</v>
      </c>
      <c r="M173" s="581">
        <f>Purchases!$C173*Purchases!$K173</f>
        <v>0</v>
      </c>
      <c r="N173" s="581"/>
      <c r="O173" s="581">
        <f>Purchases!$E173*Purchases!$L173</f>
        <v>6000</v>
      </c>
      <c r="P173" s="581"/>
      <c r="Q173" s="589" t="s">
        <v>296</v>
      </c>
      <c r="R173" s="590"/>
      <c r="S173" s="17"/>
      <c r="T173" s="17"/>
      <c r="U173" s="17"/>
      <c r="V173" s="17"/>
      <c r="W173" s="17"/>
      <c r="X173" s="17"/>
      <c r="Y173" s="17"/>
      <c r="Z173" s="17"/>
      <c r="AA173" s="17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</row>
    <row r="174" spans="1:66" x14ac:dyDescent="0.2">
      <c r="A174" s="25"/>
      <c r="B174" s="220" t="s">
        <v>68</v>
      </c>
      <c r="C174" s="581"/>
      <c r="D174" s="581"/>
      <c r="E174" s="581"/>
      <c r="F174" s="581"/>
      <c r="G174" s="581"/>
      <c r="H174" s="581"/>
      <c r="I174" s="581"/>
      <c r="J174" s="581"/>
      <c r="K174" s="545">
        <v>0</v>
      </c>
      <c r="L174" s="545">
        <v>0.99999999999999989</v>
      </c>
      <c r="M174" s="581">
        <f>Purchases!$C174*Purchases!$K174</f>
        <v>0</v>
      </c>
      <c r="N174" s="581"/>
      <c r="O174" s="581">
        <f>Purchases!$E174*Purchases!$L174</f>
        <v>0</v>
      </c>
      <c r="P174" s="581"/>
      <c r="Q174" s="589" t="s">
        <v>296</v>
      </c>
      <c r="R174" s="590"/>
      <c r="S174" s="17"/>
      <c r="T174" s="17"/>
      <c r="U174" s="17"/>
      <c r="V174" s="17"/>
      <c r="W174" s="17"/>
      <c r="X174" s="17"/>
      <c r="Y174" s="17"/>
      <c r="Z174" s="17"/>
      <c r="AA174" s="17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</row>
    <row r="175" spans="1:66" x14ac:dyDescent="0.2">
      <c r="A175" s="25"/>
      <c r="B175" s="222"/>
      <c r="C175" s="581"/>
      <c r="D175" s="581"/>
      <c r="E175" s="581"/>
      <c r="F175" s="581"/>
      <c r="G175" s="581"/>
      <c r="H175" s="581"/>
      <c r="I175" s="581"/>
      <c r="J175" s="581"/>
      <c r="K175" s="545"/>
      <c r="L175" s="545"/>
      <c r="M175" s="581"/>
      <c r="N175" s="581"/>
      <c r="O175" s="581"/>
      <c r="P175" s="581"/>
      <c r="Q175" s="581"/>
      <c r="R175" s="581"/>
      <c r="S175" s="17"/>
      <c r="T175" s="17"/>
      <c r="U175" s="17"/>
      <c r="V175" s="17"/>
      <c r="W175" s="17"/>
      <c r="X175" s="17"/>
      <c r="Y175" s="17"/>
      <c r="Z175" s="17"/>
      <c r="AA175" s="17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</row>
    <row r="176" spans="1:66" x14ac:dyDescent="0.2">
      <c r="A176" s="25"/>
      <c r="B176" s="227" t="s">
        <v>73</v>
      </c>
      <c r="C176" s="581"/>
      <c r="D176" s="581"/>
      <c r="E176" s="581"/>
      <c r="F176" s="581"/>
      <c r="G176" s="581"/>
      <c r="H176" s="581"/>
      <c r="I176" s="581"/>
      <c r="J176" s="581"/>
      <c r="K176" s="545">
        <v>0</v>
      </c>
      <c r="L176" s="545">
        <v>0</v>
      </c>
      <c r="M176" s="581">
        <f>Purchases!$C176*Purchases!$K176</f>
        <v>0</v>
      </c>
      <c r="N176" s="581"/>
      <c r="O176" s="581">
        <f>Purchases!$E176*Purchases!$L176</f>
        <v>0</v>
      </c>
      <c r="P176" s="581"/>
      <c r="Q176" s="581"/>
      <c r="R176" s="581"/>
      <c r="S176" s="17"/>
      <c r="T176" s="17"/>
      <c r="U176" s="17"/>
      <c r="V176" s="17"/>
      <c r="W176" s="17"/>
      <c r="X176" s="17"/>
      <c r="Y176" s="17"/>
      <c r="Z176" s="17"/>
      <c r="AA176" s="17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</row>
    <row r="177" spans="1:66" x14ac:dyDescent="0.2">
      <c r="A177" s="25"/>
      <c r="B177" s="222" t="s">
        <v>74</v>
      </c>
      <c r="C177" s="582">
        <v>100</v>
      </c>
      <c r="D177" s="582"/>
      <c r="E177" s="582">
        <v>100</v>
      </c>
      <c r="F177" s="582"/>
      <c r="G177" s="582"/>
      <c r="H177" s="582"/>
      <c r="I177" s="582"/>
      <c r="J177" s="582"/>
      <c r="K177" s="544">
        <v>12</v>
      </c>
      <c r="L177" s="544">
        <v>12</v>
      </c>
      <c r="M177" s="581">
        <f>Purchases!$C177*Purchases!$K177</f>
        <v>1200</v>
      </c>
      <c r="N177" s="581"/>
      <c r="O177" s="581">
        <f>Purchases!$E177*Purchases!$L177</f>
        <v>1200</v>
      </c>
      <c r="P177" s="581"/>
      <c r="Q177" s="589" t="s">
        <v>296</v>
      </c>
      <c r="R177" s="590"/>
      <c r="S177" s="17"/>
      <c r="T177" s="17"/>
      <c r="U177" s="17"/>
      <c r="V177" s="17"/>
      <c r="W177" s="17"/>
      <c r="X177" s="17"/>
      <c r="Y177" s="17"/>
      <c r="Z177" s="17"/>
      <c r="AA177" s="17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</row>
    <row r="178" spans="1:66" x14ac:dyDescent="0.2">
      <c r="A178" s="25"/>
      <c r="B178" s="222" t="s">
        <v>68</v>
      </c>
      <c r="C178" s="582">
        <v>300</v>
      </c>
      <c r="D178" s="582"/>
      <c r="E178" s="582">
        <v>300</v>
      </c>
      <c r="F178" s="582"/>
      <c r="G178" s="582"/>
      <c r="H178" s="582"/>
      <c r="I178" s="582"/>
      <c r="J178" s="582"/>
      <c r="K178" s="544">
        <v>0</v>
      </c>
      <c r="L178" s="544">
        <v>0.99999999999999989</v>
      </c>
      <c r="M178" s="581">
        <f>Purchases!$C178*Purchases!$K178</f>
        <v>0</v>
      </c>
      <c r="N178" s="581"/>
      <c r="O178" s="581">
        <f>Purchases!$E178*Purchases!$L178</f>
        <v>299.99999999999994</v>
      </c>
      <c r="P178" s="581"/>
      <c r="Q178" s="589" t="s">
        <v>296</v>
      </c>
      <c r="R178" s="590"/>
      <c r="S178" s="17"/>
      <c r="T178" s="17"/>
      <c r="U178" s="17"/>
      <c r="V178" s="17"/>
      <c r="W178" s="17"/>
      <c r="X178" s="17"/>
      <c r="Y178" s="17"/>
      <c r="Z178" s="17"/>
      <c r="AA178" s="17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</row>
    <row r="179" spans="1:66" x14ac:dyDescent="0.2">
      <c r="A179" s="25"/>
      <c r="B179" s="222" t="s">
        <v>76</v>
      </c>
      <c r="C179" s="582">
        <v>19</v>
      </c>
      <c r="D179" s="582"/>
      <c r="E179" s="582">
        <v>19</v>
      </c>
      <c r="F179" s="582"/>
      <c r="G179" s="582">
        <f>Purchases!$E179*4</f>
        <v>76</v>
      </c>
      <c r="H179" s="582"/>
      <c r="I179" s="582"/>
      <c r="J179" s="582"/>
      <c r="K179" s="544">
        <v>20</v>
      </c>
      <c r="L179" s="544">
        <v>20</v>
      </c>
      <c r="M179" s="581">
        <f>Purchases!$C179*Purchases!$K179</f>
        <v>380</v>
      </c>
      <c r="N179" s="581"/>
      <c r="O179" s="581">
        <f>Purchases!$E179*Purchases!$L179</f>
        <v>380</v>
      </c>
      <c r="P179" s="581"/>
      <c r="Q179" s="589" t="s">
        <v>296</v>
      </c>
      <c r="R179" s="590"/>
      <c r="S179" s="17"/>
      <c r="T179" s="17"/>
      <c r="U179" s="17"/>
      <c r="V179" s="17"/>
      <c r="W179" s="17"/>
      <c r="X179" s="17"/>
      <c r="Y179" s="17"/>
      <c r="Z179" s="17"/>
      <c r="AA179" s="17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</row>
    <row r="180" spans="1:66" x14ac:dyDescent="0.2">
      <c r="A180" s="25"/>
      <c r="B180" s="222"/>
      <c r="C180" s="581"/>
      <c r="D180" s="581"/>
      <c r="E180" s="581"/>
      <c r="F180" s="581"/>
      <c r="G180" s="581"/>
      <c r="H180" s="581"/>
      <c r="I180" s="581"/>
      <c r="J180" s="581"/>
      <c r="K180" s="545"/>
      <c r="L180" s="545"/>
      <c r="M180" s="581"/>
      <c r="N180" s="581"/>
      <c r="O180" s="581"/>
      <c r="P180" s="581"/>
      <c r="Q180" s="581"/>
      <c r="R180" s="581"/>
      <c r="S180" s="17"/>
      <c r="T180" s="17"/>
      <c r="U180" s="17"/>
      <c r="V180" s="17"/>
      <c r="W180" s="17"/>
      <c r="X180" s="17"/>
      <c r="Y180" s="17"/>
      <c r="Z180" s="17"/>
      <c r="AA180" s="17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</row>
    <row r="181" spans="1:66" x14ac:dyDescent="0.2">
      <c r="A181" s="25"/>
      <c r="B181" s="222" t="s">
        <v>78</v>
      </c>
      <c r="C181" s="582">
        <v>300</v>
      </c>
      <c r="D181" s="582"/>
      <c r="E181" s="582">
        <v>300</v>
      </c>
      <c r="F181" s="582"/>
      <c r="G181" s="582"/>
      <c r="H181" s="582"/>
      <c r="I181" s="582"/>
      <c r="J181" s="582"/>
      <c r="K181" s="544">
        <v>1</v>
      </c>
      <c r="L181" s="544">
        <v>0.99999999999999989</v>
      </c>
      <c r="M181" s="581">
        <f>Purchases!$C181*Purchases!$K181</f>
        <v>300</v>
      </c>
      <c r="N181" s="581"/>
      <c r="O181" s="581">
        <f>Purchases!$E181*Purchases!$L181</f>
        <v>299.99999999999994</v>
      </c>
      <c r="P181" s="581"/>
      <c r="Q181" s="589" t="s">
        <v>296</v>
      </c>
      <c r="R181" s="590"/>
      <c r="S181" s="17"/>
      <c r="T181" s="17"/>
      <c r="U181" s="17"/>
      <c r="V181" s="17"/>
      <c r="W181" s="17"/>
      <c r="X181" s="17"/>
      <c r="Y181" s="17"/>
      <c r="Z181" s="17"/>
      <c r="AA181" s="17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</row>
    <row r="182" spans="1:66" x14ac:dyDescent="0.2">
      <c r="A182" s="25"/>
      <c r="B182" s="220" t="s">
        <v>79</v>
      </c>
      <c r="C182" s="582">
        <v>20</v>
      </c>
      <c r="D182" s="582"/>
      <c r="E182" s="582">
        <v>20</v>
      </c>
      <c r="F182" s="582"/>
      <c r="G182" s="582">
        <f>Purchases!$E182*4</f>
        <v>80</v>
      </c>
      <c r="H182" s="582"/>
      <c r="I182" s="582">
        <v>169</v>
      </c>
      <c r="J182" s="582"/>
      <c r="K182" s="544">
        <v>100</v>
      </c>
      <c r="L182" s="544">
        <v>200</v>
      </c>
      <c r="M182" s="581">
        <f>Purchases!$C182*Purchases!$K182</f>
        <v>2000</v>
      </c>
      <c r="N182" s="581"/>
      <c r="O182" s="581">
        <f>Purchases!$E182*Purchases!$L182</f>
        <v>4000</v>
      </c>
      <c r="P182" s="581"/>
      <c r="Q182" s="589" t="s">
        <v>296</v>
      </c>
      <c r="R182" s="590"/>
      <c r="S182" s="17"/>
      <c r="T182" s="17"/>
      <c r="U182" s="17"/>
      <c r="V182" s="17"/>
      <c r="W182" s="17"/>
      <c r="X182" s="17"/>
      <c r="Y182" s="17"/>
      <c r="Z182" s="17"/>
      <c r="AA182" s="17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</row>
    <row r="183" spans="1:66" x14ac:dyDescent="0.2">
      <c r="A183" s="25"/>
      <c r="B183" s="222"/>
      <c r="C183" s="581"/>
      <c r="D183" s="581"/>
      <c r="E183" s="581"/>
      <c r="F183" s="581"/>
      <c r="G183" s="581"/>
      <c r="H183" s="581"/>
      <c r="I183" s="581"/>
      <c r="J183" s="581"/>
      <c r="K183" s="545"/>
      <c r="L183" s="545"/>
      <c r="M183" s="581"/>
      <c r="N183" s="581"/>
      <c r="O183" s="581"/>
      <c r="P183" s="581"/>
      <c r="Q183" s="581"/>
      <c r="R183" s="581"/>
      <c r="S183" s="17"/>
      <c r="T183" s="17"/>
      <c r="U183" s="17"/>
      <c r="V183" s="17"/>
      <c r="W183" s="17"/>
      <c r="X183" s="17"/>
      <c r="Y183" s="17"/>
      <c r="Z183" s="17"/>
      <c r="AA183" s="17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</row>
    <row r="184" spans="1:66" x14ac:dyDescent="0.2">
      <c r="A184" s="25"/>
      <c r="B184" s="220" t="s">
        <v>81</v>
      </c>
      <c r="C184" s="582">
        <v>41</v>
      </c>
      <c r="D184" s="582"/>
      <c r="E184" s="582">
        <v>41</v>
      </c>
      <c r="F184" s="582"/>
      <c r="G184" s="582">
        <v>160</v>
      </c>
      <c r="H184" s="582"/>
      <c r="I184" s="582">
        <v>290</v>
      </c>
      <c r="J184" s="582"/>
      <c r="K184" s="544">
        <v>0</v>
      </c>
      <c r="L184" s="544">
        <v>200</v>
      </c>
      <c r="M184" s="581">
        <f>Purchases!$C184*Purchases!$K184</f>
        <v>0</v>
      </c>
      <c r="N184" s="581"/>
      <c r="O184" s="581">
        <f>Purchases!$E184*Purchases!$L184</f>
        <v>8200</v>
      </c>
      <c r="P184" s="581"/>
      <c r="Q184" s="589" t="s">
        <v>296</v>
      </c>
      <c r="R184" s="590"/>
      <c r="S184" s="17"/>
      <c r="T184" s="17"/>
      <c r="U184" s="17"/>
      <c r="V184" s="17"/>
      <c r="W184" s="17"/>
      <c r="X184" s="17"/>
      <c r="Y184" s="17"/>
      <c r="Z184" s="17"/>
      <c r="AA184" s="17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</row>
    <row r="185" spans="1:66" x14ac:dyDescent="0.2">
      <c r="A185" s="25"/>
      <c r="B185" s="222" t="s">
        <v>68</v>
      </c>
      <c r="C185" s="582">
        <v>300</v>
      </c>
      <c r="D185" s="582"/>
      <c r="E185" s="582">
        <v>300</v>
      </c>
      <c r="F185" s="582"/>
      <c r="G185" s="582"/>
      <c r="H185" s="582"/>
      <c r="I185" s="582"/>
      <c r="J185" s="582"/>
      <c r="K185" s="544">
        <v>1</v>
      </c>
      <c r="L185" s="544">
        <v>0.99999999999999989</v>
      </c>
      <c r="M185" s="581">
        <f>Purchases!$C185*Purchases!$K185</f>
        <v>300</v>
      </c>
      <c r="N185" s="581"/>
      <c r="O185" s="581">
        <f>Purchases!$E185*Purchases!$L185</f>
        <v>299.99999999999994</v>
      </c>
      <c r="P185" s="581"/>
      <c r="Q185" s="589" t="s">
        <v>296</v>
      </c>
      <c r="R185" s="590"/>
      <c r="S185" s="17"/>
      <c r="T185" s="17"/>
      <c r="U185" s="17"/>
      <c r="V185" s="17"/>
      <c r="W185" s="17"/>
      <c r="X185" s="17"/>
      <c r="Y185" s="17"/>
      <c r="Z185" s="17"/>
      <c r="AA185" s="17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</row>
    <row r="186" spans="1:66" x14ac:dyDescent="0.2">
      <c r="A186" s="25"/>
      <c r="B186" s="222" t="s">
        <v>83</v>
      </c>
      <c r="C186" s="582">
        <v>18</v>
      </c>
      <c r="D186" s="582"/>
      <c r="E186" s="582">
        <v>18</v>
      </c>
      <c r="F186" s="582"/>
      <c r="G186" s="582">
        <v>65</v>
      </c>
      <c r="H186" s="582"/>
      <c r="I186" s="582">
        <v>89</v>
      </c>
      <c r="J186" s="582"/>
      <c r="K186" s="544">
        <v>50</v>
      </c>
      <c r="L186" s="544">
        <v>100</v>
      </c>
      <c r="M186" s="581">
        <f>Purchases!$C186*Purchases!$K186</f>
        <v>900</v>
      </c>
      <c r="N186" s="581"/>
      <c r="O186" s="581">
        <f>Purchases!$E186*Purchases!$L186</f>
        <v>1800</v>
      </c>
      <c r="P186" s="581"/>
      <c r="Q186" s="589" t="s">
        <v>296</v>
      </c>
      <c r="R186" s="590"/>
      <c r="S186" s="17"/>
      <c r="T186" s="17"/>
      <c r="U186" s="17"/>
      <c r="V186" s="17"/>
      <c r="W186" s="17"/>
      <c r="X186" s="17"/>
      <c r="Y186" s="17"/>
      <c r="Z186" s="17"/>
      <c r="AA186" s="17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</row>
    <row r="187" spans="1:66" x14ac:dyDescent="0.2">
      <c r="A187" s="25"/>
      <c r="B187" s="220"/>
      <c r="C187" s="581"/>
      <c r="D187" s="581"/>
      <c r="E187" s="581"/>
      <c r="F187" s="581"/>
      <c r="G187" s="581"/>
      <c r="H187" s="581"/>
      <c r="I187" s="581"/>
      <c r="J187" s="581"/>
      <c r="K187" s="545"/>
      <c r="L187" s="545"/>
      <c r="M187" s="581"/>
      <c r="N187" s="581"/>
      <c r="O187" s="581"/>
      <c r="P187" s="581"/>
      <c r="Q187" s="581"/>
      <c r="R187" s="581"/>
      <c r="S187" s="17"/>
      <c r="T187" s="17"/>
      <c r="U187" s="17"/>
      <c r="V187" s="17"/>
      <c r="W187" s="17"/>
      <c r="X187" s="17"/>
      <c r="Y187" s="17"/>
      <c r="Z187" s="17"/>
      <c r="AA187" s="17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</row>
    <row r="188" spans="1:66" x14ac:dyDescent="0.2">
      <c r="A188" s="25"/>
      <c r="B188" s="222" t="s">
        <v>85</v>
      </c>
      <c r="C188" s="582">
        <v>29</v>
      </c>
      <c r="D188" s="582"/>
      <c r="E188" s="582">
        <v>29</v>
      </c>
      <c r="F188" s="582"/>
      <c r="G188" s="582">
        <v>110</v>
      </c>
      <c r="H188" s="582"/>
      <c r="I188" s="582">
        <v>169</v>
      </c>
      <c r="J188" s="582"/>
      <c r="K188" s="544">
        <v>100</v>
      </c>
      <c r="L188" s="544">
        <v>200</v>
      </c>
      <c r="M188" s="581">
        <f>Purchases!$C188*Purchases!$K188</f>
        <v>2900</v>
      </c>
      <c r="N188" s="581"/>
      <c r="O188" s="581">
        <f>Purchases!$E188*Purchases!$L188</f>
        <v>5800</v>
      </c>
      <c r="P188" s="581"/>
      <c r="Q188" s="589" t="s">
        <v>296</v>
      </c>
      <c r="R188" s="590"/>
      <c r="S188" s="17"/>
      <c r="T188" s="17"/>
      <c r="U188" s="17"/>
      <c r="V188" s="17"/>
      <c r="W188" s="17"/>
      <c r="X188" s="17"/>
      <c r="Y188" s="17"/>
      <c r="Z188" s="17"/>
      <c r="AA188" s="17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</row>
    <row r="189" spans="1:66" x14ac:dyDescent="0.2">
      <c r="A189" s="25"/>
      <c r="B189" s="220" t="s">
        <v>68</v>
      </c>
      <c r="C189" s="582">
        <v>300</v>
      </c>
      <c r="D189" s="582"/>
      <c r="E189" s="582">
        <v>300</v>
      </c>
      <c r="F189" s="582"/>
      <c r="G189" s="582"/>
      <c r="H189" s="582"/>
      <c r="I189" s="582"/>
      <c r="J189" s="582"/>
      <c r="K189" s="544">
        <v>1</v>
      </c>
      <c r="L189" s="544">
        <v>0.99999999999999989</v>
      </c>
      <c r="M189" s="581">
        <f>Purchases!$C189*Purchases!$K189</f>
        <v>300</v>
      </c>
      <c r="N189" s="581"/>
      <c r="O189" s="581">
        <f>Purchases!$E189*Purchases!$L189</f>
        <v>299.99999999999994</v>
      </c>
      <c r="P189" s="581"/>
      <c r="Q189" s="589" t="s">
        <v>296</v>
      </c>
      <c r="R189" s="590"/>
      <c r="S189" s="17"/>
      <c r="T189" s="17"/>
      <c r="U189" s="17"/>
      <c r="V189" s="17"/>
      <c r="W189" s="17"/>
      <c r="X189" s="17"/>
      <c r="Y189" s="17"/>
      <c r="Z189" s="17"/>
      <c r="AA189" s="17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</row>
    <row r="190" spans="1:66" x14ac:dyDescent="0.2">
      <c r="A190" s="25"/>
      <c r="B190" s="222" t="s">
        <v>87</v>
      </c>
      <c r="C190" s="582">
        <v>29</v>
      </c>
      <c r="D190" s="582"/>
      <c r="E190" s="582">
        <v>29</v>
      </c>
      <c r="F190" s="582"/>
      <c r="G190" s="582">
        <v>80</v>
      </c>
      <c r="H190" s="582"/>
      <c r="I190" s="582">
        <f>E190*4</f>
        <v>116</v>
      </c>
      <c r="J190" s="582"/>
      <c r="K190" s="544">
        <v>0</v>
      </c>
      <c r="L190" s="544">
        <v>150</v>
      </c>
      <c r="M190" s="581">
        <f>Purchases!$C190*Purchases!$K190</f>
        <v>0</v>
      </c>
      <c r="N190" s="581"/>
      <c r="O190" s="581">
        <f>Purchases!$E190*Purchases!$L190</f>
        <v>4350</v>
      </c>
      <c r="P190" s="581"/>
      <c r="Q190" s="589" t="s">
        <v>296</v>
      </c>
      <c r="R190" s="590"/>
      <c r="S190" s="17"/>
      <c r="T190" s="17"/>
      <c r="U190" s="17"/>
      <c r="V190" s="17"/>
      <c r="W190" s="17"/>
      <c r="X190" s="17"/>
      <c r="Y190" s="17"/>
      <c r="Z190" s="17"/>
      <c r="AA190" s="17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</row>
    <row r="191" spans="1:66" x14ac:dyDescent="0.2">
      <c r="A191" s="25"/>
      <c r="B191" s="220" t="s">
        <v>68</v>
      </c>
      <c r="C191" s="582">
        <v>300</v>
      </c>
      <c r="D191" s="582"/>
      <c r="E191" s="582">
        <v>300</v>
      </c>
      <c r="F191" s="582"/>
      <c r="G191" s="582"/>
      <c r="H191" s="582"/>
      <c r="I191" s="582"/>
      <c r="J191" s="582"/>
      <c r="K191" s="544">
        <v>0</v>
      </c>
      <c r="L191" s="544">
        <v>0.99999999999999989</v>
      </c>
      <c r="M191" s="581">
        <f>Purchases!$C191*Purchases!$K191</f>
        <v>0</v>
      </c>
      <c r="N191" s="581"/>
      <c r="O191" s="581">
        <f>Purchases!$E191*Purchases!$L191</f>
        <v>299.99999999999994</v>
      </c>
      <c r="P191" s="581"/>
      <c r="Q191" s="589" t="s">
        <v>296</v>
      </c>
      <c r="R191" s="590"/>
      <c r="S191" s="17"/>
      <c r="T191" s="17"/>
      <c r="U191" s="17"/>
      <c r="V191" s="17"/>
      <c r="W191" s="17"/>
      <c r="X191" s="17"/>
      <c r="Y191" s="17"/>
      <c r="Z191" s="17"/>
      <c r="AA191" s="17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</row>
    <row r="192" spans="1:66" x14ac:dyDescent="0.2">
      <c r="A192" s="25"/>
      <c r="B192" s="222" t="s">
        <v>89</v>
      </c>
      <c r="C192" s="582">
        <v>31</v>
      </c>
      <c r="D192" s="582"/>
      <c r="E192" s="582">
        <v>31</v>
      </c>
      <c r="F192" s="582"/>
      <c r="G192" s="582">
        <v>120</v>
      </c>
      <c r="H192" s="582"/>
      <c r="I192" s="582">
        <v>169</v>
      </c>
      <c r="J192" s="582"/>
      <c r="K192" s="544">
        <v>0</v>
      </c>
      <c r="L192" s="634">
        <v>150</v>
      </c>
      <c r="M192" s="581">
        <f>Purchases!$C192*Purchases!$K192</f>
        <v>0</v>
      </c>
      <c r="N192" s="581"/>
      <c r="O192" s="581">
        <f>Purchases!$E192*Purchases!$L192</f>
        <v>4650</v>
      </c>
      <c r="P192" s="581"/>
      <c r="Q192" s="587" t="s">
        <v>295</v>
      </c>
      <c r="R192" s="588"/>
      <c r="S192" s="17"/>
      <c r="T192" s="17"/>
      <c r="U192" s="17"/>
      <c r="V192" s="17"/>
      <c r="W192" s="17"/>
      <c r="X192" s="17"/>
      <c r="Y192" s="17"/>
      <c r="Z192" s="17"/>
      <c r="AA192" s="17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</row>
    <row r="193" spans="1:66" x14ac:dyDescent="0.2">
      <c r="A193" s="25"/>
      <c r="B193" s="220" t="s">
        <v>68</v>
      </c>
      <c r="C193" s="582">
        <v>300</v>
      </c>
      <c r="D193" s="582"/>
      <c r="E193" s="582">
        <v>300</v>
      </c>
      <c r="F193" s="582"/>
      <c r="G193" s="582"/>
      <c r="H193" s="582"/>
      <c r="I193" s="582"/>
      <c r="J193" s="582"/>
      <c r="K193" s="544">
        <v>1</v>
      </c>
      <c r="L193" s="544">
        <v>0.99999999999999989</v>
      </c>
      <c r="M193" s="581">
        <f>Purchases!$C193*Purchases!$K193</f>
        <v>300</v>
      </c>
      <c r="N193" s="581"/>
      <c r="O193" s="581">
        <f>Purchases!$E193*Purchases!$L193</f>
        <v>299.99999999999994</v>
      </c>
      <c r="P193" s="581"/>
      <c r="Q193" s="587" t="s">
        <v>295</v>
      </c>
      <c r="R193" s="588"/>
      <c r="S193" s="17"/>
      <c r="T193" s="17"/>
      <c r="U193" s="17"/>
      <c r="V193" s="17"/>
      <c r="W193" s="17"/>
      <c r="X193" s="17"/>
      <c r="Y193" s="17"/>
      <c r="Z193" s="17"/>
      <c r="AA193" s="17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</row>
    <row r="194" spans="1:66" x14ac:dyDescent="0.2">
      <c r="A194" s="25"/>
      <c r="B194" s="222"/>
      <c r="C194" s="581"/>
      <c r="D194" s="581"/>
      <c r="E194" s="581"/>
      <c r="F194" s="581"/>
      <c r="G194" s="581"/>
      <c r="H194" s="581"/>
      <c r="I194" s="581"/>
      <c r="J194" s="581"/>
      <c r="K194" s="545"/>
      <c r="L194" s="545"/>
      <c r="M194" s="581"/>
      <c r="N194" s="581"/>
      <c r="O194" s="581"/>
      <c r="P194" s="581"/>
      <c r="Q194" s="581"/>
      <c r="R194" s="581"/>
      <c r="S194" s="17"/>
      <c r="T194" s="17"/>
      <c r="U194" s="17"/>
      <c r="V194" s="17"/>
      <c r="W194" s="17"/>
      <c r="X194" s="17"/>
      <c r="Y194" s="17"/>
      <c r="Z194" s="17"/>
      <c r="AA194" s="17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</row>
    <row r="195" spans="1:66" x14ac:dyDescent="0.2">
      <c r="A195" s="25"/>
      <c r="B195" s="222" t="s">
        <v>93</v>
      </c>
      <c r="C195" s="582">
        <v>5</v>
      </c>
      <c r="D195" s="582"/>
      <c r="E195" s="582">
        <v>5</v>
      </c>
      <c r="F195" s="582"/>
      <c r="G195" s="582">
        <f>Purchases!$E195*4</f>
        <v>20</v>
      </c>
      <c r="H195" s="582"/>
      <c r="I195" s="582"/>
      <c r="J195" s="582"/>
      <c r="K195" s="544">
        <v>0</v>
      </c>
      <c r="L195" s="544">
        <v>0</v>
      </c>
      <c r="M195" s="581">
        <f>Purchases!$C195*Purchases!$K195</f>
        <v>0</v>
      </c>
      <c r="N195" s="581"/>
      <c r="O195" s="581">
        <f>Purchases!$E195*Purchases!$L195</f>
        <v>0</v>
      </c>
      <c r="P195" s="581"/>
      <c r="Q195" s="587" t="s">
        <v>295</v>
      </c>
      <c r="R195" s="588"/>
      <c r="S195" s="17"/>
      <c r="T195" s="17"/>
      <c r="U195" s="17"/>
      <c r="V195" s="17"/>
      <c r="W195" s="17"/>
      <c r="X195" s="17"/>
      <c r="Y195" s="17"/>
      <c r="Z195" s="17"/>
      <c r="AA195" s="17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</row>
    <row r="196" spans="1:66" x14ac:dyDescent="0.2">
      <c r="A196" s="25"/>
      <c r="B196" s="222"/>
      <c r="C196" s="581"/>
      <c r="D196" s="581"/>
      <c r="E196" s="581"/>
      <c r="F196" s="581"/>
      <c r="G196" s="581"/>
      <c r="H196" s="581"/>
      <c r="I196" s="581"/>
      <c r="J196" s="581"/>
      <c r="K196" s="545"/>
      <c r="L196" s="545"/>
      <c r="M196" s="581"/>
      <c r="N196" s="581"/>
      <c r="O196" s="581"/>
      <c r="P196" s="581"/>
      <c r="Q196" s="581"/>
      <c r="R196" s="581"/>
      <c r="S196" s="17"/>
      <c r="T196" s="17"/>
      <c r="U196" s="17"/>
      <c r="V196" s="17"/>
      <c r="W196" s="17"/>
      <c r="X196" s="17"/>
      <c r="Y196" s="17"/>
      <c r="Z196" s="17"/>
      <c r="AA196" s="17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</row>
    <row r="197" spans="1:66" x14ac:dyDescent="0.2">
      <c r="A197" s="25"/>
      <c r="B197" s="222" t="s">
        <v>95</v>
      </c>
      <c r="C197" s="582">
        <v>15</v>
      </c>
      <c r="D197" s="582"/>
      <c r="E197" s="582">
        <v>15</v>
      </c>
      <c r="F197" s="582"/>
      <c r="G197" s="582">
        <f>Purchases!$E197*4</f>
        <v>60</v>
      </c>
      <c r="H197" s="582"/>
      <c r="I197" s="582">
        <v>90</v>
      </c>
      <c r="J197" s="582"/>
      <c r="K197" s="544">
        <v>0</v>
      </c>
      <c r="L197" s="544">
        <v>100</v>
      </c>
      <c r="M197" s="581">
        <f>Purchases!$C197*Purchases!$K197</f>
        <v>0</v>
      </c>
      <c r="N197" s="581"/>
      <c r="O197" s="581">
        <f>Purchases!$E197*Purchases!$L197</f>
        <v>1500</v>
      </c>
      <c r="P197" s="581"/>
      <c r="Q197" s="587" t="s">
        <v>295</v>
      </c>
      <c r="R197" s="588"/>
      <c r="S197" s="17"/>
      <c r="T197" s="17"/>
      <c r="U197" s="17"/>
      <c r="V197" s="17"/>
      <c r="W197" s="17"/>
      <c r="X197" s="17"/>
      <c r="Y197" s="17"/>
      <c r="Z197" s="17"/>
      <c r="AA197" s="17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</row>
    <row r="198" spans="1:66" x14ac:dyDescent="0.2">
      <c r="A198" s="25"/>
      <c r="B198" s="220"/>
      <c r="C198" s="581"/>
      <c r="D198" s="581"/>
      <c r="E198" s="581"/>
      <c r="F198" s="581"/>
      <c r="G198" s="581"/>
      <c r="H198" s="581"/>
      <c r="I198" s="581"/>
      <c r="J198" s="581"/>
      <c r="K198" s="545"/>
      <c r="L198" s="545"/>
      <c r="M198" s="581"/>
      <c r="N198" s="581"/>
      <c r="O198" s="581"/>
      <c r="P198" s="581"/>
      <c r="Q198" s="581"/>
      <c r="R198" s="581"/>
      <c r="S198" s="17"/>
      <c r="T198" s="17"/>
      <c r="U198" s="17"/>
      <c r="V198" s="17"/>
      <c r="W198" s="17"/>
      <c r="X198" s="17"/>
      <c r="Y198" s="17"/>
      <c r="Z198" s="17"/>
      <c r="AA198" s="17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</row>
    <row r="199" spans="1:66" x14ac:dyDescent="0.2">
      <c r="A199" s="25"/>
      <c r="B199" s="222" t="s">
        <v>99</v>
      </c>
      <c r="C199" s="582">
        <v>20</v>
      </c>
      <c r="D199" s="582"/>
      <c r="E199" s="582">
        <v>40</v>
      </c>
      <c r="F199" s="582"/>
      <c r="G199" s="582">
        <f>Purchases!$E199*4</f>
        <v>160</v>
      </c>
      <c r="H199" s="582"/>
      <c r="I199" s="582">
        <v>199</v>
      </c>
      <c r="J199" s="582"/>
      <c r="K199" s="544">
        <v>0</v>
      </c>
      <c r="L199" s="634">
        <v>150</v>
      </c>
      <c r="M199" s="581">
        <f>Purchases!$C199*Purchases!$K199</f>
        <v>0</v>
      </c>
      <c r="N199" s="581"/>
      <c r="O199" s="581">
        <f>Purchases!$E199*Purchases!$L199</f>
        <v>6000</v>
      </c>
      <c r="P199" s="581"/>
      <c r="Q199" s="587" t="s">
        <v>295</v>
      </c>
      <c r="R199" s="588"/>
      <c r="S199" s="17"/>
      <c r="T199" s="17"/>
      <c r="U199" s="17"/>
      <c r="V199" s="17"/>
      <c r="W199" s="17"/>
      <c r="X199" s="17"/>
      <c r="Y199" s="17"/>
      <c r="Z199" s="17"/>
      <c r="AA199" s="17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</row>
    <row r="200" spans="1:66" x14ac:dyDescent="0.2">
      <c r="A200" s="25"/>
      <c r="B200" s="220" t="s">
        <v>68</v>
      </c>
      <c r="C200" s="582">
        <v>300</v>
      </c>
      <c r="D200" s="582"/>
      <c r="E200" s="582">
        <v>300</v>
      </c>
      <c r="F200" s="582"/>
      <c r="G200" s="582"/>
      <c r="H200" s="582"/>
      <c r="I200" s="582"/>
      <c r="J200" s="582"/>
      <c r="K200" s="544">
        <v>1</v>
      </c>
      <c r="L200" s="544">
        <v>0.99999999999999989</v>
      </c>
      <c r="M200" s="581">
        <f>Purchases!$C200*Purchases!$K200</f>
        <v>300</v>
      </c>
      <c r="N200" s="581"/>
      <c r="O200" s="581">
        <f>Purchases!$E200*Purchases!$L200</f>
        <v>299.99999999999994</v>
      </c>
      <c r="P200" s="581"/>
      <c r="Q200" s="587" t="s">
        <v>295</v>
      </c>
      <c r="R200" s="588"/>
      <c r="S200" s="17"/>
      <c r="T200" s="17"/>
      <c r="U200" s="17"/>
      <c r="V200" s="17"/>
      <c r="W200" s="17"/>
      <c r="X200" s="17"/>
      <c r="Y200" s="17"/>
      <c r="Z200" s="17"/>
      <c r="AA200" s="17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</row>
    <row r="201" spans="1:66" x14ac:dyDescent="0.2">
      <c r="A201" s="25"/>
      <c r="B201" s="220"/>
      <c r="C201" s="581"/>
      <c r="D201" s="581"/>
      <c r="E201" s="581"/>
      <c r="F201" s="581"/>
      <c r="G201" s="581"/>
      <c r="H201" s="581"/>
      <c r="I201" s="581"/>
      <c r="J201" s="581"/>
      <c r="K201" s="545"/>
      <c r="L201" s="545"/>
      <c r="M201" s="581"/>
      <c r="N201" s="581"/>
      <c r="O201" s="581"/>
      <c r="P201" s="581"/>
      <c r="Q201" s="581"/>
      <c r="R201" s="581"/>
      <c r="S201" s="17"/>
      <c r="T201" s="17"/>
      <c r="U201" s="17"/>
      <c r="V201" s="17"/>
      <c r="W201" s="17"/>
      <c r="X201" s="17"/>
      <c r="Y201" s="17"/>
      <c r="Z201" s="17"/>
      <c r="AA201" s="17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</row>
    <row r="202" spans="1:66" x14ac:dyDescent="0.2">
      <c r="A202" s="25"/>
      <c r="B202" s="222" t="s">
        <v>100</v>
      </c>
      <c r="C202" s="582">
        <v>500</v>
      </c>
      <c r="D202" s="582"/>
      <c r="E202" s="582">
        <v>500</v>
      </c>
      <c r="F202" s="582"/>
      <c r="G202" s="582"/>
      <c r="H202" s="582"/>
      <c r="I202" s="582"/>
      <c r="J202" s="582"/>
      <c r="K202" s="544">
        <v>2</v>
      </c>
      <c r="L202" s="544">
        <v>0.99999999999999989</v>
      </c>
      <c r="M202" s="581">
        <f>Purchases!$C202*Purchases!$K202</f>
        <v>1000</v>
      </c>
      <c r="N202" s="581"/>
      <c r="O202" s="581">
        <f>Purchases!$E202*Purchases!$L202</f>
        <v>499.99999999999994</v>
      </c>
      <c r="P202" s="581"/>
      <c r="Q202" s="587" t="s">
        <v>295</v>
      </c>
      <c r="R202" s="588"/>
      <c r="S202" s="17"/>
      <c r="T202" s="17"/>
      <c r="U202" s="17"/>
      <c r="V202" s="17"/>
      <c r="W202" s="17"/>
      <c r="X202" s="17"/>
      <c r="Y202" s="17"/>
      <c r="Z202" s="17"/>
      <c r="AA202" s="17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</row>
    <row r="203" spans="1:66" x14ac:dyDescent="0.2">
      <c r="A203" s="25"/>
      <c r="B203" s="222" t="s">
        <v>101</v>
      </c>
      <c r="C203" s="582">
        <v>80</v>
      </c>
      <c r="D203" s="582"/>
      <c r="E203" s="582">
        <v>80</v>
      </c>
      <c r="F203" s="582"/>
      <c r="G203" s="582">
        <f>Purchases!$E203*4</f>
        <v>320</v>
      </c>
      <c r="H203" s="582"/>
      <c r="I203" s="582">
        <v>399</v>
      </c>
      <c r="J203" s="582"/>
      <c r="K203" s="544">
        <v>0</v>
      </c>
      <c r="L203" s="634">
        <v>150</v>
      </c>
      <c r="M203" s="581">
        <f>Purchases!$C203*Purchases!$K203</f>
        <v>0</v>
      </c>
      <c r="N203" s="581"/>
      <c r="O203" s="581">
        <f>Purchases!$E203*Purchases!$L203</f>
        <v>12000</v>
      </c>
      <c r="P203" s="581"/>
      <c r="Q203" s="587" t="s">
        <v>295</v>
      </c>
      <c r="R203" s="588"/>
      <c r="S203" s="17"/>
      <c r="T203" s="17"/>
      <c r="U203" s="17"/>
      <c r="V203" s="17"/>
      <c r="W203" s="17"/>
      <c r="X203" s="17"/>
      <c r="Y203" s="17"/>
      <c r="Z203" s="17"/>
      <c r="AA203" s="17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</row>
    <row r="204" spans="1:66" x14ac:dyDescent="0.2">
      <c r="A204" s="25"/>
      <c r="B204" s="222"/>
      <c r="C204" s="581"/>
      <c r="D204" s="581"/>
      <c r="E204" s="581"/>
      <c r="F204" s="581"/>
      <c r="G204" s="581"/>
      <c r="H204" s="581"/>
      <c r="I204" s="581"/>
      <c r="J204" s="581"/>
      <c r="K204" s="545"/>
      <c r="L204" s="545"/>
      <c r="M204" s="581"/>
      <c r="N204" s="581"/>
      <c r="O204" s="581"/>
      <c r="P204" s="581"/>
      <c r="Q204" s="581"/>
      <c r="R204" s="581"/>
      <c r="S204" s="17"/>
      <c r="T204" s="17"/>
      <c r="U204" s="17"/>
      <c r="V204" s="17"/>
      <c r="W204" s="17"/>
      <c r="X204" s="17"/>
      <c r="Y204" s="17"/>
      <c r="Z204" s="17"/>
      <c r="AA204" s="17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</row>
    <row r="205" spans="1:66" x14ac:dyDescent="0.2">
      <c r="A205" s="25"/>
      <c r="B205" s="222" t="s">
        <v>380</v>
      </c>
      <c r="C205" s="582">
        <v>500</v>
      </c>
      <c r="D205" s="582"/>
      <c r="E205" s="582">
        <v>500</v>
      </c>
      <c r="F205" s="582"/>
      <c r="G205" s="582"/>
      <c r="H205" s="582"/>
      <c r="I205" s="582"/>
      <c r="J205" s="582"/>
      <c r="K205" s="544">
        <v>1</v>
      </c>
      <c r="L205" s="544">
        <v>1</v>
      </c>
      <c r="M205" s="581">
        <f>Purchases!$C205*Purchases!$K205</f>
        <v>500</v>
      </c>
      <c r="N205" s="581"/>
      <c r="O205" s="581"/>
      <c r="P205" s="581"/>
      <c r="Q205" s="581"/>
      <c r="R205" s="581"/>
      <c r="S205" s="17"/>
      <c r="T205" s="17"/>
      <c r="U205" s="17"/>
      <c r="V205" s="17"/>
      <c r="W205" s="17"/>
      <c r="X205" s="17"/>
      <c r="Y205" s="17"/>
      <c r="Z205" s="17"/>
      <c r="AA205" s="17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</row>
    <row r="206" spans="1:66" x14ac:dyDescent="0.2">
      <c r="A206" s="25"/>
      <c r="B206" s="222" t="s">
        <v>381</v>
      </c>
      <c r="C206" s="582">
        <v>80</v>
      </c>
      <c r="D206" s="582"/>
      <c r="E206" s="582">
        <v>80</v>
      </c>
      <c r="F206" s="582"/>
      <c r="G206" s="582"/>
      <c r="H206" s="582"/>
      <c r="I206" s="582">
        <v>299</v>
      </c>
      <c r="J206" s="582"/>
      <c r="K206" s="544">
        <v>0</v>
      </c>
      <c r="L206" s="544">
        <v>100</v>
      </c>
      <c r="M206" s="581">
        <f>Purchases!$C206*Purchases!$K206</f>
        <v>0</v>
      </c>
      <c r="N206" s="581"/>
      <c r="O206" s="581">
        <f>Purchases!$E206*Purchases!$L206</f>
        <v>8000</v>
      </c>
      <c r="P206" s="581"/>
      <c r="Q206" s="581"/>
      <c r="R206" s="581"/>
      <c r="S206" s="17"/>
      <c r="T206" s="17"/>
      <c r="U206" s="17"/>
      <c r="V206" s="17"/>
      <c r="W206" s="17"/>
      <c r="X206" s="17"/>
      <c r="Y206" s="17"/>
      <c r="Z206" s="17"/>
      <c r="AA206" s="17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</row>
    <row r="207" spans="1:66" x14ac:dyDescent="0.2">
      <c r="A207" s="25"/>
      <c r="B207" s="222" t="s">
        <v>103</v>
      </c>
      <c r="C207" s="582">
        <v>500</v>
      </c>
      <c r="D207" s="582"/>
      <c r="E207" s="582">
        <v>500</v>
      </c>
      <c r="F207" s="582"/>
      <c r="G207" s="582"/>
      <c r="H207" s="582"/>
      <c r="I207" s="582"/>
      <c r="J207" s="582"/>
      <c r="K207" s="544">
        <v>1</v>
      </c>
      <c r="L207" s="544">
        <v>0.99999999999999989</v>
      </c>
      <c r="M207" s="581">
        <f>Purchases!$C207*Purchases!$K207</f>
        <v>500</v>
      </c>
      <c r="N207" s="581"/>
      <c r="O207" s="581">
        <f>Purchases!$E207*Purchases!$L207</f>
        <v>499.99999999999994</v>
      </c>
      <c r="P207" s="581"/>
      <c r="Q207" s="587" t="s">
        <v>295</v>
      </c>
      <c r="R207" s="588"/>
      <c r="S207" s="17"/>
      <c r="T207" s="17"/>
      <c r="U207" s="17"/>
      <c r="V207" s="17"/>
      <c r="W207" s="17"/>
      <c r="X207" s="17"/>
      <c r="Y207" s="17"/>
      <c r="Z207" s="17"/>
      <c r="AA207" s="17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</row>
    <row r="208" spans="1:66" x14ac:dyDescent="0.2">
      <c r="A208" s="25"/>
      <c r="B208" s="222" t="s">
        <v>104</v>
      </c>
      <c r="C208" s="582">
        <v>45</v>
      </c>
      <c r="D208" s="582"/>
      <c r="E208" s="582">
        <v>45</v>
      </c>
      <c r="F208" s="582"/>
      <c r="G208" s="582">
        <f>Purchases!$E208*4</f>
        <v>180</v>
      </c>
      <c r="H208" s="582"/>
      <c r="I208" s="582">
        <v>199</v>
      </c>
      <c r="J208" s="582"/>
      <c r="K208" s="544">
        <v>0</v>
      </c>
      <c r="L208" s="544">
        <v>100</v>
      </c>
      <c r="M208" s="581">
        <f>Purchases!$C208*Purchases!$K208</f>
        <v>0</v>
      </c>
      <c r="N208" s="581"/>
      <c r="O208" s="581">
        <f>Purchases!$E208*Purchases!$L208</f>
        <v>4500</v>
      </c>
      <c r="P208" s="581"/>
      <c r="Q208" s="587" t="s">
        <v>295</v>
      </c>
      <c r="R208" s="588"/>
      <c r="S208" s="17"/>
      <c r="T208" s="17"/>
      <c r="U208" s="17"/>
      <c r="V208" s="17"/>
      <c r="W208" s="17"/>
      <c r="X208" s="17"/>
      <c r="Y208" s="17"/>
      <c r="Z208" s="17"/>
      <c r="AA208" s="17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</row>
    <row r="209" spans="1:66" x14ac:dyDescent="0.2">
      <c r="A209" s="25"/>
      <c r="B209" s="220"/>
      <c r="C209" s="581"/>
      <c r="D209" s="581"/>
      <c r="E209" s="581"/>
      <c r="F209" s="581"/>
      <c r="G209" s="581"/>
      <c r="H209" s="581"/>
      <c r="I209" s="581"/>
      <c r="J209" s="581"/>
      <c r="K209" s="545"/>
      <c r="L209" s="545"/>
      <c r="M209" s="581"/>
      <c r="N209" s="581"/>
      <c r="O209" s="581"/>
      <c r="P209" s="581"/>
      <c r="Q209" s="581"/>
      <c r="R209" s="581"/>
      <c r="S209" s="17"/>
      <c r="T209" s="17"/>
      <c r="U209" s="17"/>
      <c r="V209" s="17"/>
      <c r="W209" s="17"/>
      <c r="X209" s="17"/>
      <c r="Y209" s="17"/>
      <c r="Z209" s="17"/>
      <c r="AA209" s="17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</row>
    <row r="210" spans="1:66" x14ac:dyDescent="0.2">
      <c r="A210" s="25"/>
      <c r="B210" s="226" t="s">
        <v>106</v>
      </c>
      <c r="C210" s="582">
        <v>10</v>
      </c>
      <c r="D210" s="582"/>
      <c r="E210" s="582">
        <v>20</v>
      </c>
      <c r="F210" s="582"/>
      <c r="G210" s="582">
        <f>Purchases!$E210*4</f>
        <v>80</v>
      </c>
      <c r="H210" s="582"/>
      <c r="I210" s="582">
        <v>149</v>
      </c>
      <c r="J210" s="582"/>
      <c r="K210" s="544">
        <v>20</v>
      </c>
      <c r="L210" s="544">
        <v>100</v>
      </c>
      <c r="M210" s="581">
        <f>Purchases!$C210*Purchases!$K210</f>
        <v>200</v>
      </c>
      <c r="N210" s="581"/>
      <c r="O210" s="581">
        <f>Purchases!$E210*Purchases!$L210</f>
        <v>2000</v>
      </c>
      <c r="P210" s="581"/>
      <c r="Q210" s="589" t="s">
        <v>296</v>
      </c>
      <c r="R210" s="590"/>
      <c r="S210" s="17"/>
      <c r="T210" s="17"/>
      <c r="U210" s="17"/>
      <c r="V210" s="17"/>
      <c r="W210" s="17"/>
      <c r="X210" s="17"/>
      <c r="Y210" s="17"/>
      <c r="Z210" s="17"/>
      <c r="AA210" s="17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</row>
    <row r="211" spans="1:66" x14ac:dyDescent="0.2">
      <c r="A211" s="25"/>
      <c r="B211" s="220" t="s">
        <v>107</v>
      </c>
      <c r="C211" s="582">
        <v>4</v>
      </c>
      <c r="D211" s="582"/>
      <c r="E211" s="582">
        <v>4</v>
      </c>
      <c r="F211" s="582"/>
      <c r="G211" s="582">
        <v>20</v>
      </c>
      <c r="H211" s="582"/>
      <c r="I211" s="582"/>
      <c r="J211" s="582"/>
      <c r="K211" s="544">
        <v>0</v>
      </c>
      <c r="L211" s="544">
        <v>100</v>
      </c>
      <c r="M211" s="581">
        <f>Purchases!$C211*Purchases!$K211</f>
        <v>0</v>
      </c>
      <c r="N211" s="581"/>
      <c r="O211" s="581">
        <f>Purchases!$E211*Purchases!$L211</f>
        <v>400</v>
      </c>
      <c r="P211" s="581"/>
      <c r="Q211" s="589" t="s">
        <v>296</v>
      </c>
      <c r="R211" s="590"/>
      <c r="S211" s="17"/>
      <c r="T211" s="17"/>
      <c r="U211" s="17"/>
      <c r="V211" s="17"/>
      <c r="W211" s="17"/>
      <c r="X211" s="17"/>
      <c r="Y211" s="17"/>
      <c r="Z211" s="17"/>
      <c r="AA211" s="17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</row>
    <row r="212" spans="1:66" x14ac:dyDescent="0.2">
      <c r="A212" s="25"/>
      <c r="B212" s="220"/>
      <c r="C212" s="581"/>
      <c r="D212" s="581"/>
      <c r="E212" s="581"/>
      <c r="F212" s="581"/>
      <c r="G212" s="581"/>
      <c r="H212" s="581"/>
      <c r="I212" s="581"/>
      <c r="J212" s="581"/>
      <c r="K212" s="545"/>
      <c r="L212" s="545"/>
      <c r="M212" s="581"/>
      <c r="N212" s="581"/>
      <c r="O212" s="581"/>
      <c r="P212" s="581"/>
      <c r="Q212" s="581"/>
      <c r="R212" s="581"/>
      <c r="S212" s="17"/>
      <c r="T212" s="17"/>
      <c r="U212" s="17"/>
      <c r="V212" s="17"/>
      <c r="W212" s="17"/>
      <c r="X212" s="17"/>
      <c r="Y212" s="17"/>
      <c r="Z212" s="17"/>
      <c r="AA212" s="17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</row>
    <row r="213" spans="1:66" x14ac:dyDescent="0.2">
      <c r="A213" s="25"/>
      <c r="B213" s="220" t="s">
        <v>109</v>
      </c>
      <c r="C213" s="582">
        <v>21</v>
      </c>
      <c r="D213" s="582"/>
      <c r="E213" s="582">
        <v>21.18</v>
      </c>
      <c r="F213" s="582"/>
      <c r="G213" s="582">
        <v>65</v>
      </c>
      <c r="H213" s="582"/>
      <c r="I213" s="582">
        <v>89</v>
      </c>
      <c r="J213" s="582"/>
      <c r="K213" s="544">
        <v>50</v>
      </c>
      <c r="L213" s="544">
        <v>100</v>
      </c>
      <c r="M213" s="581">
        <f>Purchases!$C213*Purchases!$K213</f>
        <v>1050</v>
      </c>
      <c r="N213" s="581"/>
      <c r="O213" s="581">
        <f>Purchases!$E213*Purchases!$L213</f>
        <v>2118</v>
      </c>
      <c r="P213" s="581"/>
      <c r="Q213" s="589" t="s">
        <v>296</v>
      </c>
      <c r="R213" s="590"/>
      <c r="S213" s="17"/>
      <c r="T213" s="17"/>
      <c r="U213" s="17"/>
      <c r="V213" s="17"/>
      <c r="W213" s="17"/>
      <c r="X213" s="17"/>
      <c r="Y213" s="17"/>
      <c r="Z213" s="17"/>
      <c r="AA213" s="17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</row>
    <row r="214" spans="1:66" x14ac:dyDescent="0.2">
      <c r="A214" s="25"/>
      <c r="B214" s="220" t="s">
        <v>111</v>
      </c>
      <c r="C214" s="582">
        <v>21</v>
      </c>
      <c r="D214" s="582"/>
      <c r="E214" s="582">
        <v>21.18</v>
      </c>
      <c r="F214" s="582"/>
      <c r="G214" s="582">
        <v>65</v>
      </c>
      <c r="H214" s="582"/>
      <c r="I214" s="582">
        <v>89</v>
      </c>
      <c r="J214" s="582"/>
      <c r="K214" s="544">
        <v>0</v>
      </c>
      <c r="L214" s="544">
        <v>100</v>
      </c>
      <c r="M214" s="581">
        <f>Purchases!$C214*Purchases!$K214</f>
        <v>0</v>
      </c>
      <c r="N214" s="581"/>
      <c r="O214" s="581">
        <f>Purchases!$E214*Purchases!$L214</f>
        <v>2118</v>
      </c>
      <c r="P214" s="581"/>
      <c r="Q214" s="589" t="s">
        <v>296</v>
      </c>
      <c r="R214" s="590"/>
      <c r="S214" s="17"/>
      <c r="T214" s="17"/>
      <c r="U214" s="17"/>
      <c r="V214" s="17"/>
      <c r="W214" s="17"/>
      <c r="X214" s="17"/>
      <c r="Y214" s="17"/>
      <c r="Z214" s="17"/>
      <c r="AA214" s="17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</row>
    <row r="215" spans="1:66" x14ac:dyDescent="0.2">
      <c r="A215" s="25"/>
      <c r="B215" s="220"/>
      <c r="C215" s="581"/>
      <c r="D215" s="581"/>
      <c r="E215" s="581"/>
      <c r="F215" s="581"/>
      <c r="G215" s="581"/>
      <c r="H215" s="581"/>
      <c r="I215" s="581"/>
      <c r="J215" s="581"/>
      <c r="K215" s="545"/>
      <c r="L215" s="545"/>
      <c r="M215" s="581"/>
      <c r="N215" s="581"/>
      <c r="O215" s="581"/>
      <c r="P215" s="581"/>
      <c r="Q215" s="581"/>
      <c r="R215" s="581"/>
      <c r="S215" s="17"/>
      <c r="T215" s="17"/>
      <c r="U215" s="17"/>
      <c r="V215" s="17"/>
      <c r="W215" s="17"/>
      <c r="X215" s="17"/>
      <c r="Y215" s="17"/>
      <c r="Z215" s="17"/>
      <c r="AA215" s="17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</row>
    <row r="216" spans="1:66" x14ac:dyDescent="0.2">
      <c r="A216" s="25"/>
      <c r="B216" s="220" t="s">
        <v>115</v>
      </c>
      <c r="C216" s="582">
        <v>10</v>
      </c>
      <c r="D216" s="582"/>
      <c r="E216" s="582">
        <v>9.6999999999999993</v>
      </c>
      <c r="F216" s="582"/>
      <c r="G216" s="582">
        <v>40</v>
      </c>
      <c r="H216" s="582"/>
      <c r="I216" s="582">
        <v>55</v>
      </c>
      <c r="J216" s="582"/>
      <c r="K216" s="544">
        <v>50</v>
      </c>
      <c r="L216" s="544">
        <v>100</v>
      </c>
      <c r="M216" s="581">
        <f>Purchases!$C216*Purchases!$K216</f>
        <v>500</v>
      </c>
      <c r="N216" s="581"/>
      <c r="O216" s="581">
        <f>Purchases!$E216*Purchases!$L216</f>
        <v>969.99999999999989</v>
      </c>
      <c r="P216" s="581"/>
      <c r="Q216" s="587" t="s">
        <v>295</v>
      </c>
      <c r="R216" s="588"/>
      <c r="S216" s="17"/>
      <c r="T216" s="17"/>
      <c r="U216" s="17"/>
      <c r="V216" s="17"/>
      <c r="W216" s="17"/>
      <c r="X216" s="17"/>
      <c r="Y216" s="17"/>
      <c r="Z216" s="17"/>
      <c r="AA216" s="17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</row>
    <row r="217" spans="1:66" x14ac:dyDescent="0.2">
      <c r="A217" s="25"/>
      <c r="B217" s="220" t="s">
        <v>116</v>
      </c>
      <c r="C217" s="582">
        <v>10</v>
      </c>
      <c r="D217" s="582"/>
      <c r="E217" s="582">
        <v>9.6999999999999993</v>
      </c>
      <c r="F217" s="582"/>
      <c r="G217" s="582">
        <v>40</v>
      </c>
      <c r="H217" s="582"/>
      <c r="I217" s="582">
        <v>55</v>
      </c>
      <c r="J217" s="582"/>
      <c r="K217" s="544">
        <v>0</v>
      </c>
      <c r="L217" s="544">
        <v>100</v>
      </c>
      <c r="M217" s="581">
        <f>Purchases!$C217*Purchases!$K217</f>
        <v>0</v>
      </c>
      <c r="N217" s="581"/>
      <c r="O217" s="581">
        <f>Purchases!$E217*Purchases!$L217</f>
        <v>969.99999999999989</v>
      </c>
      <c r="P217" s="581"/>
      <c r="Q217" s="587" t="s">
        <v>295</v>
      </c>
      <c r="R217" s="588"/>
      <c r="S217" s="17"/>
      <c r="T217" s="17"/>
      <c r="U217" s="17"/>
      <c r="V217" s="17"/>
      <c r="W217" s="17"/>
      <c r="X217" s="17"/>
      <c r="Y217" s="17"/>
      <c r="Z217" s="17"/>
      <c r="AA217" s="17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</row>
    <row r="218" spans="1:66" x14ac:dyDescent="0.2">
      <c r="A218" s="25"/>
      <c r="B218" s="220" t="s">
        <v>117</v>
      </c>
      <c r="C218" s="582">
        <v>10</v>
      </c>
      <c r="D218" s="582"/>
      <c r="E218" s="582">
        <v>9.6999999999999993</v>
      </c>
      <c r="F218" s="582"/>
      <c r="G218" s="582">
        <v>40</v>
      </c>
      <c r="H218" s="582"/>
      <c r="I218" s="582">
        <v>69</v>
      </c>
      <c r="J218" s="582"/>
      <c r="K218" s="544">
        <v>50</v>
      </c>
      <c r="L218" s="544">
        <v>100</v>
      </c>
      <c r="M218" s="581">
        <f>Purchases!$C218*Purchases!$K218</f>
        <v>500</v>
      </c>
      <c r="N218" s="581"/>
      <c r="O218" s="581">
        <f>Purchases!$E218*Purchases!$L218</f>
        <v>969.99999999999989</v>
      </c>
      <c r="P218" s="581"/>
      <c r="Q218" s="587" t="s">
        <v>295</v>
      </c>
      <c r="R218" s="588"/>
      <c r="S218" s="17"/>
      <c r="T218" s="17"/>
      <c r="U218" s="17"/>
      <c r="V218" s="17"/>
      <c r="W218" s="17"/>
      <c r="X218" s="17"/>
      <c r="Y218" s="17"/>
      <c r="Z218" s="17"/>
      <c r="AA218" s="17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</row>
    <row r="219" spans="1:66" x14ac:dyDescent="0.2">
      <c r="A219" s="25"/>
      <c r="B219" s="220" t="s">
        <v>119</v>
      </c>
      <c r="C219" s="582">
        <v>10</v>
      </c>
      <c r="D219" s="582"/>
      <c r="E219" s="582">
        <v>9.6999999999999993</v>
      </c>
      <c r="F219" s="582"/>
      <c r="G219" s="582">
        <v>40</v>
      </c>
      <c r="H219" s="582"/>
      <c r="I219" s="582">
        <v>69</v>
      </c>
      <c r="J219" s="582"/>
      <c r="K219" s="544">
        <v>0</v>
      </c>
      <c r="L219" s="544">
        <v>100</v>
      </c>
      <c r="M219" s="581">
        <f>Purchases!$C219*Purchases!$K219</f>
        <v>0</v>
      </c>
      <c r="N219" s="581"/>
      <c r="O219" s="581">
        <f>Purchases!$E219*Purchases!$L219</f>
        <v>969.99999999999989</v>
      </c>
      <c r="P219" s="581"/>
      <c r="Q219" s="587" t="s">
        <v>295</v>
      </c>
      <c r="R219" s="588"/>
      <c r="S219" s="17"/>
      <c r="T219" s="17"/>
      <c r="U219" s="17"/>
      <c r="V219" s="17"/>
      <c r="W219" s="17"/>
      <c r="X219" s="17"/>
      <c r="Y219" s="17"/>
      <c r="Z219" s="17"/>
      <c r="AA219" s="17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</row>
    <row r="220" spans="1:66" x14ac:dyDescent="0.2">
      <c r="A220" s="25"/>
      <c r="B220" s="220" t="s">
        <v>121</v>
      </c>
      <c r="C220" s="582">
        <v>10</v>
      </c>
      <c r="D220" s="582"/>
      <c r="E220" s="582">
        <v>9.6999999999999993</v>
      </c>
      <c r="F220" s="582"/>
      <c r="G220" s="582">
        <v>40</v>
      </c>
      <c r="H220" s="582"/>
      <c r="I220" s="582">
        <v>90</v>
      </c>
      <c r="J220" s="582"/>
      <c r="K220" s="544">
        <v>50</v>
      </c>
      <c r="L220" s="544">
        <v>100</v>
      </c>
      <c r="M220" s="581">
        <f>Purchases!$C220*Purchases!$K220</f>
        <v>500</v>
      </c>
      <c r="N220" s="581"/>
      <c r="O220" s="581">
        <f>Purchases!$E220*Purchases!$L220</f>
        <v>969.99999999999989</v>
      </c>
      <c r="P220" s="581"/>
      <c r="Q220" s="587" t="s">
        <v>295</v>
      </c>
      <c r="R220" s="588"/>
      <c r="S220" s="17"/>
      <c r="T220" s="17"/>
      <c r="U220" s="17"/>
      <c r="V220" s="17"/>
      <c r="W220" s="17"/>
      <c r="X220" s="17"/>
      <c r="Y220" s="17"/>
      <c r="Z220" s="17"/>
      <c r="AA220" s="17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</row>
    <row r="221" spans="1:66" x14ac:dyDescent="0.2">
      <c r="A221" s="25"/>
      <c r="B221" s="220" t="s">
        <v>122</v>
      </c>
      <c r="C221" s="582">
        <v>33</v>
      </c>
      <c r="D221" s="582"/>
      <c r="E221" s="582">
        <v>33</v>
      </c>
      <c r="F221" s="582"/>
      <c r="G221" s="582">
        <v>120</v>
      </c>
      <c r="H221" s="582"/>
      <c r="I221" s="582">
        <v>159</v>
      </c>
      <c r="J221" s="582"/>
      <c r="K221" s="544">
        <v>100</v>
      </c>
      <c r="L221" s="634">
        <v>200</v>
      </c>
      <c r="M221" s="581">
        <f>Purchases!$C221*Purchases!$K221</f>
        <v>3300</v>
      </c>
      <c r="N221" s="581"/>
      <c r="O221" s="581">
        <f>Purchases!$E221*Purchases!$L221</f>
        <v>6600</v>
      </c>
      <c r="P221" s="581"/>
      <c r="Q221" s="587" t="s">
        <v>295</v>
      </c>
      <c r="R221" s="588"/>
      <c r="S221" s="17"/>
      <c r="T221" s="17"/>
      <c r="U221" s="17"/>
      <c r="V221" s="17"/>
      <c r="W221" s="17"/>
      <c r="X221" s="17"/>
      <c r="Y221" s="17"/>
      <c r="Z221" s="17"/>
      <c r="AA221" s="17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</row>
    <row r="222" spans="1:66" x14ac:dyDescent="0.2">
      <c r="A222" s="25"/>
      <c r="B222" s="220"/>
      <c r="C222" s="581"/>
      <c r="D222" s="581"/>
      <c r="E222" s="581"/>
      <c r="F222" s="581"/>
      <c r="G222" s="581"/>
      <c r="H222" s="581"/>
      <c r="I222" s="581"/>
      <c r="J222" s="581"/>
      <c r="K222" s="545"/>
      <c r="L222" s="545"/>
      <c r="M222" s="581"/>
      <c r="N222" s="581"/>
      <c r="O222" s="581"/>
      <c r="P222" s="581"/>
      <c r="Q222" s="581"/>
      <c r="R222" s="581"/>
      <c r="S222" s="17"/>
      <c r="T222" s="17"/>
      <c r="U222" s="17"/>
      <c r="V222" s="17"/>
      <c r="W222" s="17"/>
      <c r="X222" s="17"/>
      <c r="Y222" s="17"/>
      <c r="Z222" s="17"/>
      <c r="AA222" s="17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</row>
    <row r="223" spans="1:66" x14ac:dyDescent="0.2">
      <c r="A223" s="25"/>
      <c r="B223" s="220" t="s">
        <v>127</v>
      </c>
      <c r="C223" s="582">
        <v>50</v>
      </c>
      <c r="D223" s="582"/>
      <c r="E223" s="582">
        <v>50</v>
      </c>
      <c r="F223" s="582"/>
      <c r="G223" s="582">
        <f>E223*4</f>
        <v>200</v>
      </c>
      <c r="H223" s="582"/>
      <c r="I223" s="582"/>
      <c r="J223" s="582"/>
      <c r="K223" s="544">
        <v>0</v>
      </c>
      <c r="L223" s="544">
        <v>0</v>
      </c>
      <c r="M223" s="581">
        <f>Purchases!$C223*Purchases!$K223</f>
        <v>0</v>
      </c>
      <c r="N223" s="581"/>
      <c r="O223" s="581">
        <f>Purchases!$E223*Purchases!$L223</f>
        <v>0</v>
      </c>
      <c r="P223" s="581"/>
      <c r="Q223" s="587" t="s">
        <v>295</v>
      </c>
      <c r="R223" s="588"/>
      <c r="S223" s="21"/>
      <c r="T223" s="17"/>
      <c r="U223" s="17"/>
      <c r="V223" s="17"/>
      <c r="W223" s="17"/>
      <c r="X223" s="17"/>
      <c r="Y223" s="17"/>
      <c r="Z223" s="17"/>
      <c r="AA223" s="17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</row>
    <row r="224" spans="1:66" x14ac:dyDescent="0.2">
      <c r="A224" s="25"/>
      <c r="B224" s="220" t="s">
        <v>68</v>
      </c>
      <c r="C224" s="582">
        <v>300</v>
      </c>
      <c r="D224" s="582"/>
      <c r="E224" s="582">
        <v>300</v>
      </c>
      <c r="F224" s="582"/>
      <c r="G224" s="582"/>
      <c r="H224" s="582"/>
      <c r="I224" s="582"/>
      <c r="J224" s="582"/>
      <c r="K224" s="544">
        <v>0</v>
      </c>
      <c r="L224" s="544">
        <v>0</v>
      </c>
      <c r="M224" s="581">
        <f>Purchases!$C224*Purchases!$K224</f>
        <v>0</v>
      </c>
      <c r="N224" s="581"/>
      <c r="O224" s="581">
        <f>Purchases!$E224*Purchases!$L224</f>
        <v>0</v>
      </c>
      <c r="P224" s="581"/>
      <c r="Q224" s="587" t="s">
        <v>295</v>
      </c>
      <c r="R224" s="588"/>
      <c r="S224" s="21"/>
      <c r="T224" s="17"/>
      <c r="U224" s="17"/>
      <c r="V224" s="17"/>
      <c r="W224" s="17"/>
      <c r="X224" s="17"/>
      <c r="Y224" s="17"/>
      <c r="Z224" s="17"/>
      <c r="AA224" s="17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</row>
    <row r="225" spans="1:61" x14ac:dyDescent="0.2">
      <c r="A225" s="25"/>
      <c r="B225" s="220"/>
      <c r="C225" s="587"/>
      <c r="D225" s="588"/>
      <c r="E225" s="587"/>
      <c r="F225" s="588"/>
      <c r="G225" s="587"/>
      <c r="H225" s="588"/>
      <c r="I225" s="587"/>
      <c r="J225" s="588"/>
      <c r="K225" s="545"/>
      <c r="L225" s="545"/>
      <c r="M225" s="587"/>
      <c r="N225" s="588"/>
      <c r="O225" s="587"/>
      <c r="P225" s="588"/>
      <c r="Q225" s="587"/>
      <c r="R225" s="588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</row>
    <row r="226" spans="1:61" x14ac:dyDescent="0.2">
      <c r="A226" s="25"/>
      <c r="B226" s="220" t="s">
        <v>715</v>
      </c>
      <c r="C226" s="582">
        <v>12</v>
      </c>
      <c r="D226" s="582">
        <v>12</v>
      </c>
      <c r="E226" s="582">
        <v>12</v>
      </c>
      <c r="F226" s="582">
        <v>12</v>
      </c>
      <c r="G226" s="582"/>
      <c r="H226" s="582"/>
      <c r="I226" s="582">
        <v>28</v>
      </c>
      <c r="J226" s="582"/>
      <c r="K226" s="544">
        <v>24</v>
      </c>
      <c r="L226" s="544">
        <v>24</v>
      </c>
      <c r="M226" s="581">
        <f>Purchases!$C226*Purchases!$K226</f>
        <v>288</v>
      </c>
      <c r="N226" s="581"/>
      <c r="O226" s="581">
        <f>Purchases!$E226*Purchases!$L226</f>
        <v>288</v>
      </c>
      <c r="P226" s="581"/>
      <c r="Q226" s="589" t="s">
        <v>296</v>
      </c>
      <c r="R226" s="590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</row>
    <row r="227" spans="1:61" x14ac:dyDescent="0.2">
      <c r="A227" s="25"/>
      <c r="B227" s="220" t="s">
        <v>716</v>
      </c>
      <c r="C227" s="582">
        <v>8</v>
      </c>
      <c r="D227" s="582">
        <v>8</v>
      </c>
      <c r="E227" s="582">
        <v>8</v>
      </c>
      <c r="F227" s="582">
        <v>8</v>
      </c>
      <c r="G227" s="582"/>
      <c r="H227" s="582"/>
      <c r="I227" s="582">
        <v>18</v>
      </c>
      <c r="J227" s="582"/>
      <c r="K227" s="544">
        <v>12</v>
      </c>
      <c r="L227" s="544">
        <v>12</v>
      </c>
      <c r="M227" s="581">
        <f>Purchases!$C227*Purchases!$K227</f>
        <v>96</v>
      </c>
      <c r="N227" s="581"/>
      <c r="O227" s="581">
        <f>Purchases!$E227*Purchases!$L227</f>
        <v>96</v>
      </c>
      <c r="P227" s="581"/>
      <c r="Q227" s="589" t="s">
        <v>296</v>
      </c>
      <c r="R227" s="590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</row>
    <row r="228" spans="1:61" x14ac:dyDescent="0.2">
      <c r="A228" s="25"/>
      <c r="B228" s="220" t="s">
        <v>717</v>
      </c>
      <c r="C228" s="582">
        <v>9</v>
      </c>
      <c r="D228" s="582">
        <v>9</v>
      </c>
      <c r="E228" s="582">
        <v>9</v>
      </c>
      <c r="F228" s="582">
        <v>9</v>
      </c>
      <c r="G228" s="582"/>
      <c r="H228" s="582"/>
      <c r="I228" s="582">
        <v>22</v>
      </c>
      <c r="J228" s="582"/>
      <c r="K228" s="544">
        <v>12</v>
      </c>
      <c r="L228" s="544">
        <v>12</v>
      </c>
      <c r="M228" s="581">
        <f>Purchases!$C228*Purchases!$K228</f>
        <v>108</v>
      </c>
      <c r="N228" s="581"/>
      <c r="O228" s="581">
        <f>Purchases!$E228*Purchases!$L228</f>
        <v>108</v>
      </c>
      <c r="P228" s="581"/>
      <c r="Q228" s="589" t="s">
        <v>296</v>
      </c>
      <c r="R228" s="590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</row>
    <row r="229" spans="1:61" x14ac:dyDescent="0.2">
      <c r="A229" s="25"/>
      <c r="B229" s="220"/>
      <c r="C229" s="581"/>
      <c r="D229" s="581"/>
      <c r="E229" s="581"/>
      <c r="F229" s="581"/>
      <c r="G229" s="581"/>
      <c r="H229" s="581"/>
      <c r="I229" s="581"/>
      <c r="J229" s="581"/>
      <c r="K229" s="545"/>
      <c r="L229" s="545"/>
      <c r="M229" s="581"/>
      <c r="N229" s="581"/>
      <c r="O229" s="581"/>
      <c r="P229" s="581"/>
      <c r="Q229" s="581"/>
      <c r="R229" s="58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</row>
    <row r="230" spans="1:61" x14ac:dyDescent="0.2">
      <c r="A230" s="25"/>
      <c r="B230" s="220" t="s">
        <v>718</v>
      </c>
      <c r="C230" s="582">
        <v>4</v>
      </c>
      <c r="D230" s="582">
        <v>4</v>
      </c>
      <c r="E230" s="582">
        <v>4</v>
      </c>
      <c r="F230" s="582">
        <v>4</v>
      </c>
      <c r="G230" s="582"/>
      <c r="H230" s="582"/>
      <c r="I230" s="582">
        <v>14</v>
      </c>
      <c r="J230" s="582"/>
      <c r="K230" s="544">
        <v>144</v>
      </c>
      <c r="L230" s="544">
        <v>144</v>
      </c>
      <c r="M230" s="581">
        <f>Purchases!$C230*Purchases!$K230</f>
        <v>576</v>
      </c>
      <c r="N230" s="581"/>
      <c r="O230" s="581">
        <f>Purchases!$E230*Purchases!$L230</f>
        <v>576</v>
      </c>
      <c r="P230" s="581"/>
      <c r="Q230" s="589" t="s">
        <v>296</v>
      </c>
      <c r="R230" s="590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</row>
    <row r="231" spans="1:61" x14ac:dyDescent="0.2">
      <c r="A231" s="25"/>
      <c r="B231" s="220"/>
      <c r="C231" s="581"/>
      <c r="D231" s="581"/>
      <c r="E231" s="581"/>
      <c r="F231" s="581"/>
      <c r="G231" s="581"/>
      <c r="H231" s="581"/>
      <c r="I231" s="581"/>
      <c r="J231" s="581"/>
      <c r="K231" s="545"/>
      <c r="L231" s="545"/>
      <c r="M231" s="581"/>
      <c r="N231" s="581"/>
      <c r="O231" s="581"/>
      <c r="P231" s="581"/>
      <c r="Q231" s="581"/>
      <c r="R231" s="58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</row>
    <row r="232" spans="1:61" x14ac:dyDescent="0.2">
      <c r="A232" s="25"/>
      <c r="B232" s="220" t="s">
        <v>719</v>
      </c>
      <c r="C232" s="582">
        <v>20</v>
      </c>
      <c r="D232" s="582">
        <v>20</v>
      </c>
      <c r="E232" s="582">
        <v>20</v>
      </c>
      <c r="F232" s="582">
        <v>20</v>
      </c>
      <c r="G232" s="582"/>
      <c r="H232" s="582"/>
      <c r="I232" s="582">
        <v>45</v>
      </c>
      <c r="J232" s="582"/>
      <c r="K232" s="544">
        <v>8</v>
      </c>
      <c r="L232" s="544">
        <v>8</v>
      </c>
      <c r="M232" s="581">
        <f>Purchases!$C232*Purchases!$K232</f>
        <v>160</v>
      </c>
      <c r="N232" s="581"/>
      <c r="O232" s="581">
        <f>Purchases!$E232*Purchases!$L232</f>
        <v>160</v>
      </c>
      <c r="P232" s="581"/>
      <c r="Q232" s="589" t="s">
        <v>296</v>
      </c>
      <c r="R232" s="590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</row>
    <row r="233" spans="1:61" x14ac:dyDescent="0.2">
      <c r="A233" s="25"/>
      <c r="B233" s="220" t="s">
        <v>720</v>
      </c>
      <c r="C233" s="582">
        <v>27</v>
      </c>
      <c r="D233" s="582">
        <v>27</v>
      </c>
      <c r="E233" s="582">
        <v>27</v>
      </c>
      <c r="F233" s="582">
        <v>27</v>
      </c>
      <c r="G233" s="582"/>
      <c r="H233" s="582"/>
      <c r="I233" s="582">
        <v>55</v>
      </c>
      <c r="J233" s="582"/>
      <c r="K233" s="544">
        <v>12</v>
      </c>
      <c r="L233" s="544">
        <v>12</v>
      </c>
      <c r="M233" s="581">
        <f>Purchases!$C233*Purchases!$K233</f>
        <v>324</v>
      </c>
      <c r="N233" s="581"/>
      <c r="O233" s="581">
        <f>Purchases!$E233*Purchases!$L233</f>
        <v>324</v>
      </c>
      <c r="P233" s="581"/>
      <c r="Q233" s="589" t="s">
        <v>296</v>
      </c>
      <c r="R233" s="590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</row>
    <row r="234" spans="1:61" x14ac:dyDescent="0.2">
      <c r="A234" s="25"/>
      <c r="B234" s="25"/>
      <c r="C234" s="25"/>
      <c r="D234" s="25"/>
      <c r="E234" s="25"/>
      <c r="F234" s="25"/>
      <c r="G234" s="25"/>
      <c r="H234" s="25"/>
      <c r="I234" s="25"/>
      <c r="J234" s="25"/>
      <c r="K234" s="25"/>
      <c r="L234" s="17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</row>
    <row r="235" spans="1:61" x14ac:dyDescent="0.2">
      <c r="A235" s="25"/>
      <c r="B235" s="25"/>
      <c r="C235" s="25"/>
      <c r="D235" s="25"/>
      <c r="E235" s="25"/>
      <c r="F235" s="25"/>
      <c r="G235" s="25"/>
      <c r="H235" s="25"/>
      <c r="I235" s="25"/>
      <c r="J235" s="25"/>
      <c r="K235" s="25"/>
      <c r="L235" s="17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</row>
    <row r="236" spans="1:61" x14ac:dyDescent="0.2">
      <c r="A236" s="25"/>
      <c r="B236" s="25"/>
      <c r="C236" s="25"/>
      <c r="D236" s="25"/>
      <c r="E236" s="25"/>
      <c r="F236" s="25"/>
      <c r="G236" s="25"/>
      <c r="H236" s="25"/>
      <c r="I236" s="25"/>
      <c r="J236" s="25"/>
      <c r="K236" s="25"/>
      <c r="L236" s="17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</row>
    <row r="237" spans="1:61" x14ac:dyDescent="0.2">
      <c r="A237" s="25"/>
      <c r="B237" s="25"/>
      <c r="C237" s="25"/>
      <c r="D237" s="25"/>
      <c r="E237" s="25"/>
      <c r="F237" s="25"/>
      <c r="G237" s="25"/>
      <c r="H237" s="25"/>
      <c r="I237" s="25"/>
      <c r="J237" s="25"/>
      <c r="K237" s="25"/>
      <c r="L237" s="17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</row>
    <row r="238" spans="1:61" x14ac:dyDescent="0.2">
      <c r="A238" s="25"/>
      <c r="B238" s="25"/>
      <c r="C238" s="25"/>
      <c r="D238" s="25"/>
      <c r="E238" s="25"/>
      <c r="F238" s="25"/>
      <c r="G238" s="25"/>
      <c r="H238" s="25"/>
      <c r="I238" s="25"/>
      <c r="J238" s="25"/>
      <c r="K238" s="25"/>
      <c r="L238" s="17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</row>
    <row r="239" spans="1:61" x14ac:dyDescent="0.2">
      <c r="A239" s="25"/>
      <c r="B239" s="25"/>
      <c r="C239" s="25"/>
      <c r="D239" s="25"/>
      <c r="E239" s="25"/>
      <c r="F239" s="25"/>
      <c r="G239" s="25"/>
      <c r="H239" s="25"/>
      <c r="I239" s="25"/>
      <c r="J239" s="25"/>
      <c r="K239" s="25"/>
      <c r="L239" s="17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</row>
    <row r="240" spans="1:61" x14ac:dyDescent="0.2">
      <c r="A240" s="25"/>
      <c r="B240" s="25"/>
      <c r="C240" s="25"/>
      <c r="D240" s="25"/>
      <c r="E240" s="25"/>
      <c r="F240" s="25"/>
      <c r="G240" s="25"/>
      <c r="H240" s="25"/>
      <c r="I240" s="25"/>
      <c r="J240" s="25"/>
      <c r="K240" s="25"/>
      <c r="L240" s="17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</row>
    <row r="241" spans="1:61" x14ac:dyDescent="0.2">
      <c r="A241" s="25"/>
      <c r="B241" s="25"/>
      <c r="C241" s="25"/>
      <c r="D241" s="25"/>
      <c r="E241" s="25"/>
      <c r="F241" s="25"/>
      <c r="G241" s="25"/>
      <c r="H241" s="25"/>
      <c r="I241" s="25"/>
      <c r="J241" s="25"/>
      <c r="K241" s="25"/>
      <c r="L241" s="17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</row>
    <row r="242" spans="1:61" x14ac:dyDescent="0.2">
      <c r="A242" s="25"/>
      <c r="B242" s="25"/>
      <c r="C242" s="25"/>
      <c r="D242" s="25"/>
      <c r="E242" s="25"/>
      <c r="F242" s="25"/>
      <c r="G242" s="25"/>
      <c r="H242" s="25"/>
      <c r="I242" s="25"/>
      <c r="J242" s="25"/>
      <c r="K242" s="25"/>
      <c r="L242" s="17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</row>
    <row r="243" spans="1:61" x14ac:dyDescent="0.2">
      <c r="A243" s="25"/>
      <c r="B243" s="25"/>
      <c r="C243" s="25"/>
      <c r="D243" s="25"/>
      <c r="E243" s="25"/>
      <c r="F243" s="25"/>
      <c r="G243" s="25"/>
      <c r="H243" s="25"/>
      <c r="I243" s="25"/>
      <c r="J243" s="25"/>
      <c r="K243" s="25"/>
      <c r="L243" s="17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</row>
    <row r="244" spans="1:61" x14ac:dyDescent="0.2">
      <c r="A244" s="25"/>
      <c r="B244" s="25"/>
      <c r="C244" s="25"/>
      <c r="D244" s="25"/>
      <c r="E244" s="25"/>
      <c r="F244" s="25"/>
      <c r="G244" s="25"/>
      <c r="H244" s="25"/>
      <c r="I244" s="25"/>
      <c r="J244" s="25"/>
      <c r="K244" s="25"/>
      <c r="L244" s="17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</row>
    <row r="245" spans="1:61" x14ac:dyDescent="0.2">
      <c r="A245" s="25"/>
      <c r="B245" s="25"/>
      <c r="C245" s="25"/>
      <c r="D245" s="25"/>
      <c r="E245" s="25"/>
      <c r="F245" s="25"/>
      <c r="G245" s="25"/>
      <c r="H245" s="25"/>
      <c r="I245" s="25"/>
      <c r="J245" s="25"/>
      <c r="K245" s="25"/>
      <c r="L245" s="17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</row>
    <row r="246" spans="1:61" x14ac:dyDescent="0.2">
      <c r="A246" s="25"/>
      <c r="B246" s="25"/>
      <c r="C246" s="25"/>
      <c r="D246" s="25"/>
      <c r="E246" s="25"/>
      <c r="F246" s="25"/>
      <c r="G246" s="25"/>
      <c r="H246" s="25"/>
      <c r="I246" s="25"/>
      <c r="J246" s="25"/>
      <c r="K246" s="25"/>
      <c r="L246" s="17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</row>
    <row r="247" spans="1:61" x14ac:dyDescent="0.2">
      <c r="A247" s="25"/>
      <c r="B247" s="25"/>
      <c r="C247" s="25"/>
      <c r="D247" s="25"/>
      <c r="E247" s="25"/>
      <c r="F247" s="25"/>
      <c r="G247" s="25"/>
      <c r="H247" s="25"/>
      <c r="I247" s="25"/>
      <c r="J247" s="25"/>
      <c r="K247" s="25"/>
      <c r="L247" s="17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</row>
    <row r="248" spans="1:61" x14ac:dyDescent="0.2">
      <c r="A248" s="25"/>
      <c r="B248" s="25"/>
      <c r="C248" s="25"/>
      <c r="D248" s="25"/>
      <c r="E248" s="25"/>
      <c r="F248" s="25"/>
      <c r="G248" s="25"/>
      <c r="H248" s="25"/>
      <c r="I248" s="25"/>
      <c r="J248" s="25"/>
      <c r="K248" s="25"/>
      <c r="L248" s="17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</row>
    <row r="249" spans="1:61" x14ac:dyDescent="0.2">
      <c r="A249" s="25"/>
      <c r="B249" s="25"/>
      <c r="C249" s="25"/>
      <c r="D249" s="25"/>
      <c r="E249" s="25"/>
      <c r="F249" s="25"/>
      <c r="G249" s="25"/>
      <c r="H249" s="25"/>
      <c r="I249" s="25"/>
      <c r="J249" s="25"/>
      <c r="K249" s="25"/>
      <c r="L249" s="17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</row>
    <row r="250" spans="1:61" x14ac:dyDescent="0.2">
      <c r="A250" s="25"/>
      <c r="B250" s="25"/>
      <c r="C250" s="25"/>
      <c r="D250" s="25"/>
      <c r="E250" s="25"/>
      <c r="F250" s="25"/>
      <c r="G250" s="25"/>
      <c r="H250" s="25"/>
      <c r="I250" s="25"/>
      <c r="J250" s="25"/>
      <c r="K250" s="25"/>
      <c r="L250" s="17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</row>
    <row r="251" spans="1:61" x14ac:dyDescent="0.2">
      <c r="A251" s="25"/>
      <c r="B251" s="25"/>
      <c r="C251" s="25"/>
      <c r="D251" s="25"/>
      <c r="E251" s="25"/>
      <c r="F251" s="25"/>
      <c r="G251" s="25"/>
      <c r="H251" s="25"/>
      <c r="I251" s="25"/>
      <c r="J251" s="25"/>
      <c r="K251" s="25"/>
      <c r="L251" s="17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</row>
    <row r="252" spans="1:61" x14ac:dyDescent="0.2">
      <c r="A252" s="25"/>
      <c r="B252" s="25"/>
      <c r="C252" s="25"/>
      <c r="D252" s="25"/>
      <c r="E252" s="25"/>
      <c r="F252" s="25"/>
      <c r="G252" s="25"/>
      <c r="H252" s="25"/>
      <c r="I252" s="25"/>
      <c r="J252" s="25"/>
      <c r="K252" s="25"/>
      <c r="L252" s="17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</row>
    <row r="253" spans="1:61" x14ac:dyDescent="0.2">
      <c r="A253" s="25"/>
      <c r="B253" s="25"/>
      <c r="C253" s="25"/>
      <c r="D253" s="25"/>
      <c r="E253" s="25"/>
      <c r="F253" s="25"/>
      <c r="G253" s="25"/>
      <c r="H253" s="25"/>
      <c r="I253" s="25"/>
      <c r="J253" s="25"/>
      <c r="K253" s="25"/>
      <c r="L253" s="17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</row>
    <row r="254" spans="1:61" x14ac:dyDescent="0.2">
      <c r="A254" s="25"/>
      <c r="B254" s="25"/>
      <c r="C254" s="25"/>
      <c r="D254" s="25"/>
      <c r="E254" s="25"/>
      <c r="F254" s="25"/>
      <c r="G254" s="25"/>
      <c r="H254" s="25"/>
      <c r="I254" s="25"/>
      <c r="J254" s="25"/>
      <c r="K254" s="25"/>
      <c r="L254" s="17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</row>
    <row r="255" spans="1:61" x14ac:dyDescent="0.2">
      <c r="A255" s="25"/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17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</row>
    <row r="256" spans="1:61" x14ac:dyDescent="0.2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17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</row>
    <row r="257" spans="1:61" x14ac:dyDescent="0.2">
      <c r="A257" s="25"/>
      <c r="B257" s="25"/>
      <c r="C257" s="25"/>
      <c r="D257" s="25"/>
      <c r="E257" s="25"/>
      <c r="F257" s="25"/>
      <c r="G257" s="25"/>
      <c r="H257" s="25"/>
      <c r="I257" s="25"/>
      <c r="J257" s="25"/>
      <c r="K257" s="25"/>
      <c r="L257" s="17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</row>
    <row r="258" spans="1:61" x14ac:dyDescent="0.2">
      <c r="A258" s="25"/>
      <c r="B258" s="25"/>
      <c r="C258" s="25"/>
      <c r="D258" s="25"/>
      <c r="E258" s="25"/>
      <c r="F258" s="25"/>
      <c r="G258" s="25"/>
      <c r="H258" s="25"/>
      <c r="I258" s="25"/>
      <c r="J258" s="25"/>
      <c r="K258" s="25"/>
      <c r="L258" s="17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</row>
    <row r="259" spans="1:61" x14ac:dyDescent="0.2">
      <c r="A259" s="25"/>
      <c r="B259" s="25"/>
      <c r="C259" s="25"/>
      <c r="D259" s="25"/>
      <c r="E259" s="25"/>
      <c r="F259" s="25"/>
      <c r="G259" s="25"/>
      <c r="H259" s="25"/>
      <c r="I259" s="25"/>
      <c r="J259" s="25"/>
      <c r="K259" s="25"/>
      <c r="L259" s="17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</row>
    <row r="260" spans="1:61" x14ac:dyDescent="0.2">
      <c r="A260" s="25"/>
      <c r="B260" s="25"/>
      <c r="C260" s="25"/>
      <c r="D260" s="25"/>
      <c r="E260" s="25"/>
      <c r="F260" s="25"/>
      <c r="G260" s="25"/>
      <c r="H260" s="25"/>
      <c r="I260" s="25"/>
      <c r="J260" s="25"/>
      <c r="K260" s="25"/>
      <c r="L260" s="17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</row>
    <row r="261" spans="1:61" x14ac:dyDescent="0.2">
      <c r="A261" s="25"/>
      <c r="B261" s="25"/>
      <c r="C261" s="25"/>
      <c r="D261" s="25"/>
      <c r="E261" s="25"/>
      <c r="F261" s="25"/>
      <c r="G261" s="25"/>
      <c r="H261" s="25"/>
      <c r="I261" s="25"/>
      <c r="J261" s="25"/>
      <c r="K261" s="25"/>
      <c r="L261" s="17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</row>
    <row r="262" spans="1:61" x14ac:dyDescent="0.2">
      <c r="A262" s="25"/>
      <c r="B262" s="25"/>
      <c r="C262" s="25"/>
      <c r="D262" s="25"/>
      <c r="E262" s="25"/>
      <c r="F262" s="25"/>
      <c r="G262" s="25"/>
      <c r="H262" s="25"/>
      <c r="I262" s="25"/>
      <c r="J262" s="25"/>
      <c r="K262" s="25"/>
      <c r="L262" s="17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</row>
    <row r="263" spans="1:61" x14ac:dyDescent="0.2">
      <c r="A263" s="25"/>
      <c r="B263" s="25"/>
      <c r="C263" s="25"/>
      <c r="D263" s="25"/>
      <c r="E263" s="25"/>
      <c r="F263" s="25"/>
      <c r="G263" s="25"/>
      <c r="H263" s="25"/>
      <c r="I263" s="25"/>
      <c r="J263" s="25"/>
      <c r="K263" s="25"/>
      <c r="L263" s="17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</row>
    <row r="264" spans="1:61" x14ac:dyDescent="0.2">
      <c r="A264" s="25"/>
      <c r="B264" s="25"/>
      <c r="C264" s="25"/>
      <c r="D264" s="25"/>
      <c r="E264" s="25"/>
      <c r="F264" s="25"/>
      <c r="G264" s="25"/>
      <c r="H264" s="25"/>
      <c r="I264" s="25"/>
      <c r="J264" s="25"/>
      <c r="K264" s="25"/>
      <c r="L264" s="17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  <c r="AA264" s="21"/>
      <c r="AB264" s="21"/>
      <c r="AC264" s="21"/>
      <c r="AD264" s="21"/>
      <c r="AE264" s="21"/>
      <c r="AF264" s="21"/>
      <c r="AG264" s="21"/>
      <c r="AH264" s="21"/>
      <c r="AI264" s="21"/>
      <c r="AJ264" s="21"/>
      <c r="AK264" s="21"/>
      <c r="AL264" s="21"/>
      <c r="AM264" s="21"/>
      <c r="AN264" s="21"/>
      <c r="AO264" s="21"/>
      <c r="AP264" s="21"/>
      <c r="AQ264" s="21"/>
      <c r="AR264" s="21"/>
      <c r="AS264" s="21"/>
      <c r="AT264" s="21"/>
      <c r="AU264" s="21"/>
      <c r="AV264" s="21"/>
      <c r="AW264" s="21"/>
      <c r="AX264" s="21"/>
      <c r="AY264" s="21"/>
      <c r="AZ264" s="21"/>
      <c r="BA264" s="21"/>
      <c r="BB264" s="21"/>
      <c r="BC264" s="21"/>
      <c r="BD264" s="21"/>
      <c r="BE264" s="21"/>
      <c r="BF264" s="21"/>
      <c r="BG264" s="21"/>
      <c r="BH264" s="21"/>
      <c r="BI264" s="21"/>
    </row>
    <row r="265" spans="1:61" x14ac:dyDescent="0.2">
      <c r="A265" s="25"/>
      <c r="B265" s="25"/>
      <c r="C265" s="25"/>
      <c r="D265" s="25"/>
      <c r="E265" s="25"/>
      <c r="F265" s="25"/>
      <c r="G265" s="25"/>
      <c r="H265" s="25"/>
      <c r="I265" s="25"/>
      <c r="J265" s="25"/>
      <c r="K265" s="25"/>
      <c r="L265" s="17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  <c r="AA265" s="21"/>
      <c r="AB265" s="21"/>
      <c r="AC265" s="21"/>
      <c r="AD265" s="21"/>
      <c r="AE265" s="21"/>
      <c r="AF265" s="21"/>
      <c r="AG265" s="21"/>
      <c r="AH265" s="21"/>
      <c r="AI265" s="21"/>
      <c r="AJ265" s="21"/>
      <c r="AK265" s="21"/>
      <c r="AL265" s="21"/>
      <c r="AM265" s="21"/>
      <c r="AN265" s="21"/>
      <c r="AO265" s="21"/>
      <c r="AP265" s="21"/>
      <c r="AQ265" s="21"/>
      <c r="AR265" s="21"/>
      <c r="AS265" s="21"/>
      <c r="AT265" s="21"/>
      <c r="AU265" s="21"/>
      <c r="AV265" s="21"/>
      <c r="AW265" s="21"/>
      <c r="AX265" s="21"/>
      <c r="AY265" s="21"/>
      <c r="AZ265" s="21"/>
      <c r="BA265" s="21"/>
      <c r="BB265" s="21"/>
      <c r="BC265" s="21"/>
      <c r="BD265" s="21"/>
      <c r="BE265" s="21"/>
      <c r="BF265" s="21"/>
      <c r="BG265" s="21"/>
      <c r="BH265" s="21"/>
      <c r="BI265" s="21"/>
    </row>
    <row r="266" spans="1:61" x14ac:dyDescent="0.2">
      <c r="A266" s="25"/>
      <c r="B266" s="25"/>
      <c r="C266" s="25"/>
      <c r="D266" s="25"/>
      <c r="E266" s="25"/>
      <c r="F266" s="25"/>
      <c r="G266" s="25"/>
      <c r="H266" s="25"/>
      <c r="I266" s="25"/>
      <c r="J266" s="25"/>
      <c r="K266" s="25"/>
      <c r="L266" s="17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  <c r="AA266" s="21"/>
      <c r="AB266" s="21"/>
      <c r="AC266" s="21"/>
      <c r="AD266" s="21"/>
      <c r="AE266" s="21"/>
      <c r="AF266" s="21"/>
      <c r="AG266" s="21"/>
      <c r="AH266" s="21"/>
      <c r="AI266" s="21"/>
      <c r="AJ266" s="21"/>
      <c r="AK266" s="21"/>
      <c r="AL266" s="21"/>
      <c r="AM266" s="21"/>
      <c r="AN266" s="21"/>
      <c r="AO266" s="21"/>
      <c r="AP266" s="21"/>
      <c r="AQ266" s="21"/>
      <c r="AR266" s="21"/>
      <c r="AS266" s="21"/>
      <c r="AT266" s="21"/>
      <c r="AU266" s="21"/>
      <c r="AV266" s="21"/>
      <c r="AW266" s="21"/>
      <c r="AX266" s="21"/>
      <c r="AY266" s="21"/>
      <c r="AZ266" s="21"/>
      <c r="BA266" s="21"/>
      <c r="BB266" s="21"/>
      <c r="BC266" s="21"/>
      <c r="BD266" s="21"/>
      <c r="BE266" s="21"/>
      <c r="BF266" s="21"/>
      <c r="BG266" s="21"/>
      <c r="BH266" s="21"/>
      <c r="BI266" s="21"/>
    </row>
    <row r="267" spans="1:61" x14ac:dyDescent="0.2">
      <c r="A267" s="25"/>
      <c r="B267" s="25"/>
      <c r="C267" s="25"/>
      <c r="D267" s="25"/>
      <c r="E267" s="25"/>
      <c r="F267" s="25"/>
      <c r="G267" s="25"/>
      <c r="H267" s="25"/>
      <c r="I267" s="25"/>
      <c r="J267" s="25"/>
      <c r="K267" s="25"/>
      <c r="L267" s="17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  <c r="AA267" s="21"/>
      <c r="AB267" s="21"/>
      <c r="AC267" s="21"/>
      <c r="AD267" s="21"/>
      <c r="AE267" s="21"/>
      <c r="AF267" s="21"/>
      <c r="AG267" s="21"/>
      <c r="AH267" s="21"/>
      <c r="AI267" s="21"/>
      <c r="AJ267" s="21"/>
      <c r="AK267" s="21"/>
      <c r="AL267" s="21"/>
      <c r="AM267" s="21"/>
      <c r="AN267" s="21"/>
      <c r="AO267" s="21"/>
      <c r="AP267" s="21"/>
      <c r="AQ267" s="21"/>
      <c r="AR267" s="21"/>
      <c r="AS267" s="21"/>
      <c r="AT267" s="21"/>
      <c r="AU267" s="21"/>
      <c r="AV267" s="21"/>
      <c r="AW267" s="21"/>
      <c r="AX267" s="21"/>
      <c r="AY267" s="21"/>
      <c r="AZ267" s="21"/>
      <c r="BA267" s="21"/>
      <c r="BB267" s="21"/>
      <c r="BC267" s="21"/>
      <c r="BD267" s="21"/>
      <c r="BE267" s="21"/>
      <c r="BF267" s="21"/>
      <c r="BG267" s="21"/>
      <c r="BH267" s="21"/>
      <c r="BI267" s="21"/>
    </row>
    <row r="268" spans="1:61" x14ac:dyDescent="0.2">
      <c r="A268" s="25"/>
      <c r="B268" s="25"/>
      <c r="C268" s="25"/>
      <c r="D268" s="25"/>
      <c r="E268" s="25"/>
      <c r="F268" s="25"/>
      <c r="G268" s="25"/>
      <c r="H268" s="25"/>
      <c r="I268" s="25"/>
      <c r="J268" s="25"/>
      <c r="K268" s="25"/>
      <c r="L268" s="17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  <c r="AA268" s="21"/>
      <c r="AB268" s="21"/>
      <c r="AC268" s="21"/>
      <c r="AD268" s="21"/>
      <c r="AE268" s="21"/>
      <c r="AF268" s="21"/>
      <c r="AG268" s="21"/>
      <c r="AH268" s="21"/>
      <c r="AI268" s="21"/>
      <c r="AJ268" s="21"/>
      <c r="AK268" s="21"/>
      <c r="AL268" s="21"/>
      <c r="AM268" s="21"/>
      <c r="AN268" s="21"/>
      <c r="AO268" s="21"/>
      <c r="AP268" s="21"/>
      <c r="AQ268" s="21"/>
      <c r="AR268" s="21"/>
      <c r="AS268" s="21"/>
      <c r="AT268" s="21"/>
      <c r="AU268" s="21"/>
      <c r="AV268" s="21"/>
      <c r="AW268" s="21"/>
      <c r="AX268" s="21"/>
      <c r="AY268" s="21"/>
      <c r="AZ268" s="21"/>
      <c r="BA268" s="21"/>
      <c r="BB268" s="21"/>
      <c r="BC268" s="21"/>
      <c r="BD268" s="21"/>
      <c r="BE268" s="21"/>
      <c r="BF268" s="21"/>
      <c r="BG268" s="21"/>
      <c r="BH268" s="21"/>
      <c r="BI268" s="21"/>
    </row>
    <row r="269" spans="1:61" x14ac:dyDescent="0.2">
      <c r="A269" s="25"/>
      <c r="B269" s="25"/>
      <c r="C269" s="25"/>
      <c r="D269" s="25"/>
      <c r="E269" s="25"/>
      <c r="F269" s="25"/>
      <c r="G269" s="25"/>
      <c r="H269" s="25"/>
      <c r="I269" s="25"/>
      <c r="J269" s="25"/>
      <c r="K269" s="25"/>
      <c r="L269" s="17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  <c r="AA269" s="21"/>
      <c r="AB269" s="21"/>
      <c r="AC269" s="21"/>
      <c r="AD269" s="21"/>
      <c r="AE269" s="21"/>
      <c r="AF269" s="21"/>
      <c r="AG269" s="21"/>
      <c r="AH269" s="21"/>
      <c r="AI269" s="21"/>
      <c r="AJ269" s="21"/>
      <c r="AK269" s="21"/>
      <c r="AL269" s="21"/>
      <c r="AM269" s="21"/>
      <c r="AN269" s="21"/>
      <c r="AO269" s="21"/>
      <c r="AP269" s="21"/>
      <c r="AQ269" s="21"/>
      <c r="AR269" s="21"/>
      <c r="AS269" s="21"/>
      <c r="AT269" s="21"/>
      <c r="AU269" s="21"/>
      <c r="AV269" s="21"/>
      <c r="AW269" s="21"/>
      <c r="AX269" s="21"/>
      <c r="AY269" s="21"/>
      <c r="AZ269" s="21"/>
      <c r="BA269" s="21"/>
      <c r="BB269" s="21"/>
      <c r="BC269" s="21"/>
      <c r="BD269" s="21"/>
      <c r="BE269" s="21"/>
      <c r="BF269" s="21"/>
      <c r="BG269" s="21"/>
      <c r="BH269" s="21"/>
      <c r="BI269" s="21"/>
    </row>
    <row r="270" spans="1:61" x14ac:dyDescent="0.2">
      <c r="A270" s="25"/>
      <c r="B270" s="25"/>
      <c r="C270" s="25"/>
      <c r="D270" s="25"/>
      <c r="E270" s="25"/>
      <c r="F270" s="25"/>
      <c r="G270" s="25"/>
      <c r="H270" s="25"/>
      <c r="I270" s="25"/>
      <c r="J270" s="25"/>
      <c r="K270" s="25"/>
      <c r="L270" s="17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  <c r="AA270" s="21"/>
      <c r="AB270" s="21"/>
      <c r="AC270" s="21"/>
      <c r="AD270" s="21"/>
      <c r="AE270" s="21"/>
      <c r="AF270" s="21"/>
      <c r="AG270" s="21"/>
      <c r="AH270" s="21"/>
      <c r="AI270" s="21"/>
      <c r="AJ270" s="21"/>
      <c r="AK270" s="21"/>
      <c r="AL270" s="21"/>
      <c r="AM270" s="21"/>
      <c r="AN270" s="21"/>
      <c r="AO270" s="21"/>
      <c r="AP270" s="21"/>
      <c r="AQ270" s="21"/>
      <c r="AR270" s="21"/>
      <c r="AS270" s="21"/>
      <c r="AT270" s="21"/>
      <c r="AU270" s="21"/>
      <c r="AV270" s="21"/>
      <c r="AW270" s="21"/>
      <c r="AX270" s="21"/>
      <c r="AY270" s="21"/>
      <c r="AZ270" s="21"/>
      <c r="BA270" s="21"/>
      <c r="BB270" s="21"/>
      <c r="BC270" s="21"/>
      <c r="BD270" s="21"/>
      <c r="BE270" s="21"/>
      <c r="BF270" s="21"/>
      <c r="BG270" s="21"/>
      <c r="BH270" s="21"/>
      <c r="BI270" s="21"/>
    </row>
    <row r="271" spans="1:61" x14ac:dyDescent="0.2">
      <c r="A271" s="25"/>
      <c r="B271" s="25"/>
      <c r="C271" s="25"/>
      <c r="D271" s="25"/>
      <c r="E271" s="25"/>
      <c r="F271" s="25"/>
      <c r="G271" s="25"/>
      <c r="H271" s="25"/>
      <c r="I271" s="25"/>
      <c r="J271" s="25"/>
      <c r="K271" s="25"/>
      <c r="L271" s="17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  <c r="AA271" s="21"/>
      <c r="AB271" s="21"/>
      <c r="AC271" s="21"/>
      <c r="AD271" s="21"/>
      <c r="AE271" s="21"/>
      <c r="AF271" s="21"/>
      <c r="AG271" s="21"/>
      <c r="AH271" s="21"/>
      <c r="AI271" s="21"/>
      <c r="AJ271" s="21"/>
      <c r="AK271" s="21"/>
      <c r="AL271" s="21"/>
      <c r="AM271" s="21"/>
      <c r="AN271" s="21"/>
      <c r="AO271" s="21"/>
      <c r="AP271" s="21"/>
      <c r="AQ271" s="21"/>
      <c r="AR271" s="21"/>
      <c r="AS271" s="21"/>
      <c r="AT271" s="21"/>
      <c r="AU271" s="21"/>
      <c r="AV271" s="21"/>
      <c r="AW271" s="21"/>
      <c r="AX271" s="21"/>
      <c r="AY271" s="21"/>
      <c r="AZ271" s="21"/>
      <c r="BA271" s="21"/>
      <c r="BB271" s="21"/>
      <c r="BC271" s="21"/>
      <c r="BD271" s="21"/>
      <c r="BE271" s="21"/>
      <c r="BF271" s="21"/>
      <c r="BG271" s="21"/>
      <c r="BH271" s="21"/>
      <c r="BI271" s="21"/>
    </row>
    <row r="272" spans="1:61" x14ac:dyDescent="0.2">
      <c r="A272" s="25"/>
      <c r="B272" s="25"/>
      <c r="C272" s="25"/>
      <c r="D272" s="25"/>
      <c r="E272" s="25"/>
      <c r="F272" s="25"/>
      <c r="G272" s="25"/>
      <c r="H272" s="25"/>
      <c r="I272" s="25"/>
      <c r="J272" s="25"/>
      <c r="K272" s="25"/>
      <c r="L272" s="17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  <c r="AA272" s="21"/>
      <c r="AB272" s="21"/>
      <c r="AC272" s="21"/>
      <c r="AD272" s="21"/>
      <c r="AE272" s="21"/>
      <c r="AF272" s="21"/>
      <c r="AG272" s="21"/>
      <c r="AH272" s="21"/>
      <c r="AI272" s="21"/>
      <c r="AJ272" s="21"/>
      <c r="AK272" s="21"/>
      <c r="AL272" s="21"/>
      <c r="AM272" s="21"/>
      <c r="AN272" s="21"/>
      <c r="AO272" s="21"/>
      <c r="AP272" s="21"/>
      <c r="AQ272" s="21"/>
      <c r="AR272" s="21"/>
      <c r="AS272" s="21"/>
      <c r="AT272" s="21"/>
      <c r="AU272" s="21"/>
      <c r="AV272" s="21"/>
      <c r="AW272" s="21"/>
      <c r="AX272" s="21"/>
      <c r="AY272" s="21"/>
      <c r="AZ272" s="21"/>
      <c r="BA272" s="21"/>
      <c r="BB272" s="21"/>
      <c r="BC272" s="21"/>
      <c r="BD272" s="21"/>
      <c r="BE272" s="21"/>
      <c r="BF272" s="21"/>
      <c r="BG272" s="21"/>
      <c r="BH272" s="21"/>
      <c r="BI272" s="21"/>
    </row>
    <row r="273" spans="1:61" x14ac:dyDescent="0.2">
      <c r="A273" s="25"/>
      <c r="B273" s="25"/>
      <c r="C273" s="25"/>
      <c r="D273" s="25"/>
      <c r="E273" s="25"/>
      <c r="F273" s="25"/>
      <c r="G273" s="25"/>
      <c r="H273" s="25"/>
      <c r="I273" s="25"/>
      <c r="J273" s="25"/>
      <c r="K273" s="25"/>
      <c r="L273" s="17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  <c r="AA273" s="21"/>
      <c r="AB273" s="21"/>
      <c r="AC273" s="21"/>
      <c r="AD273" s="21"/>
      <c r="AE273" s="21"/>
      <c r="AF273" s="21"/>
      <c r="AG273" s="21"/>
      <c r="AH273" s="21"/>
      <c r="AI273" s="21"/>
      <c r="AJ273" s="21"/>
      <c r="AK273" s="21"/>
      <c r="AL273" s="21"/>
      <c r="AM273" s="21"/>
      <c r="AN273" s="21"/>
      <c r="AO273" s="21"/>
      <c r="AP273" s="21"/>
      <c r="AQ273" s="21"/>
      <c r="AR273" s="21"/>
      <c r="AS273" s="21"/>
      <c r="AT273" s="21"/>
      <c r="AU273" s="21"/>
      <c r="AV273" s="21"/>
      <c r="AW273" s="21"/>
      <c r="AX273" s="21"/>
      <c r="AY273" s="21"/>
      <c r="AZ273" s="21"/>
      <c r="BA273" s="21"/>
      <c r="BB273" s="21"/>
      <c r="BC273" s="21"/>
      <c r="BD273" s="21"/>
      <c r="BE273" s="21"/>
      <c r="BF273" s="21"/>
      <c r="BG273" s="21"/>
      <c r="BH273" s="21"/>
      <c r="BI273" s="21"/>
    </row>
    <row r="274" spans="1:61" x14ac:dyDescent="0.2">
      <c r="A274" s="25"/>
      <c r="B274" s="25"/>
      <c r="C274" s="25"/>
      <c r="D274" s="25"/>
      <c r="E274" s="25"/>
      <c r="F274" s="25"/>
      <c r="G274" s="25"/>
      <c r="H274" s="25"/>
      <c r="I274" s="25"/>
      <c r="J274" s="25"/>
      <c r="K274" s="25"/>
      <c r="L274" s="17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  <c r="AA274" s="21"/>
      <c r="AB274" s="21"/>
      <c r="AC274" s="21"/>
      <c r="AD274" s="21"/>
      <c r="AE274" s="21"/>
      <c r="AF274" s="21"/>
      <c r="AG274" s="21"/>
      <c r="AH274" s="21"/>
      <c r="AI274" s="21"/>
      <c r="AJ274" s="21"/>
      <c r="AK274" s="21"/>
      <c r="AL274" s="21"/>
      <c r="AM274" s="21"/>
      <c r="AN274" s="21"/>
      <c r="AO274" s="21"/>
      <c r="AP274" s="21"/>
      <c r="AQ274" s="21"/>
      <c r="AR274" s="21"/>
      <c r="AS274" s="21"/>
      <c r="AT274" s="21"/>
      <c r="AU274" s="21"/>
      <c r="AV274" s="21"/>
      <c r="AW274" s="21"/>
      <c r="AX274" s="21"/>
      <c r="AY274" s="21"/>
      <c r="AZ274" s="21"/>
      <c r="BA274" s="21"/>
      <c r="BB274" s="21"/>
      <c r="BC274" s="21"/>
      <c r="BD274" s="21"/>
      <c r="BE274" s="21"/>
      <c r="BF274" s="21"/>
      <c r="BG274" s="21"/>
      <c r="BH274" s="21"/>
      <c r="BI274" s="21"/>
    </row>
    <row r="275" spans="1:61" x14ac:dyDescent="0.2">
      <c r="A275" s="25"/>
      <c r="B275" s="25"/>
      <c r="C275" s="25"/>
      <c r="D275" s="25"/>
      <c r="E275" s="25"/>
      <c r="F275" s="25"/>
      <c r="G275" s="25"/>
      <c r="H275" s="25"/>
      <c r="I275" s="25"/>
      <c r="J275" s="25"/>
      <c r="K275" s="25"/>
      <c r="L275" s="17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  <c r="AA275" s="21"/>
      <c r="AB275" s="21"/>
      <c r="AC275" s="21"/>
      <c r="AD275" s="21"/>
      <c r="AE275" s="21"/>
      <c r="AF275" s="21"/>
      <c r="AG275" s="21"/>
      <c r="AH275" s="21"/>
      <c r="AI275" s="21"/>
      <c r="AJ275" s="21"/>
      <c r="AK275" s="21"/>
      <c r="AL275" s="21"/>
      <c r="AM275" s="21"/>
      <c r="AN275" s="21"/>
      <c r="AO275" s="21"/>
      <c r="AP275" s="21"/>
      <c r="AQ275" s="21"/>
      <c r="AR275" s="21"/>
      <c r="AS275" s="21"/>
      <c r="AT275" s="21"/>
      <c r="AU275" s="21"/>
      <c r="AV275" s="21"/>
      <c r="AW275" s="21"/>
      <c r="AX275" s="21"/>
      <c r="AY275" s="21"/>
      <c r="AZ275" s="21"/>
      <c r="BA275" s="21"/>
      <c r="BB275" s="21"/>
      <c r="BC275" s="21"/>
      <c r="BD275" s="21"/>
      <c r="BE275" s="21"/>
      <c r="BF275" s="21"/>
      <c r="BG275" s="21"/>
      <c r="BH275" s="21"/>
      <c r="BI275" s="21"/>
    </row>
    <row r="276" spans="1:61" x14ac:dyDescent="0.2">
      <c r="A276" s="25"/>
      <c r="B276" s="25"/>
      <c r="C276" s="25"/>
      <c r="D276" s="25"/>
      <c r="E276" s="25"/>
      <c r="F276" s="25"/>
      <c r="G276" s="25"/>
      <c r="H276" s="25"/>
      <c r="I276" s="25"/>
      <c r="J276" s="25"/>
      <c r="K276" s="25"/>
      <c r="L276" s="17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  <c r="AA276" s="21"/>
      <c r="AB276" s="21"/>
      <c r="AC276" s="21"/>
      <c r="AD276" s="21"/>
      <c r="AE276" s="21"/>
      <c r="AF276" s="21"/>
      <c r="AG276" s="21"/>
      <c r="AH276" s="21"/>
      <c r="AI276" s="21"/>
      <c r="AJ276" s="21"/>
      <c r="AK276" s="21"/>
      <c r="AL276" s="21"/>
      <c r="AM276" s="21"/>
      <c r="AN276" s="21"/>
      <c r="AO276" s="21"/>
      <c r="AP276" s="21"/>
      <c r="AQ276" s="21"/>
      <c r="AR276" s="21"/>
      <c r="AS276" s="21"/>
      <c r="AT276" s="21"/>
      <c r="AU276" s="21"/>
      <c r="AV276" s="21"/>
      <c r="AW276" s="21"/>
      <c r="AX276" s="21"/>
      <c r="AY276" s="21"/>
      <c r="AZ276" s="21"/>
      <c r="BA276" s="21"/>
      <c r="BB276" s="21"/>
      <c r="BC276" s="21"/>
      <c r="BD276" s="21"/>
      <c r="BE276" s="21"/>
      <c r="BF276" s="21"/>
      <c r="BG276" s="21"/>
      <c r="BH276" s="21"/>
      <c r="BI276" s="21"/>
    </row>
    <row r="277" spans="1:61" x14ac:dyDescent="0.2">
      <c r="A277" s="25"/>
      <c r="B277" s="25"/>
      <c r="C277" s="25"/>
      <c r="D277" s="25"/>
      <c r="E277" s="25"/>
      <c r="F277" s="25"/>
      <c r="G277" s="25"/>
      <c r="H277" s="25"/>
      <c r="I277" s="25"/>
      <c r="J277" s="25"/>
      <c r="K277" s="25"/>
      <c r="L277" s="17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  <c r="AA277" s="21"/>
      <c r="AB277" s="21"/>
      <c r="AC277" s="21"/>
      <c r="AD277" s="21"/>
      <c r="AE277" s="21"/>
      <c r="AF277" s="21"/>
      <c r="AG277" s="21"/>
      <c r="AH277" s="21"/>
      <c r="AI277" s="21"/>
      <c r="AJ277" s="21"/>
      <c r="AK277" s="21"/>
      <c r="AL277" s="21"/>
      <c r="AM277" s="21"/>
      <c r="AN277" s="21"/>
      <c r="AO277" s="21"/>
      <c r="AP277" s="21"/>
      <c r="AQ277" s="21"/>
      <c r="AR277" s="21"/>
      <c r="AS277" s="21"/>
      <c r="AT277" s="21"/>
      <c r="AU277" s="21"/>
      <c r="AV277" s="21"/>
      <c r="AW277" s="21"/>
      <c r="AX277" s="21"/>
      <c r="AY277" s="21"/>
      <c r="AZ277" s="21"/>
      <c r="BA277" s="21"/>
      <c r="BB277" s="21"/>
      <c r="BC277" s="21"/>
      <c r="BD277" s="21"/>
      <c r="BE277" s="21"/>
      <c r="BF277" s="21"/>
      <c r="BG277" s="21"/>
      <c r="BH277" s="21"/>
      <c r="BI277" s="21"/>
    </row>
    <row r="278" spans="1:61" x14ac:dyDescent="0.2">
      <c r="A278" s="25"/>
      <c r="B278" s="25"/>
      <c r="C278" s="25"/>
      <c r="D278" s="25"/>
      <c r="E278" s="25"/>
      <c r="F278" s="25"/>
      <c r="G278" s="25"/>
      <c r="H278" s="25"/>
      <c r="I278" s="25"/>
      <c r="J278" s="25"/>
      <c r="K278" s="25"/>
      <c r="L278" s="17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  <c r="AA278" s="21"/>
      <c r="AB278" s="21"/>
      <c r="AC278" s="21"/>
      <c r="AD278" s="21"/>
      <c r="AE278" s="21"/>
      <c r="AF278" s="21"/>
      <c r="AG278" s="21"/>
      <c r="AH278" s="21"/>
      <c r="AI278" s="21"/>
      <c r="AJ278" s="21"/>
      <c r="AK278" s="21"/>
      <c r="AL278" s="21"/>
      <c r="AM278" s="21"/>
      <c r="AN278" s="21"/>
      <c r="AO278" s="21"/>
      <c r="AP278" s="21"/>
      <c r="AQ278" s="21"/>
      <c r="AR278" s="21"/>
      <c r="AS278" s="21"/>
      <c r="AT278" s="21"/>
      <c r="AU278" s="21"/>
      <c r="AV278" s="21"/>
      <c r="AW278" s="21"/>
      <c r="AX278" s="21"/>
      <c r="AY278" s="21"/>
      <c r="AZ278" s="21"/>
      <c r="BA278" s="21"/>
      <c r="BB278" s="21"/>
      <c r="BC278" s="21"/>
      <c r="BD278" s="21"/>
      <c r="BE278" s="21"/>
      <c r="BF278" s="21"/>
      <c r="BG278" s="21"/>
      <c r="BH278" s="21"/>
      <c r="BI278" s="21"/>
    </row>
    <row r="279" spans="1:61" x14ac:dyDescent="0.2">
      <c r="A279" s="25"/>
      <c r="B279" s="25"/>
      <c r="C279" s="25"/>
      <c r="D279" s="25"/>
      <c r="E279" s="25"/>
      <c r="F279" s="25"/>
      <c r="G279" s="25"/>
      <c r="H279" s="25"/>
      <c r="I279" s="25"/>
      <c r="J279" s="25"/>
      <c r="K279" s="25"/>
      <c r="L279" s="17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  <c r="AA279" s="21"/>
      <c r="AB279" s="21"/>
      <c r="AC279" s="21"/>
      <c r="AD279" s="21"/>
      <c r="AE279" s="21"/>
      <c r="AF279" s="21"/>
      <c r="AG279" s="21"/>
      <c r="AH279" s="21"/>
      <c r="AI279" s="21"/>
      <c r="AJ279" s="21"/>
      <c r="AK279" s="21"/>
      <c r="AL279" s="21"/>
      <c r="AM279" s="21"/>
      <c r="AN279" s="21"/>
      <c r="AO279" s="21"/>
      <c r="AP279" s="21"/>
      <c r="AQ279" s="21"/>
      <c r="AR279" s="21"/>
      <c r="AS279" s="21"/>
      <c r="AT279" s="21"/>
      <c r="AU279" s="21"/>
      <c r="AV279" s="21"/>
      <c r="AW279" s="21"/>
      <c r="AX279" s="21"/>
      <c r="AY279" s="21"/>
      <c r="AZ279" s="21"/>
      <c r="BA279" s="21"/>
      <c r="BB279" s="21"/>
      <c r="BC279" s="21"/>
      <c r="BD279" s="21"/>
      <c r="BE279" s="21"/>
      <c r="BF279" s="21"/>
      <c r="BG279" s="21"/>
      <c r="BH279" s="21"/>
      <c r="BI279" s="21"/>
    </row>
    <row r="280" spans="1:61" x14ac:dyDescent="0.2">
      <c r="A280" s="25"/>
      <c r="B280" s="25"/>
      <c r="C280" s="25"/>
      <c r="D280" s="25"/>
      <c r="E280" s="25"/>
      <c r="F280" s="25"/>
      <c r="G280" s="25"/>
      <c r="H280" s="25"/>
      <c r="I280" s="25"/>
      <c r="J280" s="25"/>
      <c r="K280" s="25"/>
      <c r="L280" s="17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  <c r="AA280" s="21"/>
      <c r="AB280" s="21"/>
      <c r="AC280" s="21"/>
      <c r="AD280" s="21"/>
      <c r="AE280" s="21"/>
      <c r="AF280" s="21"/>
      <c r="AG280" s="21"/>
      <c r="AH280" s="21"/>
      <c r="AI280" s="21"/>
      <c r="AJ280" s="21"/>
      <c r="AK280" s="21"/>
      <c r="AL280" s="21"/>
      <c r="AM280" s="21"/>
      <c r="AN280" s="21"/>
      <c r="AO280" s="21"/>
      <c r="AP280" s="21"/>
      <c r="AQ280" s="21"/>
      <c r="AR280" s="21"/>
      <c r="AS280" s="21"/>
      <c r="AT280" s="21"/>
      <c r="AU280" s="21"/>
      <c r="AV280" s="21"/>
      <c r="AW280" s="21"/>
      <c r="AX280" s="21"/>
      <c r="AY280" s="21"/>
      <c r="AZ280" s="21"/>
      <c r="BA280" s="21"/>
      <c r="BB280" s="21"/>
      <c r="BC280" s="21"/>
      <c r="BD280" s="21"/>
      <c r="BE280" s="21"/>
      <c r="BF280" s="21"/>
      <c r="BG280" s="21"/>
      <c r="BH280" s="21"/>
      <c r="BI280" s="21"/>
    </row>
    <row r="281" spans="1:61" x14ac:dyDescent="0.2">
      <c r="A281" s="25"/>
      <c r="B281" s="25"/>
      <c r="C281" s="25"/>
      <c r="D281" s="25"/>
      <c r="E281" s="25"/>
      <c r="F281" s="25"/>
      <c r="G281" s="25"/>
      <c r="H281" s="25"/>
      <c r="I281" s="25"/>
      <c r="J281" s="25"/>
      <c r="K281" s="25"/>
      <c r="L281" s="17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  <c r="AA281" s="21"/>
      <c r="AB281" s="21"/>
      <c r="AC281" s="21"/>
      <c r="AD281" s="21"/>
      <c r="AE281" s="21"/>
      <c r="AF281" s="21"/>
      <c r="AG281" s="21"/>
      <c r="AH281" s="21"/>
      <c r="AI281" s="21"/>
      <c r="AJ281" s="21"/>
      <c r="AK281" s="21"/>
      <c r="AL281" s="21"/>
      <c r="AM281" s="21"/>
      <c r="AN281" s="21"/>
      <c r="AO281" s="21"/>
      <c r="AP281" s="21"/>
      <c r="AQ281" s="21"/>
      <c r="AR281" s="21"/>
      <c r="AS281" s="21"/>
      <c r="AT281" s="21"/>
      <c r="AU281" s="21"/>
      <c r="AV281" s="21"/>
      <c r="AW281" s="21"/>
      <c r="AX281" s="21"/>
      <c r="AY281" s="21"/>
      <c r="AZ281" s="21"/>
      <c r="BA281" s="21"/>
      <c r="BB281" s="21"/>
      <c r="BC281" s="21"/>
      <c r="BD281" s="21"/>
      <c r="BE281" s="21"/>
      <c r="BF281" s="21"/>
      <c r="BG281" s="21"/>
      <c r="BH281" s="21"/>
      <c r="BI281" s="21"/>
    </row>
    <row r="282" spans="1:61" x14ac:dyDescent="0.2">
      <c r="A282" s="25"/>
      <c r="B282" s="25"/>
      <c r="C282" s="25"/>
      <c r="D282" s="25"/>
      <c r="E282" s="25"/>
      <c r="F282" s="25"/>
      <c r="G282" s="25"/>
      <c r="H282" s="25"/>
      <c r="I282" s="25"/>
      <c r="J282" s="25"/>
      <c r="K282" s="25"/>
      <c r="L282" s="17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  <c r="AA282" s="21"/>
      <c r="AB282" s="21"/>
      <c r="AC282" s="21"/>
      <c r="AD282" s="21"/>
      <c r="AE282" s="21"/>
      <c r="AF282" s="21"/>
      <c r="AG282" s="21"/>
      <c r="AH282" s="21"/>
      <c r="AI282" s="21"/>
      <c r="AJ282" s="21"/>
      <c r="AK282" s="21"/>
      <c r="AL282" s="21"/>
      <c r="AM282" s="21"/>
      <c r="AN282" s="21"/>
      <c r="AO282" s="21"/>
      <c r="AP282" s="21"/>
      <c r="AQ282" s="21"/>
      <c r="AR282" s="21"/>
      <c r="AS282" s="21"/>
      <c r="AT282" s="21"/>
      <c r="AU282" s="21"/>
      <c r="AV282" s="21"/>
      <c r="AW282" s="21"/>
      <c r="AX282" s="21"/>
      <c r="AY282" s="21"/>
      <c r="AZ282" s="21"/>
      <c r="BA282" s="21"/>
      <c r="BB282" s="21"/>
      <c r="BC282" s="21"/>
      <c r="BD282" s="21"/>
      <c r="BE282" s="21"/>
      <c r="BF282" s="21"/>
      <c r="BG282" s="21"/>
      <c r="BH282" s="21"/>
      <c r="BI282" s="21"/>
    </row>
    <row r="283" spans="1:61" x14ac:dyDescent="0.2">
      <c r="A283" s="25"/>
      <c r="B283" s="25"/>
      <c r="C283" s="25"/>
      <c r="D283" s="25"/>
      <c r="E283" s="25"/>
      <c r="F283" s="25"/>
      <c r="G283" s="25"/>
      <c r="H283" s="25"/>
      <c r="I283" s="25"/>
      <c r="J283" s="25"/>
      <c r="K283" s="25"/>
      <c r="L283" s="17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  <c r="AA283" s="21"/>
      <c r="AB283" s="21"/>
      <c r="AC283" s="21"/>
      <c r="AD283" s="21"/>
      <c r="AE283" s="21"/>
      <c r="AF283" s="21"/>
      <c r="AG283" s="21"/>
      <c r="AH283" s="21"/>
      <c r="AI283" s="21"/>
      <c r="AJ283" s="21"/>
      <c r="AK283" s="21"/>
      <c r="AL283" s="21"/>
      <c r="AM283" s="21"/>
      <c r="AN283" s="21"/>
      <c r="AO283" s="21"/>
      <c r="AP283" s="21"/>
      <c r="AQ283" s="21"/>
      <c r="AR283" s="21"/>
      <c r="AS283" s="21"/>
      <c r="AT283" s="21"/>
      <c r="AU283" s="21"/>
      <c r="AV283" s="21"/>
      <c r="AW283" s="21"/>
      <c r="AX283" s="21"/>
      <c r="AY283" s="21"/>
      <c r="AZ283" s="21"/>
      <c r="BA283" s="21"/>
      <c r="BB283" s="21"/>
      <c r="BC283" s="21"/>
      <c r="BD283" s="21"/>
      <c r="BE283" s="21"/>
      <c r="BF283" s="21"/>
      <c r="BG283" s="21"/>
      <c r="BH283" s="21"/>
      <c r="BI283" s="21"/>
    </row>
    <row r="284" spans="1:61" x14ac:dyDescent="0.2">
      <c r="A284" s="25"/>
      <c r="B284" s="25"/>
      <c r="C284" s="25"/>
      <c r="D284" s="25"/>
      <c r="E284" s="25"/>
      <c r="F284" s="25"/>
      <c r="G284" s="25"/>
      <c r="H284" s="25"/>
      <c r="I284" s="25"/>
      <c r="J284" s="25"/>
      <c r="K284" s="25"/>
      <c r="L284" s="17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  <c r="AA284" s="21"/>
      <c r="AB284" s="21"/>
      <c r="AC284" s="21"/>
      <c r="AD284" s="21"/>
      <c r="AE284" s="21"/>
      <c r="AF284" s="21"/>
      <c r="AG284" s="21"/>
      <c r="AH284" s="21"/>
      <c r="AI284" s="21"/>
      <c r="AJ284" s="21"/>
      <c r="AK284" s="21"/>
      <c r="AL284" s="21"/>
      <c r="AM284" s="21"/>
      <c r="AN284" s="21"/>
      <c r="AO284" s="21"/>
      <c r="AP284" s="21"/>
      <c r="AQ284" s="21"/>
      <c r="AR284" s="21"/>
      <c r="AS284" s="21"/>
      <c r="AT284" s="21"/>
      <c r="AU284" s="21"/>
      <c r="AV284" s="21"/>
      <c r="AW284" s="21"/>
      <c r="AX284" s="21"/>
      <c r="AY284" s="21"/>
      <c r="AZ284" s="21"/>
      <c r="BA284" s="21"/>
      <c r="BB284" s="21"/>
      <c r="BC284" s="21"/>
      <c r="BD284" s="21"/>
      <c r="BE284" s="21"/>
      <c r="BF284" s="21"/>
      <c r="BG284" s="21"/>
      <c r="BH284" s="21"/>
      <c r="BI284" s="21"/>
    </row>
    <row r="285" spans="1:61" x14ac:dyDescent="0.2">
      <c r="A285" s="25"/>
      <c r="B285" s="25"/>
      <c r="C285" s="25"/>
      <c r="D285" s="25"/>
      <c r="E285" s="25"/>
      <c r="F285" s="25"/>
      <c r="G285" s="25"/>
      <c r="H285" s="25"/>
      <c r="I285" s="25"/>
      <c r="J285" s="25"/>
      <c r="K285" s="25"/>
      <c r="L285" s="17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  <c r="AA285" s="21"/>
      <c r="AB285" s="21"/>
      <c r="AC285" s="21"/>
      <c r="AD285" s="21"/>
      <c r="AE285" s="21"/>
      <c r="AF285" s="21"/>
      <c r="AG285" s="21"/>
      <c r="AH285" s="21"/>
      <c r="AI285" s="21"/>
      <c r="AJ285" s="21"/>
      <c r="AK285" s="21"/>
      <c r="AL285" s="21"/>
      <c r="AM285" s="21"/>
      <c r="AN285" s="21"/>
      <c r="AO285" s="21"/>
      <c r="AP285" s="21"/>
      <c r="AQ285" s="21"/>
      <c r="AR285" s="21"/>
      <c r="AS285" s="21"/>
      <c r="AT285" s="21"/>
      <c r="AU285" s="21"/>
      <c r="AV285" s="21"/>
      <c r="AW285" s="21"/>
      <c r="AX285" s="21"/>
      <c r="AY285" s="21"/>
      <c r="AZ285" s="21"/>
      <c r="BA285" s="21"/>
      <c r="BB285" s="21"/>
      <c r="BC285" s="21"/>
      <c r="BD285" s="21"/>
      <c r="BE285" s="21"/>
      <c r="BF285" s="21"/>
      <c r="BG285" s="21"/>
      <c r="BH285" s="21"/>
      <c r="BI285" s="21"/>
    </row>
    <row r="286" spans="1:61" x14ac:dyDescent="0.2">
      <c r="A286" s="25"/>
      <c r="B286" s="25"/>
      <c r="C286" s="25"/>
      <c r="D286" s="25"/>
      <c r="E286" s="25"/>
      <c r="F286" s="25"/>
      <c r="G286" s="25"/>
      <c r="H286" s="25"/>
      <c r="I286" s="25"/>
      <c r="J286" s="25"/>
      <c r="K286" s="25"/>
      <c r="L286" s="17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  <c r="AA286" s="21"/>
      <c r="AB286" s="21"/>
      <c r="AC286" s="21"/>
      <c r="AD286" s="21"/>
      <c r="AE286" s="21"/>
      <c r="AF286" s="21"/>
      <c r="AG286" s="21"/>
      <c r="AH286" s="21"/>
      <c r="AI286" s="21"/>
      <c r="AJ286" s="21"/>
      <c r="AK286" s="21"/>
      <c r="AL286" s="21"/>
      <c r="AM286" s="21"/>
      <c r="AN286" s="21"/>
      <c r="AO286" s="21"/>
      <c r="AP286" s="21"/>
      <c r="AQ286" s="21"/>
      <c r="AR286" s="21"/>
      <c r="AS286" s="21"/>
      <c r="AT286" s="21"/>
      <c r="AU286" s="21"/>
      <c r="AV286" s="21"/>
      <c r="AW286" s="21"/>
      <c r="AX286" s="21"/>
      <c r="AY286" s="21"/>
      <c r="AZ286" s="21"/>
      <c r="BA286" s="21"/>
      <c r="BB286" s="21"/>
      <c r="BC286" s="21"/>
      <c r="BD286" s="21"/>
      <c r="BE286" s="21"/>
      <c r="BF286" s="21"/>
      <c r="BG286" s="21"/>
      <c r="BH286" s="21"/>
      <c r="BI286" s="21"/>
    </row>
    <row r="287" spans="1:61" x14ac:dyDescent="0.2">
      <c r="A287" s="25"/>
      <c r="B287" s="25"/>
      <c r="C287" s="25"/>
      <c r="D287" s="25"/>
      <c r="E287" s="25"/>
      <c r="F287" s="25"/>
      <c r="G287" s="25"/>
      <c r="H287" s="25"/>
      <c r="I287" s="25"/>
      <c r="J287" s="25"/>
      <c r="K287" s="25"/>
      <c r="L287" s="17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  <c r="AA287" s="21"/>
      <c r="AB287" s="21"/>
      <c r="AC287" s="21"/>
      <c r="AD287" s="21"/>
      <c r="AE287" s="21"/>
      <c r="AF287" s="21"/>
      <c r="AG287" s="21"/>
      <c r="AH287" s="21"/>
      <c r="AI287" s="21"/>
      <c r="AJ287" s="21"/>
      <c r="AK287" s="21"/>
      <c r="AL287" s="21"/>
      <c r="AM287" s="21"/>
      <c r="AN287" s="21"/>
      <c r="AO287" s="21"/>
      <c r="AP287" s="21"/>
      <c r="AQ287" s="21"/>
      <c r="AR287" s="21"/>
      <c r="AS287" s="21"/>
      <c r="AT287" s="21"/>
      <c r="AU287" s="21"/>
      <c r="AV287" s="21"/>
      <c r="AW287" s="21"/>
      <c r="AX287" s="21"/>
      <c r="AY287" s="21"/>
      <c r="AZ287" s="21"/>
      <c r="BA287" s="21"/>
      <c r="BB287" s="21"/>
      <c r="BC287" s="21"/>
      <c r="BD287" s="21"/>
      <c r="BE287" s="21"/>
      <c r="BF287" s="21"/>
      <c r="BG287" s="21"/>
      <c r="BH287" s="21"/>
      <c r="BI287" s="21"/>
    </row>
    <row r="288" spans="1:61" x14ac:dyDescent="0.2">
      <c r="A288" s="25"/>
      <c r="B288" s="25"/>
      <c r="C288" s="25"/>
      <c r="D288" s="25"/>
      <c r="E288" s="25"/>
      <c r="F288" s="25"/>
      <c r="G288" s="25"/>
      <c r="H288" s="25"/>
      <c r="I288" s="25"/>
      <c r="J288" s="25"/>
      <c r="K288" s="25"/>
      <c r="L288" s="17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  <c r="AA288" s="21"/>
      <c r="AB288" s="21"/>
      <c r="AC288" s="21"/>
      <c r="AD288" s="21"/>
      <c r="AE288" s="21"/>
      <c r="AF288" s="21"/>
      <c r="AG288" s="21"/>
      <c r="AH288" s="21"/>
      <c r="AI288" s="21"/>
      <c r="AJ288" s="21"/>
      <c r="AK288" s="21"/>
      <c r="AL288" s="21"/>
      <c r="AM288" s="21"/>
      <c r="AN288" s="21"/>
      <c r="AO288" s="21"/>
      <c r="AP288" s="21"/>
      <c r="AQ288" s="21"/>
      <c r="AR288" s="21"/>
      <c r="AS288" s="21"/>
      <c r="AT288" s="21"/>
      <c r="AU288" s="21"/>
      <c r="AV288" s="21"/>
      <c r="AW288" s="21"/>
      <c r="AX288" s="21"/>
      <c r="AY288" s="21"/>
      <c r="AZ288" s="21"/>
      <c r="BA288" s="21"/>
      <c r="BB288" s="21"/>
      <c r="BC288" s="21"/>
      <c r="BD288" s="21"/>
      <c r="BE288" s="21"/>
      <c r="BF288" s="21"/>
      <c r="BG288" s="21"/>
      <c r="BH288" s="21"/>
      <c r="BI288" s="21"/>
    </row>
    <row r="289" spans="1:61" x14ac:dyDescent="0.2">
      <c r="A289" s="25"/>
      <c r="B289" s="25"/>
      <c r="C289" s="25"/>
      <c r="D289" s="25"/>
      <c r="E289" s="25"/>
      <c r="F289" s="25"/>
      <c r="G289" s="25"/>
      <c r="H289" s="25"/>
      <c r="I289" s="25"/>
      <c r="J289" s="25"/>
      <c r="K289" s="25"/>
      <c r="L289" s="17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  <c r="AA289" s="21"/>
      <c r="AB289" s="21"/>
      <c r="AC289" s="21"/>
      <c r="AD289" s="21"/>
      <c r="AE289" s="21"/>
      <c r="AF289" s="21"/>
      <c r="AG289" s="21"/>
      <c r="AH289" s="21"/>
      <c r="AI289" s="21"/>
      <c r="AJ289" s="21"/>
      <c r="AK289" s="21"/>
      <c r="AL289" s="21"/>
      <c r="AM289" s="21"/>
      <c r="AN289" s="21"/>
      <c r="AO289" s="21"/>
      <c r="AP289" s="21"/>
      <c r="AQ289" s="21"/>
      <c r="AR289" s="21"/>
      <c r="AS289" s="21"/>
      <c r="AT289" s="21"/>
      <c r="AU289" s="21"/>
      <c r="AV289" s="21"/>
      <c r="AW289" s="21"/>
      <c r="AX289" s="21"/>
      <c r="AY289" s="21"/>
      <c r="AZ289" s="21"/>
      <c r="BA289" s="21"/>
      <c r="BB289" s="21"/>
      <c r="BC289" s="21"/>
      <c r="BD289" s="21"/>
      <c r="BE289" s="21"/>
      <c r="BF289" s="21"/>
      <c r="BG289" s="21"/>
      <c r="BH289" s="21"/>
      <c r="BI289" s="21"/>
    </row>
    <row r="290" spans="1:61" x14ac:dyDescent="0.2">
      <c r="A290" s="25"/>
      <c r="B290" s="25"/>
      <c r="C290" s="25"/>
      <c r="D290" s="25"/>
      <c r="E290" s="25"/>
      <c r="F290" s="25"/>
      <c r="G290" s="25"/>
      <c r="H290" s="25"/>
      <c r="I290" s="25"/>
      <c r="J290" s="25"/>
      <c r="K290" s="25"/>
      <c r="L290" s="17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  <c r="AA290" s="21"/>
      <c r="AB290" s="21"/>
      <c r="AC290" s="21"/>
      <c r="AD290" s="21"/>
      <c r="AE290" s="21"/>
      <c r="AF290" s="21"/>
      <c r="AG290" s="21"/>
      <c r="AH290" s="21"/>
      <c r="AI290" s="21"/>
      <c r="AJ290" s="21"/>
      <c r="AK290" s="21"/>
      <c r="AL290" s="21"/>
      <c r="AM290" s="21"/>
      <c r="AN290" s="21"/>
      <c r="AO290" s="21"/>
      <c r="AP290" s="21"/>
      <c r="AQ290" s="21"/>
      <c r="AR290" s="21"/>
      <c r="AS290" s="21"/>
      <c r="AT290" s="21"/>
      <c r="AU290" s="21"/>
      <c r="AV290" s="21"/>
      <c r="AW290" s="21"/>
      <c r="AX290" s="21"/>
      <c r="AY290" s="21"/>
      <c r="AZ290" s="21"/>
      <c r="BA290" s="21"/>
      <c r="BB290" s="21"/>
      <c r="BC290" s="21"/>
      <c r="BD290" s="21"/>
      <c r="BE290" s="21"/>
      <c r="BF290" s="21"/>
      <c r="BG290" s="21"/>
      <c r="BH290" s="21"/>
      <c r="BI290" s="21"/>
    </row>
    <row r="291" spans="1:61" x14ac:dyDescent="0.2">
      <c r="A291" s="25"/>
      <c r="B291" s="25"/>
      <c r="C291" s="25"/>
      <c r="D291" s="25"/>
      <c r="E291" s="25"/>
      <c r="F291" s="25"/>
      <c r="G291" s="25"/>
      <c r="H291" s="25"/>
      <c r="I291" s="25"/>
      <c r="J291" s="25"/>
      <c r="K291" s="25"/>
      <c r="L291" s="17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  <c r="AA291" s="21"/>
      <c r="AB291" s="21"/>
      <c r="AC291" s="21"/>
      <c r="AD291" s="21"/>
      <c r="AE291" s="21"/>
      <c r="AF291" s="21"/>
      <c r="AG291" s="21"/>
      <c r="AH291" s="21"/>
      <c r="AI291" s="21"/>
      <c r="AJ291" s="21"/>
      <c r="AK291" s="21"/>
      <c r="AL291" s="21"/>
      <c r="AM291" s="21"/>
      <c r="AN291" s="21"/>
      <c r="AO291" s="21"/>
      <c r="AP291" s="21"/>
      <c r="AQ291" s="21"/>
      <c r="AR291" s="21"/>
      <c r="AS291" s="21"/>
      <c r="AT291" s="21"/>
      <c r="AU291" s="21"/>
      <c r="AV291" s="21"/>
      <c r="AW291" s="21"/>
      <c r="AX291" s="21"/>
      <c r="AY291" s="21"/>
      <c r="AZ291" s="21"/>
      <c r="BA291" s="21"/>
      <c r="BB291" s="21"/>
      <c r="BC291" s="21"/>
      <c r="BD291" s="21"/>
      <c r="BE291" s="21"/>
      <c r="BF291" s="21"/>
      <c r="BG291" s="21"/>
      <c r="BH291" s="21"/>
      <c r="BI291" s="21"/>
    </row>
    <row r="292" spans="1:61" x14ac:dyDescent="0.2">
      <c r="A292" s="25"/>
      <c r="B292" s="25"/>
      <c r="C292" s="25"/>
      <c r="D292" s="25"/>
      <c r="E292" s="25"/>
      <c r="F292" s="25"/>
      <c r="G292" s="25"/>
      <c r="H292" s="25"/>
      <c r="I292" s="25"/>
      <c r="J292" s="25"/>
      <c r="K292" s="25"/>
      <c r="L292" s="17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  <c r="AA292" s="21"/>
      <c r="AB292" s="21"/>
      <c r="AC292" s="21"/>
      <c r="AD292" s="21"/>
      <c r="AE292" s="21"/>
      <c r="AF292" s="21"/>
      <c r="AG292" s="21"/>
      <c r="AH292" s="21"/>
      <c r="AI292" s="21"/>
      <c r="AJ292" s="21"/>
      <c r="AK292" s="21"/>
      <c r="AL292" s="21"/>
      <c r="AM292" s="21"/>
      <c r="AN292" s="21"/>
      <c r="AO292" s="21"/>
      <c r="AP292" s="21"/>
      <c r="AQ292" s="21"/>
      <c r="AR292" s="21"/>
      <c r="AS292" s="21"/>
      <c r="AT292" s="21"/>
      <c r="AU292" s="21"/>
      <c r="AV292" s="21"/>
      <c r="AW292" s="21"/>
      <c r="AX292" s="21"/>
      <c r="AY292" s="21"/>
      <c r="AZ292" s="21"/>
      <c r="BA292" s="21"/>
      <c r="BB292" s="21"/>
      <c r="BC292" s="21"/>
      <c r="BD292" s="21"/>
      <c r="BE292" s="21"/>
      <c r="BF292" s="21"/>
      <c r="BG292" s="21"/>
      <c r="BH292" s="21"/>
      <c r="BI292" s="21"/>
    </row>
    <row r="293" spans="1:61" x14ac:dyDescent="0.2">
      <c r="A293" s="25"/>
      <c r="B293" s="25"/>
      <c r="C293" s="25"/>
      <c r="D293" s="25"/>
      <c r="E293" s="25"/>
      <c r="F293" s="25"/>
      <c r="G293" s="25"/>
      <c r="H293" s="25"/>
      <c r="I293" s="25"/>
      <c r="J293" s="25"/>
      <c r="K293" s="25"/>
      <c r="L293" s="17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  <c r="AA293" s="21"/>
      <c r="AB293" s="21"/>
      <c r="AC293" s="21"/>
      <c r="AD293" s="21"/>
      <c r="AE293" s="21"/>
      <c r="AF293" s="21"/>
      <c r="AG293" s="21"/>
      <c r="AH293" s="21"/>
      <c r="AI293" s="21"/>
      <c r="AJ293" s="21"/>
      <c r="AK293" s="21"/>
      <c r="AL293" s="21"/>
      <c r="AM293" s="21"/>
      <c r="AN293" s="21"/>
      <c r="AO293" s="21"/>
      <c r="AP293" s="21"/>
      <c r="AQ293" s="21"/>
      <c r="AR293" s="21"/>
      <c r="AS293" s="21"/>
      <c r="AT293" s="21"/>
      <c r="AU293" s="21"/>
      <c r="AV293" s="21"/>
      <c r="AW293" s="21"/>
      <c r="AX293" s="21"/>
      <c r="AY293" s="21"/>
      <c r="AZ293" s="21"/>
      <c r="BA293" s="21"/>
      <c r="BB293" s="21"/>
      <c r="BC293" s="21"/>
      <c r="BD293" s="21"/>
      <c r="BE293" s="21"/>
      <c r="BF293" s="21"/>
      <c r="BG293" s="21"/>
      <c r="BH293" s="21"/>
      <c r="BI293" s="21"/>
    </row>
    <row r="294" spans="1:61" x14ac:dyDescent="0.2">
      <c r="A294" s="25"/>
      <c r="B294" s="25"/>
      <c r="C294" s="25"/>
      <c r="D294" s="25"/>
      <c r="E294" s="25"/>
      <c r="F294" s="25"/>
      <c r="G294" s="25"/>
      <c r="H294" s="25"/>
      <c r="I294" s="25"/>
      <c r="J294" s="25"/>
      <c r="K294" s="25"/>
      <c r="L294" s="17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  <c r="AA294" s="21"/>
      <c r="AB294" s="21"/>
      <c r="AC294" s="21"/>
      <c r="AD294" s="21"/>
      <c r="AE294" s="21"/>
      <c r="AF294" s="21"/>
      <c r="AG294" s="21"/>
      <c r="AH294" s="21"/>
      <c r="AI294" s="21"/>
      <c r="AJ294" s="21"/>
      <c r="AK294" s="21"/>
      <c r="AL294" s="21"/>
      <c r="AM294" s="21"/>
      <c r="AN294" s="21"/>
      <c r="AO294" s="21"/>
      <c r="AP294" s="21"/>
      <c r="AQ294" s="21"/>
      <c r="AR294" s="21"/>
      <c r="AS294" s="21"/>
      <c r="AT294" s="21"/>
      <c r="AU294" s="21"/>
      <c r="AV294" s="21"/>
      <c r="AW294" s="21"/>
      <c r="AX294" s="21"/>
      <c r="AY294" s="21"/>
      <c r="AZ294" s="21"/>
      <c r="BA294" s="21"/>
      <c r="BB294" s="21"/>
      <c r="BC294" s="21"/>
      <c r="BD294" s="21"/>
      <c r="BE294" s="21"/>
      <c r="BF294" s="21"/>
      <c r="BG294" s="21"/>
      <c r="BH294" s="21"/>
      <c r="BI294" s="21"/>
    </row>
    <row r="295" spans="1:61" x14ac:dyDescent="0.2">
      <c r="A295" s="25"/>
      <c r="B295" s="25"/>
      <c r="C295" s="25"/>
      <c r="D295" s="25"/>
      <c r="E295" s="25"/>
      <c r="F295" s="25"/>
      <c r="G295" s="25"/>
      <c r="H295" s="25"/>
      <c r="I295" s="25"/>
      <c r="J295" s="25"/>
      <c r="K295" s="25"/>
      <c r="L295" s="17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  <c r="AA295" s="21"/>
      <c r="AB295" s="21"/>
      <c r="AC295" s="21"/>
      <c r="AD295" s="21"/>
      <c r="AE295" s="21"/>
      <c r="AF295" s="21"/>
      <c r="AG295" s="21"/>
      <c r="AH295" s="21"/>
      <c r="AI295" s="21"/>
      <c r="AJ295" s="21"/>
      <c r="AK295" s="21"/>
      <c r="AL295" s="21"/>
      <c r="AM295" s="21"/>
      <c r="AN295" s="21"/>
      <c r="AO295" s="21"/>
      <c r="AP295" s="21"/>
      <c r="AQ295" s="21"/>
      <c r="AR295" s="21"/>
      <c r="AS295" s="21"/>
      <c r="AT295" s="21"/>
      <c r="AU295" s="21"/>
      <c r="AV295" s="21"/>
      <c r="AW295" s="21"/>
      <c r="AX295" s="21"/>
      <c r="AY295" s="21"/>
      <c r="AZ295" s="21"/>
      <c r="BA295" s="21"/>
      <c r="BB295" s="21"/>
      <c r="BC295" s="21"/>
      <c r="BD295" s="21"/>
      <c r="BE295" s="21"/>
      <c r="BF295" s="21"/>
      <c r="BG295" s="21"/>
      <c r="BH295" s="21"/>
      <c r="BI295" s="21"/>
    </row>
    <row r="296" spans="1:61" x14ac:dyDescent="0.2">
      <c r="A296" s="25"/>
      <c r="B296" s="25"/>
      <c r="C296" s="25"/>
      <c r="D296" s="25"/>
      <c r="E296" s="25"/>
      <c r="F296" s="25"/>
      <c r="G296" s="25"/>
      <c r="H296" s="25"/>
      <c r="I296" s="25"/>
      <c r="J296" s="25"/>
      <c r="K296" s="25"/>
      <c r="L296" s="17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  <c r="AA296" s="21"/>
      <c r="AB296" s="21"/>
      <c r="AC296" s="21"/>
      <c r="AD296" s="21"/>
      <c r="AE296" s="21"/>
      <c r="AF296" s="21"/>
      <c r="AG296" s="21"/>
      <c r="AH296" s="21"/>
      <c r="AI296" s="21"/>
      <c r="AJ296" s="21"/>
      <c r="AK296" s="21"/>
      <c r="AL296" s="21"/>
      <c r="AM296" s="21"/>
      <c r="AN296" s="21"/>
      <c r="AO296" s="21"/>
      <c r="AP296" s="21"/>
      <c r="AQ296" s="21"/>
      <c r="AR296" s="21"/>
      <c r="AS296" s="21"/>
      <c r="AT296" s="21"/>
      <c r="AU296" s="21"/>
      <c r="AV296" s="21"/>
      <c r="AW296" s="21"/>
      <c r="AX296" s="21"/>
      <c r="AY296" s="21"/>
      <c r="AZ296" s="21"/>
      <c r="BA296" s="21"/>
      <c r="BB296" s="21"/>
      <c r="BC296" s="21"/>
      <c r="BD296" s="21"/>
      <c r="BE296" s="21"/>
      <c r="BF296" s="21"/>
      <c r="BG296" s="21"/>
      <c r="BH296" s="21"/>
      <c r="BI296" s="21"/>
    </row>
    <row r="297" spans="1:61" x14ac:dyDescent="0.2">
      <c r="A297" s="25"/>
      <c r="B297" s="25"/>
      <c r="C297" s="25"/>
      <c r="D297" s="25"/>
      <c r="E297" s="25"/>
      <c r="F297" s="25"/>
      <c r="G297" s="25"/>
      <c r="H297" s="25"/>
      <c r="I297" s="25"/>
      <c r="J297" s="25"/>
      <c r="K297" s="25"/>
      <c r="L297" s="17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  <c r="AA297" s="21"/>
      <c r="AB297" s="21"/>
      <c r="AC297" s="21"/>
      <c r="AD297" s="21"/>
      <c r="AE297" s="21"/>
      <c r="AF297" s="21"/>
      <c r="AG297" s="21"/>
      <c r="AH297" s="21"/>
      <c r="AI297" s="21"/>
      <c r="AJ297" s="21"/>
      <c r="AK297" s="21"/>
      <c r="AL297" s="21"/>
      <c r="AM297" s="21"/>
      <c r="AN297" s="21"/>
      <c r="AO297" s="21"/>
      <c r="AP297" s="21"/>
      <c r="AQ297" s="21"/>
      <c r="AR297" s="21"/>
      <c r="AS297" s="21"/>
      <c r="AT297" s="21"/>
      <c r="AU297" s="21"/>
      <c r="AV297" s="21"/>
      <c r="AW297" s="21"/>
      <c r="AX297" s="21"/>
      <c r="AY297" s="21"/>
      <c r="AZ297" s="21"/>
      <c r="BA297" s="21"/>
      <c r="BB297" s="21"/>
      <c r="BC297" s="21"/>
      <c r="BD297" s="21"/>
      <c r="BE297" s="21"/>
      <c r="BF297" s="21"/>
      <c r="BG297" s="21"/>
      <c r="BH297" s="21"/>
      <c r="BI297" s="21"/>
    </row>
    <row r="298" spans="1:61" x14ac:dyDescent="0.2">
      <c r="A298" s="25"/>
      <c r="B298" s="25"/>
      <c r="C298" s="25"/>
      <c r="D298" s="25"/>
      <c r="E298" s="25"/>
      <c r="F298" s="25"/>
      <c r="G298" s="25"/>
      <c r="H298" s="25"/>
      <c r="I298" s="25"/>
      <c r="J298" s="25"/>
      <c r="K298" s="25"/>
      <c r="L298" s="17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  <c r="AA298" s="21"/>
      <c r="AB298" s="21"/>
      <c r="AC298" s="21"/>
      <c r="AD298" s="21"/>
      <c r="AE298" s="21"/>
      <c r="AF298" s="21"/>
      <c r="AG298" s="21"/>
      <c r="AH298" s="21"/>
      <c r="AI298" s="21"/>
      <c r="AJ298" s="21"/>
      <c r="AK298" s="21"/>
      <c r="AL298" s="21"/>
      <c r="AM298" s="21"/>
      <c r="AN298" s="21"/>
      <c r="AO298" s="21"/>
      <c r="AP298" s="21"/>
      <c r="AQ298" s="21"/>
      <c r="AR298" s="21"/>
      <c r="AS298" s="21"/>
      <c r="AT298" s="21"/>
      <c r="AU298" s="21"/>
      <c r="AV298" s="21"/>
      <c r="AW298" s="21"/>
      <c r="AX298" s="21"/>
      <c r="AY298" s="21"/>
      <c r="AZ298" s="21"/>
      <c r="BA298" s="21"/>
      <c r="BB298" s="21"/>
      <c r="BC298" s="21"/>
      <c r="BD298" s="21"/>
      <c r="BE298" s="21"/>
      <c r="BF298" s="21"/>
      <c r="BG298" s="21"/>
      <c r="BH298" s="21"/>
      <c r="BI298" s="21"/>
    </row>
    <row r="299" spans="1:61" x14ac:dyDescent="0.2">
      <c r="A299" s="25"/>
      <c r="B299" s="25"/>
      <c r="C299" s="25"/>
      <c r="D299" s="25"/>
      <c r="E299" s="25"/>
      <c r="F299" s="25"/>
      <c r="G299" s="25"/>
      <c r="H299" s="25"/>
      <c r="I299" s="25"/>
      <c r="J299" s="25"/>
      <c r="K299" s="25"/>
      <c r="L299" s="17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  <c r="AA299" s="21"/>
      <c r="AB299" s="21"/>
      <c r="AC299" s="21"/>
      <c r="AD299" s="21"/>
      <c r="AE299" s="21"/>
      <c r="AF299" s="21"/>
      <c r="AG299" s="21"/>
      <c r="AH299" s="21"/>
      <c r="AI299" s="21"/>
      <c r="AJ299" s="21"/>
      <c r="AK299" s="21"/>
      <c r="AL299" s="21"/>
      <c r="AM299" s="21"/>
      <c r="AN299" s="21"/>
      <c r="AO299" s="21"/>
      <c r="AP299" s="21"/>
      <c r="AQ299" s="21"/>
      <c r="AR299" s="21"/>
      <c r="AS299" s="21"/>
      <c r="AT299" s="21"/>
      <c r="AU299" s="21"/>
      <c r="AV299" s="21"/>
      <c r="AW299" s="21"/>
      <c r="AX299" s="21"/>
      <c r="AY299" s="21"/>
      <c r="AZ299" s="21"/>
      <c r="BA299" s="21"/>
      <c r="BB299" s="21"/>
      <c r="BC299" s="21"/>
      <c r="BD299" s="21"/>
      <c r="BE299" s="21"/>
      <c r="BF299" s="21"/>
      <c r="BG299" s="21"/>
      <c r="BH299" s="21"/>
      <c r="BI299" s="21"/>
    </row>
    <row r="300" spans="1:61" x14ac:dyDescent="0.2">
      <c r="A300" s="25"/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17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  <c r="AA300" s="21"/>
      <c r="AB300" s="21"/>
      <c r="AC300" s="21"/>
      <c r="AD300" s="21"/>
      <c r="AE300" s="21"/>
      <c r="AF300" s="21"/>
      <c r="AG300" s="21"/>
      <c r="AH300" s="21"/>
      <c r="AI300" s="21"/>
      <c r="AJ300" s="21"/>
      <c r="AK300" s="21"/>
      <c r="AL300" s="21"/>
      <c r="AM300" s="21"/>
      <c r="AN300" s="21"/>
      <c r="AO300" s="21"/>
      <c r="AP300" s="21"/>
      <c r="AQ300" s="21"/>
      <c r="AR300" s="21"/>
      <c r="AS300" s="21"/>
      <c r="AT300" s="21"/>
      <c r="AU300" s="21"/>
      <c r="AV300" s="21"/>
      <c r="AW300" s="21"/>
      <c r="AX300" s="21"/>
      <c r="AY300" s="21"/>
      <c r="AZ300" s="21"/>
      <c r="BA300" s="21"/>
      <c r="BB300" s="21"/>
      <c r="BC300" s="21"/>
      <c r="BD300" s="21"/>
      <c r="BE300" s="21"/>
      <c r="BF300" s="21"/>
      <c r="BG300" s="21"/>
      <c r="BH300" s="21"/>
      <c r="BI300" s="21"/>
    </row>
    <row r="301" spans="1:61" x14ac:dyDescent="0.2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17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  <c r="AA301" s="21"/>
      <c r="AB301" s="21"/>
      <c r="AC301" s="21"/>
      <c r="AD301" s="21"/>
      <c r="AE301" s="21"/>
      <c r="AF301" s="21"/>
      <c r="AG301" s="21"/>
      <c r="AH301" s="21"/>
      <c r="AI301" s="21"/>
      <c r="AJ301" s="21"/>
      <c r="AK301" s="21"/>
      <c r="AL301" s="21"/>
      <c r="AM301" s="21"/>
      <c r="AN301" s="21"/>
      <c r="AO301" s="21"/>
      <c r="AP301" s="21"/>
      <c r="AQ301" s="21"/>
      <c r="AR301" s="21"/>
      <c r="AS301" s="21"/>
      <c r="AT301" s="21"/>
      <c r="AU301" s="21"/>
      <c r="AV301" s="21"/>
      <c r="AW301" s="21"/>
      <c r="AX301" s="21"/>
      <c r="AY301" s="21"/>
      <c r="AZ301" s="21"/>
      <c r="BA301" s="21"/>
      <c r="BB301" s="21"/>
      <c r="BC301" s="21"/>
      <c r="BD301" s="21"/>
      <c r="BE301" s="21"/>
      <c r="BF301" s="21"/>
      <c r="BG301" s="21"/>
      <c r="BH301" s="21"/>
      <c r="BI301" s="21"/>
    </row>
    <row r="302" spans="1:61" x14ac:dyDescent="0.2">
      <c r="A302" s="25"/>
      <c r="B302" s="25"/>
      <c r="C302" s="25"/>
      <c r="D302" s="25"/>
      <c r="E302" s="25"/>
      <c r="F302" s="25"/>
      <c r="G302" s="25"/>
      <c r="H302" s="25"/>
      <c r="I302" s="25"/>
      <c r="J302" s="25"/>
      <c r="K302" s="25"/>
      <c r="L302" s="17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  <c r="AA302" s="21"/>
      <c r="AB302" s="21"/>
      <c r="AC302" s="21"/>
      <c r="AD302" s="21"/>
      <c r="AE302" s="21"/>
      <c r="AF302" s="21"/>
      <c r="AG302" s="21"/>
      <c r="AH302" s="21"/>
      <c r="AI302" s="21"/>
      <c r="AJ302" s="21"/>
      <c r="AK302" s="21"/>
      <c r="AL302" s="21"/>
      <c r="AM302" s="21"/>
      <c r="AN302" s="21"/>
      <c r="AO302" s="21"/>
      <c r="AP302" s="21"/>
      <c r="AQ302" s="21"/>
      <c r="AR302" s="21"/>
      <c r="AS302" s="21"/>
      <c r="AT302" s="21"/>
      <c r="AU302" s="21"/>
      <c r="AV302" s="21"/>
      <c r="AW302" s="21"/>
      <c r="AX302" s="21"/>
      <c r="AY302" s="21"/>
      <c r="AZ302" s="21"/>
      <c r="BA302" s="21"/>
      <c r="BB302" s="21"/>
      <c r="BC302" s="21"/>
      <c r="BD302" s="21"/>
      <c r="BE302" s="21"/>
      <c r="BF302" s="21"/>
      <c r="BG302" s="21"/>
      <c r="BH302" s="21"/>
      <c r="BI302" s="21"/>
    </row>
    <row r="303" spans="1:61" x14ac:dyDescent="0.2">
      <c r="A303" s="25"/>
      <c r="B303" s="25"/>
      <c r="C303" s="25"/>
      <c r="D303" s="25"/>
      <c r="E303" s="25"/>
      <c r="F303" s="25"/>
      <c r="G303" s="25"/>
      <c r="H303" s="25"/>
      <c r="I303" s="25"/>
      <c r="J303" s="25"/>
      <c r="K303" s="25"/>
      <c r="L303" s="17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  <c r="AA303" s="21"/>
      <c r="AB303" s="21"/>
      <c r="AC303" s="21"/>
      <c r="AD303" s="21"/>
      <c r="AE303" s="21"/>
      <c r="AF303" s="21"/>
      <c r="AG303" s="21"/>
      <c r="AH303" s="21"/>
      <c r="AI303" s="21"/>
      <c r="AJ303" s="21"/>
      <c r="AK303" s="21"/>
      <c r="AL303" s="21"/>
      <c r="AM303" s="21"/>
      <c r="AN303" s="21"/>
      <c r="AO303" s="21"/>
      <c r="AP303" s="21"/>
      <c r="AQ303" s="21"/>
      <c r="AR303" s="21"/>
      <c r="AS303" s="21"/>
      <c r="AT303" s="21"/>
      <c r="AU303" s="21"/>
      <c r="AV303" s="21"/>
      <c r="AW303" s="21"/>
      <c r="AX303" s="21"/>
      <c r="AY303" s="21"/>
      <c r="AZ303" s="21"/>
      <c r="BA303" s="21"/>
      <c r="BB303" s="21"/>
      <c r="BC303" s="21"/>
      <c r="BD303" s="21"/>
      <c r="BE303" s="21"/>
      <c r="BF303" s="21"/>
      <c r="BG303" s="21"/>
      <c r="BH303" s="21"/>
      <c r="BI303" s="21"/>
    </row>
    <row r="304" spans="1:61" x14ac:dyDescent="0.2">
      <c r="A304" s="25"/>
      <c r="B304" s="25"/>
      <c r="C304" s="25"/>
      <c r="D304" s="25"/>
      <c r="E304" s="25"/>
      <c r="F304" s="25"/>
      <c r="G304" s="25"/>
      <c r="H304" s="25"/>
      <c r="I304" s="25"/>
      <c r="J304" s="25"/>
      <c r="K304" s="25"/>
      <c r="L304" s="17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  <c r="AA304" s="21"/>
      <c r="AB304" s="21"/>
      <c r="AC304" s="21"/>
      <c r="AD304" s="21"/>
      <c r="AE304" s="21"/>
      <c r="AF304" s="21"/>
      <c r="AG304" s="21"/>
      <c r="AH304" s="21"/>
      <c r="AI304" s="21"/>
      <c r="AJ304" s="21"/>
      <c r="AK304" s="21"/>
      <c r="AL304" s="21"/>
      <c r="AM304" s="21"/>
      <c r="AN304" s="21"/>
      <c r="AO304" s="21"/>
      <c r="AP304" s="21"/>
      <c r="AQ304" s="21"/>
      <c r="AR304" s="21"/>
      <c r="AS304" s="21"/>
      <c r="AT304" s="21"/>
      <c r="AU304" s="21"/>
      <c r="AV304" s="21"/>
      <c r="AW304" s="21"/>
      <c r="AX304" s="21"/>
      <c r="AY304" s="21"/>
      <c r="AZ304" s="21"/>
      <c r="BA304" s="21"/>
      <c r="BB304" s="21"/>
      <c r="BC304" s="21"/>
      <c r="BD304" s="21"/>
      <c r="BE304" s="21"/>
      <c r="BF304" s="21"/>
      <c r="BG304" s="21"/>
      <c r="BH304" s="21"/>
      <c r="BI304" s="21"/>
    </row>
    <row r="305" spans="1:61" x14ac:dyDescent="0.2">
      <c r="A305" s="25"/>
      <c r="B305" s="25"/>
      <c r="C305" s="25"/>
      <c r="D305" s="25"/>
      <c r="E305" s="25"/>
      <c r="F305" s="25"/>
      <c r="G305" s="25"/>
      <c r="H305" s="25"/>
      <c r="I305" s="25"/>
      <c r="J305" s="25"/>
      <c r="K305" s="25"/>
      <c r="L305" s="17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  <c r="AA305" s="21"/>
      <c r="AB305" s="21"/>
      <c r="AC305" s="21"/>
      <c r="AD305" s="21"/>
      <c r="AE305" s="21"/>
      <c r="AF305" s="21"/>
      <c r="AG305" s="21"/>
      <c r="AH305" s="21"/>
      <c r="AI305" s="21"/>
      <c r="AJ305" s="21"/>
      <c r="AK305" s="21"/>
      <c r="AL305" s="21"/>
      <c r="AM305" s="21"/>
      <c r="AN305" s="21"/>
      <c r="AO305" s="21"/>
      <c r="AP305" s="21"/>
      <c r="AQ305" s="21"/>
      <c r="AR305" s="21"/>
      <c r="AS305" s="21"/>
      <c r="AT305" s="21"/>
      <c r="AU305" s="21"/>
      <c r="AV305" s="21"/>
      <c r="AW305" s="21"/>
      <c r="AX305" s="21"/>
      <c r="AY305" s="21"/>
      <c r="AZ305" s="21"/>
      <c r="BA305" s="21"/>
      <c r="BB305" s="21"/>
      <c r="BC305" s="21"/>
      <c r="BD305" s="21"/>
      <c r="BE305" s="21"/>
      <c r="BF305" s="21"/>
      <c r="BG305" s="21"/>
      <c r="BH305" s="21"/>
      <c r="BI305" s="21"/>
    </row>
    <row r="306" spans="1:61" x14ac:dyDescent="0.2">
      <c r="A306" s="25"/>
      <c r="B306" s="25"/>
      <c r="C306" s="25"/>
      <c r="D306" s="25"/>
      <c r="E306" s="25"/>
      <c r="F306" s="25"/>
      <c r="G306" s="25"/>
      <c r="H306" s="25"/>
      <c r="I306" s="25"/>
      <c r="J306" s="25"/>
      <c r="K306" s="25"/>
      <c r="L306" s="17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  <c r="AA306" s="21"/>
      <c r="AB306" s="21"/>
      <c r="AC306" s="21"/>
      <c r="AD306" s="21"/>
      <c r="AE306" s="21"/>
      <c r="AF306" s="21"/>
      <c r="AG306" s="21"/>
      <c r="AH306" s="21"/>
      <c r="AI306" s="21"/>
      <c r="AJ306" s="21"/>
      <c r="AK306" s="21"/>
      <c r="AL306" s="21"/>
      <c r="AM306" s="21"/>
      <c r="AN306" s="21"/>
      <c r="AO306" s="21"/>
      <c r="AP306" s="21"/>
      <c r="AQ306" s="21"/>
      <c r="AR306" s="21"/>
      <c r="AS306" s="21"/>
      <c r="AT306" s="21"/>
      <c r="AU306" s="21"/>
      <c r="AV306" s="21"/>
      <c r="AW306" s="21"/>
      <c r="AX306" s="21"/>
      <c r="AY306" s="21"/>
      <c r="AZ306" s="21"/>
      <c r="BA306" s="21"/>
      <c r="BB306" s="21"/>
      <c r="BC306" s="21"/>
      <c r="BD306" s="21"/>
      <c r="BE306" s="21"/>
      <c r="BF306" s="21"/>
      <c r="BG306" s="21"/>
      <c r="BH306" s="21"/>
      <c r="BI306" s="21"/>
    </row>
    <row r="307" spans="1:61" x14ac:dyDescent="0.2">
      <c r="A307" s="25"/>
      <c r="B307" s="25"/>
      <c r="C307" s="25"/>
      <c r="D307" s="25"/>
      <c r="E307" s="25"/>
      <c r="F307" s="25"/>
      <c r="G307" s="25"/>
      <c r="H307" s="25"/>
      <c r="I307" s="25"/>
      <c r="J307" s="25"/>
      <c r="K307" s="25"/>
      <c r="L307" s="17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  <c r="AA307" s="21"/>
      <c r="AB307" s="21"/>
      <c r="AC307" s="21"/>
      <c r="AD307" s="21"/>
      <c r="AE307" s="21"/>
      <c r="AF307" s="21"/>
      <c r="AG307" s="21"/>
      <c r="AH307" s="21"/>
      <c r="AI307" s="21"/>
      <c r="AJ307" s="21"/>
      <c r="AK307" s="21"/>
      <c r="AL307" s="21"/>
      <c r="AM307" s="21"/>
      <c r="AN307" s="21"/>
      <c r="AO307" s="21"/>
      <c r="AP307" s="21"/>
      <c r="AQ307" s="21"/>
      <c r="AR307" s="21"/>
      <c r="AS307" s="21"/>
      <c r="AT307" s="21"/>
      <c r="AU307" s="21"/>
      <c r="AV307" s="21"/>
      <c r="AW307" s="21"/>
      <c r="AX307" s="21"/>
      <c r="AY307" s="21"/>
      <c r="AZ307" s="21"/>
      <c r="BA307" s="21"/>
      <c r="BB307" s="21"/>
      <c r="BC307" s="21"/>
      <c r="BD307" s="21"/>
      <c r="BE307" s="21"/>
      <c r="BF307" s="21"/>
      <c r="BG307" s="21"/>
      <c r="BH307" s="21"/>
      <c r="BI307" s="21"/>
    </row>
    <row r="308" spans="1:61" x14ac:dyDescent="0.2">
      <c r="A308" s="25"/>
      <c r="B308" s="25"/>
      <c r="C308" s="25"/>
      <c r="D308" s="25"/>
      <c r="E308" s="25"/>
      <c r="F308" s="25"/>
      <c r="G308" s="25"/>
      <c r="H308" s="25"/>
      <c r="I308" s="25"/>
      <c r="J308" s="25"/>
      <c r="K308" s="25"/>
      <c r="L308" s="17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  <c r="AA308" s="21"/>
      <c r="AB308" s="21"/>
      <c r="AC308" s="21"/>
      <c r="AD308" s="21"/>
      <c r="AE308" s="21"/>
      <c r="AF308" s="21"/>
      <c r="AG308" s="21"/>
      <c r="AH308" s="21"/>
      <c r="AI308" s="21"/>
      <c r="AJ308" s="21"/>
      <c r="AK308" s="21"/>
      <c r="AL308" s="21"/>
      <c r="AM308" s="21"/>
      <c r="AN308" s="21"/>
      <c r="AO308" s="21"/>
      <c r="AP308" s="21"/>
      <c r="AQ308" s="21"/>
      <c r="AR308" s="21"/>
      <c r="AS308" s="21"/>
      <c r="AT308" s="21"/>
      <c r="AU308" s="21"/>
      <c r="AV308" s="21"/>
      <c r="AW308" s="21"/>
      <c r="AX308" s="21"/>
      <c r="AY308" s="21"/>
      <c r="AZ308" s="21"/>
      <c r="BA308" s="21"/>
      <c r="BB308" s="21"/>
      <c r="BC308" s="21"/>
      <c r="BD308" s="21"/>
      <c r="BE308" s="21"/>
      <c r="BF308" s="21"/>
      <c r="BG308" s="21"/>
      <c r="BH308" s="21"/>
      <c r="BI308" s="21"/>
    </row>
    <row r="309" spans="1:61" x14ac:dyDescent="0.2">
      <c r="A309" s="25"/>
      <c r="B309" s="25"/>
      <c r="C309" s="25"/>
      <c r="D309" s="25"/>
      <c r="E309" s="25"/>
      <c r="F309" s="25"/>
      <c r="G309" s="25"/>
      <c r="H309" s="25"/>
      <c r="I309" s="25"/>
      <c r="J309" s="25"/>
      <c r="K309" s="25"/>
      <c r="L309" s="17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  <c r="AA309" s="21"/>
      <c r="AB309" s="21"/>
      <c r="AC309" s="21"/>
      <c r="AD309" s="21"/>
      <c r="AE309" s="21"/>
      <c r="AF309" s="21"/>
      <c r="AG309" s="21"/>
      <c r="AH309" s="21"/>
      <c r="AI309" s="21"/>
      <c r="AJ309" s="21"/>
      <c r="AK309" s="21"/>
      <c r="AL309" s="21"/>
      <c r="AM309" s="21"/>
      <c r="AN309" s="21"/>
      <c r="AO309" s="21"/>
      <c r="AP309" s="21"/>
      <c r="AQ309" s="21"/>
      <c r="AR309" s="21"/>
      <c r="AS309" s="21"/>
      <c r="AT309" s="21"/>
      <c r="AU309" s="21"/>
      <c r="AV309" s="21"/>
      <c r="AW309" s="21"/>
      <c r="AX309" s="21"/>
      <c r="AY309" s="21"/>
      <c r="AZ309" s="21"/>
      <c r="BA309" s="21"/>
      <c r="BB309" s="21"/>
      <c r="BC309" s="21"/>
      <c r="BD309" s="21"/>
      <c r="BE309" s="21"/>
      <c r="BF309" s="21"/>
      <c r="BG309" s="21"/>
      <c r="BH309" s="21"/>
      <c r="BI309" s="21"/>
    </row>
    <row r="310" spans="1:61" x14ac:dyDescent="0.2">
      <c r="A310" s="25"/>
      <c r="B310" s="25"/>
      <c r="C310" s="25"/>
      <c r="D310" s="25"/>
      <c r="E310" s="25"/>
      <c r="F310" s="25"/>
      <c r="G310" s="25"/>
      <c r="H310" s="25"/>
      <c r="I310" s="25"/>
      <c r="J310" s="25"/>
      <c r="K310" s="25"/>
      <c r="L310" s="17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  <c r="AA310" s="21"/>
      <c r="AB310" s="21"/>
      <c r="AC310" s="21"/>
      <c r="AD310" s="21"/>
      <c r="AE310" s="21"/>
      <c r="AF310" s="21"/>
      <c r="AG310" s="21"/>
      <c r="AH310" s="21"/>
      <c r="AI310" s="21"/>
      <c r="AJ310" s="21"/>
      <c r="AK310" s="21"/>
      <c r="AL310" s="21"/>
      <c r="AM310" s="21"/>
      <c r="AN310" s="21"/>
      <c r="AO310" s="21"/>
      <c r="AP310" s="21"/>
      <c r="AQ310" s="21"/>
      <c r="AR310" s="21"/>
      <c r="AS310" s="21"/>
      <c r="AT310" s="21"/>
      <c r="AU310" s="21"/>
      <c r="AV310" s="21"/>
      <c r="AW310" s="21"/>
      <c r="AX310" s="21"/>
      <c r="AY310" s="21"/>
      <c r="AZ310" s="21"/>
      <c r="BA310" s="21"/>
      <c r="BB310" s="21"/>
      <c r="BC310" s="21"/>
      <c r="BD310" s="21"/>
      <c r="BE310" s="21"/>
      <c r="BF310" s="21"/>
      <c r="BG310" s="21"/>
      <c r="BH310" s="21"/>
      <c r="BI310" s="21"/>
    </row>
    <row r="311" spans="1:61" x14ac:dyDescent="0.2">
      <c r="A311" s="25"/>
      <c r="B311" s="25"/>
      <c r="C311" s="25"/>
      <c r="D311" s="25"/>
      <c r="E311" s="25"/>
      <c r="F311" s="25"/>
      <c r="G311" s="25"/>
      <c r="H311" s="25"/>
      <c r="I311" s="25"/>
      <c r="J311" s="25"/>
      <c r="K311" s="25"/>
      <c r="L311" s="17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  <c r="AA311" s="21"/>
      <c r="AB311" s="21"/>
      <c r="AC311" s="21"/>
      <c r="AD311" s="21"/>
      <c r="AE311" s="21"/>
      <c r="AF311" s="21"/>
      <c r="AG311" s="21"/>
      <c r="AH311" s="21"/>
      <c r="AI311" s="21"/>
      <c r="AJ311" s="21"/>
      <c r="AK311" s="21"/>
      <c r="AL311" s="21"/>
      <c r="AM311" s="21"/>
      <c r="AN311" s="21"/>
      <c r="AO311" s="21"/>
      <c r="AP311" s="21"/>
      <c r="AQ311" s="21"/>
      <c r="AR311" s="21"/>
      <c r="AS311" s="21"/>
      <c r="AT311" s="21"/>
      <c r="AU311" s="21"/>
      <c r="AV311" s="21"/>
      <c r="AW311" s="21"/>
      <c r="AX311" s="21"/>
      <c r="AY311" s="21"/>
      <c r="AZ311" s="21"/>
      <c r="BA311" s="21"/>
      <c r="BB311" s="21"/>
      <c r="BC311" s="21"/>
      <c r="BD311" s="21"/>
      <c r="BE311" s="21"/>
      <c r="BF311" s="21"/>
      <c r="BG311" s="21"/>
      <c r="BH311" s="21"/>
      <c r="BI311" s="21"/>
    </row>
    <row r="312" spans="1:61" x14ac:dyDescent="0.2">
      <c r="A312" s="25"/>
      <c r="B312" s="25"/>
      <c r="C312" s="25"/>
      <c r="D312" s="25"/>
      <c r="E312" s="25"/>
      <c r="F312" s="25"/>
      <c r="G312" s="25"/>
      <c r="H312" s="25"/>
      <c r="I312" s="25"/>
      <c r="J312" s="25"/>
      <c r="K312" s="25"/>
      <c r="L312" s="17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  <c r="AA312" s="21"/>
      <c r="AB312" s="21"/>
      <c r="AC312" s="21"/>
      <c r="AD312" s="21"/>
      <c r="AE312" s="21"/>
      <c r="AF312" s="21"/>
      <c r="AG312" s="21"/>
      <c r="AH312" s="21"/>
      <c r="AI312" s="21"/>
      <c r="AJ312" s="21"/>
      <c r="AK312" s="21"/>
      <c r="AL312" s="21"/>
      <c r="AM312" s="21"/>
      <c r="AN312" s="21"/>
      <c r="AO312" s="21"/>
      <c r="AP312" s="21"/>
      <c r="AQ312" s="21"/>
      <c r="AR312" s="21"/>
      <c r="AS312" s="21"/>
      <c r="AT312" s="21"/>
      <c r="AU312" s="21"/>
      <c r="AV312" s="21"/>
      <c r="AW312" s="21"/>
      <c r="AX312" s="21"/>
      <c r="AY312" s="21"/>
      <c r="AZ312" s="21"/>
      <c r="BA312" s="21"/>
      <c r="BB312" s="21"/>
      <c r="BC312" s="21"/>
      <c r="BD312" s="21"/>
      <c r="BE312" s="21"/>
      <c r="BF312" s="21"/>
      <c r="BG312" s="21"/>
      <c r="BH312" s="21"/>
      <c r="BI312" s="21"/>
    </row>
    <row r="313" spans="1:61" x14ac:dyDescent="0.2">
      <c r="A313" s="25"/>
      <c r="B313" s="25"/>
      <c r="C313" s="25"/>
      <c r="D313" s="25"/>
      <c r="E313" s="25"/>
      <c r="F313" s="25"/>
      <c r="G313" s="25"/>
      <c r="H313" s="25"/>
      <c r="I313" s="25"/>
      <c r="J313" s="25"/>
      <c r="K313" s="25"/>
      <c r="L313" s="17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  <c r="AA313" s="21"/>
      <c r="AB313" s="21"/>
      <c r="AC313" s="21"/>
      <c r="AD313" s="21"/>
      <c r="AE313" s="21"/>
      <c r="AF313" s="21"/>
      <c r="AG313" s="21"/>
      <c r="AH313" s="21"/>
      <c r="AI313" s="21"/>
      <c r="AJ313" s="21"/>
      <c r="AK313" s="21"/>
      <c r="AL313" s="21"/>
      <c r="AM313" s="21"/>
      <c r="AN313" s="21"/>
      <c r="AO313" s="21"/>
      <c r="AP313" s="21"/>
      <c r="AQ313" s="21"/>
      <c r="AR313" s="21"/>
      <c r="AS313" s="21"/>
      <c r="AT313" s="21"/>
      <c r="AU313" s="21"/>
      <c r="AV313" s="21"/>
      <c r="AW313" s="21"/>
      <c r="AX313" s="21"/>
      <c r="AY313" s="21"/>
      <c r="AZ313" s="21"/>
      <c r="BA313" s="21"/>
      <c r="BB313" s="21"/>
      <c r="BC313" s="21"/>
      <c r="BD313" s="21"/>
      <c r="BE313" s="21"/>
      <c r="BF313" s="21"/>
      <c r="BG313" s="21"/>
      <c r="BH313" s="21"/>
      <c r="BI313" s="21"/>
    </row>
    <row r="314" spans="1:61" x14ac:dyDescent="0.2">
      <c r="A314" s="25"/>
      <c r="B314" s="25"/>
      <c r="C314" s="25"/>
      <c r="D314" s="25"/>
      <c r="E314" s="25"/>
      <c r="F314" s="25"/>
      <c r="G314" s="25"/>
      <c r="H314" s="25"/>
      <c r="I314" s="25"/>
      <c r="J314" s="25"/>
      <c r="K314" s="25"/>
      <c r="L314" s="17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  <c r="AA314" s="21"/>
      <c r="AB314" s="21"/>
      <c r="AC314" s="21"/>
      <c r="AD314" s="21"/>
      <c r="AE314" s="21"/>
      <c r="AF314" s="21"/>
      <c r="AG314" s="21"/>
      <c r="AH314" s="21"/>
      <c r="AI314" s="21"/>
      <c r="AJ314" s="21"/>
      <c r="AK314" s="21"/>
      <c r="AL314" s="21"/>
      <c r="AM314" s="21"/>
      <c r="AN314" s="21"/>
      <c r="AO314" s="21"/>
      <c r="AP314" s="21"/>
      <c r="AQ314" s="21"/>
      <c r="AR314" s="21"/>
      <c r="AS314" s="21"/>
      <c r="AT314" s="21"/>
      <c r="AU314" s="21"/>
      <c r="AV314" s="21"/>
      <c r="AW314" s="21"/>
      <c r="AX314" s="21"/>
      <c r="AY314" s="21"/>
      <c r="AZ314" s="21"/>
      <c r="BA314" s="21"/>
      <c r="BB314" s="21"/>
      <c r="BC314" s="21"/>
      <c r="BD314" s="21"/>
      <c r="BE314" s="21"/>
      <c r="BF314" s="21"/>
      <c r="BG314" s="21"/>
      <c r="BH314" s="21"/>
      <c r="BI314" s="21"/>
    </row>
    <row r="315" spans="1:61" x14ac:dyDescent="0.2">
      <c r="A315" s="25"/>
      <c r="B315" s="25"/>
      <c r="C315" s="25"/>
      <c r="D315" s="25"/>
      <c r="E315" s="25"/>
      <c r="F315" s="25"/>
      <c r="G315" s="25"/>
      <c r="H315" s="25"/>
      <c r="I315" s="25"/>
      <c r="J315" s="25"/>
      <c r="K315" s="25"/>
      <c r="L315" s="17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  <c r="AA315" s="21"/>
      <c r="AB315" s="21"/>
      <c r="AC315" s="21"/>
      <c r="AD315" s="21"/>
      <c r="AE315" s="21"/>
      <c r="AF315" s="21"/>
      <c r="AG315" s="21"/>
      <c r="AH315" s="21"/>
      <c r="AI315" s="21"/>
      <c r="AJ315" s="21"/>
      <c r="AK315" s="21"/>
      <c r="AL315" s="21"/>
      <c r="AM315" s="21"/>
      <c r="AN315" s="21"/>
      <c r="AO315" s="21"/>
      <c r="AP315" s="21"/>
      <c r="AQ315" s="21"/>
      <c r="AR315" s="21"/>
      <c r="AS315" s="21"/>
      <c r="AT315" s="21"/>
      <c r="AU315" s="21"/>
      <c r="AV315" s="21"/>
      <c r="AW315" s="21"/>
      <c r="AX315" s="21"/>
      <c r="AY315" s="21"/>
      <c r="AZ315" s="21"/>
      <c r="BA315" s="21"/>
      <c r="BB315" s="21"/>
      <c r="BC315" s="21"/>
      <c r="BD315" s="21"/>
      <c r="BE315" s="21"/>
      <c r="BF315" s="21"/>
      <c r="BG315" s="21"/>
      <c r="BH315" s="21"/>
      <c r="BI315" s="21"/>
    </row>
    <row r="316" spans="1:61" x14ac:dyDescent="0.2">
      <c r="A316" s="25"/>
      <c r="B316" s="25"/>
      <c r="C316" s="25"/>
      <c r="D316" s="25"/>
      <c r="E316" s="25"/>
      <c r="F316" s="25"/>
      <c r="G316" s="25"/>
      <c r="H316" s="25"/>
      <c r="I316" s="25"/>
      <c r="J316" s="25"/>
      <c r="K316" s="25"/>
      <c r="L316" s="17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  <c r="AA316" s="21"/>
      <c r="AB316" s="21"/>
      <c r="AC316" s="21"/>
      <c r="AD316" s="21"/>
      <c r="AE316" s="21"/>
      <c r="AF316" s="21"/>
      <c r="AG316" s="21"/>
      <c r="AH316" s="21"/>
      <c r="AI316" s="21"/>
      <c r="AJ316" s="21"/>
      <c r="AK316" s="21"/>
      <c r="AL316" s="21"/>
      <c r="AM316" s="21"/>
      <c r="AN316" s="21"/>
      <c r="AO316" s="21"/>
      <c r="AP316" s="21"/>
      <c r="AQ316" s="21"/>
      <c r="AR316" s="21"/>
      <c r="AS316" s="21"/>
      <c r="AT316" s="21"/>
      <c r="AU316" s="21"/>
      <c r="AV316" s="21"/>
      <c r="AW316" s="21"/>
      <c r="AX316" s="21"/>
      <c r="AY316" s="21"/>
      <c r="AZ316" s="21"/>
      <c r="BA316" s="21"/>
      <c r="BB316" s="21"/>
      <c r="BC316" s="21"/>
      <c r="BD316" s="21"/>
      <c r="BE316" s="21"/>
      <c r="BF316" s="21"/>
      <c r="BG316" s="21"/>
      <c r="BH316" s="21"/>
      <c r="BI316" s="21"/>
    </row>
    <row r="317" spans="1:61" x14ac:dyDescent="0.2">
      <c r="A317" s="25"/>
      <c r="B317" s="25"/>
      <c r="C317" s="25"/>
      <c r="D317" s="25"/>
      <c r="E317" s="25"/>
      <c r="F317" s="25"/>
      <c r="G317" s="25"/>
      <c r="H317" s="25"/>
      <c r="I317" s="25"/>
      <c r="J317" s="25"/>
      <c r="K317" s="25"/>
      <c r="L317" s="17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  <c r="AA317" s="21"/>
      <c r="AB317" s="21"/>
      <c r="AC317" s="21"/>
      <c r="AD317" s="21"/>
      <c r="AE317" s="21"/>
      <c r="AF317" s="21"/>
      <c r="AG317" s="21"/>
      <c r="AH317" s="21"/>
      <c r="AI317" s="21"/>
      <c r="AJ317" s="21"/>
      <c r="AK317" s="21"/>
      <c r="AL317" s="21"/>
      <c r="AM317" s="21"/>
      <c r="AN317" s="21"/>
      <c r="AO317" s="21"/>
      <c r="AP317" s="21"/>
      <c r="AQ317" s="21"/>
      <c r="AR317" s="21"/>
      <c r="AS317" s="21"/>
      <c r="AT317" s="21"/>
      <c r="AU317" s="21"/>
      <c r="AV317" s="21"/>
      <c r="AW317" s="21"/>
      <c r="AX317" s="21"/>
      <c r="AY317" s="21"/>
      <c r="AZ317" s="21"/>
      <c r="BA317" s="21"/>
      <c r="BB317" s="21"/>
      <c r="BC317" s="21"/>
      <c r="BD317" s="21"/>
      <c r="BE317" s="21"/>
      <c r="BF317" s="21"/>
      <c r="BG317" s="21"/>
      <c r="BH317" s="21"/>
      <c r="BI317" s="21"/>
    </row>
    <row r="318" spans="1:61" x14ac:dyDescent="0.2">
      <c r="A318" s="25"/>
      <c r="B318" s="25"/>
      <c r="C318" s="25"/>
      <c r="D318" s="25"/>
      <c r="E318" s="25"/>
      <c r="F318" s="25"/>
      <c r="G318" s="25"/>
      <c r="H318" s="25"/>
      <c r="I318" s="25"/>
      <c r="J318" s="25"/>
      <c r="K318" s="25"/>
      <c r="L318" s="17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  <c r="AA318" s="21"/>
      <c r="AB318" s="21"/>
      <c r="AC318" s="21"/>
      <c r="AD318" s="21"/>
      <c r="AE318" s="21"/>
      <c r="AF318" s="21"/>
      <c r="AG318" s="21"/>
      <c r="AH318" s="21"/>
      <c r="AI318" s="21"/>
      <c r="AJ318" s="21"/>
      <c r="AK318" s="21"/>
      <c r="AL318" s="21"/>
      <c r="AM318" s="21"/>
      <c r="AN318" s="21"/>
      <c r="AO318" s="21"/>
      <c r="AP318" s="21"/>
      <c r="AQ318" s="21"/>
      <c r="AR318" s="21"/>
      <c r="AS318" s="21"/>
      <c r="AT318" s="21"/>
      <c r="AU318" s="21"/>
      <c r="AV318" s="21"/>
      <c r="AW318" s="21"/>
      <c r="AX318" s="21"/>
      <c r="AY318" s="21"/>
      <c r="AZ318" s="21"/>
      <c r="BA318" s="21"/>
      <c r="BB318" s="21"/>
      <c r="BC318" s="21"/>
      <c r="BD318" s="21"/>
      <c r="BE318" s="21"/>
      <c r="BF318" s="21"/>
      <c r="BG318" s="21"/>
      <c r="BH318" s="21"/>
      <c r="BI318" s="21"/>
    </row>
    <row r="319" spans="1:61" x14ac:dyDescent="0.2">
      <c r="A319" s="25"/>
      <c r="B319" s="25"/>
      <c r="C319" s="25"/>
      <c r="D319" s="25"/>
      <c r="E319" s="25"/>
      <c r="F319" s="25"/>
      <c r="G319" s="25"/>
      <c r="H319" s="25"/>
      <c r="I319" s="25"/>
      <c r="J319" s="25"/>
      <c r="K319" s="25"/>
      <c r="L319" s="17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  <c r="AA319" s="21"/>
      <c r="AB319" s="21"/>
      <c r="AC319" s="21"/>
      <c r="AD319" s="21"/>
      <c r="AE319" s="21"/>
      <c r="AF319" s="21"/>
      <c r="AG319" s="21"/>
      <c r="AH319" s="21"/>
      <c r="AI319" s="21"/>
      <c r="AJ319" s="21"/>
      <c r="AK319" s="21"/>
      <c r="AL319" s="21"/>
      <c r="AM319" s="21"/>
      <c r="AN319" s="21"/>
      <c r="AO319" s="21"/>
      <c r="AP319" s="21"/>
      <c r="AQ319" s="21"/>
      <c r="AR319" s="21"/>
      <c r="AS319" s="21"/>
      <c r="AT319" s="21"/>
      <c r="AU319" s="21"/>
      <c r="AV319" s="21"/>
      <c r="AW319" s="21"/>
      <c r="AX319" s="21"/>
      <c r="AY319" s="21"/>
      <c r="AZ319" s="21"/>
      <c r="BA319" s="21"/>
      <c r="BB319" s="21"/>
      <c r="BC319" s="21"/>
      <c r="BD319" s="21"/>
      <c r="BE319" s="21"/>
      <c r="BF319" s="21"/>
      <c r="BG319" s="21"/>
      <c r="BH319" s="21"/>
      <c r="BI319" s="21"/>
    </row>
    <row r="320" spans="1:61" x14ac:dyDescent="0.2">
      <c r="A320" s="25"/>
      <c r="B320" s="25"/>
      <c r="C320" s="25"/>
      <c r="D320" s="25"/>
      <c r="E320" s="25"/>
      <c r="F320" s="25"/>
      <c r="G320" s="25"/>
      <c r="H320" s="25"/>
      <c r="I320" s="25"/>
      <c r="J320" s="25"/>
      <c r="K320" s="25"/>
      <c r="L320" s="17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  <c r="AA320" s="21"/>
      <c r="AB320" s="21"/>
      <c r="AC320" s="21"/>
      <c r="AD320" s="21"/>
      <c r="AE320" s="21"/>
      <c r="AF320" s="21"/>
      <c r="AG320" s="21"/>
      <c r="AH320" s="21"/>
      <c r="AI320" s="21"/>
      <c r="AJ320" s="21"/>
      <c r="AK320" s="21"/>
      <c r="AL320" s="21"/>
      <c r="AM320" s="21"/>
      <c r="AN320" s="21"/>
      <c r="AO320" s="21"/>
      <c r="AP320" s="21"/>
      <c r="AQ320" s="21"/>
      <c r="AR320" s="21"/>
      <c r="AS320" s="21"/>
      <c r="AT320" s="21"/>
      <c r="AU320" s="21"/>
      <c r="AV320" s="21"/>
      <c r="AW320" s="21"/>
      <c r="AX320" s="21"/>
      <c r="AY320" s="21"/>
      <c r="AZ320" s="21"/>
      <c r="BA320" s="21"/>
      <c r="BB320" s="21"/>
      <c r="BC320" s="21"/>
      <c r="BD320" s="21"/>
      <c r="BE320" s="21"/>
      <c r="BF320" s="21"/>
      <c r="BG320" s="21"/>
      <c r="BH320" s="21"/>
      <c r="BI320" s="21"/>
    </row>
    <row r="321" spans="1:61" x14ac:dyDescent="0.2">
      <c r="A321" s="25"/>
      <c r="B321" s="25"/>
      <c r="C321" s="25"/>
      <c r="D321" s="25"/>
      <c r="E321" s="25"/>
      <c r="F321" s="25"/>
      <c r="G321" s="25"/>
      <c r="H321" s="25"/>
      <c r="I321" s="25"/>
      <c r="J321" s="25"/>
      <c r="K321" s="25"/>
      <c r="L321" s="17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  <c r="AA321" s="21"/>
      <c r="AB321" s="21"/>
      <c r="AC321" s="21"/>
      <c r="AD321" s="21"/>
      <c r="AE321" s="21"/>
      <c r="AF321" s="21"/>
      <c r="AG321" s="21"/>
      <c r="AH321" s="21"/>
      <c r="AI321" s="21"/>
      <c r="AJ321" s="21"/>
      <c r="AK321" s="21"/>
      <c r="AL321" s="21"/>
      <c r="AM321" s="21"/>
      <c r="AN321" s="21"/>
      <c r="AO321" s="21"/>
      <c r="AP321" s="21"/>
      <c r="AQ321" s="21"/>
      <c r="AR321" s="21"/>
      <c r="AS321" s="21"/>
      <c r="AT321" s="21"/>
      <c r="AU321" s="21"/>
      <c r="AV321" s="21"/>
      <c r="AW321" s="21"/>
      <c r="AX321" s="21"/>
      <c r="AY321" s="21"/>
      <c r="AZ321" s="21"/>
      <c r="BA321" s="21"/>
      <c r="BB321" s="21"/>
      <c r="BC321" s="21"/>
      <c r="BD321" s="21"/>
      <c r="BE321" s="21"/>
      <c r="BF321" s="21"/>
      <c r="BG321" s="21"/>
      <c r="BH321" s="21"/>
      <c r="BI321" s="21"/>
    </row>
    <row r="322" spans="1:61" x14ac:dyDescent="0.2">
      <c r="A322" s="25"/>
      <c r="B322" s="25"/>
      <c r="C322" s="25"/>
      <c r="D322" s="25"/>
      <c r="E322" s="25"/>
      <c r="F322" s="25"/>
      <c r="G322" s="25"/>
      <c r="H322" s="25"/>
      <c r="I322" s="25"/>
      <c r="J322" s="25"/>
      <c r="K322" s="25"/>
      <c r="L322" s="17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  <c r="AA322" s="21"/>
      <c r="AB322" s="21"/>
      <c r="AC322" s="21"/>
      <c r="AD322" s="21"/>
      <c r="AE322" s="21"/>
      <c r="AF322" s="21"/>
      <c r="AG322" s="21"/>
      <c r="AH322" s="21"/>
      <c r="AI322" s="21"/>
      <c r="AJ322" s="21"/>
      <c r="AK322" s="21"/>
      <c r="AL322" s="21"/>
      <c r="AM322" s="21"/>
      <c r="AN322" s="21"/>
      <c r="AO322" s="21"/>
      <c r="AP322" s="21"/>
      <c r="AQ322" s="21"/>
      <c r="AR322" s="21"/>
      <c r="AS322" s="21"/>
      <c r="AT322" s="21"/>
      <c r="AU322" s="21"/>
      <c r="AV322" s="21"/>
      <c r="AW322" s="21"/>
      <c r="AX322" s="21"/>
      <c r="AY322" s="21"/>
      <c r="AZ322" s="21"/>
      <c r="BA322" s="21"/>
      <c r="BB322" s="21"/>
      <c r="BC322" s="21"/>
      <c r="BD322" s="21"/>
      <c r="BE322" s="21"/>
      <c r="BF322" s="21"/>
      <c r="BG322" s="21"/>
      <c r="BH322" s="21"/>
      <c r="BI322" s="21"/>
    </row>
    <row r="323" spans="1:61" x14ac:dyDescent="0.2">
      <c r="A323" s="25"/>
      <c r="B323" s="25"/>
      <c r="C323" s="25"/>
      <c r="D323" s="25"/>
      <c r="E323" s="25"/>
      <c r="F323" s="25"/>
      <c r="G323" s="25"/>
      <c r="H323" s="25"/>
      <c r="I323" s="25"/>
      <c r="J323" s="25"/>
      <c r="K323" s="25"/>
      <c r="L323" s="17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  <c r="AA323" s="21"/>
      <c r="AB323" s="21"/>
      <c r="AC323" s="21"/>
      <c r="AD323" s="21"/>
      <c r="AE323" s="21"/>
      <c r="AF323" s="21"/>
      <c r="AG323" s="21"/>
      <c r="AH323" s="21"/>
      <c r="AI323" s="21"/>
      <c r="AJ323" s="21"/>
      <c r="AK323" s="21"/>
      <c r="AL323" s="21"/>
      <c r="AM323" s="21"/>
      <c r="AN323" s="21"/>
      <c r="AO323" s="21"/>
      <c r="AP323" s="21"/>
      <c r="AQ323" s="21"/>
      <c r="AR323" s="21"/>
      <c r="AS323" s="21"/>
      <c r="AT323" s="21"/>
      <c r="AU323" s="21"/>
      <c r="AV323" s="21"/>
      <c r="AW323" s="21"/>
      <c r="AX323" s="21"/>
      <c r="AY323" s="21"/>
      <c r="AZ323" s="21"/>
      <c r="BA323" s="21"/>
      <c r="BB323" s="21"/>
      <c r="BC323" s="21"/>
      <c r="BD323" s="21"/>
      <c r="BE323" s="21"/>
      <c r="BF323" s="21"/>
      <c r="BG323" s="21"/>
      <c r="BH323" s="21"/>
      <c r="BI323" s="21"/>
    </row>
    <row r="324" spans="1:61" x14ac:dyDescent="0.2">
      <c r="A324" s="25"/>
      <c r="B324" s="25"/>
      <c r="C324" s="25"/>
      <c r="D324" s="25"/>
      <c r="E324" s="25"/>
      <c r="F324" s="25"/>
      <c r="G324" s="25"/>
      <c r="H324" s="25"/>
      <c r="I324" s="25"/>
      <c r="J324" s="25"/>
      <c r="K324" s="25"/>
      <c r="L324" s="17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  <c r="AA324" s="21"/>
      <c r="AB324" s="21"/>
      <c r="AC324" s="21"/>
      <c r="AD324" s="21"/>
      <c r="AE324" s="21"/>
      <c r="AF324" s="21"/>
      <c r="AG324" s="21"/>
      <c r="AH324" s="21"/>
      <c r="AI324" s="21"/>
      <c r="AJ324" s="21"/>
      <c r="AK324" s="21"/>
      <c r="AL324" s="21"/>
      <c r="AM324" s="21"/>
      <c r="AN324" s="21"/>
      <c r="AO324" s="21"/>
      <c r="AP324" s="21"/>
      <c r="AQ324" s="21"/>
      <c r="AR324" s="21"/>
      <c r="AS324" s="21"/>
      <c r="AT324" s="21"/>
      <c r="AU324" s="21"/>
      <c r="AV324" s="21"/>
      <c r="AW324" s="21"/>
      <c r="AX324" s="21"/>
      <c r="AY324" s="21"/>
      <c r="AZ324" s="21"/>
      <c r="BA324" s="21"/>
      <c r="BB324" s="21"/>
      <c r="BC324" s="21"/>
      <c r="BD324" s="21"/>
      <c r="BE324" s="21"/>
      <c r="BF324" s="21"/>
      <c r="BG324" s="21"/>
      <c r="BH324" s="21"/>
      <c r="BI324" s="21"/>
    </row>
    <row r="325" spans="1:61" x14ac:dyDescent="0.2">
      <c r="A325" s="25"/>
      <c r="B325" s="25"/>
      <c r="C325" s="25"/>
      <c r="D325" s="25"/>
      <c r="E325" s="25"/>
      <c r="F325" s="25"/>
      <c r="G325" s="25"/>
      <c r="H325" s="25"/>
      <c r="I325" s="25"/>
      <c r="J325" s="25"/>
      <c r="K325" s="25"/>
      <c r="L325" s="17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  <c r="AA325" s="21"/>
      <c r="AB325" s="21"/>
      <c r="AC325" s="21"/>
      <c r="AD325" s="21"/>
      <c r="AE325" s="21"/>
      <c r="AF325" s="21"/>
      <c r="AG325" s="21"/>
      <c r="AH325" s="21"/>
      <c r="AI325" s="21"/>
      <c r="AJ325" s="21"/>
      <c r="AK325" s="21"/>
      <c r="AL325" s="21"/>
      <c r="AM325" s="21"/>
      <c r="AN325" s="21"/>
      <c r="AO325" s="21"/>
      <c r="AP325" s="21"/>
      <c r="AQ325" s="21"/>
      <c r="AR325" s="21"/>
      <c r="AS325" s="21"/>
      <c r="AT325" s="21"/>
      <c r="AU325" s="21"/>
      <c r="AV325" s="21"/>
      <c r="AW325" s="21"/>
      <c r="AX325" s="21"/>
      <c r="AY325" s="21"/>
      <c r="AZ325" s="21"/>
      <c r="BA325" s="21"/>
      <c r="BB325" s="21"/>
      <c r="BC325" s="21"/>
      <c r="BD325" s="21"/>
      <c r="BE325" s="21"/>
      <c r="BF325" s="21"/>
      <c r="BG325" s="21"/>
      <c r="BH325" s="21"/>
      <c r="BI325" s="21"/>
    </row>
    <row r="326" spans="1:61" x14ac:dyDescent="0.2">
      <c r="A326" s="25"/>
      <c r="B326" s="25"/>
      <c r="C326" s="25"/>
      <c r="D326" s="25"/>
      <c r="E326" s="25"/>
      <c r="F326" s="25"/>
      <c r="G326" s="25"/>
      <c r="H326" s="25"/>
      <c r="I326" s="25"/>
      <c r="J326" s="25"/>
      <c r="K326" s="25"/>
      <c r="L326" s="17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  <c r="AA326" s="21"/>
      <c r="AB326" s="21"/>
      <c r="AC326" s="21"/>
      <c r="AD326" s="21"/>
      <c r="AE326" s="21"/>
      <c r="AF326" s="21"/>
      <c r="AG326" s="21"/>
      <c r="AH326" s="21"/>
      <c r="AI326" s="21"/>
      <c r="AJ326" s="21"/>
      <c r="AK326" s="21"/>
      <c r="AL326" s="21"/>
      <c r="AM326" s="21"/>
      <c r="AN326" s="21"/>
      <c r="AO326" s="21"/>
      <c r="AP326" s="21"/>
      <c r="AQ326" s="21"/>
      <c r="AR326" s="21"/>
      <c r="AS326" s="21"/>
      <c r="AT326" s="21"/>
      <c r="AU326" s="21"/>
      <c r="AV326" s="21"/>
      <c r="AW326" s="21"/>
      <c r="AX326" s="21"/>
      <c r="AY326" s="21"/>
      <c r="AZ326" s="21"/>
      <c r="BA326" s="21"/>
      <c r="BB326" s="21"/>
      <c r="BC326" s="21"/>
      <c r="BD326" s="21"/>
      <c r="BE326" s="21"/>
      <c r="BF326" s="21"/>
      <c r="BG326" s="21"/>
      <c r="BH326" s="21"/>
      <c r="BI326" s="21"/>
    </row>
    <row r="327" spans="1:61" x14ac:dyDescent="0.2">
      <c r="A327" s="25"/>
      <c r="B327" s="25"/>
      <c r="C327" s="25"/>
      <c r="D327" s="25"/>
      <c r="E327" s="25"/>
      <c r="F327" s="25"/>
      <c r="G327" s="25"/>
      <c r="H327" s="25"/>
      <c r="I327" s="25"/>
      <c r="J327" s="25"/>
      <c r="K327" s="25"/>
      <c r="L327" s="17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  <c r="AA327" s="21"/>
      <c r="AB327" s="21"/>
      <c r="AC327" s="21"/>
      <c r="AD327" s="21"/>
      <c r="AE327" s="21"/>
      <c r="AF327" s="21"/>
      <c r="AG327" s="21"/>
      <c r="AH327" s="21"/>
      <c r="AI327" s="21"/>
      <c r="AJ327" s="21"/>
      <c r="AK327" s="21"/>
      <c r="AL327" s="21"/>
      <c r="AM327" s="21"/>
      <c r="AN327" s="21"/>
      <c r="AO327" s="21"/>
      <c r="AP327" s="21"/>
      <c r="AQ327" s="21"/>
      <c r="AR327" s="21"/>
      <c r="AS327" s="21"/>
      <c r="AT327" s="21"/>
      <c r="AU327" s="21"/>
      <c r="AV327" s="21"/>
      <c r="AW327" s="21"/>
      <c r="AX327" s="21"/>
      <c r="AY327" s="21"/>
      <c r="AZ327" s="21"/>
      <c r="BA327" s="21"/>
      <c r="BB327" s="21"/>
      <c r="BC327" s="21"/>
      <c r="BD327" s="21"/>
      <c r="BE327" s="21"/>
      <c r="BF327" s="21"/>
      <c r="BG327" s="21"/>
      <c r="BH327" s="21"/>
      <c r="BI327" s="21"/>
    </row>
    <row r="328" spans="1:61" x14ac:dyDescent="0.2">
      <c r="A328" s="25"/>
      <c r="B328" s="25"/>
      <c r="C328" s="25"/>
      <c r="D328" s="25"/>
      <c r="E328" s="25"/>
      <c r="F328" s="25"/>
      <c r="G328" s="25"/>
      <c r="H328" s="25"/>
      <c r="I328" s="25"/>
      <c r="J328" s="25"/>
      <c r="K328" s="25"/>
      <c r="L328" s="17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  <c r="AA328" s="21"/>
      <c r="AB328" s="21"/>
      <c r="AC328" s="21"/>
      <c r="AD328" s="21"/>
      <c r="AE328" s="21"/>
      <c r="AF328" s="21"/>
      <c r="AG328" s="21"/>
      <c r="AH328" s="21"/>
      <c r="AI328" s="21"/>
      <c r="AJ328" s="21"/>
      <c r="AK328" s="21"/>
      <c r="AL328" s="21"/>
      <c r="AM328" s="21"/>
      <c r="AN328" s="21"/>
      <c r="AO328" s="21"/>
      <c r="AP328" s="21"/>
      <c r="AQ328" s="21"/>
      <c r="AR328" s="21"/>
      <c r="AS328" s="21"/>
      <c r="AT328" s="21"/>
      <c r="AU328" s="21"/>
      <c r="AV328" s="21"/>
      <c r="AW328" s="21"/>
      <c r="AX328" s="21"/>
      <c r="AY328" s="21"/>
      <c r="AZ328" s="21"/>
      <c r="BA328" s="21"/>
      <c r="BB328" s="21"/>
      <c r="BC328" s="21"/>
      <c r="BD328" s="21"/>
      <c r="BE328" s="21"/>
      <c r="BF328" s="21"/>
      <c r="BG328" s="21"/>
      <c r="BH328" s="21"/>
      <c r="BI328" s="21"/>
    </row>
    <row r="329" spans="1:61" x14ac:dyDescent="0.2">
      <c r="A329" s="25"/>
      <c r="B329" s="25"/>
      <c r="C329" s="25"/>
      <c r="D329" s="25"/>
      <c r="E329" s="25"/>
      <c r="F329" s="25"/>
      <c r="G329" s="25"/>
      <c r="H329" s="25"/>
      <c r="I329" s="25"/>
      <c r="J329" s="25"/>
      <c r="K329" s="25"/>
      <c r="L329" s="17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  <c r="AA329" s="21"/>
      <c r="AB329" s="21"/>
      <c r="AC329" s="21"/>
      <c r="AD329" s="21"/>
      <c r="AE329" s="21"/>
      <c r="AF329" s="21"/>
      <c r="AG329" s="21"/>
      <c r="AH329" s="21"/>
      <c r="AI329" s="21"/>
      <c r="AJ329" s="21"/>
      <c r="AK329" s="21"/>
      <c r="AL329" s="21"/>
      <c r="AM329" s="21"/>
      <c r="AN329" s="21"/>
      <c r="AO329" s="21"/>
      <c r="AP329" s="21"/>
      <c r="AQ329" s="21"/>
      <c r="AR329" s="21"/>
      <c r="AS329" s="21"/>
      <c r="AT329" s="21"/>
      <c r="AU329" s="21"/>
      <c r="AV329" s="21"/>
      <c r="AW329" s="21"/>
      <c r="AX329" s="21"/>
      <c r="AY329" s="21"/>
      <c r="AZ329" s="21"/>
      <c r="BA329" s="21"/>
      <c r="BB329" s="21"/>
      <c r="BC329" s="21"/>
      <c r="BD329" s="21"/>
      <c r="BE329" s="21"/>
      <c r="BF329" s="21"/>
      <c r="BG329" s="21"/>
      <c r="BH329" s="21"/>
      <c r="BI329" s="21"/>
    </row>
    <row r="330" spans="1:61" x14ac:dyDescent="0.2">
      <c r="A330" s="25"/>
      <c r="B330" s="25"/>
      <c r="C330" s="25"/>
      <c r="D330" s="25"/>
      <c r="E330" s="25"/>
      <c r="F330" s="25"/>
      <c r="G330" s="25"/>
      <c r="H330" s="25"/>
      <c r="I330" s="25"/>
      <c r="J330" s="25"/>
      <c r="K330" s="25"/>
      <c r="L330" s="17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  <c r="AA330" s="21"/>
      <c r="AB330" s="21"/>
      <c r="AC330" s="21"/>
      <c r="AD330" s="21"/>
      <c r="AE330" s="21"/>
      <c r="AF330" s="21"/>
      <c r="AG330" s="21"/>
      <c r="AH330" s="21"/>
      <c r="AI330" s="21"/>
      <c r="AJ330" s="21"/>
      <c r="AK330" s="21"/>
      <c r="AL330" s="21"/>
      <c r="AM330" s="21"/>
      <c r="AN330" s="21"/>
      <c r="AO330" s="21"/>
      <c r="AP330" s="21"/>
      <c r="AQ330" s="21"/>
      <c r="AR330" s="21"/>
      <c r="AS330" s="21"/>
      <c r="AT330" s="21"/>
      <c r="AU330" s="21"/>
      <c r="AV330" s="21"/>
      <c r="AW330" s="21"/>
      <c r="AX330" s="21"/>
      <c r="AY330" s="21"/>
      <c r="AZ330" s="21"/>
      <c r="BA330" s="21"/>
      <c r="BB330" s="21"/>
      <c r="BC330" s="21"/>
      <c r="BD330" s="21"/>
      <c r="BE330" s="21"/>
      <c r="BF330" s="21"/>
      <c r="BG330" s="21"/>
      <c r="BH330" s="21"/>
      <c r="BI330" s="21"/>
    </row>
    <row r="331" spans="1:61" x14ac:dyDescent="0.2">
      <c r="A331" s="25"/>
      <c r="B331" s="25"/>
      <c r="C331" s="25"/>
      <c r="D331" s="25"/>
      <c r="E331" s="25"/>
      <c r="F331" s="25"/>
      <c r="G331" s="25"/>
      <c r="H331" s="25"/>
      <c r="I331" s="25"/>
      <c r="J331" s="25"/>
      <c r="K331" s="25"/>
      <c r="L331" s="17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  <c r="AA331" s="21"/>
      <c r="AB331" s="21"/>
      <c r="AC331" s="21"/>
      <c r="AD331" s="21"/>
      <c r="AE331" s="21"/>
      <c r="AF331" s="21"/>
      <c r="AG331" s="21"/>
      <c r="AH331" s="21"/>
      <c r="AI331" s="21"/>
      <c r="AJ331" s="21"/>
      <c r="AK331" s="21"/>
      <c r="AL331" s="21"/>
      <c r="AM331" s="21"/>
      <c r="AN331" s="21"/>
      <c r="AO331" s="21"/>
      <c r="AP331" s="21"/>
      <c r="AQ331" s="21"/>
      <c r="AR331" s="21"/>
      <c r="AS331" s="21"/>
      <c r="AT331" s="21"/>
      <c r="AU331" s="21"/>
      <c r="AV331" s="21"/>
      <c r="AW331" s="21"/>
      <c r="AX331" s="21"/>
      <c r="AY331" s="21"/>
      <c r="AZ331" s="21"/>
      <c r="BA331" s="21"/>
      <c r="BB331" s="21"/>
      <c r="BC331" s="21"/>
      <c r="BD331" s="21"/>
      <c r="BE331" s="21"/>
      <c r="BF331" s="21"/>
      <c r="BG331" s="21"/>
      <c r="BH331" s="21"/>
      <c r="BI331" s="21"/>
    </row>
    <row r="332" spans="1:61" x14ac:dyDescent="0.2">
      <c r="A332" s="25"/>
      <c r="B332" s="25"/>
      <c r="C332" s="25"/>
      <c r="D332" s="25"/>
      <c r="E332" s="25"/>
      <c r="F332" s="25"/>
      <c r="G332" s="25"/>
      <c r="H332" s="25"/>
      <c r="I332" s="25"/>
      <c r="J332" s="25"/>
      <c r="K332" s="25"/>
      <c r="L332" s="17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  <c r="AA332" s="21"/>
      <c r="AB332" s="21"/>
      <c r="AC332" s="21"/>
      <c r="AD332" s="21"/>
      <c r="AE332" s="21"/>
      <c r="AF332" s="21"/>
      <c r="AG332" s="21"/>
      <c r="AH332" s="21"/>
      <c r="AI332" s="21"/>
      <c r="AJ332" s="21"/>
      <c r="AK332" s="21"/>
      <c r="AL332" s="21"/>
      <c r="AM332" s="21"/>
      <c r="AN332" s="21"/>
      <c r="AO332" s="21"/>
      <c r="AP332" s="21"/>
      <c r="AQ332" s="21"/>
      <c r="AR332" s="21"/>
      <c r="AS332" s="21"/>
      <c r="AT332" s="21"/>
      <c r="AU332" s="21"/>
      <c r="AV332" s="21"/>
      <c r="AW332" s="21"/>
      <c r="AX332" s="21"/>
      <c r="AY332" s="21"/>
      <c r="AZ332" s="21"/>
      <c r="BA332" s="21"/>
      <c r="BB332" s="21"/>
      <c r="BC332" s="21"/>
      <c r="BD332" s="21"/>
      <c r="BE332" s="21"/>
      <c r="BF332" s="21"/>
      <c r="BG332" s="21"/>
      <c r="BH332" s="21"/>
      <c r="BI332" s="21"/>
    </row>
    <row r="333" spans="1:61" x14ac:dyDescent="0.2">
      <c r="A333" s="25"/>
      <c r="B333" s="25"/>
      <c r="C333" s="25"/>
      <c r="D333" s="25"/>
      <c r="E333" s="25"/>
      <c r="F333" s="25"/>
      <c r="G333" s="25"/>
      <c r="H333" s="25"/>
      <c r="I333" s="25"/>
      <c r="J333" s="25"/>
      <c r="K333" s="25"/>
      <c r="L333" s="17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  <c r="AA333" s="21"/>
      <c r="AB333" s="21"/>
      <c r="AC333" s="21"/>
      <c r="AD333" s="21"/>
      <c r="AE333" s="21"/>
      <c r="AF333" s="21"/>
      <c r="AG333" s="21"/>
      <c r="AH333" s="21"/>
      <c r="AI333" s="21"/>
      <c r="AJ333" s="21"/>
      <c r="AK333" s="21"/>
      <c r="AL333" s="21"/>
      <c r="AM333" s="21"/>
      <c r="AN333" s="21"/>
      <c r="AO333" s="21"/>
      <c r="AP333" s="21"/>
      <c r="AQ333" s="21"/>
      <c r="AR333" s="21"/>
      <c r="AS333" s="21"/>
      <c r="AT333" s="21"/>
      <c r="AU333" s="21"/>
      <c r="AV333" s="21"/>
      <c r="AW333" s="21"/>
      <c r="AX333" s="21"/>
      <c r="AY333" s="21"/>
      <c r="AZ333" s="21"/>
      <c r="BA333" s="21"/>
      <c r="BB333" s="21"/>
      <c r="BC333" s="21"/>
      <c r="BD333" s="21"/>
      <c r="BE333" s="21"/>
      <c r="BF333" s="21"/>
      <c r="BG333" s="21"/>
      <c r="BH333" s="21"/>
      <c r="BI333" s="21"/>
    </row>
    <row r="334" spans="1:61" x14ac:dyDescent="0.2">
      <c r="A334" s="25"/>
      <c r="B334" s="25"/>
      <c r="C334" s="25"/>
      <c r="D334" s="25"/>
      <c r="E334" s="25"/>
      <c r="F334" s="25"/>
      <c r="G334" s="25"/>
      <c r="H334" s="25"/>
      <c r="I334" s="25"/>
      <c r="J334" s="25"/>
      <c r="K334" s="25"/>
      <c r="L334" s="17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  <c r="AA334" s="21"/>
      <c r="AB334" s="21"/>
      <c r="AC334" s="21"/>
      <c r="AD334" s="21"/>
      <c r="AE334" s="21"/>
      <c r="AF334" s="21"/>
      <c r="AG334" s="21"/>
      <c r="AH334" s="21"/>
      <c r="AI334" s="21"/>
      <c r="AJ334" s="21"/>
      <c r="AK334" s="21"/>
      <c r="AL334" s="21"/>
      <c r="AM334" s="21"/>
      <c r="AN334" s="21"/>
      <c r="AO334" s="21"/>
      <c r="AP334" s="21"/>
      <c r="AQ334" s="21"/>
      <c r="AR334" s="21"/>
      <c r="AS334" s="21"/>
      <c r="AT334" s="21"/>
      <c r="AU334" s="21"/>
      <c r="AV334" s="21"/>
      <c r="AW334" s="21"/>
      <c r="AX334" s="21"/>
      <c r="AY334" s="21"/>
      <c r="AZ334" s="21"/>
      <c r="BA334" s="21"/>
      <c r="BB334" s="21"/>
      <c r="BC334" s="21"/>
      <c r="BD334" s="21"/>
      <c r="BE334" s="21"/>
      <c r="BF334" s="21"/>
      <c r="BG334" s="21"/>
      <c r="BH334" s="21"/>
      <c r="BI334" s="21"/>
    </row>
    <row r="335" spans="1:61" x14ac:dyDescent="0.2">
      <c r="A335" s="25"/>
      <c r="B335" s="25"/>
      <c r="C335" s="25"/>
      <c r="D335" s="25"/>
      <c r="E335" s="25"/>
      <c r="F335" s="25"/>
      <c r="G335" s="25"/>
      <c r="H335" s="25"/>
      <c r="I335" s="25"/>
      <c r="J335" s="25"/>
      <c r="K335" s="25"/>
      <c r="L335" s="17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  <c r="AA335" s="21"/>
      <c r="AB335" s="21"/>
      <c r="AC335" s="21"/>
      <c r="AD335" s="21"/>
      <c r="AE335" s="21"/>
      <c r="AF335" s="21"/>
      <c r="AG335" s="21"/>
      <c r="AH335" s="21"/>
      <c r="AI335" s="21"/>
      <c r="AJ335" s="21"/>
      <c r="AK335" s="21"/>
      <c r="AL335" s="21"/>
      <c r="AM335" s="21"/>
      <c r="AN335" s="21"/>
      <c r="AO335" s="21"/>
      <c r="AP335" s="21"/>
      <c r="AQ335" s="21"/>
      <c r="AR335" s="21"/>
      <c r="AS335" s="21"/>
      <c r="AT335" s="21"/>
      <c r="AU335" s="21"/>
      <c r="AV335" s="21"/>
      <c r="AW335" s="21"/>
      <c r="AX335" s="21"/>
      <c r="AY335" s="21"/>
      <c r="AZ335" s="21"/>
      <c r="BA335" s="21"/>
      <c r="BB335" s="21"/>
      <c r="BC335" s="21"/>
      <c r="BD335" s="21"/>
      <c r="BE335" s="21"/>
      <c r="BF335" s="21"/>
      <c r="BG335" s="21"/>
      <c r="BH335" s="21"/>
      <c r="BI335" s="21"/>
    </row>
    <row r="336" spans="1:61" x14ac:dyDescent="0.2">
      <c r="A336" s="25"/>
      <c r="B336" s="25"/>
      <c r="C336" s="25"/>
      <c r="D336" s="25"/>
      <c r="E336" s="25"/>
      <c r="F336" s="25"/>
      <c r="G336" s="25"/>
      <c r="H336" s="25"/>
      <c r="I336" s="25"/>
      <c r="J336" s="25"/>
      <c r="K336" s="25"/>
      <c r="L336" s="17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  <c r="AA336" s="21"/>
      <c r="AB336" s="21"/>
      <c r="AC336" s="21"/>
      <c r="AD336" s="21"/>
      <c r="AE336" s="21"/>
      <c r="AF336" s="21"/>
      <c r="AG336" s="21"/>
      <c r="AH336" s="21"/>
      <c r="AI336" s="21"/>
      <c r="AJ336" s="21"/>
      <c r="AK336" s="21"/>
      <c r="AL336" s="21"/>
      <c r="AM336" s="21"/>
      <c r="AN336" s="21"/>
      <c r="AO336" s="21"/>
      <c r="AP336" s="21"/>
      <c r="AQ336" s="21"/>
      <c r="AR336" s="21"/>
      <c r="AS336" s="21"/>
      <c r="AT336" s="21"/>
      <c r="AU336" s="21"/>
      <c r="AV336" s="21"/>
      <c r="AW336" s="21"/>
      <c r="AX336" s="21"/>
      <c r="AY336" s="21"/>
      <c r="AZ336" s="21"/>
      <c r="BA336" s="21"/>
      <c r="BB336" s="21"/>
      <c r="BC336" s="21"/>
      <c r="BD336" s="21"/>
      <c r="BE336" s="21"/>
      <c r="BF336" s="21"/>
      <c r="BG336" s="21"/>
      <c r="BH336" s="21"/>
      <c r="BI336" s="21"/>
    </row>
    <row r="337" spans="1:61" x14ac:dyDescent="0.2">
      <c r="A337" s="25"/>
      <c r="B337" s="25"/>
      <c r="C337" s="25"/>
      <c r="D337" s="25"/>
      <c r="E337" s="25"/>
      <c r="F337" s="25"/>
      <c r="G337" s="25"/>
      <c r="H337" s="25"/>
      <c r="I337" s="25"/>
      <c r="J337" s="25"/>
      <c r="K337" s="25"/>
      <c r="L337" s="17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  <c r="AA337" s="21"/>
      <c r="AB337" s="21"/>
      <c r="AC337" s="21"/>
      <c r="AD337" s="21"/>
      <c r="AE337" s="21"/>
      <c r="AF337" s="21"/>
      <c r="AG337" s="21"/>
      <c r="AH337" s="21"/>
      <c r="AI337" s="21"/>
      <c r="AJ337" s="21"/>
      <c r="AK337" s="21"/>
      <c r="AL337" s="21"/>
      <c r="AM337" s="21"/>
      <c r="AN337" s="21"/>
      <c r="AO337" s="21"/>
      <c r="AP337" s="21"/>
      <c r="AQ337" s="21"/>
      <c r="AR337" s="21"/>
      <c r="AS337" s="21"/>
      <c r="AT337" s="21"/>
      <c r="AU337" s="21"/>
      <c r="AV337" s="21"/>
      <c r="AW337" s="21"/>
      <c r="AX337" s="21"/>
      <c r="AY337" s="21"/>
      <c r="AZ337" s="21"/>
      <c r="BA337" s="21"/>
      <c r="BB337" s="21"/>
      <c r="BC337" s="21"/>
      <c r="BD337" s="21"/>
      <c r="BE337" s="21"/>
      <c r="BF337" s="21"/>
      <c r="BG337" s="21"/>
      <c r="BH337" s="21"/>
      <c r="BI337" s="21"/>
    </row>
    <row r="338" spans="1:61" x14ac:dyDescent="0.2">
      <c r="A338" s="25"/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17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  <c r="AA338" s="21"/>
      <c r="AB338" s="21"/>
      <c r="AC338" s="21"/>
      <c r="AD338" s="21"/>
      <c r="AE338" s="21"/>
      <c r="AF338" s="21"/>
      <c r="AG338" s="21"/>
      <c r="AH338" s="21"/>
      <c r="AI338" s="21"/>
      <c r="AJ338" s="21"/>
      <c r="AK338" s="21"/>
      <c r="AL338" s="21"/>
      <c r="AM338" s="21"/>
      <c r="AN338" s="21"/>
      <c r="AO338" s="21"/>
      <c r="AP338" s="21"/>
      <c r="AQ338" s="21"/>
      <c r="AR338" s="21"/>
      <c r="AS338" s="21"/>
      <c r="AT338" s="21"/>
      <c r="AU338" s="21"/>
      <c r="AV338" s="21"/>
      <c r="AW338" s="21"/>
      <c r="AX338" s="21"/>
      <c r="AY338" s="21"/>
      <c r="AZ338" s="21"/>
      <c r="BA338" s="21"/>
      <c r="BB338" s="21"/>
      <c r="BC338" s="21"/>
      <c r="BD338" s="21"/>
      <c r="BE338" s="21"/>
      <c r="BF338" s="21"/>
      <c r="BG338" s="21"/>
      <c r="BH338" s="21"/>
      <c r="BI338" s="21"/>
    </row>
    <row r="339" spans="1:61" x14ac:dyDescent="0.2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17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  <c r="AA339" s="21"/>
      <c r="AB339" s="21"/>
      <c r="AC339" s="21"/>
      <c r="AD339" s="21"/>
      <c r="AE339" s="21"/>
      <c r="AF339" s="21"/>
      <c r="AG339" s="21"/>
      <c r="AH339" s="21"/>
      <c r="AI339" s="21"/>
      <c r="AJ339" s="21"/>
      <c r="AK339" s="21"/>
      <c r="AL339" s="21"/>
      <c r="AM339" s="21"/>
      <c r="AN339" s="21"/>
      <c r="AO339" s="21"/>
      <c r="AP339" s="21"/>
      <c r="AQ339" s="21"/>
      <c r="AR339" s="21"/>
      <c r="AS339" s="21"/>
      <c r="AT339" s="21"/>
      <c r="AU339" s="21"/>
      <c r="AV339" s="21"/>
      <c r="AW339" s="21"/>
      <c r="AX339" s="21"/>
      <c r="AY339" s="21"/>
      <c r="AZ339" s="21"/>
      <c r="BA339" s="21"/>
      <c r="BB339" s="21"/>
      <c r="BC339" s="21"/>
      <c r="BD339" s="21"/>
      <c r="BE339" s="21"/>
      <c r="BF339" s="21"/>
      <c r="BG339" s="21"/>
      <c r="BH339" s="21"/>
      <c r="BI339" s="21"/>
    </row>
    <row r="340" spans="1:61" x14ac:dyDescent="0.2">
      <c r="A340" s="25"/>
      <c r="B340" s="25"/>
      <c r="C340" s="25"/>
      <c r="D340" s="25"/>
      <c r="E340" s="25"/>
      <c r="F340" s="25"/>
      <c r="G340" s="25"/>
      <c r="H340" s="25"/>
      <c r="I340" s="25"/>
      <c r="J340" s="25"/>
      <c r="K340" s="25"/>
      <c r="L340" s="17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  <c r="AA340" s="21"/>
      <c r="AB340" s="21"/>
      <c r="AC340" s="21"/>
      <c r="AD340" s="21"/>
      <c r="AE340" s="21"/>
      <c r="AF340" s="21"/>
      <c r="AG340" s="21"/>
      <c r="AH340" s="21"/>
      <c r="AI340" s="21"/>
      <c r="AJ340" s="21"/>
      <c r="AK340" s="21"/>
      <c r="AL340" s="21"/>
      <c r="AM340" s="21"/>
      <c r="AN340" s="21"/>
      <c r="AO340" s="21"/>
      <c r="AP340" s="21"/>
      <c r="AQ340" s="21"/>
      <c r="AR340" s="21"/>
      <c r="AS340" s="21"/>
      <c r="AT340" s="21"/>
      <c r="AU340" s="21"/>
      <c r="AV340" s="21"/>
      <c r="AW340" s="21"/>
      <c r="AX340" s="21"/>
      <c r="AY340" s="21"/>
      <c r="AZ340" s="21"/>
      <c r="BA340" s="21"/>
      <c r="BB340" s="21"/>
      <c r="BC340" s="21"/>
      <c r="BD340" s="21"/>
      <c r="BE340" s="21"/>
      <c r="BF340" s="21"/>
      <c r="BG340" s="21"/>
      <c r="BH340" s="21"/>
      <c r="BI340" s="21"/>
    </row>
    <row r="341" spans="1:61" x14ac:dyDescent="0.2">
      <c r="A341" s="25"/>
      <c r="B341" s="25"/>
      <c r="C341" s="25"/>
      <c r="D341" s="25"/>
      <c r="E341" s="25"/>
      <c r="F341" s="25"/>
      <c r="G341" s="25"/>
      <c r="H341" s="25"/>
      <c r="I341" s="25"/>
      <c r="J341" s="25"/>
      <c r="K341" s="25"/>
      <c r="L341" s="17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  <c r="AA341" s="21"/>
      <c r="AB341" s="21"/>
      <c r="AC341" s="21"/>
      <c r="AD341" s="21"/>
      <c r="AE341" s="21"/>
      <c r="AF341" s="21"/>
      <c r="AG341" s="21"/>
      <c r="AH341" s="21"/>
      <c r="AI341" s="21"/>
      <c r="AJ341" s="21"/>
      <c r="AK341" s="21"/>
      <c r="AL341" s="21"/>
      <c r="AM341" s="21"/>
      <c r="AN341" s="21"/>
      <c r="AO341" s="21"/>
      <c r="AP341" s="21"/>
      <c r="AQ341" s="21"/>
      <c r="AR341" s="21"/>
      <c r="AS341" s="21"/>
      <c r="AT341" s="21"/>
      <c r="AU341" s="21"/>
      <c r="AV341" s="21"/>
      <c r="AW341" s="21"/>
      <c r="AX341" s="21"/>
      <c r="AY341" s="21"/>
      <c r="AZ341" s="21"/>
      <c r="BA341" s="21"/>
      <c r="BB341" s="21"/>
      <c r="BC341" s="21"/>
      <c r="BD341" s="21"/>
      <c r="BE341" s="21"/>
      <c r="BF341" s="21"/>
      <c r="BG341" s="21"/>
      <c r="BH341" s="21"/>
      <c r="BI341" s="21"/>
    </row>
    <row r="342" spans="1:61" x14ac:dyDescent="0.2">
      <c r="A342" s="25"/>
      <c r="B342" s="25"/>
      <c r="C342" s="25"/>
      <c r="D342" s="25"/>
      <c r="E342" s="25"/>
      <c r="F342" s="25"/>
      <c r="G342" s="25"/>
      <c r="H342" s="25"/>
      <c r="I342" s="25"/>
      <c r="J342" s="25"/>
      <c r="K342" s="25"/>
      <c r="L342" s="17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  <c r="AA342" s="21"/>
      <c r="AB342" s="21"/>
      <c r="AC342" s="21"/>
      <c r="AD342" s="21"/>
      <c r="AE342" s="21"/>
      <c r="AF342" s="21"/>
      <c r="AG342" s="21"/>
      <c r="AH342" s="21"/>
      <c r="AI342" s="21"/>
      <c r="AJ342" s="21"/>
      <c r="AK342" s="21"/>
      <c r="AL342" s="21"/>
      <c r="AM342" s="21"/>
      <c r="AN342" s="21"/>
      <c r="AO342" s="21"/>
      <c r="AP342" s="21"/>
      <c r="AQ342" s="21"/>
      <c r="AR342" s="21"/>
      <c r="AS342" s="21"/>
      <c r="AT342" s="21"/>
      <c r="AU342" s="21"/>
      <c r="AV342" s="21"/>
      <c r="AW342" s="21"/>
      <c r="AX342" s="21"/>
      <c r="AY342" s="21"/>
      <c r="AZ342" s="21"/>
      <c r="BA342" s="21"/>
      <c r="BB342" s="21"/>
      <c r="BC342" s="21"/>
      <c r="BD342" s="21"/>
      <c r="BE342" s="21"/>
      <c r="BF342" s="21"/>
      <c r="BG342" s="21"/>
      <c r="BH342" s="21"/>
      <c r="BI342" s="21"/>
    </row>
    <row r="343" spans="1:61" x14ac:dyDescent="0.2">
      <c r="A343" s="25"/>
      <c r="B343" s="25"/>
      <c r="C343" s="25"/>
      <c r="D343" s="25"/>
      <c r="E343" s="25"/>
      <c r="F343" s="25"/>
      <c r="G343" s="25"/>
      <c r="H343" s="25"/>
      <c r="I343" s="25"/>
      <c r="J343" s="25"/>
      <c r="K343" s="25"/>
      <c r="L343" s="17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  <c r="AA343" s="21"/>
      <c r="AB343" s="21"/>
      <c r="AC343" s="21"/>
      <c r="AD343" s="21"/>
      <c r="AE343" s="21"/>
      <c r="AF343" s="21"/>
      <c r="AG343" s="21"/>
      <c r="AH343" s="21"/>
      <c r="AI343" s="21"/>
      <c r="AJ343" s="21"/>
      <c r="AK343" s="21"/>
      <c r="AL343" s="21"/>
      <c r="AM343" s="21"/>
      <c r="AN343" s="21"/>
      <c r="AO343" s="21"/>
      <c r="AP343" s="21"/>
      <c r="AQ343" s="21"/>
      <c r="AR343" s="21"/>
      <c r="AS343" s="21"/>
      <c r="AT343" s="21"/>
      <c r="AU343" s="21"/>
      <c r="AV343" s="21"/>
      <c r="AW343" s="21"/>
      <c r="AX343" s="21"/>
      <c r="AY343" s="21"/>
      <c r="AZ343" s="21"/>
      <c r="BA343" s="21"/>
      <c r="BB343" s="21"/>
      <c r="BC343" s="21"/>
      <c r="BD343" s="21"/>
      <c r="BE343" s="21"/>
      <c r="BF343" s="21"/>
      <c r="BG343" s="21"/>
      <c r="BH343" s="21"/>
      <c r="BI343" s="21"/>
    </row>
    <row r="344" spans="1:61" x14ac:dyDescent="0.2">
      <c r="A344" s="25"/>
      <c r="B344" s="25"/>
      <c r="C344" s="25"/>
      <c r="D344" s="25"/>
      <c r="E344" s="25"/>
      <c r="F344" s="25"/>
      <c r="G344" s="25"/>
      <c r="H344" s="25"/>
      <c r="I344" s="25"/>
      <c r="J344" s="25"/>
      <c r="K344" s="25"/>
      <c r="L344" s="17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  <c r="AA344" s="21"/>
      <c r="AB344" s="21"/>
      <c r="AC344" s="21"/>
      <c r="AD344" s="21"/>
      <c r="AE344" s="21"/>
      <c r="AF344" s="21"/>
      <c r="AG344" s="21"/>
      <c r="AH344" s="21"/>
      <c r="AI344" s="21"/>
      <c r="AJ344" s="21"/>
      <c r="AK344" s="21"/>
      <c r="AL344" s="21"/>
      <c r="AM344" s="21"/>
      <c r="AN344" s="21"/>
      <c r="AO344" s="21"/>
      <c r="AP344" s="21"/>
      <c r="AQ344" s="21"/>
      <c r="AR344" s="21"/>
      <c r="AS344" s="21"/>
      <c r="AT344" s="21"/>
      <c r="AU344" s="21"/>
      <c r="AV344" s="21"/>
      <c r="AW344" s="21"/>
      <c r="AX344" s="21"/>
      <c r="AY344" s="21"/>
      <c r="AZ344" s="21"/>
      <c r="BA344" s="21"/>
      <c r="BB344" s="21"/>
      <c r="BC344" s="21"/>
      <c r="BD344" s="21"/>
      <c r="BE344" s="21"/>
      <c r="BF344" s="21"/>
      <c r="BG344" s="21"/>
      <c r="BH344" s="21"/>
      <c r="BI344" s="21"/>
    </row>
    <row r="345" spans="1:61" x14ac:dyDescent="0.2">
      <c r="A345" s="25"/>
      <c r="B345" s="25"/>
      <c r="C345" s="25"/>
      <c r="D345" s="25"/>
      <c r="E345" s="25"/>
      <c r="F345" s="25"/>
      <c r="G345" s="25"/>
      <c r="H345" s="25"/>
      <c r="I345" s="25"/>
      <c r="J345" s="25"/>
      <c r="K345" s="25"/>
      <c r="L345" s="17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  <c r="AA345" s="21"/>
      <c r="AB345" s="21"/>
      <c r="AC345" s="21"/>
      <c r="AD345" s="21"/>
      <c r="AE345" s="21"/>
      <c r="AF345" s="21"/>
      <c r="AG345" s="21"/>
      <c r="AH345" s="21"/>
      <c r="AI345" s="21"/>
      <c r="AJ345" s="21"/>
      <c r="AK345" s="21"/>
      <c r="AL345" s="21"/>
      <c r="AM345" s="21"/>
      <c r="AN345" s="21"/>
      <c r="AO345" s="21"/>
      <c r="AP345" s="21"/>
      <c r="AQ345" s="21"/>
      <c r="AR345" s="21"/>
      <c r="AS345" s="21"/>
      <c r="AT345" s="21"/>
      <c r="AU345" s="21"/>
      <c r="AV345" s="21"/>
      <c r="AW345" s="21"/>
      <c r="AX345" s="21"/>
      <c r="AY345" s="21"/>
      <c r="AZ345" s="21"/>
      <c r="BA345" s="21"/>
      <c r="BB345" s="21"/>
      <c r="BC345" s="21"/>
      <c r="BD345" s="21"/>
      <c r="BE345" s="21"/>
      <c r="BF345" s="21"/>
      <c r="BG345" s="21"/>
      <c r="BH345" s="21"/>
      <c r="BI345" s="21"/>
    </row>
    <row r="346" spans="1:61" x14ac:dyDescent="0.2">
      <c r="A346" s="25"/>
      <c r="B346" s="25"/>
      <c r="C346" s="25"/>
      <c r="D346" s="25"/>
      <c r="E346" s="25"/>
      <c r="F346" s="25"/>
      <c r="G346" s="25"/>
      <c r="H346" s="25"/>
      <c r="I346" s="25"/>
      <c r="J346" s="25"/>
      <c r="K346" s="25"/>
      <c r="L346" s="17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  <c r="AA346" s="21"/>
      <c r="AB346" s="21"/>
      <c r="AC346" s="21"/>
      <c r="AD346" s="21"/>
      <c r="AE346" s="21"/>
      <c r="AF346" s="21"/>
      <c r="AG346" s="21"/>
      <c r="AH346" s="21"/>
      <c r="AI346" s="21"/>
      <c r="AJ346" s="21"/>
      <c r="AK346" s="21"/>
      <c r="AL346" s="21"/>
      <c r="AM346" s="21"/>
      <c r="AN346" s="21"/>
      <c r="AO346" s="21"/>
      <c r="AP346" s="21"/>
      <c r="AQ346" s="21"/>
      <c r="AR346" s="21"/>
      <c r="AS346" s="21"/>
      <c r="AT346" s="21"/>
      <c r="AU346" s="21"/>
      <c r="AV346" s="21"/>
      <c r="AW346" s="21"/>
      <c r="AX346" s="21"/>
      <c r="AY346" s="21"/>
      <c r="AZ346" s="21"/>
      <c r="BA346" s="21"/>
      <c r="BB346" s="21"/>
      <c r="BC346" s="21"/>
      <c r="BD346" s="21"/>
      <c r="BE346" s="21"/>
      <c r="BF346" s="21"/>
      <c r="BG346" s="21"/>
      <c r="BH346" s="21"/>
      <c r="BI346" s="21"/>
    </row>
    <row r="347" spans="1:61" x14ac:dyDescent="0.2">
      <c r="A347" s="25"/>
      <c r="B347" s="25"/>
      <c r="C347" s="25"/>
      <c r="D347" s="25"/>
      <c r="E347" s="25"/>
      <c r="F347" s="25"/>
      <c r="G347" s="25"/>
      <c r="H347" s="25"/>
      <c r="I347" s="25"/>
      <c r="J347" s="25"/>
      <c r="K347" s="25"/>
      <c r="L347" s="17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  <c r="AA347" s="21"/>
      <c r="AB347" s="21"/>
      <c r="AC347" s="21"/>
      <c r="AD347" s="21"/>
      <c r="AE347" s="21"/>
      <c r="AF347" s="21"/>
      <c r="AG347" s="21"/>
      <c r="AH347" s="21"/>
      <c r="AI347" s="21"/>
      <c r="AJ347" s="21"/>
      <c r="AK347" s="21"/>
      <c r="AL347" s="21"/>
      <c r="AM347" s="21"/>
      <c r="AN347" s="21"/>
      <c r="AO347" s="21"/>
      <c r="AP347" s="21"/>
      <c r="AQ347" s="21"/>
      <c r="AR347" s="21"/>
      <c r="AS347" s="21"/>
      <c r="AT347" s="21"/>
      <c r="AU347" s="21"/>
      <c r="AV347" s="21"/>
      <c r="AW347" s="21"/>
      <c r="AX347" s="21"/>
      <c r="AY347" s="21"/>
      <c r="AZ347" s="21"/>
      <c r="BA347" s="21"/>
      <c r="BB347" s="21"/>
      <c r="BC347" s="21"/>
      <c r="BD347" s="21"/>
      <c r="BE347" s="21"/>
      <c r="BF347" s="21"/>
      <c r="BG347" s="21"/>
      <c r="BH347" s="21"/>
      <c r="BI347" s="21"/>
    </row>
    <row r="348" spans="1:61" x14ac:dyDescent="0.2">
      <c r="A348" s="25"/>
      <c r="B348" s="25"/>
      <c r="C348" s="25"/>
      <c r="D348" s="25"/>
      <c r="E348" s="25"/>
      <c r="F348" s="25"/>
      <c r="G348" s="25"/>
      <c r="H348" s="25"/>
      <c r="I348" s="25"/>
      <c r="J348" s="25"/>
      <c r="K348" s="25"/>
      <c r="L348" s="17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  <c r="AA348" s="21"/>
      <c r="AB348" s="21"/>
      <c r="AC348" s="21"/>
      <c r="AD348" s="21"/>
      <c r="AE348" s="21"/>
      <c r="AF348" s="21"/>
      <c r="AG348" s="21"/>
      <c r="AH348" s="21"/>
      <c r="AI348" s="21"/>
      <c r="AJ348" s="21"/>
      <c r="AK348" s="21"/>
      <c r="AL348" s="21"/>
      <c r="AM348" s="21"/>
      <c r="AN348" s="21"/>
      <c r="AO348" s="21"/>
      <c r="AP348" s="21"/>
      <c r="AQ348" s="21"/>
      <c r="AR348" s="21"/>
      <c r="AS348" s="21"/>
      <c r="AT348" s="21"/>
      <c r="AU348" s="21"/>
      <c r="AV348" s="21"/>
      <c r="AW348" s="21"/>
      <c r="AX348" s="21"/>
      <c r="AY348" s="21"/>
      <c r="AZ348" s="21"/>
      <c r="BA348" s="21"/>
      <c r="BB348" s="21"/>
      <c r="BC348" s="21"/>
      <c r="BD348" s="21"/>
      <c r="BE348" s="21"/>
      <c r="BF348" s="21"/>
      <c r="BG348" s="21"/>
      <c r="BH348" s="21"/>
      <c r="BI348" s="21"/>
    </row>
    <row r="349" spans="1:61" x14ac:dyDescent="0.2">
      <c r="A349" s="25"/>
      <c r="B349" s="25"/>
      <c r="C349" s="25"/>
      <c r="D349" s="25"/>
      <c r="E349" s="25"/>
      <c r="F349" s="25"/>
      <c r="G349" s="25"/>
      <c r="H349" s="25"/>
      <c r="I349" s="25"/>
      <c r="J349" s="25"/>
      <c r="K349" s="25"/>
      <c r="L349" s="17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  <c r="AA349" s="21"/>
      <c r="AB349" s="21"/>
      <c r="AC349" s="21"/>
      <c r="AD349" s="21"/>
      <c r="AE349" s="21"/>
      <c r="AF349" s="21"/>
      <c r="AG349" s="21"/>
      <c r="AH349" s="21"/>
      <c r="AI349" s="21"/>
      <c r="AJ349" s="21"/>
      <c r="AK349" s="21"/>
      <c r="AL349" s="21"/>
      <c r="AM349" s="21"/>
      <c r="AN349" s="21"/>
      <c r="AO349" s="21"/>
      <c r="AP349" s="21"/>
      <c r="AQ349" s="21"/>
      <c r="AR349" s="21"/>
      <c r="AS349" s="21"/>
      <c r="AT349" s="21"/>
      <c r="AU349" s="21"/>
      <c r="AV349" s="21"/>
      <c r="AW349" s="21"/>
      <c r="AX349" s="21"/>
      <c r="AY349" s="21"/>
      <c r="AZ349" s="21"/>
      <c r="BA349" s="21"/>
      <c r="BB349" s="21"/>
      <c r="BC349" s="21"/>
      <c r="BD349" s="21"/>
      <c r="BE349" s="21"/>
      <c r="BF349" s="21"/>
      <c r="BG349" s="21"/>
      <c r="BH349" s="21"/>
      <c r="BI349" s="21"/>
    </row>
    <row r="350" spans="1:61" x14ac:dyDescent="0.2">
      <c r="A350" s="25"/>
      <c r="B350" s="25"/>
      <c r="C350" s="25"/>
      <c r="D350" s="25"/>
      <c r="E350" s="25"/>
      <c r="F350" s="25"/>
      <c r="G350" s="25"/>
      <c r="H350" s="25"/>
      <c r="I350" s="25"/>
      <c r="J350" s="25"/>
      <c r="K350" s="25"/>
      <c r="L350" s="17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  <c r="AA350" s="21"/>
      <c r="AB350" s="21"/>
      <c r="AC350" s="21"/>
      <c r="AD350" s="21"/>
      <c r="AE350" s="21"/>
      <c r="AF350" s="21"/>
      <c r="AG350" s="21"/>
      <c r="AH350" s="21"/>
      <c r="AI350" s="21"/>
      <c r="AJ350" s="21"/>
      <c r="AK350" s="21"/>
      <c r="AL350" s="21"/>
      <c r="AM350" s="21"/>
      <c r="AN350" s="21"/>
      <c r="AO350" s="21"/>
      <c r="AP350" s="21"/>
      <c r="AQ350" s="21"/>
      <c r="AR350" s="21"/>
      <c r="AS350" s="21"/>
      <c r="AT350" s="21"/>
      <c r="AU350" s="21"/>
      <c r="AV350" s="21"/>
      <c r="AW350" s="21"/>
      <c r="AX350" s="21"/>
      <c r="AY350" s="21"/>
      <c r="AZ350" s="21"/>
      <c r="BA350" s="21"/>
      <c r="BB350" s="21"/>
      <c r="BC350" s="21"/>
      <c r="BD350" s="21"/>
      <c r="BE350" s="21"/>
      <c r="BF350" s="21"/>
      <c r="BG350" s="21"/>
      <c r="BH350" s="21"/>
      <c r="BI350" s="21"/>
    </row>
    <row r="351" spans="1:61" x14ac:dyDescent="0.2">
      <c r="A351" s="25"/>
      <c r="B351" s="25"/>
      <c r="C351" s="25"/>
      <c r="D351" s="25"/>
      <c r="E351" s="25"/>
      <c r="F351" s="25"/>
      <c r="G351" s="25"/>
      <c r="H351" s="25"/>
      <c r="I351" s="25"/>
      <c r="J351" s="25"/>
      <c r="K351" s="25"/>
      <c r="L351" s="17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  <c r="AA351" s="21"/>
      <c r="AB351" s="21"/>
      <c r="AC351" s="21"/>
      <c r="AD351" s="21"/>
      <c r="AE351" s="21"/>
      <c r="AF351" s="21"/>
      <c r="AG351" s="21"/>
      <c r="AH351" s="21"/>
      <c r="AI351" s="21"/>
      <c r="AJ351" s="21"/>
      <c r="AK351" s="21"/>
      <c r="AL351" s="21"/>
      <c r="AM351" s="21"/>
      <c r="AN351" s="21"/>
      <c r="AO351" s="21"/>
      <c r="AP351" s="21"/>
      <c r="AQ351" s="21"/>
      <c r="AR351" s="21"/>
      <c r="AS351" s="21"/>
      <c r="AT351" s="21"/>
      <c r="AU351" s="21"/>
      <c r="AV351" s="21"/>
      <c r="AW351" s="21"/>
      <c r="AX351" s="21"/>
      <c r="AY351" s="21"/>
      <c r="AZ351" s="21"/>
      <c r="BA351" s="21"/>
      <c r="BB351" s="21"/>
      <c r="BC351" s="21"/>
      <c r="BD351" s="21"/>
      <c r="BE351" s="21"/>
      <c r="BF351" s="21"/>
      <c r="BG351" s="21"/>
      <c r="BH351" s="21"/>
      <c r="BI351" s="21"/>
    </row>
    <row r="352" spans="1:61" x14ac:dyDescent="0.2">
      <c r="A352" s="25"/>
      <c r="B352" s="25"/>
      <c r="C352" s="25"/>
      <c r="D352" s="25"/>
      <c r="E352" s="25"/>
      <c r="F352" s="25"/>
      <c r="G352" s="25"/>
      <c r="H352" s="25"/>
      <c r="I352" s="25"/>
      <c r="J352" s="25"/>
      <c r="K352" s="25"/>
      <c r="L352" s="17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  <c r="AA352" s="21"/>
      <c r="AB352" s="21"/>
      <c r="AC352" s="21"/>
      <c r="AD352" s="21"/>
      <c r="AE352" s="21"/>
      <c r="AF352" s="21"/>
      <c r="AG352" s="21"/>
      <c r="AH352" s="21"/>
      <c r="AI352" s="21"/>
      <c r="AJ352" s="21"/>
      <c r="AK352" s="21"/>
      <c r="AL352" s="21"/>
      <c r="AM352" s="21"/>
      <c r="AN352" s="21"/>
      <c r="AO352" s="21"/>
      <c r="AP352" s="21"/>
      <c r="AQ352" s="21"/>
      <c r="AR352" s="21"/>
      <c r="AS352" s="21"/>
      <c r="AT352" s="21"/>
      <c r="AU352" s="21"/>
      <c r="AV352" s="21"/>
      <c r="AW352" s="21"/>
      <c r="AX352" s="21"/>
      <c r="AY352" s="21"/>
      <c r="AZ352" s="21"/>
      <c r="BA352" s="21"/>
      <c r="BB352" s="21"/>
      <c r="BC352" s="21"/>
      <c r="BD352" s="21"/>
      <c r="BE352" s="21"/>
      <c r="BF352" s="21"/>
      <c r="BG352" s="21"/>
      <c r="BH352" s="21"/>
      <c r="BI352" s="21"/>
    </row>
    <row r="353" spans="1:61" x14ac:dyDescent="0.2">
      <c r="A353" s="25"/>
      <c r="B353" s="25"/>
      <c r="C353" s="25"/>
      <c r="D353" s="25"/>
      <c r="E353" s="25"/>
      <c r="F353" s="25"/>
      <c r="G353" s="25"/>
      <c r="H353" s="25"/>
      <c r="I353" s="25"/>
      <c r="J353" s="25"/>
      <c r="K353" s="25"/>
      <c r="L353" s="17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  <c r="AA353" s="21"/>
      <c r="AB353" s="21"/>
      <c r="AC353" s="21"/>
      <c r="AD353" s="21"/>
      <c r="AE353" s="21"/>
      <c r="AF353" s="21"/>
      <c r="AG353" s="21"/>
      <c r="AH353" s="21"/>
      <c r="AI353" s="21"/>
      <c r="AJ353" s="21"/>
      <c r="AK353" s="21"/>
      <c r="AL353" s="21"/>
      <c r="AM353" s="21"/>
      <c r="AN353" s="21"/>
      <c r="AO353" s="21"/>
      <c r="AP353" s="21"/>
      <c r="AQ353" s="21"/>
      <c r="AR353" s="21"/>
      <c r="AS353" s="21"/>
      <c r="AT353" s="21"/>
      <c r="AU353" s="21"/>
      <c r="AV353" s="21"/>
      <c r="AW353" s="21"/>
      <c r="AX353" s="21"/>
      <c r="AY353" s="21"/>
      <c r="AZ353" s="21"/>
      <c r="BA353" s="21"/>
      <c r="BB353" s="21"/>
      <c r="BC353" s="21"/>
      <c r="BD353" s="21"/>
      <c r="BE353" s="21"/>
      <c r="BF353" s="21"/>
      <c r="BG353" s="21"/>
      <c r="BH353" s="21"/>
      <c r="BI353" s="21"/>
    </row>
    <row r="354" spans="1:61" x14ac:dyDescent="0.2">
      <c r="A354" s="25"/>
      <c r="B354" s="25"/>
      <c r="C354" s="25"/>
      <c r="D354" s="25"/>
      <c r="E354" s="25"/>
      <c r="F354" s="25"/>
      <c r="G354" s="25"/>
      <c r="H354" s="25"/>
      <c r="I354" s="25"/>
      <c r="J354" s="25"/>
      <c r="K354" s="25"/>
      <c r="L354" s="17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  <c r="AA354" s="21"/>
      <c r="AB354" s="21"/>
      <c r="AC354" s="21"/>
      <c r="AD354" s="21"/>
      <c r="AE354" s="21"/>
      <c r="AF354" s="21"/>
      <c r="AG354" s="21"/>
      <c r="AH354" s="21"/>
      <c r="AI354" s="21"/>
      <c r="AJ354" s="21"/>
      <c r="AK354" s="21"/>
      <c r="AL354" s="21"/>
      <c r="AM354" s="21"/>
      <c r="AN354" s="21"/>
      <c r="AO354" s="21"/>
      <c r="AP354" s="21"/>
      <c r="AQ354" s="21"/>
      <c r="AR354" s="21"/>
      <c r="AS354" s="21"/>
      <c r="AT354" s="21"/>
      <c r="AU354" s="21"/>
      <c r="AV354" s="21"/>
      <c r="AW354" s="21"/>
      <c r="AX354" s="21"/>
      <c r="AY354" s="21"/>
      <c r="AZ354" s="21"/>
      <c r="BA354" s="21"/>
      <c r="BB354" s="21"/>
      <c r="BC354" s="21"/>
      <c r="BD354" s="21"/>
      <c r="BE354" s="21"/>
      <c r="BF354" s="21"/>
      <c r="BG354" s="21"/>
      <c r="BH354" s="21"/>
      <c r="BI354" s="21"/>
    </row>
    <row r="355" spans="1:61" x14ac:dyDescent="0.2">
      <c r="A355" s="25"/>
      <c r="B355" s="25"/>
      <c r="C355" s="25"/>
      <c r="D355" s="25"/>
      <c r="E355" s="25"/>
      <c r="F355" s="25"/>
      <c r="G355" s="25"/>
      <c r="H355" s="25"/>
      <c r="I355" s="25"/>
      <c r="J355" s="25"/>
      <c r="K355" s="25"/>
      <c r="L355" s="17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  <c r="AA355" s="21"/>
      <c r="AB355" s="21"/>
      <c r="AC355" s="21"/>
      <c r="AD355" s="21"/>
      <c r="AE355" s="21"/>
      <c r="AF355" s="21"/>
      <c r="AG355" s="21"/>
      <c r="AH355" s="21"/>
      <c r="AI355" s="21"/>
      <c r="AJ355" s="21"/>
      <c r="AK355" s="21"/>
      <c r="AL355" s="21"/>
      <c r="AM355" s="21"/>
      <c r="AN355" s="21"/>
      <c r="AO355" s="21"/>
      <c r="AP355" s="21"/>
      <c r="AQ355" s="21"/>
      <c r="AR355" s="21"/>
      <c r="AS355" s="21"/>
      <c r="AT355" s="21"/>
      <c r="AU355" s="21"/>
      <c r="AV355" s="21"/>
      <c r="AW355" s="21"/>
      <c r="AX355" s="21"/>
      <c r="AY355" s="21"/>
      <c r="AZ355" s="21"/>
      <c r="BA355" s="21"/>
      <c r="BB355" s="21"/>
      <c r="BC355" s="21"/>
      <c r="BD355" s="21"/>
      <c r="BE355" s="21"/>
      <c r="BF355" s="21"/>
      <c r="BG355" s="21"/>
      <c r="BH355" s="21"/>
      <c r="BI355" s="21"/>
    </row>
    <row r="356" spans="1:61" x14ac:dyDescent="0.2">
      <c r="A356" s="25"/>
      <c r="B356" s="25"/>
      <c r="C356" s="25"/>
      <c r="D356" s="25"/>
      <c r="E356" s="25"/>
      <c r="F356" s="25"/>
      <c r="G356" s="25"/>
      <c r="H356" s="25"/>
      <c r="I356" s="25"/>
      <c r="J356" s="25"/>
      <c r="K356" s="25"/>
      <c r="L356" s="17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  <c r="AA356" s="21"/>
      <c r="AB356" s="21"/>
      <c r="AC356" s="21"/>
      <c r="AD356" s="21"/>
      <c r="AE356" s="21"/>
      <c r="AF356" s="21"/>
      <c r="AG356" s="21"/>
      <c r="AH356" s="21"/>
      <c r="AI356" s="21"/>
      <c r="AJ356" s="21"/>
      <c r="AK356" s="21"/>
      <c r="AL356" s="21"/>
      <c r="AM356" s="21"/>
      <c r="AN356" s="21"/>
      <c r="AO356" s="21"/>
      <c r="AP356" s="21"/>
      <c r="AQ356" s="21"/>
      <c r="AR356" s="21"/>
      <c r="AS356" s="21"/>
      <c r="AT356" s="21"/>
      <c r="AU356" s="21"/>
      <c r="AV356" s="21"/>
      <c r="AW356" s="21"/>
      <c r="AX356" s="21"/>
      <c r="AY356" s="21"/>
      <c r="AZ356" s="21"/>
      <c r="BA356" s="21"/>
      <c r="BB356" s="21"/>
      <c r="BC356" s="21"/>
      <c r="BD356" s="21"/>
      <c r="BE356" s="21"/>
      <c r="BF356" s="21"/>
      <c r="BG356" s="21"/>
      <c r="BH356" s="21"/>
      <c r="BI356" s="21"/>
    </row>
    <row r="357" spans="1:61" x14ac:dyDescent="0.2">
      <c r="A357" s="25"/>
      <c r="B357" s="25"/>
      <c r="C357" s="25"/>
      <c r="D357" s="25"/>
      <c r="E357" s="25"/>
      <c r="F357" s="25"/>
      <c r="G357" s="25"/>
      <c r="H357" s="25"/>
      <c r="I357" s="25"/>
      <c r="J357" s="25"/>
      <c r="K357" s="25"/>
      <c r="L357" s="17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  <c r="AA357" s="21"/>
      <c r="AB357" s="21"/>
      <c r="AC357" s="21"/>
      <c r="AD357" s="21"/>
      <c r="AE357" s="21"/>
      <c r="AF357" s="21"/>
      <c r="AG357" s="21"/>
      <c r="AH357" s="21"/>
      <c r="AI357" s="21"/>
      <c r="AJ357" s="21"/>
      <c r="AK357" s="21"/>
      <c r="AL357" s="21"/>
      <c r="AM357" s="21"/>
      <c r="AN357" s="21"/>
      <c r="AO357" s="21"/>
      <c r="AP357" s="21"/>
      <c r="AQ357" s="21"/>
      <c r="AR357" s="21"/>
      <c r="AS357" s="21"/>
      <c r="AT357" s="21"/>
      <c r="AU357" s="21"/>
      <c r="AV357" s="21"/>
      <c r="AW357" s="21"/>
      <c r="AX357" s="21"/>
      <c r="AY357" s="21"/>
      <c r="AZ357" s="21"/>
      <c r="BA357" s="21"/>
      <c r="BB357" s="21"/>
      <c r="BC357" s="21"/>
      <c r="BD357" s="21"/>
      <c r="BE357" s="21"/>
      <c r="BF357" s="21"/>
      <c r="BG357" s="21"/>
      <c r="BH357" s="21"/>
      <c r="BI357" s="21"/>
    </row>
    <row r="358" spans="1:61" x14ac:dyDescent="0.2">
      <c r="A358" s="25"/>
      <c r="B358" s="25"/>
      <c r="C358" s="25"/>
      <c r="D358" s="25"/>
      <c r="E358" s="25"/>
      <c r="F358" s="25"/>
      <c r="G358" s="25"/>
      <c r="H358" s="25"/>
      <c r="I358" s="25"/>
      <c r="J358" s="25"/>
      <c r="K358" s="25"/>
      <c r="L358" s="17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  <c r="AA358" s="21"/>
      <c r="AB358" s="21"/>
      <c r="AC358" s="21"/>
      <c r="AD358" s="21"/>
      <c r="AE358" s="21"/>
      <c r="AF358" s="21"/>
      <c r="AG358" s="21"/>
      <c r="AH358" s="21"/>
      <c r="AI358" s="21"/>
      <c r="AJ358" s="21"/>
      <c r="AK358" s="21"/>
      <c r="AL358" s="21"/>
      <c r="AM358" s="21"/>
      <c r="AN358" s="21"/>
      <c r="AO358" s="21"/>
      <c r="AP358" s="21"/>
      <c r="AQ358" s="21"/>
      <c r="AR358" s="21"/>
      <c r="AS358" s="21"/>
      <c r="AT358" s="21"/>
      <c r="AU358" s="21"/>
      <c r="AV358" s="21"/>
      <c r="AW358" s="21"/>
      <c r="AX358" s="21"/>
      <c r="AY358" s="21"/>
      <c r="AZ358" s="21"/>
      <c r="BA358" s="21"/>
      <c r="BB358" s="21"/>
      <c r="BC358" s="21"/>
      <c r="BD358" s="21"/>
      <c r="BE358" s="21"/>
      <c r="BF358" s="21"/>
      <c r="BG358" s="21"/>
      <c r="BH358" s="21"/>
      <c r="BI358" s="21"/>
    </row>
    <row r="359" spans="1:61" x14ac:dyDescent="0.2">
      <c r="A359" s="25"/>
      <c r="B359" s="25"/>
      <c r="C359" s="25"/>
      <c r="D359" s="25"/>
      <c r="E359" s="25"/>
      <c r="F359" s="25"/>
      <c r="G359" s="25"/>
      <c r="H359" s="25"/>
      <c r="I359" s="25"/>
      <c r="J359" s="25"/>
      <c r="K359" s="25"/>
      <c r="L359" s="17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  <c r="AA359" s="21"/>
      <c r="AB359" s="21"/>
      <c r="AC359" s="21"/>
      <c r="AD359" s="21"/>
      <c r="AE359" s="21"/>
      <c r="AF359" s="21"/>
      <c r="AG359" s="21"/>
      <c r="AH359" s="21"/>
      <c r="AI359" s="21"/>
      <c r="AJ359" s="21"/>
      <c r="AK359" s="21"/>
      <c r="AL359" s="21"/>
      <c r="AM359" s="21"/>
      <c r="AN359" s="21"/>
      <c r="AO359" s="21"/>
      <c r="AP359" s="21"/>
      <c r="AQ359" s="21"/>
      <c r="AR359" s="21"/>
      <c r="AS359" s="21"/>
      <c r="AT359" s="21"/>
      <c r="AU359" s="21"/>
      <c r="AV359" s="21"/>
      <c r="AW359" s="21"/>
      <c r="AX359" s="21"/>
      <c r="AY359" s="21"/>
      <c r="AZ359" s="21"/>
      <c r="BA359" s="21"/>
      <c r="BB359" s="21"/>
      <c r="BC359" s="21"/>
      <c r="BD359" s="21"/>
      <c r="BE359" s="21"/>
      <c r="BF359" s="21"/>
      <c r="BG359" s="21"/>
      <c r="BH359" s="21"/>
      <c r="BI359" s="21"/>
    </row>
    <row r="360" spans="1:61" x14ac:dyDescent="0.2">
      <c r="A360" s="25"/>
      <c r="B360" s="25"/>
      <c r="C360" s="25"/>
      <c r="D360" s="25"/>
      <c r="E360" s="25"/>
      <c r="F360" s="25"/>
      <c r="G360" s="25"/>
      <c r="H360" s="25"/>
      <c r="I360" s="25"/>
      <c r="J360" s="25"/>
      <c r="K360" s="25"/>
      <c r="L360" s="17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  <c r="AA360" s="21"/>
      <c r="AB360" s="21"/>
      <c r="AC360" s="21"/>
      <c r="AD360" s="21"/>
      <c r="AE360" s="21"/>
      <c r="AF360" s="21"/>
      <c r="AG360" s="21"/>
      <c r="AH360" s="21"/>
      <c r="AI360" s="21"/>
      <c r="AJ360" s="21"/>
      <c r="AK360" s="21"/>
      <c r="AL360" s="21"/>
      <c r="AM360" s="21"/>
      <c r="AN360" s="21"/>
      <c r="AO360" s="21"/>
      <c r="AP360" s="21"/>
      <c r="AQ360" s="21"/>
      <c r="AR360" s="21"/>
      <c r="AS360" s="21"/>
      <c r="AT360" s="21"/>
      <c r="AU360" s="21"/>
      <c r="AV360" s="21"/>
      <c r="AW360" s="21"/>
      <c r="AX360" s="21"/>
      <c r="AY360" s="21"/>
      <c r="AZ360" s="21"/>
      <c r="BA360" s="21"/>
      <c r="BB360" s="21"/>
      <c r="BC360" s="21"/>
      <c r="BD360" s="21"/>
      <c r="BE360" s="21"/>
      <c r="BF360" s="21"/>
      <c r="BG360" s="21"/>
      <c r="BH360" s="21"/>
      <c r="BI360" s="21"/>
    </row>
    <row r="361" spans="1:61" x14ac:dyDescent="0.2">
      <c r="A361" s="25"/>
      <c r="B361" s="25"/>
      <c r="C361" s="25"/>
      <c r="D361" s="25"/>
      <c r="E361" s="25"/>
      <c r="F361" s="25"/>
      <c r="G361" s="25"/>
      <c r="H361" s="25"/>
      <c r="I361" s="25"/>
      <c r="J361" s="25"/>
      <c r="K361" s="25"/>
      <c r="L361" s="17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  <c r="AA361" s="21"/>
      <c r="AB361" s="21"/>
      <c r="AC361" s="21"/>
      <c r="AD361" s="21"/>
      <c r="AE361" s="21"/>
      <c r="AF361" s="21"/>
      <c r="AG361" s="21"/>
      <c r="AH361" s="21"/>
      <c r="AI361" s="21"/>
      <c r="AJ361" s="21"/>
      <c r="AK361" s="21"/>
      <c r="AL361" s="21"/>
      <c r="AM361" s="21"/>
      <c r="AN361" s="21"/>
      <c r="AO361" s="21"/>
      <c r="AP361" s="21"/>
      <c r="AQ361" s="21"/>
      <c r="AR361" s="21"/>
      <c r="AS361" s="21"/>
      <c r="AT361" s="21"/>
      <c r="AU361" s="21"/>
      <c r="AV361" s="21"/>
      <c r="AW361" s="21"/>
      <c r="AX361" s="21"/>
      <c r="AY361" s="21"/>
      <c r="AZ361" s="21"/>
      <c r="BA361" s="21"/>
      <c r="BB361" s="21"/>
      <c r="BC361" s="21"/>
      <c r="BD361" s="21"/>
      <c r="BE361" s="21"/>
      <c r="BF361" s="21"/>
      <c r="BG361" s="21"/>
      <c r="BH361" s="21"/>
      <c r="BI361" s="21"/>
    </row>
    <row r="362" spans="1:61" x14ac:dyDescent="0.2">
      <c r="A362" s="25"/>
      <c r="B362" s="25"/>
      <c r="C362" s="25"/>
      <c r="D362" s="25"/>
      <c r="E362" s="25"/>
      <c r="F362" s="25"/>
      <c r="G362" s="25"/>
      <c r="H362" s="25"/>
      <c r="I362" s="25"/>
      <c r="J362" s="25"/>
      <c r="K362" s="25"/>
      <c r="L362" s="17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  <c r="AA362" s="21"/>
      <c r="AB362" s="21"/>
      <c r="AC362" s="21"/>
      <c r="AD362" s="21"/>
      <c r="AE362" s="21"/>
      <c r="AF362" s="21"/>
      <c r="AG362" s="21"/>
      <c r="AH362" s="21"/>
      <c r="AI362" s="21"/>
      <c r="AJ362" s="21"/>
      <c r="AK362" s="21"/>
      <c r="AL362" s="21"/>
      <c r="AM362" s="21"/>
      <c r="AN362" s="21"/>
      <c r="AO362" s="21"/>
      <c r="AP362" s="21"/>
      <c r="AQ362" s="21"/>
      <c r="AR362" s="21"/>
      <c r="AS362" s="21"/>
      <c r="AT362" s="21"/>
      <c r="AU362" s="21"/>
      <c r="AV362" s="21"/>
      <c r="AW362" s="21"/>
      <c r="AX362" s="21"/>
      <c r="AY362" s="21"/>
      <c r="AZ362" s="21"/>
      <c r="BA362" s="21"/>
      <c r="BB362" s="21"/>
      <c r="BC362" s="21"/>
      <c r="BD362" s="21"/>
      <c r="BE362" s="21"/>
      <c r="BF362" s="21"/>
      <c r="BG362" s="21"/>
      <c r="BH362" s="21"/>
      <c r="BI362" s="21"/>
    </row>
    <row r="363" spans="1:61" x14ac:dyDescent="0.2">
      <c r="A363" s="25"/>
      <c r="B363" s="25"/>
      <c r="C363" s="25"/>
      <c r="D363" s="25"/>
      <c r="E363" s="25"/>
      <c r="F363" s="25"/>
      <c r="G363" s="25"/>
      <c r="H363" s="25"/>
      <c r="I363" s="25"/>
      <c r="J363" s="25"/>
      <c r="K363" s="25"/>
      <c r="L363" s="17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  <c r="AA363" s="21"/>
      <c r="AB363" s="21"/>
      <c r="AC363" s="21"/>
      <c r="AD363" s="21"/>
      <c r="AE363" s="21"/>
      <c r="AF363" s="21"/>
      <c r="AG363" s="21"/>
      <c r="AH363" s="21"/>
      <c r="AI363" s="21"/>
      <c r="AJ363" s="21"/>
      <c r="AK363" s="21"/>
      <c r="AL363" s="21"/>
      <c r="AM363" s="21"/>
      <c r="AN363" s="21"/>
      <c r="AO363" s="21"/>
      <c r="AP363" s="21"/>
      <c r="AQ363" s="21"/>
      <c r="AR363" s="21"/>
      <c r="AS363" s="21"/>
      <c r="AT363" s="21"/>
      <c r="AU363" s="21"/>
      <c r="AV363" s="21"/>
      <c r="AW363" s="21"/>
      <c r="AX363" s="21"/>
      <c r="AY363" s="21"/>
      <c r="AZ363" s="21"/>
      <c r="BA363" s="21"/>
      <c r="BB363" s="21"/>
      <c r="BC363" s="21"/>
      <c r="BD363" s="21"/>
      <c r="BE363" s="21"/>
      <c r="BF363" s="21"/>
      <c r="BG363" s="21"/>
      <c r="BH363" s="21"/>
      <c r="BI363" s="21"/>
    </row>
    <row r="364" spans="1:61" x14ac:dyDescent="0.2">
      <c r="A364" s="25"/>
      <c r="B364" s="25"/>
      <c r="C364" s="25"/>
      <c r="D364" s="25"/>
      <c r="E364" s="25"/>
      <c r="F364" s="25"/>
      <c r="G364" s="25"/>
      <c r="H364" s="25"/>
      <c r="I364" s="25"/>
      <c r="J364" s="25"/>
      <c r="K364" s="25"/>
      <c r="L364" s="17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  <c r="AA364" s="21"/>
      <c r="AB364" s="21"/>
      <c r="AC364" s="21"/>
      <c r="AD364" s="21"/>
      <c r="AE364" s="21"/>
      <c r="AF364" s="21"/>
      <c r="AG364" s="21"/>
      <c r="AH364" s="21"/>
      <c r="AI364" s="21"/>
      <c r="AJ364" s="21"/>
      <c r="AK364" s="21"/>
      <c r="AL364" s="21"/>
      <c r="AM364" s="21"/>
      <c r="AN364" s="21"/>
      <c r="AO364" s="21"/>
      <c r="AP364" s="21"/>
      <c r="AQ364" s="21"/>
      <c r="AR364" s="21"/>
      <c r="AS364" s="21"/>
      <c r="AT364" s="21"/>
      <c r="AU364" s="21"/>
      <c r="AV364" s="21"/>
      <c r="AW364" s="21"/>
      <c r="AX364" s="21"/>
      <c r="AY364" s="21"/>
      <c r="AZ364" s="21"/>
      <c r="BA364" s="21"/>
      <c r="BB364" s="21"/>
      <c r="BC364" s="21"/>
      <c r="BD364" s="21"/>
      <c r="BE364" s="21"/>
      <c r="BF364" s="21"/>
      <c r="BG364" s="21"/>
      <c r="BH364" s="21"/>
      <c r="BI364" s="21"/>
    </row>
    <row r="365" spans="1:61" x14ac:dyDescent="0.2">
      <c r="A365" s="25"/>
      <c r="B365" s="25"/>
      <c r="C365" s="25"/>
      <c r="D365" s="25"/>
      <c r="E365" s="25"/>
      <c r="F365" s="25"/>
      <c r="G365" s="25"/>
      <c r="H365" s="25"/>
      <c r="I365" s="25"/>
      <c r="J365" s="25"/>
      <c r="K365" s="25"/>
      <c r="L365" s="17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  <c r="AA365" s="21"/>
      <c r="AB365" s="21"/>
      <c r="AC365" s="21"/>
      <c r="AD365" s="21"/>
      <c r="AE365" s="21"/>
      <c r="AF365" s="21"/>
      <c r="AG365" s="21"/>
      <c r="AH365" s="21"/>
      <c r="AI365" s="21"/>
      <c r="AJ365" s="21"/>
      <c r="AK365" s="21"/>
      <c r="AL365" s="21"/>
      <c r="AM365" s="21"/>
      <c r="AN365" s="21"/>
      <c r="AO365" s="21"/>
      <c r="AP365" s="21"/>
      <c r="AQ365" s="21"/>
      <c r="AR365" s="21"/>
      <c r="AS365" s="21"/>
      <c r="AT365" s="21"/>
      <c r="AU365" s="21"/>
      <c r="AV365" s="21"/>
      <c r="AW365" s="21"/>
      <c r="AX365" s="21"/>
      <c r="AY365" s="21"/>
      <c r="AZ365" s="21"/>
      <c r="BA365" s="21"/>
      <c r="BB365" s="21"/>
      <c r="BC365" s="21"/>
      <c r="BD365" s="21"/>
      <c r="BE365" s="21"/>
      <c r="BF365" s="21"/>
      <c r="BG365" s="21"/>
      <c r="BH365" s="21"/>
      <c r="BI365" s="21"/>
    </row>
    <row r="366" spans="1:61" x14ac:dyDescent="0.2">
      <c r="A366" s="25"/>
      <c r="B366" s="25"/>
      <c r="C366" s="25"/>
      <c r="D366" s="25"/>
      <c r="E366" s="25"/>
      <c r="F366" s="25"/>
      <c r="G366" s="25"/>
      <c r="H366" s="25"/>
      <c r="I366" s="25"/>
      <c r="J366" s="25"/>
      <c r="K366" s="25"/>
      <c r="L366" s="17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  <c r="AA366" s="21"/>
      <c r="AB366" s="21"/>
      <c r="AC366" s="21"/>
      <c r="AD366" s="21"/>
      <c r="AE366" s="21"/>
      <c r="AF366" s="21"/>
      <c r="AG366" s="21"/>
      <c r="AH366" s="21"/>
      <c r="AI366" s="21"/>
      <c r="AJ366" s="21"/>
      <c r="AK366" s="21"/>
      <c r="AL366" s="21"/>
      <c r="AM366" s="21"/>
      <c r="AN366" s="21"/>
      <c r="AO366" s="21"/>
      <c r="AP366" s="21"/>
      <c r="AQ366" s="21"/>
      <c r="AR366" s="21"/>
      <c r="AS366" s="21"/>
      <c r="AT366" s="21"/>
      <c r="AU366" s="21"/>
      <c r="AV366" s="21"/>
      <c r="AW366" s="21"/>
      <c r="AX366" s="21"/>
      <c r="AY366" s="21"/>
      <c r="AZ366" s="21"/>
      <c r="BA366" s="21"/>
      <c r="BB366" s="21"/>
      <c r="BC366" s="21"/>
      <c r="BD366" s="21"/>
      <c r="BE366" s="21"/>
      <c r="BF366" s="21"/>
      <c r="BG366" s="21"/>
      <c r="BH366" s="21"/>
      <c r="BI366" s="21"/>
    </row>
    <row r="367" spans="1:61" x14ac:dyDescent="0.2">
      <c r="A367" s="25"/>
      <c r="B367" s="25"/>
      <c r="C367" s="25"/>
      <c r="D367" s="25"/>
      <c r="E367" s="25"/>
      <c r="F367" s="25"/>
      <c r="G367" s="25"/>
      <c r="H367" s="25"/>
      <c r="I367" s="25"/>
      <c r="J367" s="25"/>
      <c r="K367" s="25"/>
      <c r="L367" s="17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  <c r="AA367" s="21"/>
      <c r="AB367" s="21"/>
      <c r="AC367" s="21"/>
      <c r="AD367" s="21"/>
      <c r="AE367" s="21"/>
      <c r="AF367" s="21"/>
      <c r="AG367" s="21"/>
      <c r="AH367" s="21"/>
      <c r="AI367" s="21"/>
      <c r="AJ367" s="21"/>
      <c r="AK367" s="21"/>
      <c r="AL367" s="21"/>
      <c r="AM367" s="21"/>
      <c r="AN367" s="21"/>
      <c r="AO367" s="21"/>
      <c r="AP367" s="21"/>
      <c r="AQ367" s="21"/>
      <c r="AR367" s="21"/>
      <c r="AS367" s="21"/>
      <c r="AT367" s="21"/>
      <c r="AU367" s="21"/>
      <c r="AV367" s="21"/>
      <c r="AW367" s="21"/>
      <c r="AX367" s="21"/>
      <c r="AY367" s="21"/>
      <c r="AZ367" s="21"/>
      <c r="BA367" s="21"/>
      <c r="BB367" s="21"/>
      <c r="BC367" s="21"/>
      <c r="BD367" s="21"/>
      <c r="BE367" s="21"/>
      <c r="BF367" s="21"/>
      <c r="BG367" s="21"/>
      <c r="BH367" s="21"/>
      <c r="BI367" s="21"/>
    </row>
    <row r="368" spans="1:61" x14ac:dyDescent="0.2">
      <c r="A368" s="25"/>
      <c r="B368" s="25"/>
      <c r="C368" s="25"/>
      <c r="D368" s="25"/>
      <c r="E368" s="25"/>
      <c r="F368" s="25"/>
      <c r="G368" s="25"/>
      <c r="H368" s="25"/>
      <c r="I368" s="25"/>
      <c r="J368" s="25"/>
      <c r="K368" s="25"/>
      <c r="L368" s="17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  <c r="AA368" s="21"/>
      <c r="AB368" s="21"/>
      <c r="AC368" s="21"/>
      <c r="AD368" s="21"/>
      <c r="AE368" s="21"/>
      <c r="AF368" s="21"/>
      <c r="AG368" s="21"/>
      <c r="AH368" s="21"/>
      <c r="AI368" s="21"/>
      <c r="AJ368" s="21"/>
      <c r="AK368" s="21"/>
      <c r="AL368" s="21"/>
      <c r="AM368" s="21"/>
      <c r="AN368" s="21"/>
      <c r="AO368" s="21"/>
      <c r="AP368" s="21"/>
      <c r="AQ368" s="21"/>
      <c r="AR368" s="21"/>
      <c r="AS368" s="21"/>
      <c r="AT368" s="21"/>
      <c r="AU368" s="21"/>
      <c r="AV368" s="21"/>
      <c r="AW368" s="21"/>
      <c r="AX368" s="21"/>
      <c r="AY368" s="21"/>
      <c r="AZ368" s="21"/>
      <c r="BA368" s="21"/>
      <c r="BB368" s="21"/>
      <c r="BC368" s="21"/>
      <c r="BD368" s="21"/>
      <c r="BE368" s="21"/>
      <c r="BF368" s="21"/>
      <c r="BG368" s="21"/>
      <c r="BH368" s="21"/>
      <c r="BI368" s="21"/>
    </row>
    <row r="369" spans="1:61" x14ac:dyDescent="0.2">
      <c r="A369" s="25"/>
      <c r="B369" s="25"/>
      <c r="C369" s="25"/>
      <c r="D369" s="25"/>
      <c r="E369" s="25"/>
      <c r="F369" s="25"/>
      <c r="G369" s="25"/>
      <c r="H369" s="25"/>
      <c r="I369" s="25"/>
      <c r="J369" s="25"/>
      <c r="K369" s="25"/>
      <c r="L369" s="17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  <c r="AA369" s="21"/>
      <c r="AB369" s="21"/>
      <c r="AC369" s="21"/>
      <c r="AD369" s="21"/>
      <c r="AE369" s="21"/>
      <c r="AF369" s="21"/>
      <c r="AG369" s="21"/>
      <c r="AH369" s="21"/>
      <c r="AI369" s="21"/>
      <c r="AJ369" s="21"/>
      <c r="AK369" s="21"/>
      <c r="AL369" s="21"/>
      <c r="AM369" s="21"/>
      <c r="AN369" s="21"/>
      <c r="AO369" s="21"/>
      <c r="AP369" s="21"/>
      <c r="AQ369" s="21"/>
      <c r="AR369" s="21"/>
      <c r="AS369" s="21"/>
      <c r="AT369" s="21"/>
      <c r="AU369" s="21"/>
      <c r="AV369" s="21"/>
      <c r="AW369" s="21"/>
      <c r="AX369" s="21"/>
      <c r="AY369" s="21"/>
      <c r="AZ369" s="21"/>
      <c r="BA369" s="21"/>
      <c r="BB369" s="21"/>
      <c r="BC369" s="21"/>
      <c r="BD369" s="21"/>
      <c r="BE369" s="21"/>
      <c r="BF369" s="21"/>
      <c r="BG369" s="21"/>
      <c r="BH369" s="21"/>
      <c r="BI369" s="21"/>
    </row>
    <row r="370" spans="1:61" x14ac:dyDescent="0.2">
      <c r="A370" s="25"/>
      <c r="B370" s="25"/>
      <c r="C370" s="25"/>
      <c r="D370" s="25"/>
      <c r="E370" s="25"/>
      <c r="F370" s="25"/>
      <c r="G370" s="25"/>
      <c r="H370" s="25"/>
      <c r="I370" s="25"/>
      <c r="J370" s="25"/>
      <c r="K370" s="25"/>
      <c r="L370" s="17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  <c r="AA370" s="21"/>
      <c r="AB370" s="21"/>
      <c r="AC370" s="21"/>
      <c r="AD370" s="21"/>
      <c r="AE370" s="21"/>
      <c r="AF370" s="21"/>
      <c r="AG370" s="21"/>
      <c r="AH370" s="21"/>
      <c r="AI370" s="21"/>
      <c r="AJ370" s="21"/>
      <c r="AK370" s="21"/>
      <c r="AL370" s="21"/>
      <c r="AM370" s="21"/>
      <c r="AN370" s="21"/>
      <c r="AO370" s="21"/>
      <c r="AP370" s="21"/>
      <c r="AQ370" s="21"/>
      <c r="AR370" s="21"/>
      <c r="AS370" s="21"/>
      <c r="AT370" s="21"/>
      <c r="AU370" s="21"/>
      <c r="AV370" s="21"/>
      <c r="AW370" s="21"/>
      <c r="AX370" s="21"/>
      <c r="AY370" s="21"/>
      <c r="AZ370" s="21"/>
      <c r="BA370" s="21"/>
      <c r="BB370" s="21"/>
      <c r="BC370" s="21"/>
      <c r="BD370" s="21"/>
      <c r="BE370" s="21"/>
      <c r="BF370" s="21"/>
      <c r="BG370" s="21"/>
      <c r="BH370" s="21"/>
      <c r="BI370" s="21"/>
    </row>
    <row r="371" spans="1:61" x14ac:dyDescent="0.2">
      <c r="A371" s="25"/>
      <c r="B371" s="25"/>
      <c r="C371" s="25"/>
      <c r="D371" s="25"/>
      <c r="E371" s="25"/>
      <c r="F371" s="25"/>
      <c r="G371" s="25"/>
      <c r="H371" s="25"/>
      <c r="I371" s="25"/>
      <c r="J371" s="25"/>
      <c r="K371" s="25"/>
      <c r="L371" s="17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  <c r="AA371" s="21"/>
      <c r="AB371" s="21"/>
      <c r="AC371" s="21"/>
      <c r="AD371" s="21"/>
      <c r="AE371" s="21"/>
      <c r="AF371" s="21"/>
      <c r="AG371" s="21"/>
      <c r="AH371" s="21"/>
      <c r="AI371" s="21"/>
      <c r="AJ371" s="21"/>
      <c r="AK371" s="21"/>
      <c r="AL371" s="21"/>
      <c r="AM371" s="21"/>
      <c r="AN371" s="21"/>
      <c r="AO371" s="21"/>
      <c r="AP371" s="21"/>
      <c r="AQ371" s="21"/>
      <c r="AR371" s="21"/>
      <c r="AS371" s="21"/>
      <c r="AT371" s="21"/>
      <c r="AU371" s="21"/>
      <c r="AV371" s="21"/>
      <c r="AW371" s="21"/>
      <c r="AX371" s="21"/>
      <c r="AY371" s="21"/>
      <c r="AZ371" s="21"/>
      <c r="BA371" s="21"/>
      <c r="BB371" s="21"/>
      <c r="BC371" s="21"/>
      <c r="BD371" s="21"/>
      <c r="BE371" s="21"/>
      <c r="BF371" s="21"/>
      <c r="BG371" s="21"/>
      <c r="BH371" s="21"/>
      <c r="BI371" s="21"/>
    </row>
    <row r="372" spans="1:61" x14ac:dyDescent="0.2">
      <c r="A372" s="25"/>
      <c r="B372" s="25"/>
      <c r="C372" s="25"/>
      <c r="D372" s="25"/>
      <c r="E372" s="25"/>
      <c r="F372" s="25"/>
      <c r="G372" s="25"/>
      <c r="H372" s="25"/>
      <c r="I372" s="25"/>
      <c r="J372" s="25"/>
      <c r="K372" s="25"/>
      <c r="L372" s="17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  <c r="AA372" s="21"/>
      <c r="AB372" s="21"/>
      <c r="AC372" s="21"/>
      <c r="AD372" s="21"/>
      <c r="AE372" s="21"/>
      <c r="AF372" s="21"/>
      <c r="AG372" s="21"/>
      <c r="AH372" s="21"/>
      <c r="AI372" s="21"/>
      <c r="AJ372" s="21"/>
      <c r="AK372" s="21"/>
      <c r="AL372" s="21"/>
      <c r="AM372" s="21"/>
      <c r="AN372" s="21"/>
      <c r="AO372" s="21"/>
      <c r="AP372" s="21"/>
      <c r="AQ372" s="21"/>
      <c r="AR372" s="21"/>
      <c r="AS372" s="21"/>
      <c r="AT372" s="21"/>
      <c r="AU372" s="21"/>
      <c r="AV372" s="21"/>
      <c r="AW372" s="21"/>
      <c r="AX372" s="21"/>
      <c r="AY372" s="21"/>
      <c r="AZ372" s="21"/>
      <c r="BA372" s="21"/>
      <c r="BB372" s="21"/>
      <c r="BC372" s="21"/>
      <c r="BD372" s="21"/>
      <c r="BE372" s="21"/>
      <c r="BF372" s="21"/>
      <c r="BG372" s="21"/>
      <c r="BH372" s="21"/>
      <c r="BI372" s="21"/>
    </row>
    <row r="373" spans="1:61" x14ac:dyDescent="0.2">
      <c r="A373" s="25"/>
      <c r="B373" s="25"/>
      <c r="C373" s="25"/>
      <c r="D373" s="25"/>
      <c r="E373" s="25"/>
      <c r="F373" s="25"/>
      <c r="G373" s="25"/>
      <c r="H373" s="25"/>
      <c r="I373" s="25"/>
      <c r="J373" s="25"/>
      <c r="K373" s="25"/>
      <c r="L373" s="17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  <c r="AA373" s="21"/>
      <c r="AB373" s="21"/>
      <c r="AC373" s="21"/>
      <c r="AD373" s="21"/>
      <c r="AE373" s="21"/>
      <c r="AF373" s="21"/>
      <c r="AG373" s="21"/>
      <c r="AH373" s="21"/>
      <c r="AI373" s="21"/>
      <c r="AJ373" s="21"/>
      <c r="AK373" s="21"/>
      <c r="AL373" s="21"/>
      <c r="AM373" s="21"/>
      <c r="AN373" s="21"/>
      <c r="AO373" s="21"/>
      <c r="AP373" s="21"/>
      <c r="AQ373" s="21"/>
      <c r="AR373" s="21"/>
      <c r="AS373" s="21"/>
      <c r="AT373" s="21"/>
      <c r="AU373" s="21"/>
      <c r="AV373" s="21"/>
      <c r="AW373" s="21"/>
      <c r="AX373" s="21"/>
      <c r="AY373" s="21"/>
      <c r="AZ373" s="21"/>
      <c r="BA373" s="21"/>
      <c r="BB373" s="21"/>
      <c r="BC373" s="21"/>
      <c r="BD373" s="21"/>
      <c r="BE373" s="21"/>
      <c r="BF373" s="21"/>
      <c r="BG373" s="21"/>
      <c r="BH373" s="21"/>
      <c r="BI373" s="21"/>
    </row>
    <row r="374" spans="1:61" x14ac:dyDescent="0.2">
      <c r="A374" s="25"/>
      <c r="B374" s="25"/>
      <c r="C374" s="25"/>
      <c r="D374" s="25"/>
      <c r="E374" s="25"/>
      <c r="F374" s="25"/>
      <c r="G374" s="25"/>
      <c r="H374" s="25"/>
      <c r="I374" s="25"/>
      <c r="J374" s="25"/>
      <c r="K374" s="25"/>
      <c r="L374" s="17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  <c r="AA374" s="21"/>
      <c r="AB374" s="21"/>
      <c r="AC374" s="21"/>
      <c r="AD374" s="21"/>
      <c r="AE374" s="21"/>
      <c r="AF374" s="21"/>
      <c r="AG374" s="21"/>
      <c r="AH374" s="21"/>
      <c r="AI374" s="21"/>
      <c r="AJ374" s="21"/>
      <c r="AK374" s="21"/>
      <c r="AL374" s="21"/>
      <c r="AM374" s="21"/>
      <c r="AN374" s="21"/>
      <c r="AO374" s="21"/>
      <c r="AP374" s="21"/>
      <c r="AQ374" s="21"/>
      <c r="AR374" s="21"/>
      <c r="AS374" s="21"/>
      <c r="AT374" s="21"/>
      <c r="AU374" s="21"/>
      <c r="AV374" s="21"/>
      <c r="AW374" s="21"/>
      <c r="AX374" s="21"/>
      <c r="AY374" s="21"/>
      <c r="AZ374" s="21"/>
      <c r="BA374" s="21"/>
      <c r="BB374" s="21"/>
      <c r="BC374" s="21"/>
      <c r="BD374" s="21"/>
      <c r="BE374" s="21"/>
      <c r="BF374" s="21"/>
      <c r="BG374" s="21"/>
      <c r="BH374" s="21"/>
      <c r="BI374" s="21"/>
    </row>
    <row r="375" spans="1:61" x14ac:dyDescent="0.2">
      <c r="A375" s="25"/>
      <c r="B375" s="25"/>
      <c r="C375" s="25"/>
      <c r="D375" s="25"/>
      <c r="E375" s="25"/>
      <c r="F375" s="25"/>
      <c r="G375" s="25"/>
      <c r="H375" s="25"/>
      <c r="I375" s="25"/>
      <c r="J375" s="25"/>
      <c r="K375" s="25"/>
      <c r="L375" s="17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  <c r="AA375" s="21"/>
      <c r="AB375" s="21"/>
      <c r="AC375" s="21"/>
      <c r="AD375" s="21"/>
      <c r="AE375" s="21"/>
      <c r="AF375" s="21"/>
      <c r="AG375" s="21"/>
      <c r="AH375" s="21"/>
      <c r="AI375" s="21"/>
      <c r="AJ375" s="21"/>
      <c r="AK375" s="21"/>
      <c r="AL375" s="21"/>
      <c r="AM375" s="21"/>
      <c r="AN375" s="21"/>
      <c r="AO375" s="21"/>
      <c r="AP375" s="21"/>
      <c r="AQ375" s="21"/>
      <c r="AR375" s="21"/>
      <c r="AS375" s="21"/>
      <c r="AT375" s="21"/>
      <c r="AU375" s="21"/>
      <c r="AV375" s="21"/>
      <c r="AW375" s="21"/>
      <c r="AX375" s="21"/>
      <c r="AY375" s="21"/>
      <c r="AZ375" s="21"/>
      <c r="BA375" s="21"/>
      <c r="BB375" s="21"/>
      <c r="BC375" s="21"/>
      <c r="BD375" s="21"/>
      <c r="BE375" s="21"/>
      <c r="BF375" s="21"/>
      <c r="BG375" s="21"/>
      <c r="BH375" s="21"/>
      <c r="BI375" s="21"/>
    </row>
    <row r="376" spans="1:61" x14ac:dyDescent="0.2">
      <c r="A376" s="25"/>
      <c r="B376" s="25"/>
      <c r="C376" s="25"/>
      <c r="D376" s="25"/>
      <c r="E376" s="25"/>
      <c r="F376" s="25"/>
      <c r="G376" s="25"/>
      <c r="H376" s="25"/>
      <c r="I376" s="25"/>
      <c r="J376" s="25"/>
      <c r="K376" s="25"/>
      <c r="L376" s="17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  <c r="AA376" s="21"/>
      <c r="AB376" s="21"/>
      <c r="AC376" s="21"/>
      <c r="AD376" s="21"/>
      <c r="AE376" s="21"/>
      <c r="AF376" s="21"/>
      <c r="AG376" s="21"/>
      <c r="AH376" s="21"/>
      <c r="AI376" s="21"/>
      <c r="AJ376" s="21"/>
      <c r="AK376" s="21"/>
      <c r="AL376" s="21"/>
      <c r="AM376" s="21"/>
      <c r="AN376" s="21"/>
      <c r="AO376" s="21"/>
      <c r="AP376" s="21"/>
      <c r="AQ376" s="21"/>
      <c r="AR376" s="21"/>
      <c r="AS376" s="21"/>
      <c r="AT376" s="21"/>
      <c r="AU376" s="21"/>
      <c r="AV376" s="21"/>
      <c r="AW376" s="21"/>
      <c r="AX376" s="21"/>
      <c r="AY376" s="21"/>
      <c r="AZ376" s="21"/>
      <c r="BA376" s="21"/>
      <c r="BB376" s="21"/>
      <c r="BC376" s="21"/>
      <c r="BD376" s="21"/>
      <c r="BE376" s="21"/>
      <c r="BF376" s="21"/>
      <c r="BG376" s="21"/>
      <c r="BH376" s="21"/>
      <c r="BI376" s="21"/>
    </row>
    <row r="377" spans="1:61" x14ac:dyDescent="0.2">
      <c r="A377" s="25"/>
      <c r="B377" s="25"/>
      <c r="C377" s="25"/>
      <c r="D377" s="25"/>
      <c r="E377" s="25"/>
      <c r="F377" s="25"/>
      <c r="G377" s="25"/>
      <c r="H377" s="25"/>
      <c r="I377" s="25"/>
      <c r="J377" s="25"/>
      <c r="K377" s="25"/>
      <c r="L377" s="17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  <c r="AA377" s="21"/>
      <c r="AB377" s="21"/>
      <c r="AC377" s="21"/>
      <c r="AD377" s="21"/>
      <c r="AE377" s="21"/>
      <c r="AF377" s="21"/>
      <c r="AG377" s="21"/>
      <c r="AH377" s="21"/>
      <c r="AI377" s="21"/>
      <c r="AJ377" s="21"/>
      <c r="AK377" s="21"/>
      <c r="AL377" s="21"/>
      <c r="AM377" s="21"/>
      <c r="AN377" s="21"/>
      <c r="AO377" s="21"/>
      <c r="AP377" s="21"/>
      <c r="AQ377" s="21"/>
      <c r="AR377" s="21"/>
      <c r="AS377" s="21"/>
      <c r="AT377" s="21"/>
      <c r="AU377" s="21"/>
      <c r="AV377" s="21"/>
      <c r="AW377" s="21"/>
      <c r="AX377" s="21"/>
      <c r="AY377" s="21"/>
      <c r="AZ377" s="21"/>
      <c r="BA377" s="21"/>
      <c r="BB377" s="21"/>
      <c r="BC377" s="21"/>
      <c r="BD377" s="21"/>
      <c r="BE377" s="21"/>
      <c r="BF377" s="21"/>
      <c r="BG377" s="21"/>
      <c r="BH377" s="21"/>
      <c r="BI377" s="21"/>
    </row>
    <row r="378" spans="1:61" x14ac:dyDescent="0.2">
      <c r="A378" s="25"/>
      <c r="B378" s="25"/>
      <c r="C378" s="25"/>
      <c r="D378" s="25"/>
      <c r="E378" s="25"/>
      <c r="F378" s="25"/>
      <c r="G378" s="25"/>
      <c r="H378" s="25"/>
      <c r="I378" s="25"/>
      <c r="J378" s="25"/>
      <c r="K378" s="25"/>
      <c r="L378" s="17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  <c r="AA378" s="21"/>
      <c r="AB378" s="21"/>
      <c r="AC378" s="21"/>
      <c r="AD378" s="21"/>
      <c r="AE378" s="21"/>
      <c r="AF378" s="21"/>
      <c r="AG378" s="21"/>
      <c r="AH378" s="21"/>
      <c r="AI378" s="21"/>
      <c r="AJ378" s="21"/>
      <c r="AK378" s="21"/>
      <c r="AL378" s="21"/>
      <c r="AM378" s="21"/>
      <c r="AN378" s="21"/>
      <c r="AO378" s="21"/>
      <c r="AP378" s="21"/>
      <c r="AQ378" s="21"/>
      <c r="AR378" s="21"/>
      <c r="AS378" s="21"/>
      <c r="AT378" s="21"/>
      <c r="AU378" s="21"/>
      <c r="AV378" s="21"/>
      <c r="AW378" s="21"/>
      <c r="AX378" s="21"/>
      <c r="AY378" s="21"/>
      <c r="AZ378" s="21"/>
      <c r="BA378" s="21"/>
      <c r="BB378" s="21"/>
      <c r="BC378" s="21"/>
      <c r="BD378" s="21"/>
      <c r="BE378" s="21"/>
      <c r="BF378" s="21"/>
      <c r="BG378" s="21"/>
      <c r="BH378" s="21"/>
      <c r="BI378" s="21"/>
    </row>
    <row r="379" spans="1:61" x14ac:dyDescent="0.2">
      <c r="A379" s="25"/>
      <c r="B379" s="25"/>
      <c r="C379" s="25"/>
      <c r="D379" s="25"/>
      <c r="E379" s="25"/>
      <c r="F379" s="25"/>
      <c r="G379" s="25"/>
      <c r="H379" s="25"/>
      <c r="I379" s="25"/>
      <c r="J379" s="25"/>
      <c r="K379" s="25"/>
      <c r="L379" s="17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  <c r="AA379" s="21"/>
      <c r="AB379" s="21"/>
      <c r="AC379" s="21"/>
      <c r="AD379" s="21"/>
      <c r="AE379" s="21"/>
      <c r="AF379" s="21"/>
      <c r="AG379" s="21"/>
      <c r="AH379" s="21"/>
      <c r="AI379" s="21"/>
      <c r="AJ379" s="21"/>
      <c r="AK379" s="21"/>
      <c r="AL379" s="21"/>
      <c r="AM379" s="21"/>
      <c r="AN379" s="21"/>
      <c r="AO379" s="21"/>
      <c r="AP379" s="21"/>
      <c r="AQ379" s="21"/>
      <c r="AR379" s="21"/>
      <c r="AS379" s="21"/>
      <c r="AT379" s="21"/>
      <c r="AU379" s="21"/>
      <c r="AV379" s="21"/>
      <c r="AW379" s="21"/>
      <c r="AX379" s="21"/>
      <c r="AY379" s="21"/>
      <c r="AZ379" s="21"/>
      <c r="BA379" s="21"/>
      <c r="BB379" s="21"/>
      <c r="BC379" s="21"/>
      <c r="BD379" s="21"/>
      <c r="BE379" s="21"/>
      <c r="BF379" s="21"/>
      <c r="BG379" s="21"/>
      <c r="BH379" s="21"/>
      <c r="BI379" s="21"/>
    </row>
    <row r="380" spans="1:61" x14ac:dyDescent="0.2">
      <c r="A380" s="25"/>
      <c r="B380" s="25"/>
      <c r="C380" s="25"/>
      <c r="D380" s="25"/>
      <c r="E380" s="25"/>
      <c r="F380" s="25"/>
      <c r="G380" s="25"/>
      <c r="H380" s="25"/>
      <c r="I380" s="25"/>
      <c r="J380" s="25"/>
      <c r="K380" s="25"/>
      <c r="L380" s="17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  <c r="AA380" s="21"/>
      <c r="AB380" s="21"/>
      <c r="AC380" s="21"/>
      <c r="AD380" s="21"/>
      <c r="AE380" s="21"/>
      <c r="AF380" s="21"/>
      <c r="AG380" s="21"/>
      <c r="AH380" s="21"/>
      <c r="AI380" s="21"/>
      <c r="AJ380" s="21"/>
      <c r="AK380" s="21"/>
      <c r="AL380" s="21"/>
      <c r="AM380" s="21"/>
      <c r="AN380" s="21"/>
      <c r="AO380" s="21"/>
      <c r="AP380" s="21"/>
      <c r="AQ380" s="21"/>
      <c r="AR380" s="21"/>
      <c r="AS380" s="21"/>
      <c r="AT380" s="21"/>
      <c r="AU380" s="21"/>
      <c r="AV380" s="21"/>
      <c r="AW380" s="21"/>
      <c r="AX380" s="21"/>
      <c r="AY380" s="21"/>
      <c r="AZ380" s="21"/>
      <c r="BA380" s="21"/>
      <c r="BB380" s="21"/>
      <c r="BC380" s="21"/>
      <c r="BD380" s="21"/>
      <c r="BE380" s="21"/>
      <c r="BF380" s="21"/>
      <c r="BG380" s="21"/>
      <c r="BH380" s="21"/>
      <c r="BI380" s="21"/>
    </row>
    <row r="381" spans="1:61" x14ac:dyDescent="0.2">
      <c r="A381" s="25"/>
      <c r="B381" s="25"/>
      <c r="C381" s="25"/>
      <c r="D381" s="25"/>
      <c r="E381" s="25"/>
      <c r="F381" s="25"/>
      <c r="G381" s="25"/>
      <c r="H381" s="25"/>
      <c r="I381" s="25"/>
      <c r="J381" s="25"/>
      <c r="K381" s="25"/>
      <c r="L381" s="17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  <c r="AA381" s="21"/>
      <c r="AB381" s="21"/>
      <c r="AC381" s="21"/>
      <c r="AD381" s="21"/>
      <c r="AE381" s="21"/>
      <c r="AF381" s="21"/>
      <c r="AG381" s="21"/>
      <c r="AH381" s="21"/>
      <c r="AI381" s="21"/>
      <c r="AJ381" s="21"/>
      <c r="AK381" s="21"/>
      <c r="AL381" s="21"/>
      <c r="AM381" s="21"/>
      <c r="AN381" s="21"/>
      <c r="AO381" s="21"/>
      <c r="AP381" s="21"/>
      <c r="AQ381" s="21"/>
      <c r="AR381" s="21"/>
      <c r="AS381" s="21"/>
      <c r="AT381" s="21"/>
      <c r="AU381" s="21"/>
      <c r="AV381" s="21"/>
      <c r="AW381" s="21"/>
      <c r="AX381" s="21"/>
      <c r="AY381" s="21"/>
      <c r="AZ381" s="21"/>
      <c r="BA381" s="21"/>
      <c r="BB381" s="21"/>
      <c r="BC381" s="21"/>
      <c r="BD381" s="21"/>
      <c r="BE381" s="21"/>
      <c r="BF381" s="21"/>
      <c r="BG381" s="21"/>
      <c r="BH381" s="21"/>
      <c r="BI381" s="21"/>
    </row>
    <row r="382" spans="1:61" x14ac:dyDescent="0.2">
      <c r="A382" s="25"/>
      <c r="B382" s="25"/>
      <c r="C382" s="25"/>
      <c r="D382" s="25"/>
      <c r="E382" s="25"/>
      <c r="F382" s="25"/>
      <c r="G382" s="25"/>
      <c r="H382" s="25"/>
      <c r="I382" s="25"/>
      <c r="J382" s="25"/>
      <c r="K382" s="25"/>
      <c r="L382" s="17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  <c r="AA382" s="21"/>
      <c r="AB382" s="21"/>
      <c r="AC382" s="21"/>
      <c r="AD382" s="21"/>
      <c r="AE382" s="21"/>
      <c r="AF382" s="21"/>
      <c r="AG382" s="21"/>
      <c r="AH382" s="21"/>
      <c r="AI382" s="21"/>
      <c r="AJ382" s="21"/>
      <c r="AK382" s="21"/>
      <c r="AL382" s="21"/>
      <c r="AM382" s="21"/>
      <c r="AN382" s="21"/>
      <c r="AO382" s="21"/>
      <c r="AP382" s="21"/>
      <c r="AQ382" s="21"/>
      <c r="AR382" s="21"/>
      <c r="AS382" s="21"/>
      <c r="AT382" s="21"/>
      <c r="AU382" s="21"/>
      <c r="AV382" s="21"/>
      <c r="AW382" s="21"/>
      <c r="AX382" s="21"/>
      <c r="AY382" s="21"/>
      <c r="AZ382" s="21"/>
      <c r="BA382" s="21"/>
      <c r="BB382" s="21"/>
      <c r="BC382" s="21"/>
      <c r="BD382" s="21"/>
      <c r="BE382" s="21"/>
      <c r="BF382" s="21"/>
      <c r="BG382" s="21"/>
      <c r="BH382" s="21"/>
      <c r="BI382" s="21"/>
    </row>
    <row r="383" spans="1:61" x14ac:dyDescent="0.2">
      <c r="A383" s="25"/>
      <c r="B383" s="25"/>
      <c r="C383" s="25"/>
      <c r="D383" s="25"/>
      <c r="E383" s="25"/>
      <c r="F383" s="25"/>
      <c r="G383" s="25"/>
      <c r="H383" s="25"/>
      <c r="I383" s="25"/>
      <c r="J383" s="25"/>
      <c r="K383" s="25"/>
      <c r="L383" s="17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  <c r="AA383" s="21"/>
      <c r="AB383" s="21"/>
      <c r="AC383" s="21"/>
      <c r="AD383" s="21"/>
      <c r="AE383" s="21"/>
      <c r="AF383" s="21"/>
      <c r="AG383" s="21"/>
      <c r="AH383" s="21"/>
      <c r="AI383" s="21"/>
      <c r="AJ383" s="21"/>
      <c r="AK383" s="21"/>
      <c r="AL383" s="21"/>
      <c r="AM383" s="21"/>
      <c r="AN383" s="21"/>
      <c r="AO383" s="21"/>
      <c r="AP383" s="21"/>
      <c r="AQ383" s="21"/>
      <c r="AR383" s="21"/>
      <c r="AS383" s="21"/>
      <c r="AT383" s="21"/>
      <c r="AU383" s="21"/>
      <c r="AV383" s="21"/>
      <c r="AW383" s="21"/>
      <c r="AX383" s="21"/>
      <c r="AY383" s="21"/>
      <c r="AZ383" s="21"/>
      <c r="BA383" s="21"/>
      <c r="BB383" s="21"/>
      <c r="BC383" s="21"/>
      <c r="BD383" s="21"/>
      <c r="BE383" s="21"/>
      <c r="BF383" s="21"/>
      <c r="BG383" s="21"/>
      <c r="BH383" s="21"/>
      <c r="BI383" s="21"/>
    </row>
    <row r="384" spans="1:61" x14ac:dyDescent="0.2">
      <c r="A384" s="25"/>
      <c r="B384" s="25"/>
      <c r="C384" s="25"/>
      <c r="D384" s="25"/>
      <c r="E384" s="25"/>
      <c r="F384" s="25"/>
      <c r="G384" s="25"/>
      <c r="H384" s="25"/>
      <c r="I384" s="25"/>
      <c r="J384" s="25"/>
      <c r="K384" s="25"/>
      <c r="L384" s="17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  <c r="AA384" s="21"/>
      <c r="AB384" s="21"/>
      <c r="AC384" s="21"/>
      <c r="AD384" s="21"/>
      <c r="AE384" s="21"/>
      <c r="AF384" s="21"/>
      <c r="AG384" s="21"/>
      <c r="AH384" s="21"/>
      <c r="AI384" s="21"/>
      <c r="AJ384" s="21"/>
      <c r="AK384" s="21"/>
      <c r="AL384" s="21"/>
      <c r="AM384" s="21"/>
      <c r="AN384" s="21"/>
      <c r="AO384" s="21"/>
      <c r="AP384" s="21"/>
      <c r="AQ384" s="21"/>
      <c r="AR384" s="21"/>
      <c r="AS384" s="21"/>
      <c r="AT384" s="21"/>
      <c r="AU384" s="21"/>
      <c r="AV384" s="21"/>
      <c r="AW384" s="21"/>
      <c r="AX384" s="21"/>
      <c r="AY384" s="21"/>
      <c r="AZ384" s="21"/>
      <c r="BA384" s="21"/>
      <c r="BB384" s="21"/>
      <c r="BC384" s="21"/>
      <c r="BD384" s="21"/>
      <c r="BE384" s="21"/>
      <c r="BF384" s="21"/>
      <c r="BG384" s="21"/>
      <c r="BH384" s="21"/>
      <c r="BI384" s="21"/>
    </row>
    <row r="385" spans="1:61" x14ac:dyDescent="0.2">
      <c r="A385" s="25"/>
      <c r="B385" s="25"/>
      <c r="C385" s="25"/>
      <c r="D385" s="25"/>
      <c r="E385" s="25"/>
      <c r="F385" s="25"/>
      <c r="G385" s="25"/>
      <c r="H385" s="25"/>
      <c r="I385" s="25"/>
      <c r="J385" s="25"/>
      <c r="K385" s="25"/>
      <c r="L385" s="17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  <c r="AA385" s="21"/>
      <c r="AB385" s="21"/>
      <c r="AC385" s="21"/>
      <c r="AD385" s="21"/>
      <c r="AE385" s="21"/>
      <c r="AF385" s="21"/>
      <c r="AG385" s="21"/>
      <c r="AH385" s="21"/>
      <c r="AI385" s="21"/>
      <c r="AJ385" s="21"/>
      <c r="AK385" s="21"/>
      <c r="AL385" s="21"/>
      <c r="AM385" s="21"/>
      <c r="AN385" s="21"/>
      <c r="AO385" s="21"/>
      <c r="AP385" s="21"/>
      <c r="AQ385" s="21"/>
      <c r="AR385" s="21"/>
      <c r="AS385" s="21"/>
      <c r="AT385" s="21"/>
      <c r="AU385" s="21"/>
      <c r="AV385" s="21"/>
      <c r="AW385" s="21"/>
      <c r="AX385" s="21"/>
      <c r="AY385" s="21"/>
      <c r="AZ385" s="21"/>
      <c r="BA385" s="21"/>
      <c r="BB385" s="21"/>
      <c r="BC385" s="21"/>
      <c r="BD385" s="21"/>
      <c r="BE385" s="21"/>
      <c r="BF385" s="21"/>
      <c r="BG385" s="21"/>
      <c r="BH385" s="21"/>
      <c r="BI385" s="21"/>
    </row>
    <row r="386" spans="1:61" x14ac:dyDescent="0.2">
      <c r="A386" s="25"/>
      <c r="B386" s="25"/>
      <c r="C386" s="25"/>
      <c r="D386" s="25"/>
      <c r="E386" s="25"/>
      <c r="F386" s="25"/>
      <c r="G386" s="25"/>
      <c r="H386" s="25"/>
      <c r="I386" s="25"/>
      <c r="J386" s="25"/>
      <c r="K386" s="25"/>
      <c r="L386" s="17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  <c r="AA386" s="21"/>
      <c r="AB386" s="21"/>
      <c r="AC386" s="21"/>
      <c r="AD386" s="21"/>
      <c r="AE386" s="21"/>
      <c r="AF386" s="21"/>
      <c r="AG386" s="21"/>
      <c r="AH386" s="21"/>
      <c r="AI386" s="21"/>
      <c r="AJ386" s="21"/>
      <c r="AK386" s="21"/>
      <c r="AL386" s="21"/>
      <c r="AM386" s="21"/>
      <c r="AN386" s="21"/>
      <c r="AO386" s="21"/>
      <c r="AP386" s="21"/>
      <c r="AQ386" s="21"/>
      <c r="AR386" s="21"/>
      <c r="AS386" s="21"/>
      <c r="AT386" s="21"/>
      <c r="AU386" s="21"/>
      <c r="AV386" s="21"/>
      <c r="AW386" s="21"/>
      <c r="AX386" s="21"/>
      <c r="AY386" s="21"/>
      <c r="AZ386" s="21"/>
      <c r="BA386" s="21"/>
      <c r="BB386" s="21"/>
      <c r="BC386" s="21"/>
      <c r="BD386" s="21"/>
      <c r="BE386" s="21"/>
      <c r="BF386" s="21"/>
      <c r="BG386" s="21"/>
      <c r="BH386" s="21"/>
      <c r="BI386" s="21"/>
    </row>
    <row r="387" spans="1:61" x14ac:dyDescent="0.2">
      <c r="A387" s="25"/>
      <c r="B387" s="25"/>
      <c r="C387" s="25"/>
      <c r="D387" s="25"/>
      <c r="E387" s="25"/>
      <c r="F387" s="25"/>
      <c r="G387" s="25"/>
      <c r="H387" s="25"/>
      <c r="I387" s="25"/>
      <c r="J387" s="25"/>
      <c r="K387" s="25"/>
      <c r="L387" s="17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  <c r="AA387" s="21"/>
      <c r="AB387" s="21"/>
      <c r="AC387" s="21"/>
      <c r="AD387" s="21"/>
      <c r="AE387" s="21"/>
      <c r="AF387" s="21"/>
      <c r="AG387" s="21"/>
      <c r="AH387" s="21"/>
      <c r="AI387" s="21"/>
      <c r="AJ387" s="21"/>
      <c r="AK387" s="21"/>
      <c r="AL387" s="21"/>
      <c r="AM387" s="21"/>
      <c r="AN387" s="21"/>
      <c r="AO387" s="21"/>
      <c r="AP387" s="21"/>
      <c r="AQ387" s="21"/>
      <c r="AR387" s="21"/>
      <c r="AS387" s="21"/>
      <c r="AT387" s="21"/>
      <c r="AU387" s="21"/>
      <c r="AV387" s="21"/>
      <c r="AW387" s="21"/>
      <c r="AX387" s="21"/>
      <c r="AY387" s="21"/>
      <c r="AZ387" s="21"/>
      <c r="BA387" s="21"/>
      <c r="BB387" s="21"/>
      <c r="BC387" s="21"/>
      <c r="BD387" s="21"/>
      <c r="BE387" s="21"/>
      <c r="BF387" s="21"/>
      <c r="BG387" s="21"/>
      <c r="BH387" s="21"/>
      <c r="BI387" s="21"/>
    </row>
    <row r="388" spans="1:61" x14ac:dyDescent="0.2">
      <c r="A388" s="25"/>
      <c r="B388" s="25"/>
      <c r="C388" s="25"/>
      <c r="D388" s="25"/>
      <c r="E388" s="25"/>
      <c r="F388" s="25"/>
      <c r="G388" s="25"/>
      <c r="H388" s="25"/>
      <c r="I388" s="25"/>
      <c r="J388" s="25"/>
      <c r="K388" s="25"/>
      <c r="L388" s="17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  <c r="AA388" s="21"/>
      <c r="AB388" s="21"/>
      <c r="AC388" s="21"/>
      <c r="AD388" s="21"/>
      <c r="AE388" s="21"/>
      <c r="AF388" s="21"/>
      <c r="AG388" s="21"/>
      <c r="AH388" s="21"/>
      <c r="AI388" s="21"/>
      <c r="AJ388" s="21"/>
      <c r="AK388" s="21"/>
      <c r="AL388" s="21"/>
      <c r="AM388" s="21"/>
      <c r="AN388" s="21"/>
      <c r="AO388" s="21"/>
      <c r="AP388" s="21"/>
      <c r="AQ388" s="21"/>
      <c r="AR388" s="21"/>
      <c r="AS388" s="21"/>
      <c r="AT388" s="21"/>
      <c r="AU388" s="21"/>
      <c r="AV388" s="21"/>
      <c r="AW388" s="21"/>
      <c r="AX388" s="21"/>
      <c r="AY388" s="21"/>
      <c r="AZ388" s="21"/>
      <c r="BA388" s="21"/>
      <c r="BB388" s="21"/>
      <c r="BC388" s="21"/>
      <c r="BD388" s="21"/>
      <c r="BE388" s="21"/>
      <c r="BF388" s="21"/>
      <c r="BG388" s="21"/>
      <c r="BH388" s="21"/>
      <c r="BI388" s="21"/>
    </row>
    <row r="389" spans="1:61" x14ac:dyDescent="0.2">
      <c r="A389" s="25"/>
      <c r="B389" s="25"/>
      <c r="C389" s="25"/>
      <c r="D389" s="25"/>
      <c r="E389" s="25"/>
      <c r="F389" s="25"/>
      <c r="G389" s="25"/>
      <c r="H389" s="25"/>
      <c r="I389" s="25"/>
      <c r="J389" s="25"/>
      <c r="K389" s="25"/>
      <c r="L389" s="17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  <c r="AA389" s="21"/>
      <c r="AB389" s="21"/>
      <c r="AC389" s="21"/>
      <c r="AD389" s="21"/>
      <c r="AE389" s="21"/>
      <c r="AF389" s="21"/>
      <c r="AG389" s="21"/>
      <c r="AH389" s="21"/>
      <c r="AI389" s="21"/>
      <c r="AJ389" s="21"/>
      <c r="AK389" s="21"/>
      <c r="AL389" s="21"/>
      <c r="AM389" s="21"/>
      <c r="AN389" s="21"/>
      <c r="AO389" s="21"/>
      <c r="AP389" s="21"/>
      <c r="AQ389" s="21"/>
      <c r="AR389" s="21"/>
      <c r="AS389" s="21"/>
      <c r="AT389" s="21"/>
      <c r="AU389" s="21"/>
      <c r="AV389" s="21"/>
      <c r="AW389" s="21"/>
      <c r="AX389" s="21"/>
      <c r="AY389" s="21"/>
      <c r="AZ389" s="21"/>
      <c r="BA389" s="21"/>
      <c r="BB389" s="21"/>
      <c r="BC389" s="21"/>
      <c r="BD389" s="21"/>
      <c r="BE389" s="21"/>
      <c r="BF389" s="21"/>
      <c r="BG389" s="21"/>
      <c r="BH389" s="21"/>
      <c r="BI389" s="21"/>
    </row>
    <row r="390" spans="1:61" x14ac:dyDescent="0.2">
      <c r="A390" s="25"/>
      <c r="B390" s="25"/>
      <c r="C390" s="25"/>
      <c r="D390" s="25"/>
      <c r="E390" s="25"/>
      <c r="F390" s="25"/>
      <c r="G390" s="25"/>
      <c r="H390" s="25"/>
      <c r="I390" s="25"/>
      <c r="J390" s="25"/>
      <c r="K390" s="25"/>
      <c r="L390" s="17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  <c r="AA390" s="21"/>
      <c r="AB390" s="21"/>
      <c r="AC390" s="21"/>
      <c r="AD390" s="21"/>
      <c r="AE390" s="21"/>
      <c r="AF390" s="21"/>
      <c r="AG390" s="21"/>
      <c r="AH390" s="21"/>
      <c r="AI390" s="21"/>
      <c r="AJ390" s="21"/>
      <c r="AK390" s="21"/>
      <c r="AL390" s="21"/>
      <c r="AM390" s="21"/>
      <c r="AN390" s="21"/>
      <c r="AO390" s="21"/>
      <c r="AP390" s="21"/>
      <c r="AQ390" s="21"/>
      <c r="AR390" s="21"/>
      <c r="AS390" s="21"/>
      <c r="AT390" s="21"/>
      <c r="AU390" s="21"/>
      <c r="AV390" s="21"/>
      <c r="AW390" s="21"/>
      <c r="AX390" s="21"/>
      <c r="AY390" s="21"/>
      <c r="AZ390" s="21"/>
      <c r="BA390" s="21"/>
      <c r="BB390" s="21"/>
      <c r="BC390" s="21"/>
      <c r="BD390" s="21"/>
      <c r="BE390" s="21"/>
      <c r="BF390" s="21"/>
      <c r="BG390" s="21"/>
      <c r="BH390" s="21"/>
      <c r="BI390" s="21"/>
    </row>
    <row r="391" spans="1:61" x14ac:dyDescent="0.2">
      <c r="A391" s="25"/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17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  <c r="AA391" s="21"/>
      <c r="AB391" s="21"/>
      <c r="AC391" s="21"/>
      <c r="AD391" s="21"/>
      <c r="AE391" s="21"/>
      <c r="AF391" s="21"/>
      <c r="AG391" s="21"/>
      <c r="AH391" s="21"/>
      <c r="AI391" s="21"/>
      <c r="AJ391" s="21"/>
      <c r="AK391" s="21"/>
      <c r="AL391" s="21"/>
      <c r="AM391" s="21"/>
      <c r="AN391" s="21"/>
      <c r="AO391" s="21"/>
      <c r="AP391" s="21"/>
      <c r="AQ391" s="21"/>
      <c r="AR391" s="21"/>
      <c r="AS391" s="21"/>
      <c r="AT391" s="21"/>
      <c r="AU391" s="21"/>
      <c r="AV391" s="21"/>
      <c r="AW391" s="21"/>
      <c r="AX391" s="21"/>
      <c r="AY391" s="21"/>
      <c r="AZ391" s="21"/>
      <c r="BA391" s="21"/>
      <c r="BB391" s="21"/>
      <c r="BC391" s="21"/>
      <c r="BD391" s="21"/>
      <c r="BE391" s="21"/>
      <c r="BF391" s="21"/>
      <c r="BG391" s="21"/>
      <c r="BH391" s="21"/>
      <c r="BI391" s="21"/>
    </row>
    <row r="392" spans="1:61" x14ac:dyDescent="0.2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17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  <c r="AA392" s="21"/>
      <c r="AB392" s="21"/>
      <c r="AC392" s="21"/>
      <c r="AD392" s="21"/>
      <c r="AE392" s="21"/>
      <c r="AF392" s="21"/>
      <c r="AG392" s="21"/>
      <c r="AH392" s="21"/>
      <c r="AI392" s="21"/>
      <c r="AJ392" s="21"/>
      <c r="AK392" s="21"/>
      <c r="AL392" s="21"/>
      <c r="AM392" s="21"/>
      <c r="AN392" s="21"/>
      <c r="AO392" s="21"/>
      <c r="AP392" s="21"/>
      <c r="AQ392" s="21"/>
      <c r="AR392" s="21"/>
      <c r="AS392" s="21"/>
      <c r="AT392" s="21"/>
      <c r="AU392" s="21"/>
      <c r="AV392" s="21"/>
      <c r="AW392" s="21"/>
      <c r="AX392" s="21"/>
      <c r="AY392" s="21"/>
      <c r="AZ392" s="21"/>
      <c r="BA392" s="21"/>
      <c r="BB392" s="21"/>
      <c r="BC392" s="21"/>
      <c r="BD392" s="21"/>
      <c r="BE392" s="21"/>
      <c r="BF392" s="21"/>
      <c r="BG392" s="21"/>
      <c r="BH392" s="21"/>
      <c r="BI392" s="21"/>
    </row>
    <row r="393" spans="1:61" x14ac:dyDescent="0.2">
      <c r="A393" s="25"/>
      <c r="B393" s="25"/>
      <c r="C393" s="25"/>
      <c r="D393" s="25"/>
      <c r="E393" s="25"/>
      <c r="F393" s="25"/>
      <c r="G393" s="25"/>
      <c r="H393" s="25"/>
      <c r="I393" s="25"/>
      <c r="J393" s="25"/>
      <c r="K393" s="25"/>
      <c r="L393" s="17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  <c r="AA393" s="21"/>
      <c r="AB393" s="21"/>
      <c r="AC393" s="21"/>
      <c r="AD393" s="21"/>
      <c r="AE393" s="21"/>
      <c r="AF393" s="21"/>
      <c r="AG393" s="21"/>
      <c r="AH393" s="21"/>
      <c r="AI393" s="21"/>
      <c r="AJ393" s="21"/>
      <c r="AK393" s="21"/>
      <c r="AL393" s="21"/>
      <c r="AM393" s="21"/>
      <c r="AN393" s="21"/>
      <c r="AO393" s="21"/>
      <c r="AP393" s="21"/>
      <c r="AQ393" s="21"/>
      <c r="AR393" s="21"/>
      <c r="AS393" s="21"/>
      <c r="AT393" s="21"/>
      <c r="AU393" s="21"/>
      <c r="AV393" s="21"/>
      <c r="AW393" s="21"/>
      <c r="AX393" s="21"/>
      <c r="AY393" s="21"/>
      <c r="AZ393" s="21"/>
      <c r="BA393" s="21"/>
      <c r="BB393" s="21"/>
      <c r="BC393" s="21"/>
      <c r="BD393" s="21"/>
      <c r="BE393" s="21"/>
      <c r="BF393" s="21"/>
      <c r="BG393" s="21"/>
      <c r="BH393" s="21"/>
      <c r="BI393" s="21"/>
    </row>
    <row r="394" spans="1:61" x14ac:dyDescent="0.2">
      <c r="A394" s="25"/>
      <c r="B394" s="25"/>
      <c r="C394" s="25"/>
      <c r="D394" s="25"/>
      <c r="E394" s="25"/>
      <c r="F394" s="25"/>
      <c r="G394" s="25"/>
      <c r="H394" s="25"/>
      <c r="I394" s="25"/>
      <c r="J394" s="25"/>
      <c r="K394" s="25"/>
      <c r="L394" s="17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  <c r="AA394" s="21"/>
      <c r="AB394" s="21"/>
      <c r="AC394" s="21"/>
      <c r="AD394" s="21"/>
      <c r="AE394" s="21"/>
      <c r="AF394" s="21"/>
      <c r="AG394" s="21"/>
      <c r="AH394" s="21"/>
      <c r="AI394" s="21"/>
      <c r="AJ394" s="21"/>
      <c r="AK394" s="21"/>
      <c r="AL394" s="21"/>
      <c r="AM394" s="21"/>
      <c r="AN394" s="21"/>
      <c r="AO394" s="21"/>
      <c r="AP394" s="21"/>
      <c r="AQ394" s="21"/>
      <c r="AR394" s="21"/>
      <c r="AS394" s="21"/>
      <c r="AT394" s="21"/>
      <c r="AU394" s="21"/>
      <c r="AV394" s="21"/>
      <c r="AW394" s="21"/>
      <c r="AX394" s="21"/>
      <c r="AY394" s="21"/>
      <c r="AZ394" s="21"/>
      <c r="BA394" s="21"/>
      <c r="BB394" s="21"/>
      <c r="BC394" s="21"/>
      <c r="BD394" s="21"/>
      <c r="BE394" s="21"/>
      <c r="BF394" s="21"/>
      <c r="BG394" s="21"/>
      <c r="BH394" s="21"/>
      <c r="BI394" s="21"/>
    </row>
    <row r="395" spans="1:61" x14ac:dyDescent="0.2">
      <c r="A395" s="25"/>
      <c r="B395" s="25"/>
      <c r="C395" s="25"/>
      <c r="D395" s="25"/>
      <c r="E395" s="25"/>
      <c r="F395" s="25"/>
      <c r="G395" s="25"/>
      <c r="H395" s="25"/>
      <c r="I395" s="25"/>
      <c r="J395" s="25"/>
      <c r="K395" s="25"/>
      <c r="L395" s="17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  <c r="AA395" s="21"/>
      <c r="AB395" s="21"/>
      <c r="AC395" s="21"/>
      <c r="AD395" s="21"/>
      <c r="AE395" s="21"/>
      <c r="AF395" s="21"/>
      <c r="AG395" s="21"/>
      <c r="AH395" s="21"/>
      <c r="AI395" s="21"/>
      <c r="AJ395" s="21"/>
      <c r="AK395" s="21"/>
      <c r="AL395" s="21"/>
      <c r="AM395" s="21"/>
      <c r="AN395" s="21"/>
      <c r="AO395" s="21"/>
      <c r="AP395" s="21"/>
      <c r="AQ395" s="21"/>
      <c r="AR395" s="21"/>
      <c r="AS395" s="21"/>
      <c r="AT395" s="21"/>
      <c r="AU395" s="21"/>
      <c r="AV395" s="21"/>
      <c r="AW395" s="21"/>
      <c r="AX395" s="21"/>
      <c r="AY395" s="21"/>
      <c r="AZ395" s="21"/>
      <c r="BA395" s="21"/>
      <c r="BB395" s="21"/>
      <c r="BC395" s="21"/>
      <c r="BD395" s="21"/>
      <c r="BE395" s="21"/>
      <c r="BF395" s="21"/>
      <c r="BG395" s="21"/>
      <c r="BH395" s="21"/>
      <c r="BI395" s="21"/>
    </row>
    <row r="396" spans="1:61" x14ac:dyDescent="0.2">
      <c r="A396" s="25"/>
      <c r="B396" s="25"/>
      <c r="C396" s="25"/>
      <c r="D396" s="25"/>
      <c r="E396" s="25"/>
      <c r="F396" s="25"/>
      <c r="G396" s="25"/>
      <c r="H396" s="25"/>
      <c r="I396" s="25"/>
      <c r="J396" s="25"/>
      <c r="K396" s="25"/>
      <c r="L396" s="17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  <c r="AA396" s="21"/>
      <c r="AB396" s="21"/>
      <c r="AC396" s="21"/>
      <c r="AD396" s="21"/>
      <c r="AE396" s="21"/>
      <c r="AF396" s="21"/>
      <c r="AG396" s="21"/>
      <c r="AH396" s="21"/>
      <c r="AI396" s="21"/>
      <c r="AJ396" s="21"/>
      <c r="AK396" s="21"/>
      <c r="AL396" s="21"/>
      <c r="AM396" s="21"/>
      <c r="AN396" s="21"/>
      <c r="AO396" s="21"/>
      <c r="AP396" s="21"/>
      <c r="AQ396" s="21"/>
      <c r="AR396" s="21"/>
      <c r="AS396" s="21"/>
      <c r="AT396" s="21"/>
      <c r="AU396" s="21"/>
      <c r="AV396" s="21"/>
      <c r="AW396" s="21"/>
      <c r="AX396" s="21"/>
      <c r="AY396" s="21"/>
      <c r="AZ396" s="21"/>
      <c r="BA396" s="21"/>
      <c r="BB396" s="21"/>
      <c r="BC396" s="21"/>
      <c r="BD396" s="21"/>
      <c r="BE396" s="21"/>
      <c r="BF396" s="21"/>
      <c r="BG396" s="21"/>
      <c r="BH396" s="21"/>
      <c r="BI396" s="21"/>
    </row>
    <row r="397" spans="1:61" x14ac:dyDescent="0.2">
      <c r="A397" s="25"/>
      <c r="B397" s="25"/>
      <c r="C397" s="25"/>
      <c r="D397" s="25"/>
      <c r="E397" s="25"/>
      <c r="F397" s="25"/>
      <c r="G397" s="25"/>
      <c r="H397" s="25"/>
      <c r="I397" s="25"/>
      <c r="J397" s="25"/>
      <c r="K397" s="25"/>
      <c r="L397" s="17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  <c r="AA397" s="21"/>
      <c r="AB397" s="21"/>
      <c r="AC397" s="21"/>
      <c r="AD397" s="21"/>
      <c r="AE397" s="21"/>
      <c r="AF397" s="21"/>
      <c r="AG397" s="21"/>
      <c r="AH397" s="21"/>
      <c r="AI397" s="21"/>
      <c r="AJ397" s="21"/>
      <c r="AK397" s="21"/>
      <c r="AL397" s="21"/>
      <c r="AM397" s="21"/>
      <c r="AN397" s="21"/>
      <c r="AO397" s="21"/>
      <c r="AP397" s="21"/>
      <c r="AQ397" s="21"/>
      <c r="AR397" s="21"/>
      <c r="AS397" s="21"/>
      <c r="AT397" s="21"/>
      <c r="AU397" s="21"/>
      <c r="AV397" s="21"/>
      <c r="AW397" s="21"/>
      <c r="AX397" s="21"/>
      <c r="AY397" s="21"/>
      <c r="AZ397" s="21"/>
      <c r="BA397" s="21"/>
      <c r="BB397" s="21"/>
      <c r="BC397" s="21"/>
      <c r="BD397" s="21"/>
      <c r="BE397" s="21"/>
      <c r="BF397" s="21"/>
      <c r="BG397" s="21"/>
      <c r="BH397" s="21"/>
      <c r="BI397" s="21"/>
    </row>
    <row r="398" spans="1:61" x14ac:dyDescent="0.2">
      <c r="A398" s="25"/>
      <c r="B398" s="25"/>
      <c r="C398" s="25"/>
      <c r="D398" s="25"/>
      <c r="E398" s="25"/>
      <c r="F398" s="25"/>
      <c r="G398" s="25"/>
      <c r="H398" s="25"/>
      <c r="I398" s="25"/>
      <c r="J398" s="25"/>
      <c r="K398" s="25"/>
      <c r="L398" s="17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  <c r="AA398" s="21"/>
      <c r="AB398" s="21"/>
      <c r="AC398" s="21"/>
      <c r="AD398" s="21"/>
      <c r="AE398" s="21"/>
      <c r="AF398" s="21"/>
      <c r="AG398" s="21"/>
      <c r="AH398" s="21"/>
      <c r="AI398" s="21"/>
      <c r="AJ398" s="21"/>
      <c r="AK398" s="21"/>
      <c r="AL398" s="21"/>
      <c r="AM398" s="21"/>
      <c r="AN398" s="21"/>
      <c r="AO398" s="21"/>
      <c r="AP398" s="21"/>
      <c r="AQ398" s="21"/>
      <c r="AR398" s="21"/>
      <c r="AS398" s="21"/>
      <c r="AT398" s="21"/>
      <c r="AU398" s="21"/>
      <c r="AV398" s="21"/>
      <c r="AW398" s="21"/>
      <c r="AX398" s="21"/>
      <c r="AY398" s="21"/>
      <c r="AZ398" s="21"/>
      <c r="BA398" s="21"/>
      <c r="BB398" s="21"/>
      <c r="BC398" s="21"/>
      <c r="BD398" s="21"/>
      <c r="BE398" s="21"/>
      <c r="BF398" s="21"/>
      <c r="BG398" s="21"/>
      <c r="BH398" s="21"/>
      <c r="BI398" s="21"/>
    </row>
    <row r="399" spans="1:61" x14ac:dyDescent="0.2">
      <c r="A399" s="25"/>
      <c r="B399" s="25"/>
      <c r="C399" s="25"/>
      <c r="D399" s="25"/>
      <c r="E399" s="25"/>
      <c r="F399" s="25"/>
      <c r="G399" s="25"/>
      <c r="H399" s="25"/>
      <c r="I399" s="25"/>
      <c r="J399" s="25"/>
      <c r="K399" s="25"/>
      <c r="L399" s="17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  <c r="AA399" s="21"/>
      <c r="AB399" s="21"/>
      <c r="AC399" s="21"/>
      <c r="AD399" s="21"/>
      <c r="AE399" s="21"/>
      <c r="AF399" s="21"/>
      <c r="AG399" s="21"/>
      <c r="AH399" s="21"/>
      <c r="AI399" s="21"/>
      <c r="AJ399" s="21"/>
      <c r="AK399" s="21"/>
      <c r="AL399" s="21"/>
      <c r="AM399" s="21"/>
      <c r="AN399" s="21"/>
      <c r="AO399" s="21"/>
      <c r="AP399" s="21"/>
      <c r="AQ399" s="21"/>
      <c r="AR399" s="21"/>
      <c r="AS399" s="21"/>
      <c r="AT399" s="21"/>
      <c r="AU399" s="21"/>
      <c r="AV399" s="21"/>
      <c r="AW399" s="21"/>
      <c r="AX399" s="21"/>
      <c r="AY399" s="21"/>
      <c r="AZ399" s="21"/>
      <c r="BA399" s="21"/>
      <c r="BB399" s="21"/>
      <c r="BC399" s="21"/>
      <c r="BD399" s="21"/>
      <c r="BE399" s="21"/>
      <c r="BF399" s="21"/>
      <c r="BG399" s="21"/>
      <c r="BH399" s="21"/>
      <c r="BI399" s="21"/>
    </row>
    <row r="400" spans="1:61" x14ac:dyDescent="0.2">
      <c r="A400" s="25"/>
      <c r="B400" s="25"/>
      <c r="C400" s="25"/>
      <c r="D400" s="25"/>
      <c r="E400" s="25"/>
      <c r="F400" s="25"/>
      <c r="G400" s="25"/>
      <c r="H400" s="25"/>
      <c r="I400" s="25"/>
      <c r="J400" s="25"/>
      <c r="K400" s="25"/>
      <c r="L400" s="17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  <c r="AA400" s="21"/>
      <c r="AB400" s="21"/>
      <c r="AC400" s="21"/>
      <c r="AD400" s="21"/>
      <c r="AE400" s="21"/>
      <c r="AF400" s="21"/>
      <c r="AG400" s="21"/>
      <c r="AH400" s="21"/>
      <c r="AI400" s="21"/>
      <c r="AJ400" s="21"/>
      <c r="AK400" s="21"/>
      <c r="AL400" s="21"/>
      <c r="AM400" s="21"/>
      <c r="AN400" s="21"/>
      <c r="AO400" s="21"/>
      <c r="AP400" s="21"/>
      <c r="AQ400" s="21"/>
      <c r="AR400" s="21"/>
      <c r="AS400" s="21"/>
      <c r="AT400" s="21"/>
      <c r="AU400" s="21"/>
      <c r="AV400" s="21"/>
      <c r="AW400" s="21"/>
      <c r="AX400" s="21"/>
      <c r="AY400" s="21"/>
      <c r="AZ400" s="21"/>
      <c r="BA400" s="21"/>
      <c r="BB400" s="21"/>
      <c r="BC400" s="21"/>
      <c r="BD400" s="21"/>
      <c r="BE400" s="21"/>
      <c r="BF400" s="21"/>
      <c r="BG400" s="21"/>
      <c r="BH400" s="21"/>
      <c r="BI400" s="21"/>
    </row>
    <row r="401" spans="1:61" x14ac:dyDescent="0.2">
      <c r="A401" s="25"/>
      <c r="B401" s="25"/>
      <c r="C401" s="25"/>
      <c r="D401" s="25"/>
      <c r="E401" s="25"/>
      <c r="F401" s="25"/>
      <c r="G401" s="25"/>
      <c r="H401" s="25"/>
      <c r="I401" s="25"/>
      <c r="J401" s="25"/>
      <c r="K401" s="25"/>
      <c r="L401" s="17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  <c r="AA401" s="21"/>
      <c r="AB401" s="21"/>
      <c r="AC401" s="21"/>
      <c r="AD401" s="21"/>
      <c r="AE401" s="21"/>
      <c r="AF401" s="21"/>
      <c r="AG401" s="21"/>
      <c r="AH401" s="21"/>
      <c r="AI401" s="21"/>
      <c r="AJ401" s="21"/>
      <c r="AK401" s="21"/>
      <c r="AL401" s="21"/>
      <c r="AM401" s="21"/>
      <c r="AN401" s="21"/>
      <c r="AO401" s="21"/>
      <c r="AP401" s="21"/>
      <c r="AQ401" s="21"/>
      <c r="AR401" s="21"/>
      <c r="AS401" s="21"/>
      <c r="AT401" s="21"/>
      <c r="AU401" s="21"/>
      <c r="AV401" s="21"/>
      <c r="AW401" s="21"/>
      <c r="AX401" s="21"/>
      <c r="AY401" s="21"/>
      <c r="AZ401" s="21"/>
      <c r="BA401" s="21"/>
      <c r="BB401" s="21"/>
      <c r="BC401" s="21"/>
      <c r="BD401" s="21"/>
      <c r="BE401" s="21"/>
      <c r="BF401" s="21"/>
      <c r="BG401" s="21"/>
      <c r="BH401" s="21"/>
      <c r="BI401" s="21"/>
    </row>
    <row r="402" spans="1:61" x14ac:dyDescent="0.2">
      <c r="A402" s="25"/>
      <c r="B402" s="25"/>
      <c r="C402" s="25"/>
      <c r="D402" s="25"/>
      <c r="E402" s="25"/>
      <c r="F402" s="25"/>
      <c r="G402" s="25"/>
      <c r="H402" s="25"/>
      <c r="I402" s="25"/>
      <c r="J402" s="25"/>
      <c r="K402" s="25"/>
      <c r="L402" s="17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  <c r="AA402" s="21"/>
      <c r="AB402" s="21"/>
      <c r="AC402" s="21"/>
      <c r="AD402" s="21"/>
      <c r="AE402" s="21"/>
      <c r="AF402" s="21"/>
      <c r="AG402" s="21"/>
      <c r="AH402" s="21"/>
      <c r="AI402" s="21"/>
      <c r="AJ402" s="21"/>
      <c r="AK402" s="21"/>
      <c r="AL402" s="21"/>
      <c r="AM402" s="21"/>
      <c r="AN402" s="21"/>
      <c r="AO402" s="21"/>
      <c r="AP402" s="21"/>
      <c r="AQ402" s="21"/>
      <c r="AR402" s="21"/>
      <c r="AS402" s="21"/>
      <c r="AT402" s="21"/>
      <c r="AU402" s="21"/>
      <c r="AV402" s="21"/>
      <c r="AW402" s="21"/>
      <c r="AX402" s="21"/>
      <c r="AY402" s="21"/>
      <c r="AZ402" s="21"/>
      <c r="BA402" s="21"/>
      <c r="BB402" s="21"/>
      <c r="BC402" s="21"/>
      <c r="BD402" s="21"/>
      <c r="BE402" s="21"/>
      <c r="BF402" s="21"/>
      <c r="BG402" s="21"/>
      <c r="BH402" s="21"/>
      <c r="BI402" s="21"/>
    </row>
    <row r="403" spans="1:61" x14ac:dyDescent="0.2">
      <c r="A403" s="25"/>
      <c r="B403" s="25"/>
      <c r="C403" s="25"/>
      <c r="D403" s="25"/>
      <c r="E403" s="25"/>
      <c r="F403" s="25"/>
      <c r="G403" s="25"/>
      <c r="H403" s="25"/>
      <c r="I403" s="25"/>
      <c r="J403" s="25"/>
      <c r="K403" s="25"/>
      <c r="L403" s="17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  <c r="AA403" s="21"/>
      <c r="AB403" s="21"/>
      <c r="AC403" s="21"/>
      <c r="AD403" s="21"/>
      <c r="AE403" s="21"/>
      <c r="AF403" s="21"/>
      <c r="AG403" s="21"/>
      <c r="AH403" s="21"/>
      <c r="AI403" s="21"/>
      <c r="AJ403" s="21"/>
      <c r="AK403" s="21"/>
      <c r="AL403" s="21"/>
      <c r="AM403" s="21"/>
      <c r="AN403" s="21"/>
      <c r="AO403" s="21"/>
      <c r="AP403" s="21"/>
      <c r="AQ403" s="21"/>
      <c r="AR403" s="21"/>
      <c r="AS403" s="21"/>
      <c r="AT403" s="21"/>
      <c r="AU403" s="21"/>
      <c r="AV403" s="21"/>
      <c r="AW403" s="21"/>
      <c r="AX403" s="21"/>
      <c r="AY403" s="21"/>
      <c r="AZ403" s="21"/>
      <c r="BA403" s="21"/>
      <c r="BB403" s="21"/>
      <c r="BC403" s="21"/>
      <c r="BD403" s="21"/>
      <c r="BE403" s="21"/>
      <c r="BF403" s="21"/>
      <c r="BG403" s="21"/>
      <c r="BH403" s="21"/>
      <c r="BI403" s="21"/>
    </row>
    <row r="404" spans="1:61" x14ac:dyDescent="0.2">
      <c r="A404" s="25"/>
      <c r="B404" s="25"/>
      <c r="C404" s="25"/>
      <c r="D404" s="25"/>
      <c r="E404" s="25"/>
      <c r="F404" s="25"/>
      <c r="G404" s="25"/>
      <c r="H404" s="25"/>
      <c r="I404" s="25"/>
      <c r="J404" s="25"/>
      <c r="K404" s="25"/>
      <c r="L404" s="17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  <c r="AA404" s="21"/>
      <c r="AB404" s="21"/>
      <c r="AC404" s="21"/>
      <c r="AD404" s="21"/>
      <c r="AE404" s="21"/>
      <c r="AF404" s="21"/>
      <c r="AG404" s="21"/>
      <c r="AH404" s="21"/>
      <c r="AI404" s="21"/>
      <c r="AJ404" s="21"/>
      <c r="AK404" s="21"/>
      <c r="AL404" s="21"/>
      <c r="AM404" s="21"/>
      <c r="AN404" s="21"/>
      <c r="AO404" s="21"/>
      <c r="AP404" s="21"/>
      <c r="AQ404" s="21"/>
      <c r="AR404" s="21"/>
      <c r="AS404" s="21"/>
      <c r="AT404" s="21"/>
      <c r="AU404" s="21"/>
      <c r="AV404" s="21"/>
      <c r="AW404" s="21"/>
      <c r="AX404" s="21"/>
      <c r="AY404" s="21"/>
      <c r="AZ404" s="21"/>
      <c r="BA404" s="21"/>
      <c r="BB404" s="21"/>
      <c r="BC404" s="21"/>
      <c r="BD404" s="21"/>
      <c r="BE404" s="21"/>
      <c r="BF404" s="21"/>
      <c r="BG404" s="21"/>
      <c r="BH404" s="21"/>
      <c r="BI404" s="21"/>
    </row>
    <row r="405" spans="1:61" x14ac:dyDescent="0.2">
      <c r="A405" s="25"/>
      <c r="B405" s="25"/>
      <c r="C405" s="25"/>
      <c r="D405" s="25"/>
      <c r="E405" s="25"/>
      <c r="F405" s="25"/>
      <c r="G405" s="25"/>
      <c r="H405" s="25"/>
      <c r="I405" s="25"/>
      <c r="J405" s="25"/>
      <c r="K405" s="25"/>
      <c r="L405" s="17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  <c r="AA405" s="21"/>
      <c r="AB405" s="21"/>
      <c r="AC405" s="21"/>
      <c r="AD405" s="21"/>
      <c r="AE405" s="21"/>
      <c r="AF405" s="21"/>
      <c r="AG405" s="21"/>
      <c r="AH405" s="21"/>
      <c r="AI405" s="21"/>
      <c r="AJ405" s="21"/>
      <c r="AK405" s="21"/>
      <c r="AL405" s="21"/>
      <c r="AM405" s="21"/>
      <c r="AN405" s="21"/>
      <c r="AO405" s="21"/>
      <c r="AP405" s="21"/>
      <c r="AQ405" s="21"/>
      <c r="AR405" s="21"/>
      <c r="AS405" s="21"/>
      <c r="AT405" s="21"/>
      <c r="AU405" s="21"/>
      <c r="AV405" s="21"/>
      <c r="AW405" s="21"/>
      <c r="AX405" s="21"/>
      <c r="AY405" s="21"/>
      <c r="AZ405" s="21"/>
      <c r="BA405" s="21"/>
      <c r="BB405" s="21"/>
      <c r="BC405" s="21"/>
      <c r="BD405" s="21"/>
      <c r="BE405" s="21"/>
      <c r="BF405" s="21"/>
      <c r="BG405" s="21"/>
      <c r="BH405" s="21"/>
      <c r="BI405" s="21"/>
    </row>
    <row r="406" spans="1:61" x14ac:dyDescent="0.2">
      <c r="A406" s="25"/>
      <c r="B406" s="25"/>
      <c r="C406" s="25"/>
      <c r="D406" s="25"/>
      <c r="E406" s="25"/>
      <c r="F406" s="25"/>
      <c r="G406" s="25"/>
      <c r="H406" s="25"/>
      <c r="I406" s="25"/>
      <c r="J406" s="25"/>
      <c r="K406" s="25"/>
      <c r="L406" s="17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  <c r="AA406" s="21"/>
      <c r="AB406" s="21"/>
      <c r="AC406" s="21"/>
      <c r="AD406" s="21"/>
      <c r="AE406" s="21"/>
      <c r="AF406" s="21"/>
      <c r="AG406" s="21"/>
      <c r="AH406" s="21"/>
      <c r="AI406" s="21"/>
      <c r="AJ406" s="21"/>
      <c r="AK406" s="21"/>
      <c r="AL406" s="21"/>
      <c r="AM406" s="21"/>
      <c r="AN406" s="21"/>
      <c r="AO406" s="21"/>
      <c r="AP406" s="21"/>
      <c r="AQ406" s="21"/>
      <c r="AR406" s="21"/>
      <c r="AS406" s="21"/>
      <c r="AT406" s="21"/>
      <c r="AU406" s="21"/>
      <c r="AV406" s="21"/>
      <c r="AW406" s="21"/>
      <c r="AX406" s="21"/>
      <c r="AY406" s="21"/>
      <c r="AZ406" s="21"/>
      <c r="BA406" s="21"/>
      <c r="BB406" s="21"/>
      <c r="BC406" s="21"/>
      <c r="BD406" s="21"/>
      <c r="BE406" s="21"/>
      <c r="BF406" s="21"/>
      <c r="BG406" s="21"/>
      <c r="BH406" s="21"/>
      <c r="BI406" s="21"/>
    </row>
    <row r="407" spans="1:61" x14ac:dyDescent="0.2">
      <c r="A407" s="25"/>
      <c r="B407" s="25"/>
      <c r="C407" s="25"/>
      <c r="D407" s="25"/>
      <c r="E407" s="25"/>
      <c r="F407" s="25"/>
      <c r="G407" s="25"/>
      <c r="H407" s="25"/>
      <c r="I407" s="25"/>
      <c r="J407" s="25"/>
      <c r="K407" s="25"/>
      <c r="L407" s="17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  <c r="AA407" s="21"/>
      <c r="AB407" s="21"/>
      <c r="AC407" s="21"/>
      <c r="AD407" s="21"/>
      <c r="AE407" s="21"/>
      <c r="AF407" s="21"/>
      <c r="AG407" s="21"/>
      <c r="AH407" s="21"/>
      <c r="AI407" s="21"/>
      <c r="AJ407" s="21"/>
      <c r="AK407" s="21"/>
      <c r="AL407" s="21"/>
      <c r="AM407" s="21"/>
      <c r="AN407" s="21"/>
      <c r="AO407" s="21"/>
      <c r="AP407" s="21"/>
      <c r="AQ407" s="21"/>
      <c r="AR407" s="21"/>
      <c r="AS407" s="21"/>
      <c r="AT407" s="21"/>
      <c r="AU407" s="21"/>
      <c r="AV407" s="21"/>
      <c r="AW407" s="21"/>
      <c r="AX407" s="21"/>
      <c r="AY407" s="21"/>
      <c r="AZ407" s="21"/>
      <c r="BA407" s="21"/>
      <c r="BB407" s="21"/>
      <c r="BC407" s="21"/>
      <c r="BD407" s="21"/>
      <c r="BE407" s="21"/>
      <c r="BF407" s="21"/>
      <c r="BG407" s="21"/>
      <c r="BH407" s="21"/>
      <c r="BI407" s="21"/>
    </row>
    <row r="408" spans="1:61" x14ac:dyDescent="0.2">
      <c r="A408" s="25"/>
      <c r="B408" s="25"/>
      <c r="C408" s="25"/>
      <c r="D408" s="25"/>
      <c r="E408" s="25"/>
      <c r="F408" s="25"/>
      <c r="G408" s="25"/>
      <c r="H408" s="25"/>
      <c r="I408" s="25"/>
      <c r="J408" s="25"/>
      <c r="K408" s="25"/>
      <c r="L408" s="17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  <c r="AA408" s="21"/>
      <c r="AB408" s="21"/>
      <c r="AC408" s="21"/>
      <c r="AD408" s="21"/>
      <c r="AE408" s="21"/>
      <c r="AF408" s="21"/>
      <c r="AG408" s="21"/>
      <c r="AH408" s="21"/>
      <c r="AI408" s="21"/>
      <c r="AJ408" s="21"/>
      <c r="AK408" s="21"/>
      <c r="AL408" s="21"/>
      <c r="AM408" s="21"/>
      <c r="AN408" s="21"/>
      <c r="AO408" s="21"/>
      <c r="AP408" s="21"/>
      <c r="AQ408" s="21"/>
      <c r="AR408" s="21"/>
      <c r="AS408" s="21"/>
      <c r="AT408" s="21"/>
      <c r="AU408" s="21"/>
      <c r="AV408" s="21"/>
      <c r="AW408" s="21"/>
      <c r="AX408" s="21"/>
      <c r="AY408" s="21"/>
      <c r="AZ408" s="21"/>
      <c r="BA408" s="21"/>
      <c r="BB408" s="21"/>
      <c r="BC408" s="21"/>
      <c r="BD408" s="21"/>
      <c r="BE408" s="21"/>
      <c r="BF408" s="21"/>
      <c r="BG408" s="21"/>
      <c r="BH408" s="21"/>
      <c r="BI408" s="21"/>
    </row>
    <row r="409" spans="1:61" x14ac:dyDescent="0.2">
      <c r="A409" s="25"/>
      <c r="B409" s="25"/>
      <c r="C409" s="25"/>
      <c r="D409" s="25"/>
      <c r="E409" s="25"/>
      <c r="F409" s="25"/>
      <c r="G409" s="25"/>
      <c r="H409" s="25"/>
      <c r="I409" s="25"/>
      <c r="J409" s="25"/>
      <c r="K409" s="25"/>
      <c r="L409" s="17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  <c r="AA409" s="21"/>
      <c r="AB409" s="21"/>
      <c r="AC409" s="21"/>
      <c r="AD409" s="21"/>
      <c r="AE409" s="21"/>
      <c r="AF409" s="21"/>
      <c r="AG409" s="21"/>
      <c r="AH409" s="21"/>
      <c r="AI409" s="21"/>
      <c r="AJ409" s="21"/>
      <c r="AK409" s="21"/>
      <c r="AL409" s="21"/>
      <c r="AM409" s="21"/>
      <c r="AN409" s="21"/>
      <c r="AO409" s="21"/>
      <c r="AP409" s="21"/>
      <c r="AQ409" s="21"/>
      <c r="AR409" s="21"/>
      <c r="AS409" s="21"/>
      <c r="AT409" s="21"/>
      <c r="AU409" s="21"/>
      <c r="AV409" s="21"/>
      <c r="AW409" s="21"/>
      <c r="AX409" s="21"/>
      <c r="AY409" s="21"/>
      <c r="AZ409" s="21"/>
      <c r="BA409" s="21"/>
      <c r="BB409" s="21"/>
      <c r="BC409" s="21"/>
      <c r="BD409" s="21"/>
      <c r="BE409" s="21"/>
      <c r="BF409" s="21"/>
      <c r="BG409" s="21"/>
      <c r="BH409" s="21"/>
      <c r="BI409" s="21"/>
    </row>
    <row r="410" spans="1:61" x14ac:dyDescent="0.2">
      <c r="A410" s="25"/>
      <c r="B410" s="25"/>
      <c r="C410" s="25"/>
      <c r="D410" s="25"/>
      <c r="E410" s="25"/>
      <c r="F410" s="25"/>
      <c r="G410" s="25"/>
      <c r="H410" s="25"/>
      <c r="I410" s="25"/>
      <c r="J410" s="25"/>
      <c r="K410" s="25"/>
      <c r="L410" s="17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  <c r="AA410" s="21"/>
      <c r="AB410" s="21"/>
      <c r="AC410" s="21"/>
      <c r="AD410" s="21"/>
      <c r="AE410" s="21"/>
      <c r="AF410" s="21"/>
      <c r="AG410" s="21"/>
      <c r="AH410" s="21"/>
      <c r="AI410" s="21"/>
      <c r="AJ410" s="21"/>
      <c r="AK410" s="21"/>
      <c r="AL410" s="21"/>
      <c r="AM410" s="21"/>
      <c r="AN410" s="21"/>
      <c r="AO410" s="21"/>
      <c r="AP410" s="21"/>
      <c r="AQ410" s="21"/>
      <c r="AR410" s="21"/>
      <c r="AS410" s="21"/>
      <c r="AT410" s="21"/>
      <c r="AU410" s="21"/>
      <c r="AV410" s="21"/>
      <c r="AW410" s="21"/>
      <c r="AX410" s="21"/>
      <c r="AY410" s="21"/>
      <c r="AZ410" s="21"/>
      <c r="BA410" s="21"/>
      <c r="BB410" s="21"/>
      <c r="BC410" s="21"/>
      <c r="BD410" s="21"/>
      <c r="BE410" s="21"/>
      <c r="BF410" s="21"/>
      <c r="BG410" s="21"/>
      <c r="BH410" s="21"/>
      <c r="BI410" s="21"/>
    </row>
    <row r="411" spans="1:61" x14ac:dyDescent="0.2">
      <c r="A411" s="25"/>
      <c r="B411" s="25"/>
      <c r="C411" s="25"/>
      <c r="D411" s="25"/>
      <c r="E411" s="25"/>
      <c r="F411" s="25"/>
      <c r="G411" s="25"/>
      <c r="H411" s="25"/>
      <c r="I411" s="25"/>
      <c r="J411" s="25"/>
      <c r="K411" s="25"/>
      <c r="L411" s="17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  <c r="AA411" s="21"/>
      <c r="AB411" s="21"/>
      <c r="AC411" s="21"/>
      <c r="AD411" s="21"/>
      <c r="AE411" s="21"/>
      <c r="AF411" s="21"/>
      <c r="AG411" s="21"/>
      <c r="AH411" s="21"/>
      <c r="AI411" s="21"/>
      <c r="AJ411" s="21"/>
      <c r="AK411" s="21"/>
      <c r="AL411" s="21"/>
      <c r="AM411" s="21"/>
      <c r="AN411" s="21"/>
      <c r="AO411" s="21"/>
      <c r="AP411" s="21"/>
      <c r="AQ411" s="21"/>
      <c r="AR411" s="21"/>
      <c r="AS411" s="21"/>
      <c r="AT411" s="21"/>
      <c r="AU411" s="21"/>
      <c r="AV411" s="21"/>
      <c r="AW411" s="21"/>
      <c r="AX411" s="21"/>
      <c r="AY411" s="21"/>
      <c r="AZ411" s="21"/>
      <c r="BA411" s="21"/>
      <c r="BB411" s="21"/>
      <c r="BC411" s="21"/>
      <c r="BD411" s="21"/>
      <c r="BE411" s="21"/>
      <c r="BF411" s="21"/>
      <c r="BG411" s="21"/>
      <c r="BH411" s="21"/>
      <c r="BI411" s="21"/>
    </row>
    <row r="412" spans="1:61" x14ac:dyDescent="0.2">
      <c r="A412" s="25"/>
      <c r="B412" s="25"/>
      <c r="C412" s="25"/>
      <c r="D412" s="25"/>
      <c r="E412" s="25"/>
      <c r="F412" s="25"/>
      <c r="G412" s="25"/>
      <c r="H412" s="25"/>
      <c r="I412" s="25"/>
      <c r="J412" s="25"/>
      <c r="K412" s="25"/>
      <c r="L412" s="17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  <c r="AA412" s="21"/>
      <c r="AB412" s="21"/>
      <c r="AC412" s="21"/>
      <c r="AD412" s="21"/>
      <c r="AE412" s="21"/>
      <c r="AF412" s="21"/>
      <c r="AG412" s="21"/>
      <c r="AH412" s="21"/>
      <c r="AI412" s="21"/>
      <c r="AJ412" s="21"/>
      <c r="AK412" s="21"/>
      <c r="AL412" s="21"/>
      <c r="AM412" s="21"/>
      <c r="AN412" s="21"/>
      <c r="AO412" s="21"/>
      <c r="AP412" s="21"/>
      <c r="AQ412" s="21"/>
      <c r="AR412" s="21"/>
      <c r="AS412" s="21"/>
      <c r="AT412" s="21"/>
      <c r="AU412" s="21"/>
      <c r="AV412" s="21"/>
      <c r="AW412" s="21"/>
      <c r="AX412" s="21"/>
      <c r="AY412" s="21"/>
      <c r="AZ412" s="21"/>
      <c r="BA412" s="21"/>
      <c r="BB412" s="21"/>
      <c r="BC412" s="21"/>
      <c r="BD412" s="21"/>
      <c r="BE412" s="21"/>
      <c r="BF412" s="21"/>
      <c r="BG412" s="21"/>
      <c r="BH412" s="21"/>
      <c r="BI412" s="21"/>
    </row>
    <row r="413" spans="1:61" x14ac:dyDescent="0.2">
      <c r="A413" s="25"/>
      <c r="B413" s="25"/>
      <c r="C413" s="25"/>
      <c r="D413" s="25"/>
      <c r="E413" s="25"/>
      <c r="F413" s="25"/>
      <c r="G413" s="25"/>
      <c r="H413" s="25"/>
      <c r="I413" s="25"/>
      <c r="J413" s="25"/>
      <c r="K413" s="25"/>
      <c r="L413" s="17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  <c r="AA413" s="21"/>
      <c r="AB413" s="21"/>
      <c r="AC413" s="21"/>
      <c r="AD413" s="21"/>
      <c r="AE413" s="21"/>
      <c r="AF413" s="21"/>
      <c r="AG413" s="21"/>
      <c r="AH413" s="21"/>
      <c r="AI413" s="21"/>
      <c r="AJ413" s="21"/>
      <c r="AK413" s="21"/>
      <c r="AL413" s="21"/>
      <c r="AM413" s="21"/>
      <c r="AN413" s="21"/>
      <c r="AO413" s="21"/>
      <c r="AP413" s="21"/>
      <c r="AQ413" s="21"/>
      <c r="AR413" s="21"/>
      <c r="AS413" s="21"/>
      <c r="AT413" s="21"/>
      <c r="AU413" s="21"/>
      <c r="AV413" s="21"/>
      <c r="AW413" s="21"/>
      <c r="AX413" s="21"/>
      <c r="AY413" s="21"/>
      <c r="AZ413" s="21"/>
      <c r="BA413" s="21"/>
      <c r="BB413" s="21"/>
      <c r="BC413" s="21"/>
      <c r="BD413" s="21"/>
      <c r="BE413" s="21"/>
      <c r="BF413" s="21"/>
      <c r="BG413" s="21"/>
      <c r="BH413" s="21"/>
      <c r="BI413" s="21"/>
    </row>
    <row r="414" spans="1:61" x14ac:dyDescent="0.2">
      <c r="A414" s="25"/>
      <c r="B414" s="25"/>
      <c r="C414" s="25"/>
      <c r="D414" s="25"/>
      <c r="E414" s="25"/>
      <c r="F414" s="25"/>
      <c r="G414" s="25"/>
      <c r="H414" s="25"/>
      <c r="I414" s="25"/>
      <c r="J414" s="25"/>
      <c r="K414" s="25"/>
      <c r="L414" s="17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  <c r="AA414" s="21"/>
      <c r="AB414" s="21"/>
      <c r="AC414" s="21"/>
      <c r="AD414" s="21"/>
      <c r="AE414" s="21"/>
      <c r="AF414" s="21"/>
      <c r="AG414" s="21"/>
      <c r="AH414" s="21"/>
      <c r="AI414" s="21"/>
      <c r="AJ414" s="21"/>
      <c r="AK414" s="21"/>
      <c r="AL414" s="21"/>
      <c r="AM414" s="21"/>
      <c r="AN414" s="21"/>
      <c r="AO414" s="21"/>
      <c r="AP414" s="21"/>
      <c r="AQ414" s="21"/>
      <c r="AR414" s="21"/>
      <c r="AS414" s="21"/>
      <c r="AT414" s="21"/>
      <c r="AU414" s="21"/>
      <c r="AV414" s="21"/>
      <c r="AW414" s="21"/>
      <c r="AX414" s="21"/>
      <c r="AY414" s="21"/>
      <c r="AZ414" s="21"/>
      <c r="BA414" s="21"/>
      <c r="BB414" s="21"/>
      <c r="BC414" s="21"/>
      <c r="BD414" s="21"/>
      <c r="BE414" s="21"/>
      <c r="BF414" s="21"/>
      <c r="BG414" s="21"/>
      <c r="BH414" s="21"/>
      <c r="BI414" s="21"/>
    </row>
    <row r="415" spans="1:61" x14ac:dyDescent="0.2">
      <c r="A415" s="25"/>
      <c r="B415" s="25"/>
      <c r="C415" s="25"/>
      <c r="D415" s="25"/>
      <c r="E415" s="25"/>
      <c r="F415" s="25"/>
      <c r="G415" s="25"/>
      <c r="H415" s="25"/>
      <c r="I415" s="25"/>
      <c r="J415" s="25"/>
      <c r="K415" s="25"/>
      <c r="L415" s="17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  <c r="AA415" s="21"/>
      <c r="AB415" s="21"/>
      <c r="AC415" s="21"/>
      <c r="AD415" s="21"/>
      <c r="AE415" s="21"/>
      <c r="AF415" s="21"/>
      <c r="AG415" s="21"/>
      <c r="AH415" s="21"/>
      <c r="AI415" s="21"/>
      <c r="AJ415" s="21"/>
      <c r="AK415" s="21"/>
      <c r="AL415" s="21"/>
      <c r="AM415" s="21"/>
      <c r="AN415" s="21"/>
      <c r="AO415" s="21"/>
      <c r="AP415" s="21"/>
      <c r="AQ415" s="21"/>
      <c r="AR415" s="21"/>
      <c r="AS415" s="21"/>
      <c r="AT415" s="21"/>
      <c r="AU415" s="21"/>
      <c r="AV415" s="21"/>
      <c r="AW415" s="21"/>
      <c r="AX415" s="21"/>
      <c r="AY415" s="21"/>
      <c r="AZ415" s="21"/>
      <c r="BA415" s="21"/>
      <c r="BB415" s="21"/>
      <c r="BC415" s="21"/>
      <c r="BD415" s="21"/>
      <c r="BE415" s="21"/>
      <c r="BF415" s="21"/>
      <c r="BG415" s="21"/>
      <c r="BH415" s="21"/>
      <c r="BI415" s="21"/>
    </row>
    <row r="416" spans="1:61" x14ac:dyDescent="0.2">
      <c r="A416" s="25"/>
      <c r="B416" s="25"/>
      <c r="C416" s="25"/>
      <c r="D416" s="25"/>
      <c r="E416" s="25"/>
      <c r="F416" s="25"/>
      <c r="G416" s="25"/>
      <c r="H416" s="25"/>
      <c r="I416" s="25"/>
      <c r="J416" s="25"/>
      <c r="K416" s="25"/>
      <c r="L416" s="17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  <c r="AA416" s="21"/>
      <c r="AB416" s="21"/>
      <c r="AC416" s="21"/>
      <c r="AD416" s="21"/>
      <c r="AE416" s="21"/>
      <c r="AF416" s="21"/>
      <c r="AG416" s="21"/>
      <c r="AH416" s="21"/>
      <c r="AI416" s="21"/>
      <c r="AJ416" s="21"/>
      <c r="AK416" s="21"/>
      <c r="AL416" s="21"/>
      <c r="AM416" s="21"/>
      <c r="AN416" s="21"/>
      <c r="AO416" s="21"/>
      <c r="AP416" s="21"/>
      <c r="AQ416" s="21"/>
      <c r="AR416" s="21"/>
      <c r="AS416" s="21"/>
      <c r="AT416" s="21"/>
      <c r="AU416" s="21"/>
      <c r="AV416" s="21"/>
      <c r="AW416" s="21"/>
      <c r="AX416" s="21"/>
      <c r="AY416" s="21"/>
      <c r="AZ416" s="21"/>
      <c r="BA416" s="21"/>
      <c r="BB416" s="21"/>
      <c r="BC416" s="21"/>
      <c r="BD416" s="21"/>
      <c r="BE416" s="21"/>
      <c r="BF416" s="21"/>
      <c r="BG416" s="21"/>
      <c r="BH416" s="21"/>
      <c r="BI416" s="21"/>
    </row>
    <row r="417" spans="1:61" x14ac:dyDescent="0.2">
      <c r="A417" s="25"/>
      <c r="B417" s="25"/>
      <c r="C417" s="25"/>
      <c r="D417" s="25"/>
      <c r="E417" s="25"/>
      <c r="F417" s="25"/>
      <c r="G417" s="25"/>
      <c r="H417" s="25"/>
      <c r="I417" s="25"/>
      <c r="J417" s="25"/>
      <c r="K417" s="25"/>
      <c r="L417" s="17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  <c r="AA417" s="21"/>
      <c r="AB417" s="21"/>
      <c r="AC417" s="21"/>
      <c r="AD417" s="21"/>
      <c r="AE417" s="21"/>
      <c r="AF417" s="21"/>
      <c r="AG417" s="21"/>
      <c r="AH417" s="21"/>
      <c r="AI417" s="21"/>
      <c r="AJ417" s="21"/>
      <c r="AK417" s="21"/>
      <c r="AL417" s="21"/>
      <c r="AM417" s="21"/>
      <c r="AN417" s="21"/>
      <c r="AO417" s="21"/>
      <c r="AP417" s="21"/>
      <c r="AQ417" s="21"/>
      <c r="AR417" s="21"/>
      <c r="AS417" s="21"/>
      <c r="AT417" s="21"/>
      <c r="AU417" s="21"/>
      <c r="AV417" s="21"/>
      <c r="AW417" s="21"/>
      <c r="AX417" s="21"/>
      <c r="AY417" s="21"/>
      <c r="AZ417" s="21"/>
      <c r="BA417" s="21"/>
      <c r="BB417" s="21"/>
      <c r="BC417" s="21"/>
      <c r="BD417" s="21"/>
      <c r="BE417" s="21"/>
      <c r="BF417" s="21"/>
      <c r="BG417" s="21"/>
      <c r="BH417" s="21"/>
      <c r="BI417" s="21"/>
    </row>
    <row r="418" spans="1:61" x14ac:dyDescent="0.2">
      <c r="A418" s="25"/>
      <c r="B418" s="25"/>
      <c r="C418" s="25"/>
      <c r="D418" s="25"/>
      <c r="E418" s="25"/>
      <c r="F418" s="25"/>
      <c r="G418" s="25"/>
      <c r="H418" s="25"/>
      <c r="I418" s="25"/>
      <c r="J418" s="25"/>
      <c r="K418" s="25"/>
      <c r="L418" s="17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  <c r="AA418" s="21"/>
      <c r="AB418" s="21"/>
      <c r="AC418" s="21"/>
      <c r="AD418" s="21"/>
      <c r="AE418" s="21"/>
      <c r="AF418" s="21"/>
      <c r="AG418" s="21"/>
      <c r="AH418" s="21"/>
      <c r="AI418" s="21"/>
      <c r="AJ418" s="21"/>
      <c r="AK418" s="21"/>
      <c r="AL418" s="21"/>
      <c r="AM418" s="21"/>
      <c r="AN418" s="21"/>
      <c r="AO418" s="21"/>
      <c r="AP418" s="21"/>
      <c r="AQ418" s="21"/>
      <c r="AR418" s="21"/>
      <c r="AS418" s="21"/>
      <c r="AT418" s="21"/>
      <c r="AU418" s="21"/>
      <c r="AV418" s="21"/>
      <c r="AW418" s="21"/>
      <c r="AX418" s="21"/>
      <c r="AY418" s="21"/>
      <c r="AZ418" s="21"/>
      <c r="BA418" s="21"/>
      <c r="BB418" s="21"/>
      <c r="BC418" s="21"/>
      <c r="BD418" s="21"/>
      <c r="BE418" s="21"/>
      <c r="BF418" s="21"/>
      <c r="BG418" s="21"/>
      <c r="BH418" s="21"/>
      <c r="BI418" s="21"/>
    </row>
    <row r="419" spans="1:61" x14ac:dyDescent="0.2">
      <c r="A419" s="25"/>
      <c r="B419" s="25"/>
      <c r="C419" s="25"/>
      <c r="D419" s="25"/>
      <c r="E419" s="25"/>
      <c r="F419" s="25"/>
      <c r="G419" s="25"/>
      <c r="H419" s="25"/>
      <c r="I419" s="25"/>
      <c r="J419" s="25"/>
      <c r="K419" s="25"/>
      <c r="L419" s="17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  <c r="AA419" s="21"/>
      <c r="AB419" s="21"/>
      <c r="AC419" s="21"/>
      <c r="AD419" s="21"/>
      <c r="AE419" s="21"/>
      <c r="AF419" s="21"/>
      <c r="AG419" s="21"/>
      <c r="AH419" s="21"/>
      <c r="AI419" s="21"/>
      <c r="AJ419" s="21"/>
      <c r="AK419" s="21"/>
      <c r="AL419" s="21"/>
      <c r="AM419" s="21"/>
      <c r="AN419" s="21"/>
      <c r="AO419" s="21"/>
      <c r="AP419" s="21"/>
      <c r="AQ419" s="21"/>
      <c r="AR419" s="21"/>
      <c r="AS419" s="21"/>
      <c r="AT419" s="21"/>
      <c r="AU419" s="21"/>
      <c r="AV419" s="21"/>
      <c r="AW419" s="21"/>
      <c r="AX419" s="21"/>
      <c r="AY419" s="21"/>
      <c r="AZ419" s="21"/>
      <c r="BA419" s="21"/>
      <c r="BB419" s="21"/>
      <c r="BC419" s="21"/>
      <c r="BD419" s="21"/>
      <c r="BE419" s="21"/>
      <c r="BF419" s="21"/>
      <c r="BG419" s="21"/>
      <c r="BH419" s="21"/>
      <c r="BI419" s="21"/>
    </row>
    <row r="420" spans="1:61" x14ac:dyDescent="0.2">
      <c r="A420" s="25"/>
      <c r="B420" s="25"/>
      <c r="C420" s="25"/>
      <c r="D420" s="25"/>
      <c r="E420" s="25"/>
      <c r="F420" s="25"/>
      <c r="G420" s="25"/>
      <c r="H420" s="25"/>
      <c r="I420" s="25"/>
      <c r="J420" s="25"/>
      <c r="K420" s="25"/>
      <c r="L420" s="17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  <c r="AA420" s="21"/>
      <c r="AB420" s="21"/>
      <c r="AC420" s="21"/>
      <c r="AD420" s="21"/>
      <c r="AE420" s="21"/>
      <c r="AF420" s="21"/>
      <c r="AG420" s="21"/>
      <c r="AH420" s="21"/>
      <c r="AI420" s="21"/>
      <c r="AJ420" s="21"/>
      <c r="AK420" s="21"/>
      <c r="AL420" s="21"/>
      <c r="AM420" s="21"/>
      <c r="AN420" s="21"/>
      <c r="AO420" s="21"/>
      <c r="AP420" s="21"/>
      <c r="AQ420" s="21"/>
      <c r="AR420" s="21"/>
      <c r="AS420" s="21"/>
      <c r="AT420" s="21"/>
      <c r="AU420" s="21"/>
      <c r="AV420" s="21"/>
      <c r="AW420" s="21"/>
      <c r="AX420" s="21"/>
      <c r="AY420" s="21"/>
      <c r="AZ420" s="21"/>
      <c r="BA420" s="21"/>
      <c r="BB420" s="21"/>
      <c r="BC420" s="21"/>
      <c r="BD420" s="21"/>
      <c r="BE420" s="21"/>
      <c r="BF420" s="21"/>
      <c r="BG420" s="21"/>
      <c r="BH420" s="21"/>
      <c r="BI420" s="21"/>
    </row>
    <row r="421" spans="1:61" x14ac:dyDescent="0.2">
      <c r="A421" s="25"/>
      <c r="B421" s="25"/>
      <c r="C421" s="25"/>
      <c r="D421" s="25"/>
      <c r="E421" s="25"/>
      <c r="F421" s="25"/>
      <c r="G421" s="25"/>
      <c r="H421" s="25"/>
      <c r="I421" s="25"/>
      <c r="J421" s="25"/>
      <c r="K421" s="25"/>
      <c r="L421" s="17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  <c r="AA421" s="21"/>
      <c r="AB421" s="21"/>
      <c r="AC421" s="21"/>
      <c r="AD421" s="21"/>
      <c r="AE421" s="21"/>
      <c r="AF421" s="21"/>
      <c r="AG421" s="21"/>
      <c r="AH421" s="21"/>
      <c r="AI421" s="21"/>
      <c r="AJ421" s="21"/>
      <c r="AK421" s="21"/>
      <c r="AL421" s="21"/>
      <c r="AM421" s="21"/>
      <c r="AN421" s="21"/>
      <c r="AO421" s="21"/>
      <c r="AP421" s="21"/>
      <c r="AQ421" s="21"/>
      <c r="AR421" s="21"/>
      <c r="AS421" s="21"/>
      <c r="AT421" s="21"/>
      <c r="AU421" s="21"/>
      <c r="AV421" s="21"/>
      <c r="AW421" s="21"/>
      <c r="AX421" s="21"/>
      <c r="AY421" s="21"/>
      <c r="AZ421" s="21"/>
      <c r="BA421" s="21"/>
      <c r="BB421" s="21"/>
      <c r="BC421" s="21"/>
      <c r="BD421" s="21"/>
      <c r="BE421" s="21"/>
      <c r="BF421" s="21"/>
      <c r="BG421" s="21"/>
      <c r="BH421" s="21"/>
      <c r="BI421" s="21"/>
    </row>
    <row r="422" spans="1:61" x14ac:dyDescent="0.2">
      <c r="A422" s="25"/>
      <c r="B422" s="25"/>
      <c r="C422" s="25"/>
      <c r="D422" s="25"/>
      <c r="E422" s="25"/>
      <c r="F422" s="25"/>
      <c r="G422" s="25"/>
      <c r="H422" s="25"/>
      <c r="I422" s="25"/>
      <c r="J422" s="25"/>
      <c r="K422" s="25"/>
      <c r="L422" s="17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  <c r="AA422" s="21"/>
      <c r="AB422" s="21"/>
      <c r="AC422" s="21"/>
      <c r="AD422" s="21"/>
      <c r="AE422" s="21"/>
      <c r="AF422" s="21"/>
      <c r="AG422" s="21"/>
      <c r="AH422" s="21"/>
      <c r="AI422" s="21"/>
      <c r="AJ422" s="21"/>
      <c r="AK422" s="21"/>
      <c r="AL422" s="21"/>
      <c r="AM422" s="21"/>
      <c r="AN422" s="21"/>
      <c r="AO422" s="21"/>
      <c r="AP422" s="21"/>
      <c r="AQ422" s="21"/>
      <c r="AR422" s="21"/>
      <c r="AS422" s="21"/>
      <c r="AT422" s="21"/>
      <c r="AU422" s="21"/>
      <c r="AV422" s="21"/>
      <c r="AW422" s="21"/>
      <c r="AX422" s="21"/>
      <c r="AY422" s="21"/>
      <c r="AZ422" s="21"/>
      <c r="BA422" s="21"/>
      <c r="BB422" s="21"/>
      <c r="BC422" s="21"/>
      <c r="BD422" s="21"/>
      <c r="BE422" s="21"/>
      <c r="BF422" s="21"/>
      <c r="BG422" s="21"/>
      <c r="BH422" s="21"/>
      <c r="BI422" s="21"/>
    </row>
    <row r="423" spans="1:61" x14ac:dyDescent="0.2">
      <c r="A423" s="25"/>
      <c r="B423" s="25"/>
      <c r="C423" s="25"/>
      <c r="D423" s="25"/>
      <c r="E423" s="25"/>
      <c r="F423" s="25"/>
      <c r="G423" s="25"/>
      <c r="H423" s="25"/>
      <c r="I423" s="25"/>
      <c r="J423" s="25"/>
      <c r="K423" s="25"/>
      <c r="L423" s="17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  <c r="AA423" s="21"/>
      <c r="AB423" s="21"/>
      <c r="AC423" s="21"/>
      <c r="AD423" s="21"/>
      <c r="AE423" s="21"/>
      <c r="AF423" s="21"/>
      <c r="AG423" s="21"/>
      <c r="AH423" s="21"/>
      <c r="AI423" s="21"/>
      <c r="AJ423" s="21"/>
      <c r="AK423" s="21"/>
      <c r="AL423" s="21"/>
      <c r="AM423" s="21"/>
      <c r="AN423" s="21"/>
      <c r="AO423" s="21"/>
      <c r="AP423" s="21"/>
      <c r="AQ423" s="21"/>
      <c r="AR423" s="21"/>
      <c r="AS423" s="21"/>
      <c r="AT423" s="21"/>
      <c r="AU423" s="21"/>
      <c r="AV423" s="21"/>
      <c r="AW423" s="21"/>
      <c r="AX423" s="21"/>
      <c r="AY423" s="21"/>
      <c r="AZ423" s="21"/>
      <c r="BA423" s="21"/>
      <c r="BB423" s="21"/>
      <c r="BC423" s="21"/>
      <c r="BD423" s="21"/>
      <c r="BE423" s="21"/>
      <c r="BF423" s="21"/>
      <c r="BG423" s="21"/>
      <c r="BH423" s="21"/>
      <c r="BI423" s="21"/>
    </row>
    <row r="424" spans="1:61" x14ac:dyDescent="0.2">
      <c r="A424" s="25"/>
      <c r="B424" s="25"/>
      <c r="C424" s="25"/>
      <c r="D424" s="25"/>
      <c r="E424" s="25"/>
      <c r="F424" s="25"/>
      <c r="G424" s="25"/>
      <c r="H424" s="25"/>
      <c r="I424" s="25"/>
      <c r="J424" s="25"/>
      <c r="K424" s="25"/>
      <c r="L424" s="17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  <c r="AA424" s="21"/>
      <c r="AB424" s="21"/>
      <c r="AC424" s="21"/>
      <c r="AD424" s="21"/>
      <c r="AE424" s="21"/>
      <c r="AF424" s="21"/>
      <c r="AG424" s="21"/>
      <c r="AH424" s="21"/>
      <c r="AI424" s="21"/>
      <c r="AJ424" s="21"/>
      <c r="AK424" s="21"/>
      <c r="AL424" s="21"/>
      <c r="AM424" s="21"/>
      <c r="AN424" s="21"/>
      <c r="AO424" s="21"/>
      <c r="AP424" s="21"/>
      <c r="AQ424" s="21"/>
      <c r="AR424" s="21"/>
      <c r="AS424" s="21"/>
      <c r="AT424" s="21"/>
      <c r="AU424" s="21"/>
      <c r="AV424" s="21"/>
      <c r="AW424" s="21"/>
      <c r="AX424" s="21"/>
      <c r="AY424" s="21"/>
      <c r="AZ424" s="21"/>
      <c r="BA424" s="21"/>
      <c r="BB424" s="21"/>
      <c r="BC424" s="21"/>
      <c r="BD424" s="21"/>
      <c r="BE424" s="21"/>
      <c r="BF424" s="21"/>
      <c r="BG424" s="21"/>
      <c r="BH424" s="21"/>
      <c r="BI424" s="21"/>
    </row>
    <row r="425" spans="1:61" x14ac:dyDescent="0.2">
      <c r="A425" s="25"/>
      <c r="B425" s="25"/>
      <c r="C425" s="25"/>
      <c r="D425" s="25"/>
      <c r="E425" s="25"/>
      <c r="F425" s="25"/>
      <c r="G425" s="25"/>
      <c r="H425" s="25"/>
      <c r="I425" s="25"/>
      <c r="J425" s="25"/>
      <c r="K425" s="25"/>
      <c r="L425" s="17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  <c r="AA425" s="21"/>
      <c r="AB425" s="21"/>
      <c r="AC425" s="21"/>
      <c r="AD425" s="21"/>
      <c r="AE425" s="21"/>
      <c r="AF425" s="21"/>
      <c r="AG425" s="21"/>
      <c r="AH425" s="21"/>
      <c r="AI425" s="21"/>
      <c r="AJ425" s="21"/>
      <c r="AK425" s="21"/>
      <c r="AL425" s="21"/>
      <c r="AM425" s="21"/>
      <c r="AN425" s="21"/>
      <c r="AO425" s="21"/>
      <c r="AP425" s="21"/>
      <c r="AQ425" s="21"/>
      <c r="AR425" s="21"/>
      <c r="AS425" s="21"/>
      <c r="AT425" s="21"/>
      <c r="AU425" s="21"/>
      <c r="AV425" s="21"/>
      <c r="AW425" s="21"/>
      <c r="AX425" s="21"/>
      <c r="AY425" s="21"/>
      <c r="AZ425" s="21"/>
      <c r="BA425" s="21"/>
      <c r="BB425" s="21"/>
      <c r="BC425" s="21"/>
      <c r="BD425" s="21"/>
      <c r="BE425" s="21"/>
      <c r="BF425" s="21"/>
      <c r="BG425" s="21"/>
      <c r="BH425" s="21"/>
      <c r="BI425" s="21"/>
    </row>
    <row r="426" spans="1:61" x14ac:dyDescent="0.2">
      <c r="A426" s="25"/>
      <c r="B426" s="25"/>
      <c r="C426" s="25"/>
      <c r="D426" s="25"/>
      <c r="E426" s="25"/>
      <c r="F426" s="25"/>
      <c r="G426" s="25"/>
      <c r="H426" s="25"/>
      <c r="I426" s="25"/>
      <c r="J426" s="25"/>
      <c r="K426" s="25"/>
      <c r="L426" s="17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  <c r="AA426" s="21"/>
      <c r="AB426" s="21"/>
      <c r="AC426" s="21"/>
      <c r="AD426" s="21"/>
      <c r="AE426" s="21"/>
      <c r="AF426" s="21"/>
      <c r="AG426" s="21"/>
      <c r="AH426" s="21"/>
      <c r="AI426" s="21"/>
      <c r="AJ426" s="21"/>
      <c r="AK426" s="21"/>
      <c r="AL426" s="21"/>
      <c r="AM426" s="21"/>
      <c r="AN426" s="21"/>
      <c r="AO426" s="21"/>
      <c r="AP426" s="21"/>
      <c r="AQ426" s="21"/>
      <c r="AR426" s="21"/>
      <c r="AS426" s="21"/>
      <c r="AT426" s="21"/>
      <c r="AU426" s="21"/>
      <c r="AV426" s="21"/>
      <c r="AW426" s="21"/>
      <c r="AX426" s="21"/>
      <c r="AY426" s="21"/>
      <c r="AZ426" s="21"/>
      <c r="BA426" s="21"/>
      <c r="BB426" s="21"/>
      <c r="BC426" s="21"/>
      <c r="BD426" s="21"/>
      <c r="BE426" s="21"/>
      <c r="BF426" s="21"/>
      <c r="BG426" s="21"/>
      <c r="BH426" s="21"/>
      <c r="BI426" s="21"/>
    </row>
    <row r="427" spans="1:61" x14ac:dyDescent="0.2">
      <c r="A427" s="25"/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17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  <c r="AA427" s="21"/>
      <c r="AB427" s="21"/>
      <c r="AC427" s="21"/>
      <c r="AD427" s="21"/>
      <c r="AE427" s="21"/>
      <c r="AF427" s="21"/>
      <c r="AG427" s="21"/>
      <c r="AH427" s="21"/>
      <c r="AI427" s="21"/>
      <c r="AJ427" s="21"/>
      <c r="AK427" s="21"/>
      <c r="AL427" s="21"/>
      <c r="AM427" s="21"/>
      <c r="AN427" s="21"/>
      <c r="AO427" s="21"/>
      <c r="AP427" s="21"/>
      <c r="AQ427" s="21"/>
      <c r="AR427" s="21"/>
      <c r="AS427" s="21"/>
      <c r="AT427" s="21"/>
      <c r="AU427" s="21"/>
      <c r="AV427" s="21"/>
      <c r="AW427" s="21"/>
      <c r="AX427" s="21"/>
      <c r="AY427" s="21"/>
      <c r="AZ427" s="21"/>
      <c r="BA427" s="21"/>
      <c r="BB427" s="21"/>
      <c r="BC427" s="21"/>
      <c r="BD427" s="21"/>
      <c r="BE427" s="21"/>
      <c r="BF427" s="21"/>
      <c r="BG427" s="21"/>
      <c r="BH427" s="21"/>
      <c r="BI427" s="21"/>
    </row>
    <row r="428" spans="1:61" x14ac:dyDescent="0.2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17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  <c r="AA428" s="21"/>
      <c r="AB428" s="21"/>
      <c r="AC428" s="21"/>
      <c r="AD428" s="21"/>
      <c r="AE428" s="21"/>
      <c r="AF428" s="21"/>
      <c r="AG428" s="21"/>
      <c r="AH428" s="21"/>
      <c r="AI428" s="21"/>
      <c r="AJ428" s="21"/>
      <c r="AK428" s="21"/>
      <c r="AL428" s="21"/>
      <c r="AM428" s="21"/>
      <c r="AN428" s="21"/>
      <c r="AO428" s="21"/>
      <c r="AP428" s="21"/>
      <c r="AQ428" s="21"/>
      <c r="AR428" s="21"/>
      <c r="AS428" s="21"/>
      <c r="AT428" s="21"/>
      <c r="AU428" s="21"/>
      <c r="AV428" s="21"/>
      <c r="AW428" s="21"/>
      <c r="AX428" s="21"/>
      <c r="AY428" s="21"/>
      <c r="AZ428" s="21"/>
      <c r="BA428" s="21"/>
      <c r="BB428" s="21"/>
      <c r="BC428" s="21"/>
      <c r="BD428" s="21"/>
      <c r="BE428" s="21"/>
      <c r="BF428" s="21"/>
      <c r="BG428" s="21"/>
      <c r="BH428" s="21"/>
      <c r="BI428" s="21"/>
    </row>
    <row r="429" spans="1:61" x14ac:dyDescent="0.2">
      <c r="A429" s="25"/>
      <c r="B429" s="25"/>
      <c r="C429" s="25"/>
      <c r="D429" s="25"/>
      <c r="E429" s="25"/>
      <c r="F429" s="25"/>
      <c r="G429" s="25"/>
      <c r="H429" s="25"/>
      <c r="I429" s="25"/>
      <c r="J429" s="25"/>
      <c r="K429" s="25"/>
      <c r="L429" s="17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  <c r="AA429" s="21"/>
      <c r="AB429" s="21"/>
      <c r="AC429" s="21"/>
      <c r="AD429" s="21"/>
      <c r="AE429" s="21"/>
      <c r="AF429" s="21"/>
      <c r="AG429" s="21"/>
      <c r="AH429" s="21"/>
      <c r="AI429" s="21"/>
      <c r="AJ429" s="21"/>
      <c r="AK429" s="21"/>
      <c r="AL429" s="21"/>
      <c r="AM429" s="21"/>
      <c r="AN429" s="21"/>
      <c r="AO429" s="21"/>
      <c r="AP429" s="21"/>
      <c r="AQ429" s="21"/>
      <c r="AR429" s="21"/>
      <c r="AS429" s="21"/>
      <c r="AT429" s="21"/>
      <c r="AU429" s="21"/>
      <c r="AV429" s="21"/>
      <c r="AW429" s="21"/>
      <c r="AX429" s="21"/>
      <c r="AY429" s="21"/>
      <c r="AZ429" s="21"/>
      <c r="BA429" s="21"/>
      <c r="BB429" s="21"/>
      <c r="BC429" s="21"/>
      <c r="BD429" s="21"/>
      <c r="BE429" s="21"/>
      <c r="BF429" s="21"/>
      <c r="BG429" s="21"/>
      <c r="BH429" s="21"/>
      <c r="BI429" s="21"/>
    </row>
    <row r="430" spans="1:61" x14ac:dyDescent="0.2">
      <c r="A430" s="25"/>
      <c r="B430" s="25"/>
      <c r="C430" s="25"/>
      <c r="D430" s="25"/>
      <c r="E430" s="25"/>
      <c r="F430" s="25"/>
      <c r="G430" s="25"/>
      <c r="H430" s="25"/>
      <c r="I430" s="25"/>
      <c r="J430" s="25"/>
      <c r="K430" s="25"/>
      <c r="L430" s="17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  <c r="AA430" s="21"/>
      <c r="AB430" s="21"/>
      <c r="AC430" s="21"/>
      <c r="AD430" s="21"/>
      <c r="AE430" s="21"/>
      <c r="AF430" s="21"/>
      <c r="AG430" s="21"/>
      <c r="AH430" s="21"/>
      <c r="AI430" s="21"/>
      <c r="AJ430" s="21"/>
      <c r="AK430" s="21"/>
      <c r="AL430" s="21"/>
      <c r="AM430" s="21"/>
      <c r="AN430" s="21"/>
      <c r="AO430" s="21"/>
      <c r="AP430" s="21"/>
      <c r="AQ430" s="21"/>
      <c r="AR430" s="21"/>
      <c r="AS430" s="21"/>
      <c r="AT430" s="21"/>
      <c r="AU430" s="21"/>
      <c r="AV430" s="21"/>
      <c r="AW430" s="21"/>
      <c r="AX430" s="21"/>
      <c r="AY430" s="21"/>
      <c r="AZ430" s="21"/>
      <c r="BA430" s="21"/>
      <c r="BB430" s="21"/>
      <c r="BC430" s="21"/>
      <c r="BD430" s="21"/>
      <c r="BE430" s="21"/>
      <c r="BF430" s="21"/>
      <c r="BG430" s="21"/>
      <c r="BH430" s="21"/>
      <c r="BI430" s="21"/>
    </row>
    <row r="431" spans="1:61" x14ac:dyDescent="0.2">
      <c r="A431" s="25"/>
      <c r="B431" s="25"/>
      <c r="C431" s="25"/>
      <c r="D431" s="25"/>
      <c r="E431" s="25"/>
      <c r="F431" s="25"/>
      <c r="G431" s="25"/>
      <c r="H431" s="25"/>
      <c r="I431" s="25"/>
      <c r="J431" s="25"/>
      <c r="K431" s="25"/>
      <c r="L431" s="17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  <c r="AA431" s="21"/>
      <c r="AB431" s="21"/>
      <c r="AC431" s="21"/>
      <c r="AD431" s="21"/>
      <c r="AE431" s="21"/>
      <c r="AF431" s="21"/>
      <c r="AG431" s="21"/>
      <c r="AH431" s="21"/>
      <c r="AI431" s="21"/>
      <c r="AJ431" s="21"/>
      <c r="AK431" s="21"/>
      <c r="AL431" s="21"/>
      <c r="AM431" s="21"/>
      <c r="AN431" s="21"/>
      <c r="AO431" s="21"/>
      <c r="AP431" s="21"/>
      <c r="AQ431" s="21"/>
      <c r="AR431" s="21"/>
      <c r="AS431" s="21"/>
      <c r="AT431" s="21"/>
      <c r="AU431" s="21"/>
      <c r="AV431" s="21"/>
      <c r="AW431" s="21"/>
      <c r="AX431" s="21"/>
      <c r="AY431" s="21"/>
      <c r="AZ431" s="21"/>
      <c r="BA431" s="21"/>
      <c r="BB431" s="21"/>
      <c r="BC431" s="21"/>
      <c r="BD431" s="21"/>
      <c r="BE431" s="21"/>
      <c r="BF431" s="21"/>
      <c r="BG431" s="21"/>
      <c r="BH431" s="21"/>
      <c r="BI431" s="21"/>
    </row>
    <row r="432" spans="1:61" x14ac:dyDescent="0.2">
      <c r="A432" s="25"/>
      <c r="B432" s="25"/>
      <c r="C432" s="25"/>
      <c r="D432" s="25"/>
      <c r="E432" s="25"/>
      <c r="F432" s="25"/>
      <c r="G432" s="25"/>
      <c r="H432" s="25"/>
      <c r="I432" s="25"/>
      <c r="J432" s="25"/>
      <c r="K432" s="25"/>
      <c r="L432" s="17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  <c r="AA432" s="21"/>
      <c r="AB432" s="21"/>
      <c r="AC432" s="21"/>
      <c r="AD432" s="21"/>
      <c r="AE432" s="21"/>
      <c r="AF432" s="21"/>
      <c r="AG432" s="21"/>
      <c r="AH432" s="21"/>
      <c r="AI432" s="21"/>
      <c r="AJ432" s="21"/>
      <c r="AK432" s="21"/>
      <c r="AL432" s="21"/>
      <c r="AM432" s="21"/>
      <c r="AN432" s="21"/>
      <c r="AO432" s="21"/>
      <c r="AP432" s="21"/>
      <c r="AQ432" s="21"/>
      <c r="AR432" s="21"/>
      <c r="AS432" s="21"/>
      <c r="AT432" s="21"/>
      <c r="AU432" s="21"/>
      <c r="AV432" s="21"/>
      <c r="AW432" s="21"/>
      <c r="AX432" s="21"/>
      <c r="AY432" s="21"/>
      <c r="AZ432" s="21"/>
      <c r="BA432" s="21"/>
      <c r="BB432" s="21"/>
      <c r="BC432" s="21"/>
      <c r="BD432" s="21"/>
      <c r="BE432" s="21"/>
      <c r="BF432" s="21"/>
      <c r="BG432" s="21"/>
      <c r="BH432" s="21"/>
      <c r="BI432" s="21"/>
    </row>
    <row r="433" spans="1:61" x14ac:dyDescent="0.2">
      <c r="A433" s="25"/>
      <c r="B433" s="25"/>
      <c r="C433" s="25"/>
      <c r="D433" s="25"/>
      <c r="E433" s="25"/>
      <c r="F433" s="25"/>
      <c r="G433" s="25"/>
      <c r="H433" s="25"/>
      <c r="I433" s="25"/>
      <c r="J433" s="25"/>
      <c r="K433" s="25"/>
      <c r="L433" s="17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  <c r="AA433" s="21"/>
      <c r="AB433" s="21"/>
      <c r="AC433" s="21"/>
      <c r="AD433" s="21"/>
      <c r="AE433" s="21"/>
      <c r="AF433" s="21"/>
      <c r="AG433" s="21"/>
      <c r="AH433" s="21"/>
      <c r="AI433" s="21"/>
      <c r="AJ433" s="21"/>
      <c r="AK433" s="21"/>
      <c r="AL433" s="21"/>
      <c r="AM433" s="21"/>
      <c r="AN433" s="21"/>
      <c r="AO433" s="21"/>
      <c r="AP433" s="21"/>
      <c r="AQ433" s="21"/>
      <c r="AR433" s="21"/>
      <c r="AS433" s="21"/>
      <c r="AT433" s="21"/>
      <c r="AU433" s="21"/>
      <c r="AV433" s="21"/>
      <c r="AW433" s="21"/>
      <c r="AX433" s="21"/>
      <c r="AY433" s="21"/>
      <c r="AZ433" s="21"/>
      <c r="BA433" s="21"/>
      <c r="BB433" s="21"/>
      <c r="BC433" s="21"/>
      <c r="BD433" s="21"/>
      <c r="BE433" s="21"/>
      <c r="BF433" s="21"/>
      <c r="BG433" s="21"/>
      <c r="BH433" s="21"/>
      <c r="BI433" s="21"/>
    </row>
    <row r="434" spans="1:61" x14ac:dyDescent="0.2">
      <c r="A434" s="25"/>
      <c r="B434" s="25"/>
      <c r="C434" s="25"/>
      <c r="D434" s="25"/>
      <c r="E434" s="25"/>
      <c r="F434" s="25"/>
      <c r="G434" s="25"/>
      <c r="H434" s="25"/>
      <c r="I434" s="25"/>
      <c r="J434" s="25"/>
      <c r="K434" s="25"/>
      <c r="L434" s="17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  <c r="AA434" s="21"/>
      <c r="AB434" s="21"/>
      <c r="AC434" s="21"/>
      <c r="AD434" s="21"/>
      <c r="AE434" s="21"/>
      <c r="AF434" s="21"/>
      <c r="AG434" s="21"/>
      <c r="AH434" s="21"/>
      <c r="AI434" s="21"/>
      <c r="AJ434" s="21"/>
      <c r="AK434" s="21"/>
      <c r="AL434" s="21"/>
      <c r="AM434" s="21"/>
      <c r="AN434" s="21"/>
      <c r="AO434" s="21"/>
      <c r="AP434" s="21"/>
      <c r="AQ434" s="21"/>
      <c r="AR434" s="21"/>
      <c r="AS434" s="21"/>
      <c r="AT434" s="21"/>
      <c r="AU434" s="21"/>
      <c r="AV434" s="21"/>
      <c r="AW434" s="21"/>
      <c r="AX434" s="21"/>
      <c r="AY434" s="21"/>
      <c r="AZ434" s="21"/>
      <c r="BA434" s="21"/>
      <c r="BB434" s="21"/>
      <c r="BC434" s="21"/>
      <c r="BD434" s="21"/>
      <c r="BE434" s="21"/>
      <c r="BF434" s="21"/>
      <c r="BG434" s="21"/>
      <c r="BH434" s="21"/>
      <c r="BI434" s="21"/>
    </row>
    <row r="435" spans="1:61" x14ac:dyDescent="0.2">
      <c r="A435" s="25"/>
      <c r="B435" s="25"/>
      <c r="C435" s="25"/>
      <c r="D435" s="25"/>
      <c r="E435" s="25"/>
      <c r="F435" s="25"/>
      <c r="G435" s="25"/>
      <c r="H435" s="25"/>
      <c r="I435" s="25"/>
      <c r="J435" s="25"/>
      <c r="K435" s="25"/>
      <c r="L435" s="17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  <c r="AA435" s="21"/>
      <c r="AB435" s="21"/>
      <c r="AC435" s="21"/>
      <c r="AD435" s="21"/>
      <c r="AE435" s="21"/>
      <c r="AF435" s="21"/>
      <c r="AG435" s="21"/>
      <c r="AH435" s="21"/>
      <c r="AI435" s="21"/>
      <c r="AJ435" s="21"/>
      <c r="AK435" s="21"/>
      <c r="AL435" s="21"/>
      <c r="AM435" s="21"/>
      <c r="AN435" s="21"/>
      <c r="AO435" s="21"/>
      <c r="AP435" s="21"/>
      <c r="AQ435" s="21"/>
      <c r="AR435" s="21"/>
      <c r="AS435" s="21"/>
      <c r="AT435" s="21"/>
      <c r="AU435" s="21"/>
      <c r="AV435" s="21"/>
      <c r="AW435" s="21"/>
      <c r="AX435" s="21"/>
      <c r="AY435" s="21"/>
      <c r="AZ435" s="21"/>
      <c r="BA435" s="21"/>
      <c r="BB435" s="21"/>
      <c r="BC435" s="21"/>
      <c r="BD435" s="21"/>
      <c r="BE435" s="21"/>
      <c r="BF435" s="21"/>
      <c r="BG435" s="21"/>
      <c r="BH435" s="21"/>
      <c r="BI435" s="21"/>
    </row>
    <row r="436" spans="1:61" x14ac:dyDescent="0.2">
      <c r="A436" s="25"/>
      <c r="B436" s="25"/>
      <c r="C436" s="25"/>
      <c r="D436" s="25"/>
      <c r="E436" s="25"/>
      <c r="F436" s="25"/>
      <c r="G436" s="25"/>
      <c r="H436" s="25"/>
      <c r="I436" s="25"/>
      <c r="J436" s="25"/>
      <c r="K436" s="25"/>
      <c r="L436" s="17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  <c r="AA436" s="21"/>
      <c r="AB436" s="21"/>
      <c r="AC436" s="21"/>
      <c r="AD436" s="21"/>
      <c r="AE436" s="21"/>
      <c r="AF436" s="21"/>
      <c r="AG436" s="21"/>
      <c r="AH436" s="21"/>
      <c r="AI436" s="21"/>
      <c r="AJ436" s="21"/>
      <c r="AK436" s="21"/>
      <c r="AL436" s="21"/>
      <c r="AM436" s="21"/>
      <c r="AN436" s="21"/>
      <c r="AO436" s="21"/>
      <c r="AP436" s="21"/>
      <c r="AQ436" s="21"/>
      <c r="AR436" s="21"/>
      <c r="AS436" s="21"/>
      <c r="AT436" s="21"/>
      <c r="AU436" s="21"/>
      <c r="AV436" s="21"/>
      <c r="AW436" s="21"/>
      <c r="AX436" s="21"/>
      <c r="AY436" s="21"/>
      <c r="AZ436" s="21"/>
      <c r="BA436" s="21"/>
      <c r="BB436" s="21"/>
      <c r="BC436" s="21"/>
      <c r="BD436" s="21"/>
      <c r="BE436" s="21"/>
      <c r="BF436" s="21"/>
      <c r="BG436" s="21"/>
      <c r="BH436" s="21"/>
      <c r="BI436" s="21"/>
    </row>
    <row r="437" spans="1:61" x14ac:dyDescent="0.2">
      <c r="A437" s="25"/>
      <c r="B437" s="25"/>
      <c r="C437" s="25"/>
      <c r="D437" s="25"/>
      <c r="E437" s="25"/>
      <c r="F437" s="25"/>
      <c r="G437" s="25"/>
      <c r="H437" s="25"/>
      <c r="I437" s="25"/>
      <c r="J437" s="25"/>
      <c r="K437" s="25"/>
      <c r="L437" s="17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  <c r="AA437" s="21"/>
      <c r="AB437" s="21"/>
      <c r="AC437" s="21"/>
      <c r="AD437" s="21"/>
      <c r="AE437" s="21"/>
      <c r="AF437" s="21"/>
      <c r="AG437" s="21"/>
      <c r="AH437" s="21"/>
      <c r="AI437" s="21"/>
      <c r="AJ437" s="21"/>
      <c r="AK437" s="21"/>
      <c r="AL437" s="21"/>
      <c r="AM437" s="21"/>
      <c r="AN437" s="21"/>
      <c r="AO437" s="21"/>
      <c r="AP437" s="21"/>
      <c r="AQ437" s="21"/>
      <c r="AR437" s="21"/>
      <c r="AS437" s="21"/>
      <c r="AT437" s="21"/>
      <c r="AU437" s="21"/>
      <c r="AV437" s="21"/>
      <c r="AW437" s="21"/>
      <c r="AX437" s="21"/>
      <c r="AY437" s="21"/>
      <c r="AZ437" s="21"/>
      <c r="BA437" s="21"/>
      <c r="BB437" s="21"/>
      <c r="BC437" s="21"/>
      <c r="BD437" s="21"/>
      <c r="BE437" s="21"/>
      <c r="BF437" s="21"/>
      <c r="BG437" s="21"/>
      <c r="BH437" s="21"/>
      <c r="BI437" s="21"/>
    </row>
    <row r="438" spans="1:61" x14ac:dyDescent="0.2">
      <c r="A438" s="25"/>
      <c r="B438" s="25"/>
      <c r="C438" s="25"/>
      <c r="D438" s="25"/>
      <c r="E438" s="25"/>
      <c r="F438" s="25"/>
      <c r="G438" s="25"/>
      <c r="H438" s="25"/>
      <c r="I438" s="25"/>
      <c r="J438" s="25"/>
      <c r="K438" s="25"/>
      <c r="L438" s="17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  <c r="AA438" s="21"/>
      <c r="AB438" s="21"/>
      <c r="AC438" s="21"/>
      <c r="AD438" s="21"/>
      <c r="AE438" s="21"/>
      <c r="AF438" s="21"/>
      <c r="AG438" s="21"/>
      <c r="AH438" s="21"/>
      <c r="AI438" s="21"/>
      <c r="AJ438" s="21"/>
      <c r="AK438" s="21"/>
      <c r="AL438" s="21"/>
      <c r="AM438" s="21"/>
      <c r="AN438" s="21"/>
      <c r="AO438" s="21"/>
      <c r="AP438" s="21"/>
      <c r="AQ438" s="21"/>
      <c r="AR438" s="21"/>
      <c r="AS438" s="21"/>
      <c r="AT438" s="21"/>
      <c r="AU438" s="21"/>
      <c r="AV438" s="21"/>
      <c r="AW438" s="21"/>
      <c r="AX438" s="21"/>
      <c r="AY438" s="21"/>
      <c r="AZ438" s="21"/>
      <c r="BA438" s="21"/>
      <c r="BB438" s="21"/>
      <c r="BC438" s="21"/>
      <c r="BD438" s="21"/>
      <c r="BE438" s="21"/>
      <c r="BF438" s="21"/>
      <c r="BG438" s="21"/>
      <c r="BH438" s="21"/>
      <c r="BI438" s="21"/>
    </row>
    <row r="439" spans="1:61" x14ac:dyDescent="0.2">
      <c r="A439" s="25"/>
      <c r="B439" s="25"/>
      <c r="C439" s="25"/>
      <c r="D439" s="25"/>
      <c r="E439" s="25"/>
      <c r="F439" s="25"/>
      <c r="G439" s="25"/>
      <c r="H439" s="25"/>
      <c r="I439" s="25"/>
      <c r="J439" s="25"/>
      <c r="K439" s="25"/>
      <c r="L439" s="17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  <c r="AA439" s="21"/>
      <c r="AB439" s="21"/>
      <c r="AC439" s="21"/>
      <c r="AD439" s="21"/>
      <c r="AE439" s="21"/>
      <c r="AF439" s="21"/>
      <c r="AG439" s="21"/>
      <c r="AH439" s="21"/>
      <c r="AI439" s="21"/>
      <c r="AJ439" s="21"/>
      <c r="AK439" s="21"/>
      <c r="AL439" s="21"/>
      <c r="AM439" s="21"/>
      <c r="AN439" s="21"/>
      <c r="AO439" s="21"/>
      <c r="AP439" s="21"/>
      <c r="AQ439" s="21"/>
      <c r="AR439" s="21"/>
      <c r="AS439" s="21"/>
      <c r="AT439" s="21"/>
      <c r="AU439" s="21"/>
      <c r="AV439" s="21"/>
      <c r="AW439" s="21"/>
      <c r="AX439" s="21"/>
      <c r="AY439" s="21"/>
      <c r="AZ439" s="21"/>
      <c r="BA439" s="21"/>
      <c r="BB439" s="21"/>
      <c r="BC439" s="21"/>
      <c r="BD439" s="21"/>
      <c r="BE439" s="21"/>
      <c r="BF439" s="21"/>
      <c r="BG439" s="21"/>
      <c r="BH439" s="21"/>
      <c r="BI439" s="21"/>
    </row>
    <row r="440" spans="1:61" x14ac:dyDescent="0.2">
      <c r="A440" s="25"/>
      <c r="B440" s="25"/>
      <c r="C440" s="25"/>
      <c r="D440" s="25"/>
      <c r="E440" s="25"/>
      <c r="F440" s="25"/>
      <c r="G440" s="25"/>
      <c r="H440" s="25"/>
      <c r="I440" s="25"/>
      <c r="J440" s="25"/>
      <c r="K440" s="25"/>
      <c r="L440" s="17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  <c r="AA440" s="21"/>
      <c r="AB440" s="21"/>
      <c r="AC440" s="21"/>
      <c r="AD440" s="21"/>
      <c r="AE440" s="21"/>
      <c r="AF440" s="21"/>
      <c r="AG440" s="21"/>
      <c r="AH440" s="21"/>
      <c r="AI440" s="21"/>
      <c r="AJ440" s="21"/>
      <c r="AK440" s="21"/>
      <c r="AL440" s="21"/>
      <c r="AM440" s="21"/>
      <c r="AN440" s="21"/>
      <c r="AO440" s="21"/>
      <c r="AP440" s="21"/>
      <c r="AQ440" s="21"/>
      <c r="AR440" s="21"/>
      <c r="AS440" s="21"/>
      <c r="AT440" s="21"/>
      <c r="AU440" s="21"/>
      <c r="AV440" s="21"/>
      <c r="AW440" s="21"/>
      <c r="AX440" s="21"/>
      <c r="AY440" s="21"/>
      <c r="AZ440" s="21"/>
      <c r="BA440" s="21"/>
      <c r="BB440" s="21"/>
      <c r="BC440" s="21"/>
      <c r="BD440" s="21"/>
      <c r="BE440" s="21"/>
      <c r="BF440" s="21"/>
      <c r="BG440" s="21"/>
      <c r="BH440" s="21"/>
      <c r="BI440" s="21"/>
    </row>
    <row r="441" spans="1:61" x14ac:dyDescent="0.2">
      <c r="A441" s="25"/>
      <c r="B441" s="25"/>
      <c r="C441" s="25"/>
      <c r="D441" s="25"/>
      <c r="E441" s="25"/>
      <c r="F441" s="25"/>
      <c r="G441" s="25"/>
      <c r="H441" s="25"/>
      <c r="I441" s="25"/>
      <c r="J441" s="25"/>
      <c r="K441" s="25"/>
      <c r="L441" s="17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  <c r="AA441" s="21"/>
      <c r="AB441" s="21"/>
      <c r="AC441" s="21"/>
      <c r="AD441" s="21"/>
      <c r="AE441" s="21"/>
      <c r="AF441" s="21"/>
      <c r="AG441" s="21"/>
      <c r="AH441" s="21"/>
      <c r="AI441" s="21"/>
      <c r="AJ441" s="21"/>
      <c r="AK441" s="21"/>
      <c r="AL441" s="21"/>
      <c r="AM441" s="21"/>
      <c r="AN441" s="21"/>
      <c r="AO441" s="21"/>
      <c r="AP441" s="21"/>
      <c r="AQ441" s="21"/>
      <c r="AR441" s="21"/>
      <c r="AS441" s="21"/>
      <c r="AT441" s="21"/>
      <c r="AU441" s="21"/>
      <c r="AV441" s="21"/>
      <c r="AW441" s="21"/>
      <c r="AX441" s="21"/>
      <c r="AY441" s="21"/>
      <c r="AZ441" s="21"/>
      <c r="BA441" s="21"/>
      <c r="BB441" s="21"/>
      <c r="BC441" s="21"/>
      <c r="BD441" s="21"/>
      <c r="BE441" s="21"/>
      <c r="BF441" s="21"/>
      <c r="BG441" s="21"/>
      <c r="BH441" s="21"/>
      <c r="BI441" s="21"/>
    </row>
    <row r="442" spans="1:61" x14ac:dyDescent="0.2">
      <c r="A442" s="25"/>
      <c r="B442" s="25"/>
      <c r="C442" s="25"/>
      <c r="D442" s="25"/>
      <c r="E442" s="25"/>
      <c r="F442" s="25"/>
      <c r="G442" s="25"/>
      <c r="H442" s="25"/>
      <c r="I442" s="25"/>
      <c r="J442" s="25"/>
      <c r="K442" s="25"/>
      <c r="L442" s="17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  <c r="AA442" s="21"/>
      <c r="AB442" s="21"/>
      <c r="AC442" s="21"/>
      <c r="AD442" s="21"/>
      <c r="AE442" s="21"/>
      <c r="AF442" s="21"/>
      <c r="AG442" s="21"/>
      <c r="AH442" s="21"/>
      <c r="AI442" s="21"/>
      <c r="AJ442" s="21"/>
      <c r="AK442" s="21"/>
      <c r="AL442" s="21"/>
      <c r="AM442" s="21"/>
      <c r="AN442" s="21"/>
      <c r="AO442" s="21"/>
      <c r="AP442" s="21"/>
      <c r="AQ442" s="21"/>
      <c r="AR442" s="21"/>
      <c r="AS442" s="21"/>
      <c r="AT442" s="21"/>
      <c r="AU442" s="21"/>
      <c r="AV442" s="21"/>
      <c r="AW442" s="21"/>
      <c r="AX442" s="21"/>
      <c r="AY442" s="21"/>
      <c r="AZ442" s="21"/>
      <c r="BA442" s="21"/>
      <c r="BB442" s="21"/>
      <c r="BC442" s="21"/>
      <c r="BD442" s="21"/>
      <c r="BE442" s="21"/>
      <c r="BF442" s="21"/>
      <c r="BG442" s="21"/>
      <c r="BH442" s="21"/>
      <c r="BI442" s="21"/>
    </row>
    <row r="443" spans="1:61" x14ac:dyDescent="0.2">
      <c r="A443" s="25"/>
      <c r="B443" s="25"/>
      <c r="C443" s="25"/>
      <c r="D443" s="25"/>
      <c r="E443" s="25"/>
      <c r="F443" s="25"/>
      <c r="G443" s="25"/>
      <c r="H443" s="25"/>
      <c r="I443" s="25"/>
      <c r="J443" s="25"/>
      <c r="K443" s="25"/>
      <c r="L443" s="17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  <c r="AA443" s="21"/>
      <c r="AB443" s="21"/>
      <c r="AC443" s="21"/>
      <c r="AD443" s="21"/>
      <c r="AE443" s="21"/>
      <c r="AF443" s="21"/>
      <c r="AG443" s="21"/>
      <c r="AH443" s="21"/>
      <c r="AI443" s="21"/>
      <c r="AJ443" s="21"/>
      <c r="AK443" s="21"/>
      <c r="AL443" s="21"/>
      <c r="AM443" s="21"/>
      <c r="AN443" s="21"/>
      <c r="AO443" s="21"/>
      <c r="AP443" s="21"/>
      <c r="AQ443" s="21"/>
      <c r="AR443" s="21"/>
      <c r="AS443" s="21"/>
      <c r="AT443" s="21"/>
      <c r="AU443" s="21"/>
      <c r="AV443" s="21"/>
      <c r="AW443" s="21"/>
      <c r="AX443" s="21"/>
      <c r="AY443" s="21"/>
      <c r="AZ443" s="21"/>
      <c r="BA443" s="21"/>
      <c r="BB443" s="21"/>
      <c r="BC443" s="21"/>
      <c r="BD443" s="21"/>
      <c r="BE443" s="21"/>
      <c r="BF443" s="21"/>
      <c r="BG443" s="21"/>
      <c r="BH443" s="21"/>
      <c r="BI443" s="21"/>
    </row>
    <row r="444" spans="1:61" x14ac:dyDescent="0.2">
      <c r="A444" s="25"/>
      <c r="B444" s="25"/>
      <c r="C444" s="25"/>
      <c r="D444" s="25"/>
      <c r="E444" s="25"/>
      <c r="F444" s="25"/>
      <c r="G444" s="25"/>
      <c r="H444" s="25"/>
      <c r="I444" s="25"/>
      <c r="J444" s="25"/>
      <c r="K444" s="25"/>
      <c r="L444" s="17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  <c r="AA444" s="21"/>
      <c r="AB444" s="21"/>
      <c r="AC444" s="21"/>
      <c r="AD444" s="21"/>
      <c r="AE444" s="21"/>
      <c r="AF444" s="21"/>
      <c r="AG444" s="21"/>
      <c r="AH444" s="21"/>
      <c r="AI444" s="21"/>
      <c r="AJ444" s="21"/>
      <c r="AK444" s="21"/>
      <c r="AL444" s="21"/>
      <c r="AM444" s="21"/>
      <c r="AN444" s="21"/>
      <c r="AO444" s="21"/>
      <c r="AP444" s="21"/>
      <c r="AQ444" s="21"/>
      <c r="AR444" s="21"/>
      <c r="AS444" s="21"/>
      <c r="AT444" s="21"/>
      <c r="AU444" s="21"/>
      <c r="AV444" s="21"/>
      <c r="AW444" s="21"/>
      <c r="AX444" s="21"/>
      <c r="AY444" s="21"/>
      <c r="AZ444" s="21"/>
      <c r="BA444" s="21"/>
      <c r="BB444" s="21"/>
      <c r="BC444" s="21"/>
      <c r="BD444" s="21"/>
      <c r="BE444" s="21"/>
      <c r="BF444" s="21"/>
      <c r="BG444" s="21"/>
      <c r="BH444" s="21"/>
      <c r="BI444" s="21"/>
    </row>
    <row r="445" spans="1:61" x14ac:dyDescent="0.2">
      <c r="A445" s="25"/>
      <c r="B445" s="25"/>
      <c r="C445" s="25"/>
      <c r="D445" s="25"/>
      <c r="E445" s="25"/>
      <c r="F445" s="25"/>
      <c r="G445" s="25"/>
      <c r="H445" s="25"/>
      <c r="I445" s="25"/>
      <c r="J445" s="25"/>
      <c r="K445" s="25"/>
      <c r="L445" s="17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  <c r="AA445" s="21"/>
      <c r="AB445" s="21"/>
      <c r="AC445" s="21"/>
      <c r="AD445" s="21"/>
      <c r="AE445" s="21"/>
      <c r="AF445" s="21"/>
      <c r="AG445" s="21"/>
      <c r="AH445" s="21"/>
      <c r="AI445" s="21"/>
      <c r="AJ445" s="21"/>
      <c r="AK445" s="21"/>
      <c r="AL445" s="21"/>
      <c r="AM445" s="21"/>
      <c r="AN445" s="21"/>
      <c r="AO445" s="21"/>
      <c r="AP445" s="21"/>
      <c r="AQ445" s="21"/>
      <c r="AR445" s="21"/>
      <c r="AS445" s="21"/>
      <c r="AT445" s="21"/>
      <c r="AU445" s="21"/>
      <c r="AV445" s="21"/>
      <c r="AW445" s="21"/>
      <c r="AX445" s="21"/>
      <c r="AY445" s="21"/>
      <c r="AZ445" s="21"/>
      <c r="BA445" s="21"/>
      <c r="BB445" s="21"/>
      <c r="BC445" s="21"/>
      <c r="BD445" s="21"/>
      <c r="BE445" s="21"/>
      <c r="BF445" s="21"/>
      <c r="BG445" s="21"/>
      <c r="BH445" s="21"/>
      <c r="BI445" s="21"/>
    </row>
    <row r="446" spans="1:61" x14ac:dyDescent="0.2">
      <c r="A446" s="25"/>
      <c r="B446" s="25"/>
      <c r="C446" s="25"/>
      <c r="D446" s="25"/>
      <c r="E446" s="25"/>
      <c r="F446" s="25"/>
      <c r="G446" s="25"/>
      <c r="H446" s="25"/>
      <c r="I446" s="25"/>
      <c r="J446" s="25"/>
      <c r="K446" s="25"/>
      <c r="L446" s="17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  <c r="AA446" s="21"/>
      <c r="AB446" s="21"/>
      <c r="AC446" s="21"/>
      <c r="AD446" s="21"/>
      <c r="AE446" s="21"/>
      <c r="AF446" s="21"/>
      <c r="AG446" s="21"/>
      <c r="AH446" s="21"/>
      <c r="AI446" s="21"/>
      <c r="AJ446" s="21"/>
      <c r="AK446" s="21"/>
      <c r="AL446" s="21"/>
      <c r="AM446" s="21"/>
      <c r="AN446" s="21"/>
      <c r="AO446" s="21"/>
      <c r="AP446" s="21"/>
      <c r="AQ446" s="21"/>
      <c r="AR446" s="21"/>
      <c r="AS446" s="21"/>
      <c r="AT446" s="21"/>
      <c r="AU446" s="21"/>
      <c r="AV446" s="21"/>
      <c r="AW446" s="21"/>
      <c r="AX446" s="21"/>
      <c r="AY446" s="21"/>
      <c r="AZ446" s="21"/>
      <c r="BA446" s="21"/>
      <c r="BB446" s="21"/>
      <c r="BC446" s="21"/>
      <c r="BD446" s="21"/>
      <c r="BE446" s="21"/>
      <c r="BF446" s="21"/>
      <c r="BG446" s="21"/>
      <c r="BH446" s="21"/>
      <c r="BI446" s="21"/>
    </row>
    <row r="447" spans="1:61" x14ac:dyDescent="0.2">
      <c r="A447" s="25"/>
      <c r="B447" s="25"/>
      <c r="C447" s="25"/>
      <c r="D447" s="25"/>
      <c r="E447" s="25"/>
      <c r="F447" s="25"/>
      <c r="G447" s="25"/>
      <c r="H447" s="25"/>
      <c r="I447" s="25"/>
      <c r="J447" s="25"/>
      <c r="K447" s="25"/>
      <c r="L447" s="17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  <c r="AA447" s="21"/>
      <c r="AB447" s="21"/>
      <c r="AC447" s="21"/>
      <c r="AD447" s="21"/>
      <c r="AE447" s="21"/>
      <c r="AF447" s="21"/>
      <c r="AG447" s="21"/>
      <c r="AH447" s="21"/>
      <c r="AI447" s="21"/>
      <c r="AJ447" s="21"/>
      <c r="AK447" s="21"/>
      <c r="AL447" s="21"/>
      <c r="AM447" s="21"/>
      <c r="AN447" s="21"/>
      <c r="AO447" s="21"/>
      <c r="AP447" s="21"/>
      <c r="AQ447" s="21"/>
      <c r="AR447" s="21"/>
      <c r="AS447" s="21"/>
      <c r="AT447" s="21"/>
      <c r="AU447" s="21"/>
      <c r="AV447" s="21"/>
      <c r="AW447" s="21"/>
      <c r="AX447" s="21"/>
      <c r="AY447" s="21"/>
      <c r="AZ447" s="21"/>
      <c r="BA447" s="21"/>
      <c r="BB447" s="21"/>
      <c r="BC447" s="21"/>
      <c r="BD447" s="21"/>
      <c r="BE447" s="21"/>
      <c r="BF447" s="21"/>
      <c r="BG447" s="21"/>
      <c r="BH447" s="21"/>
      <c r="BI447" s="21"/>
    </row>
    <row r="448" spans="1:61" x14ac:dyDescent="0.2">
      <c r="A448" s="25"/>
      <c r="B448" s="25"/>
      <c r="C448" s="25"/>
      <c r="D448" s="25"/>
      <c r="E448" s="25"/>
      <c r="F448" s="25"/>
      <c r="G448" s="25"/>
      <c r="H448" s="25"/>
      <c r="I448" s="25"/>
      <c r="J448" s="25"/>
      <c r="K448" s="25"/>
      <c r="L448" s="17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  <c r="AA448" s="21"/>
      <c r="AB448" s="21"/>
      <c r="AC448" s="21"/>
      <c r="AD448" s="21"/>
      <c r="AE448" s="21"/>
      <c r="AF448" s="21"/>
      <c r="AG448" s="21"/>
      <c r="AH448" s="21"/>
      <c r="AI448" s="21"/>
      <c r="AJ448" s="21"/>
      <c r="AK448" s="21"/>
      <c r="AL448" s="21"/>
      <c r="AM448" s="21"/>
      <c r="AN448" s="21"/>
      <c r="AO448" s="21"/>
      <c r="AP448" s="21"/>
      <c r="AQ448" s="21"/>
      <c r="AR448" s="21"/>
      <c r="AS448" s="21"/>
      <c r="AT448" s="21"/>
      <c r="AU448" s="21"/>
      <c r="AV448" s="21"/>
      <c r="AW448" s="21"/>
      <c r="AX448" s="21"/>
      <c r="AY448" s="21"/>
      <c r="AZ448" s="21"/>
      <c r="BA448" s="21"/>
      <c r="BB448" s="21"/>
      <c r="BC448" s="21"/>
      <c r="BD448" s="21"/>
      <c r="BE448" s="21"/>
      <c r="BF448" s="21"/>
      <c r="BG448" s="21"/>
      <c r="BH448" s="21"/>
      <c r="BI448" s="21"/>
    </row>
    <row r="449" spans="1:61" x14ac:dyDescent="0.2">
      <c r="A449" s="25"/>
      <c r="B449" s="25"/>
      <c r="C449" s="25"/>
      <c r="D449" s="25"/>
      <c r="E449" s="25"/>
      <c r="F449" s="25"/>
      <c r="G449" s="25"/>
      <c r="H449" s="25"/>
      <c r="I449" s="25"/>
      <c r="J449" s="25"/>
      <c r="K449" s="25"/>
      <c r="L449" s="17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  <c r="AA449" s="21"/>
      <c r="AB449" s="21"/>
      <c r="AC449" s="21"/>
      <c r="AD449" s="21"/>
      <c r="AE449" s="21"/>
      <c r="AF449" s="21"/>
      <c r="AG449" s="21"/>
      <c r="AH449" s="21"/>
      <c r="AI449" s="21"/>
      <c r="AJ449" s="21"/>
      <c r="AK449" s="21"/>
      <c r="AL449" s="21"/>
      <c r="AM449" s="21"/>
      <c r="AN449" s="21"/>
      <c r="AO449" s="21"/>
      <c r="AP449" s="21"/>
      <c r="AQ449" s="21"/>
      <c r="AR449" s="21"/>
      <c r="AS449" s="21"/>
      <c r="AT449" s="21"/>
      <c r="AU449" s="21"/>
      <c r="AV449" s="21"/>
      <c r="AW449" s="21"/>
      <c r="AX449" s="21"/>
      <c r="AY449" s="21"/>
      <c r="AZ449" s="21"/>
      <c r="BA449" s="21"/>
      <c r="BB449" s="21"/>
      <c r="BC449" s="21"/>
      <c r="BD449" s="21"/>
      <c r="BE449" s="21"/>
      <c r="BF449" s="21"/>
      <c r="BG449" s="21"/>
      <c r="BH449" s="21"/>
      <c r="BI449" s="21"/>
    </row>
    <row r="450" spans="1:61" x14ac:dyDescent="0.2">
      <c r="A450" s="25"/>
      <c r="B450" s="25"/>
      <c r="C450" s="25"/>
      <c r="D450" s="25"/>
      <c r="E450" s="25"/>
      <c r="F450" s="25"/>
      <c r="G450" s="25"/>
      <c r="H450" s="25"/>
      <c r="I450" s="25"/>
      <c r="J450" s="25"/>
      <c r="K450" s="25"/>
      <c r="L450" s="17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  <c r="AA450" s="21"/>
      <c r="AB450" s="21"/>
      <c r="AC450" s="21"/>
      <c r="AD450" s="21"/>
      <c r="AE450" s="21"/>
      <c r="AF450" s="21"/>
      <c r="AG450" s="21"/>
      <c r="AH450" s="21"/>
      <c r="AI450" s="21"/>
      <c r="AJ450" s="21"/>
      <c r="AK450" s="21"/>
      <c r="AL450" s="21"/>
      <c r="AM450" s="21"/>
      <c r="AN450" s="21"/>
      <c r="AO450" s="21"/>
      <c r="AP450" s="21"/>
      <c r="AQ450" s="21"/>
      <c r="AR450" s="21"/>
      <c r="AS450" s="21"/>
      <c r="AT450" s="21"/>
      <c r="AU450" s="21"/>
      <c r="AV450" s="21"/>
      <c r="AW450" s="21"/>
      <c r="AX450" s="21"/>
      <c r="AY450" s="21"/>
      <c r="AZ450" s="21"/>
      <c r="BA450" s="21"/>
      <c r="BB450" s="21"/>
      <c r="BC450" s="21"/>
      <c r="BD450" s="21"/>
      <c r="BE450" s="21"/>
      <c r="BF450" s="21"/>
      <c r="BG450" s="21"/>
      <c r="BH450" s="21"/>
      <c r="BI450" s="21"/>
    </row>
    <row r="451" spans="1:61" x14ac:dyDescent="0.2">
      <c r="A451" s="25"/>
      <c r="B451" s="25"/>
      <c r="C451" s="25"/>
      <c r="D451" s="25"/>
      <c r="E451" s="25"/>
      <c r="F451" s="25"/>
      <c r="G451" s="25"/>
      <c r="H451" s="25"/>
      <c r="I451" s="25"/>
      <c r="J451" s="25"/>
      <c r="K451" s="25"/>
      <c r="L451" s="17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  <c r="AA451" s="21"/>
      <c r="AB451" s="21"/>
      <c r="AC451" s="21"/>
      <c r="AD451" s="21"/>
      <c r="AE451" s="21"/>
      <c r="AF451" s="21"/>
      <c r="AG451" s="21"/>
      <c r="AH451" s="21"/>
      <c r="AI451" s="21"/>
      <c r="AJ451" s="21"/>
      <c r="AK451" s="21"/>
      <c r="AL451" s="21"/>
      <c r="AM451" s="21"/>
      <c r="AN451" s="21"/>
      <c r="AO451" s="21"/>
      <c r="AP451" s="21"/>
      <c r="AQ451" s="21"/>
      <c r="AR451" s="21"/>
      <c r="AS451" s="21"/>
      <c r="AT451" s="21"/>
      <c r="AU451" s="21"/>
      <c r="AV451" s="21"/>
      <c r="AW451" s="21"/>
      <c r="AX451" s="21"/>
      <c r="AY451" s="21"/>
      <c r="AZ451" s="21"/>
      <c r="BA451" s="21"/>
      <c r="BB451" s="21"/>
      <c r="BC451" s="21"/>
      <c r="BD451" s="21"/>
      <c r="BE451" s="21"/>
      <c r="BF451" s="21"/>
      <c r="BG451" s="21"/>
      <c r="BH451" s="21"/>
      <c r="BI451" s="21"/>
    </row>
    <row r="452" spans="1:61" x14ac:dyDescent="0.2">
      <c r="A452" s="25"/>
      <c r="B452" s="25"/>
      <c r="C452" s="25"/>
      <c r="D452" s="25"/>
      <c r="E452" s="25"/>
      <c r="F452" s="25"/>
      <c r="G452" s="25"/>
      <c r="H452" s="25"/>
      <c r="I452" s="25"/>
      <c r="J452" s="25"/>
      <c r="K452" s="25"/>
      <c r="L452" s="17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  <c r="AA452" s="21"/>
      <c r="AB452" s="21"/>
      <c r="AC452" s="21"/>
      <c r="AD452" s="21"/>
      <c r="AE452" s="21"/>
      <c r="AF452" s="21"/>
      <c r="AG452" s="21"/>
      <c r="AH452" s="21"/>
      <c r="AI452" s="21"/>
      <c r="AJ452" s="21"/>
      <c r="AK452" s="21"/>
      <c r="AL452" s="21"/>
      <c r="AM452" s="21"/>
      <c r="AN452" s="21"/>
      <c r="AO452" s="21"/>
      <c r="AP452" s="21"/>
      <c r="AQ452" s="21"/>
      <c r="AR452" s="21"/>
      <c r="AS452" s="21"/>
      <c r="AT452" s="21"/>
      <c r="AU452" s="21"/>
      <c r="AV452" s="21"/>
      <c r="AW452" s="21"/>
      <c r="AX452" s="21"/>
      <c r="AY452" s="21"/>
      <c r="AZ452" s="21"/>
      <c r="BA452" s="21"/>
      <c r="BB452" s="21"/>
      <c r="BC452" s="21"/>
      <c r="BD452" s="21"/>
      <c r="BE452" s="21"/>
      <c r="BF452" s="21"/>
      <c r="BG452" s="21"/>
      <c r="BH452" s="21"/>
      <c r="BI452" s="21"/>
    </row>
    <row r="453" spans="1:61" x14ac:dyDescent="0.2">
      <c r="A453" s="25"/>
      <c r="B453" s="25"/>
      <c r="C453" s="25"/>
      <c r="D453" s="25"/>
      <c r="E453" s="25"/>
      <c r="F453" s="25"/>
      <c r="G453" s="25"/>
      <c r="H453" s="25"/>
      <c r="I453" s="25"/>
      <c r="J453" s="25"/>
      <c r="K453" s="25"/>
      <c r="L453" s="17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  <c r="AA453" s="21"/>
      <c r="AB453" s="21"/>
      <c r="AC453" s="21"/>
      <c r="AD453" s="21"/>
      <c r="AE453" s="21"/>
      <c r="AF453" s="21"/>
      <c r="AG453" s="21"/>
      <c r="AH453" s="21"/>
      <c r="AI453" s="21"/>
      <c r="AJ453" s="21"/>
      <c r="AK453" s="21"/>
      <c r="AL453" s="21"/>
      <c r="AM453" s="21"/>
      <c r="AN453" s="21"/>
      <c r="AO453" s="21"/>
      <c r="AP453" s="21"/>
      <c r="AQ453" s="21"/>
      <c r="AR453" s="21"/>
      <c r="AS453" s="21"/>
      <c r="AT453" s="21"/>
      <c r="AU453" s="21"/>
      <c r="AV453" s="21"/>
      <c r="AW453" s="21"/>
      <c r="AX453" s="21"/>
      <c r="AY453" s="21"/>
      <c r="AZ453" s="21"/>
      <c r="BA453" s="21"/>
      <c r="BB453" s="21"/>
      <c r="BC453" s="21"/>
      <c r="BD453" s="21"/>
      <c r="BE453" s="21"/>
      <c r="BF453" s="21"/>
      <c r="BG453" s="21"/>
      <c r="BH453" s="21"/>
      <c r="BI453" s="21"/>
    </row>
    <row r="454" spans="1:61" x14ac:dyDescent="0.2">
      <c r="A454" s="25"/>
      <c r="B454" s="25"/>
      <c r="C454" s="25"/>
      <c r="D454" s="25"/>
      <c r="E454" s="25"/>
      <c r="F454" s="25"/>
      <c r="G454" s="25"/>
      <c r="H454" s="25"/>
      <c r="I454" s="25"/>
      <c r="J454" s="25"/>
      <c r="K454" s="25"/>
      <c r="L454" s="17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  <c r="AA454" s="21"/>
      <c r="AB454" s="21"/>
      <c r="AC454" s="21"/>
      <c r="AD454" s="21"/>
      <c r="AE454" s="21"/>
      <c r="AF454" s="21"/>
      <c r="AG454" s="21"/>
      <c r="AH454" s="21"/>
      <c r="AI454" s="21"/>
      <c r="AJ454" s="21"/>
      <c r="AK454" s="21"/>
      <c r="AL454" s="21"/>
      <c r="AM454" s="21"/>
      <c r="AN454" s="21"/>
      <c r="AO454" s="21"/>
      <c r="AP454" s="21"/>
      <c r="AQ454" s="21"/>
      <c r="AR454" s="21"/>
      <c r="AS454" s="21"/>
      <c r="AT454" s="21"/>
      <c r="AU454" s="21"/>
      <c r="AV454" s="21"/>
      <c r="AW454" s="21"/>
      <c r="AX454" s="21"/>
      <c r="AY454" s="21"/>
      <c r="AZ454" s="21"/>
      <c r="BA454" s="21"/>
      <c r="BB454" s="21"/>
      <c r="BC454" s="21"/>
      <c r="BD454" s="21"/>
      <c r="BE454" s="21"/>
      <c r="BF454" s="21"/>
      <c r="BG454" s="21"/>
      <c r="BH454" s="21"/>
      <c r="BI454" s="21"/>
    </row>
    <row r="455" spans="1:61" x14ac:dyDescent="0.2">
      <c r="A455" s="25"/>
      <c r="B455" s="25"/>
      <c r="C455" s="25"/>
      <c r="D455" s="25"/>
      <c r="E455" s="25"/>
      <c r="F455" s="25"/>
      <c r="G455" s="25"/>
      <c r="H455" s="25"/>
      <c r="I455" s="25"/>
      <c r="J455" s="25"/>
      <c r="K455" s="25"/>
      <c r="L455" s="17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  <c r="AA455" s="21"/>
      <c r="AB455" s="21"/>
      <c r="AC455" s="21"/>
      <c r="AD455" s="21"/>
      <c r="AE455" s="21"/>
      <c r="AF455" s="21"/>
      <c r="AG455" s="21"/>
      <c r="AH455" s="21"/>
      <c r="AI455" s="21"/>
      <c r="AJ455" s="21"/>
      <c r="AK455" s="21"/>
      <c r="AL455" s="21"/>
      <c r="AM455" s="21"/>
      <c r="AN455" s="21"/>
      <c r="AO455" s="21"/>
      <c r="AP455" s="21"/>
      <c r="AQ455" s="21"/>
      <c r="AR455" s="21"/>
      <c r="AS455" s="21"/>
      <c r="AT455" s="21"/>
      <c r="AU455" s="21"/>
      <c r="AV455" s="21"/>
      <c r="AW455" s="21"/>
      <c r="AX455" s="21"/>
      <c r="AY455" s="21"/>
      <c r="AZ455" s="21"/>
      <c r="BA455" s="21"/>
      <c r="BB455" s="21"/>
      <c r="BC455" s="21"/>
      <c r="BD455" s="21"/>
      <c r="BE455" s="21"/>
      <c r="BF455" s="21"/>
      <c r="BG455" s="21"/>
      <c r="BH455" s="21"/>
      <c r="BI455" s="21"/>
    </row>
    <row r="456" spans="1:61" x14ac:dyDescent="0.2">
      <c r="A456" s="25"/>
      <c r="B456" s="25"/>
      <c r="C456" s="25"/>
      <c r="D456" s="25"/>
      <c r="E456" s="25"/>
      <c r="F456" s="25"/>
      <c r="G456" s="25"/>
      <c r="H456" s="25"/>
      <c r="I456" s="25"/>
      <c r="J456" s="25"/>
      <c r="K456" s="25"/>
      <c r="L456" s="17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  <c r="AA456" s="21"/>
      <c r="AB456" s="21"/>
      <c r="AC456" s="21"/>
      <c r="AD456" s="21"/>
      <c r="AE456" s="21"/>
      <c r="AF456" s="21"/>
      <c r="AG456" s="21"/>
      <c r="AH456" s="21"/>
      <c r="AI456" s="21"/>
      <c r="AJ456" s="21"/>
      <c r="AK456" s="21"/>
      <c r="AL456" s="21"/>
      <c r="AM456" s="21"/>
      <c r="AN456" s="21"/>
      <c r="AO456" s="21"/>
      <c r="AP456" s="21"/>
      <c r="AQ456" s="21"/>
      <c r="AR456" s="21"/>
      <c r="AS456" s="21"/>
      <c r="AT456" s="21"/>
      <c r="AU456" s="21"/>
      <c r="AV456" s="21"/>
      <c r="AW456" s="21"/>
      <c r="AX456" s="21"/>
      <c r="AY456" s="21"/>
      <c r="AZ456" s="21"/>
      <c r="BA456" s="21"/>
      <c r="BB456" s="21"/>
      <c r="BC456" s="21"/>
      <c r="BD456" s="21"/>
      <c r="BE456" s="21"/>
      <c r="BF456" s="21"/>
      <c r="BG456" s="21"/>
      <c r="BH456" s="21"/>
      <c r="BI456" s="21"/>
    </row>
    <row r="457" spans="1:61" x14ac:dyDescent="0.2">
      <c r="A457" s="25"/>
      <c r="B457" s="25"/>
      <c r="C457" s="25"/>
      <c r="D457" s="25"/>
      <c r="E457" s="25"/>
      <c r="F457" s="25"/>
      <c r="G457" s="25"/>
      <c r="H457" s="25"/>
      <c r="I457" s="25"/>
      <c r="J457" s="25"/>
      <c r="K457" s="25"/>
      <c r="L457" s="17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  <c r="AA457" s="21"/>
      <c r="AB457" s="21"/>
      <c r="AC457" s="21"/>
      <c r="AD457" s="21"/>
      <c r="AE457" s="21"/>
      <c r="AF457" s="21"/>
      <c r="AG457" s="21"/>
      <c r="AH457" s="21"/>
      <c r="AI457" s="21"/>
      <c r="AJ457" s="21"/>
      <c r="AK457" s="21"/>
      <c r="AL457" s="21"/>
      <c r="AM457" s="21"/>
      <c r="AN457" s="21"/>
      <c r="AO457" s="21"/>
      <c r="AP457" s="21"/>
      <c r="AQ457" s="21"/>
      <c r="AR457" s="21"/>
      <c r="AS457" s="21"/>
      <c r="AT457" s="21"/>
      <c r="AU457" s="21"/>
      <c r="AV457" s="21"/>
      <c r="AW457" s="21"/>
      <c r="AX457" s="21"/>
      <c r="AY457" s="21"/>
      <c r="AZ457" s="21"/>
      <c r="BA457" s="21"/>
      <c r="BB457" s="21"/>
      <c r="BC457" s="21"/>
      <c r="BD457" s="21"/>
      <c r="BE457" s="21"/>
      <c r="BF457" s="21"/>
      <c r="BG457" s="21"/>
      <c r="BH457" s="21"/>
      <c r="BI457" s="21"/>
    </row>
    <row r="458" spans="1:61" x14ac:dyDescent="0.2">
      <c r="A458" s="25"/>
      <c r="B458" s="25"/>
      <c r="C458" s="25"/>
      <c r="D458" s="25"/>
      <c r="E458" s="25"/>
      <c r="F458" s="25"/>
      <c r="G458" s="25"/>
      <c r="H458" s="25"/>
      <c r="I458" s="25"/>
      <c r="J458" s="25"/>
      <c r="K458" s="25"/>
      <c r="L458" s="17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  <c r="AA458" s="21"/>
      <c r="AB458" s="21"/>
      <c r="AC458" s="21"/>
      <c r="AD458" s="21"/>
      <c r="AE458" s="21"/>
      <c r="AF458" s="21"/>
      <c r="AG458" s="21"/>
      <c r="AH458" s="21"/>
      <c r="AI458" s="21"/>
      <c r="AJ458" s="21"/>
      <c r="AK458" s="21"/>
      <c r="AL458" s="21"/>
      <c r="AM458" s="21"/>
      <c r="AN458" s="21"/>
      <c r="AO458" s="21"/>
      <c r="AP458" s="21"/>
      <c r="AQ458" s="21"/>
      <c r="AR458" s="21"/>
      <c r="AS458" s="21"/>
      <c r="AT458" s="21"/>
      <c r="AU458" s="21"/>
      <c r="AV458" s="21"/>
      <c r="AW458" s="21"/>
      <c r="AX458" s="21"/>
      <c r="AY458" s="21"/>
      <c r="AZ458" s="21"/>
      <c r="BA458" s="21"/>
      <c r="BB458" s="21"/>
      <c r="BC458" s="21"/>
      <c r="BD458" s="21"/>
      <c r="BE458" s="21"/>
      <c r="BF458" s="21"/>
      <c r="BG458" s="21"/>
      <c r="BH458" s="21"/>
      <c r="BI458" s="21"/>
    </row>
    <row r="459" spans="1:61" x14ac:dyDescent="0.2">
      <c r="A459" s="25"/>
      <c r="B459" s="25"/>
      <c r="C459" s="25"/>
      <c r="D459" s="25"/>
      <c r="E459" s="25"/>
      <c r="F459" s="25"/>
      <c r="G459" s="25"/>
      <c r="H459" s="25"/>
      <c r="I459" s="25"/>
      <c r="J459" s="25"/>
      <c r="K459" s="25"/>
      <c r="L459" s="17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  <c r="AA459" s="21"/>
      <c r="AB459" s="21"/>
      <c r="AC459" s="21"/>
      <c r="AD459" s="21"/>
      <c r="AE459" s="21"/>
      <c r="AF459" s="21"/>
      <c r="AG459" s="21"/>
      <c r="AH459" s="21"/>
      <c r="AI459" s="21"/>
      <c r="AJ459" s="21"/>
      <c r="AK459" s="21"/>
      <c r="AL459" s="21"/>
      <c r="AM459" s="21"/>
      <c r="AN459" s="21"/>
      <c r="AO459" s="21"/>
      <c r="AP459" s="21"/>
      <c r="AQ459" s="21"/>
      <c r="AR459" s="21"/>
      <c r="AS459" s="21"/>
      <c r="AT459" s="21"/>
      <c r="AU459" s="21"/>
      <c r="AV459" s="21"/>
      <c r="AW459" s="21"/>
      <c r="AX459" s="21"/>
      <c r="AY459" s="21"/>
      <c r="AZ459" s="21"/>
      <c r="BA459" s="21"/>
      <c r="BB459" s="21"/>
      <c r="BC459" s="21"/>
      <c r="BD459" s="21"/>
      <c r="BE459" s="21"/>
      <c r="BF459" s="21"/>
      <c r="BG459" s="21"/>
      <c r="BH459" s="21"/>
      <c r="BI459" s="21"/>
    </row>
    <row r="460" spans="1:61" x14ac:dyDescent="0.2">
      <c r="A460" s="25"/>
      <c r="B460" s="25"/>
      <c r="C460" s="25"/>
      <c r="D460" s="25"/>
      <c r="E460" s="25"/>
      <c r="F460" s="25"/>
      <c r="G460" s="25"/>
      <c r="H460" s="25"/>
      <c r="I460" s="25"/>
      <c r="J460" s="25"/>
      <c r="K460" s="25"/>
      <c r="L460" s="17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  <c r="AA460" s="21"/>
      <c r="AB460" s="21"/>
      <c r="AC460" s="21"/>
      <c r="AD460" s="21"/>
      <c r="AE460" s="21"/>
      <c r="AF460" s="21"/>
      <c r="AG460" s="21"/>
      <c r="AH460" s="21"/>
      <c r="AI460" s="21"/>
      <c r="AJ460" s="21"/>
      <c r="AK460" s="21"/>
      <c r="AL460" s="21"/>
      <c r="AM460" s="21"/>
      <c r="AN460" s="21"/>
      <c r="AO460" s="21"/>
      <c r="AP460" s="21"/>
      <c r="AQ460" s="21"/>
      <c r="AR460" s="21"/>
      <c r="AS460" s="21"/>
      <c r="AT460" s="21"/>
      <c r="AU460" s="21"/>
      <c r="AV460" s="21"/>
      <c r="AW460" s="21"/>
      <c r="AX460" s="21"/>
      <c r="AY460" s="21"/>
      <c r="AZ460" s="21"/>
      <c r="BA460" s="21"/>
      <c r="BB460" s="21"/>
      <c r="BC460" s="21"/>
      <c r="BD460" s="21"/>
      <c r="BE460" s="21"/>
      <c r="BF460" s="21"/>
      <c r="BG460" s="21"/>
      <c r="BH460" s="21"/>
      <c r="BI460" s="21"/>
    </row>
    <row r="461" spans="1:61" x14ac:dyDescent="0.2">
      <c r="A461" s="25"/>
      <c r="B461" s="25"/>
      <c r="C461" s="25"/>
      <c r="D461" s="25"/>
      <c r="E461" s="25"/>
      <c r="F461" s="25"/>
      <c r="G461" s="25"/>
      <c r="H461" s="25"/>
      <c r="I461" s="25"/>
      <c r="J461" s="25"/>
      <c r="K461" s="25"/>
      <c r="L461" s="17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  <c r="AA461" s="21"/>
      <c r="AB461" s="21"/>
      <c r="AC461" s="21"/>
      <c r="AD461" s="21"/>
      <c r="AE461" s="21"/>
      <c r="AF461" s="21"/>
      <c r="AG461" s="21"/>
      <c r="AH461" s="21"/>
      <c r="AI461" s="21"/>
      <c r="AJ461" s="21"/>
      <c r="AK461" s="21"/>
      <c r="AL461" s="21"/>
      <c r="AM461" s="21"/>
      <c r="AN461" s="21"/>
      <c r="AO461" s="21"/>
      <c r="AP461" s="21"/>
      <c r="AQ461" s="21"/>
      <c r="AR461" s="21"/>
      <c r="AS461" s="21"/>
      <c r="AT461" s="21"/>
      <c r="AU461" s="21"/>
      <c r="AV461" s="21"/>
      <c r="AW461" s="21"/>
      <c r="AX461" s="21"/>
      <c r="AY461" s="21"/>
      <c r="AZ461" s="21"/>
      <c r="BA461" s="21"/>
      <c r="BB461" s="21"/>
      <c r="BC461" s="21"/>
      <c r="BD461" s="21"/>
      <c r="BE461" s="21"/>
      <c r="BF461" s="21"/>
      <c r="BG461" s="21"/>
      <c r="BH461" s="21"/>
      <c r="BI461" s="21"/>
    </row>
    <row r="462" spans="1:61" x14ac:dyDescent="0.2">
      <c r="A462" s="25"/>
      <c r="B462" s="25"/>
      <c r="C462" s="25"/>
      <c r="D462" s="25"/>
      <c r="E462" s="25"/>
      <c r="F462" s="25"/>
      <c r="G462" s="25"/>
      <c r="H462" s="25"/>
      <c r="I462" s="25"/>
      <c r="J462" s="25"/>
      <c r="K462" s="25"/>
      <c r="L462" s="17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  <c r="AA462" s="21"/>
      <c r="AB462" s="21"/>
      <c r="AC462" s="21"/>
      <c r="AD462" s="21"/>
      <c r="AE462" s="21"/>
      <c r="AF462" s="21"/>
      <c r="AG462" s="21"/>
      <c r="AH462" s="21"/>
      <c r="AI462" s="21"/>
      <c r="AJ462" s="21"/>
      <c r="AK462" s="21"/>
      <c r="AL462" s="21"/>
      <c r="AM462" s="21"/>
      <c r="AN462" s="21"/>
      <c r="AO462" s="21"/>
      <c r="AP462" s="21"/>
      <c r="AQ462" s="21"/>
      <c r="AR462" s="21"/>
      <c r="AS462" s="21"/>
      <c r="AT462" s="21"/>
      <c r="AU462" s="21"/>
      <c r="AV462" s="21"/>
      <c r="AW462" s="21"/>
      <c r="AX462" s="21"/>
      <c r="AY462" s="21"/>
      <c r="AZ462" s="21"/>
      <c r="BA462" s="21"/>
      <c r="BB462" s="21"/>
      <c r="BC462" s="21"/>
      <c r="BD462" s="21"/>
      <c r="BE462" s="21"/>
      <c r="BF462" s="21"/>
      <c r="BG462" s="21"/>
      <c r="BH462" s="21"/>
      <c r="BI462" s="21"/>
    </row>
    <row r="463" spans="1:61" x14ac:dyDescent="0.2">
      <c r="A463" s="25"/>
      <c r="B463" s="25"/>
      <c r="C463" s="25"/>
      <c r="D463" s="25"/>
      <c r="E463" s="25"/>
      <c r="F463" s="25"/>
      <c r="G463" s="25"/>
      <c r="H463" s="25"/>
      <c r="I463" s="25"/>
      <c r="J463" s="25"/>
      <c r="K463" s="25"/>
      <c r="L463" s="17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  <c r="AA463" s="21"/>
      <c r="AB463" s="21"/>
      <c r="AC463" s="21"/>
      <c r="AD463" s="21"/>
      <c r="AE463" s="21"/>
      <c r="AF463" s="21"/>
      <c r="AG463" s="21"/>
      <c r="AH463" s="21"/>
      <c r="AI463" s="21"/>
      <c r="AJ463" s="21"/>
      <c r="AK463" s="21"/>
      <c r="AL463" s="21"/>
      <c r="AM463" s="21"/>
      <c r="AN463" s="21"/>
      <c r="AO463" s="21"/>
      <c r="AP463" s="21"/>
      <c r="AQ463" s="21"/>
      <c r="AR463" s="21"/>
      <c r="AS463" s="21"/>
      <c r="AT463" s="21"/>
      <c r="AU463" s="21"/>
      <c r="AV463" s="21"/>
      <c r="AW463" s="21"/>
      <c r="AX463" s="21"/>
      <c r="AY463" s="21"/>
      <c r="AZ463" s="21"/>
      <c r="BA463" s="21"/>
      <c r="BB463" s="21"/>
      <c r="BC463" s="21"/>
      <c r="BD463" s="21"/>
      <c r="BE463" s="21"/>
      <c r="BF463" s="21"/>
      <c r="BG463" s="21"/>
      <c r="BH463" s="21"/>
      <c r="BI463" s="21"/>
    </row>
    <row r="464" spans="1:61" x14ac:dyDescent="0.2">
      <c r="A464" s="25"/>
      <c r="B464" s="25"/>
      <c r="C464" s="25"/>
      <c r="D464" s="25"/>
      <c r="E464" s="25"/>
      <c r="F464" s="25"/>
      <c r="G464" s="25"/>
      <c r="H464" s="25"/>
      <c r="I464" s="25"/>
      <c r="J464" s="25"/>
      <c r="K464" s="25"/>
      <c r="L464" s="17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  <c r="AA464" s="21"/>
      <c r="AB464" s="21"/>
      <c r="AC464" s="21"/>
      <c r="AD464" s="21"/>
      <c r="AE464" s="21"/>
      <c r="AF464" s="21"/>
      <c r="AG464" s="21"/>
      <c r="AH464" s="21"/>
      <c r="AI464" s="21"/>
      <c r="AJ464" s="21"/>
      <c r="AK464" s="21"/>
      <c r="AL464" s="21"/>
      <c r="AM464" s="21"/>
      <c r="AN464" s="21"/>
      <c r="AO464" s="21"/>
      <c r="AP464" s="21"/>
      <c r="AQ464" s="21"/>
      <c r="AR464" s="21"/>
      <c r="AS464" s="21"/>
      <c r="AT464" s="21"/>
      <c r="AU464" s="21"/>
      <c r="AV464" s="21"/>
      <c r="AW464" s="21"/>
      <c r="AX464" s="21"/>
      <c r="AY464" s="21"/>
      <c r="AZ464" s="21"/>
      <c r="BA464" s="21"/>
      <c r="BB464" s="21"/>
      <c r="BC464" s="21"/>
      <c r="BD464" s="21"/>
      <c r="BE464" s="21"/>
      <c r="BF464" s="21"/>
      <c r="BG464" s="21"/>
      <c r="BH464" s="21"/>
      <c r="BI464" s="21"/>
    </row>
    <row r="465" spans="1:61" x14ac:dyDescent="0.2">
      <c r="A465" s="25"/>
      <c r="B465" s="25"/>
      <c r="C465" s="25"/>
      <c r="D465" s="25"/>
      <c r="E465" s="25"/>
      <c r="F465" s="25"/>
      <c r="G465" s="25"/>
      <c r="H465" s="25"/>
      <c r="I465" s="25"/>
      <c r="J465" s="25"/>
      <c r="K465" s="25"/>
      <c r="L465" s="17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  <c r="AA465" s="21"/>
      <c r="AB465" s="21"/>
      <c r="AC465" s="21"/>
      <c r="AD465" s="21"/>
      <c r="AE465" s="21"/>
      <c r="AF465" s="21"/>
      <c r="AG465" s="21"/>
      <c r="AH465" s="21"/>
      <c r="AI465" s="21"/>
      <c r="AJ465" s="21"/>
      <c r="AK465" s="21"/>
      <c r="AL465" s="21"/>
      <c r="AM465" s="21"/>
      <c r="AN465" s="21"/>
      <c r="AO465" s="21"/>
      <c r="AP465" s="21"/>
      <c r="AQ465" s="21"/>
      <c r="AR465" s="21"/>
      <c r="AS465" s="21"/>
      <c r="AT465" s="21"/>
      <c r="AU465" s="21"/>
      <c r="AV465" s="21"/>
      <c r="AW465" s="21"/>
      <c r="AX465" s="21"/>
      <c r="AY465" s="21"/>
      <c r="AZ465" s="21"/>
      <c r="BA465" s="21"/>
      <c r="BB465" s="21"/>
      <c r="BC465" s="21"/>
      <c r="BD465" s="21"/>
      <c r="BE465" s="21"/>
      <c r="BF465" s="21"/>
      <c r="BG465" s="21"/>
      <c r="BH465" s="21"/>
      <c r="BI465" s="21"/>
    </row>
    <row r="466" spans="1:61" x14ac:dyDescent="0.2">
      <c r="A466" s="25"/>
      <c r="B466" s="25"/>
      <c r="C466" s="25"/>
      <c r="D466" s="25"/>
      <c r="E466" s="25"/>
      <c r="F466" s="25"/>
      <c r="G466" s="25"/>
      <c r="H466" s="25"/>
      <c r="I466" s="25"/>
      <c r="J466" s="25"/>
      <c r="K466" s="25"/>
      <c r="L466" s="17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  <c r="AA466" s="21"/>
      <c r="AB466" s="21"/>
      <c r="AC466" s="21"/>
      <c r="AD466" s="21"/>
      <c r="AE466" s="21"/>
      <c r="AF466" s="21"/>
      <c r="AG466" s="21"/>
      <c r="AH466" s="21"/>
      <c r="AI466" s="21"/>
      <c r="AJ466" s="21"/>
      <c r="AK466" s="21"/>
      <c r="AL466" s="21"/>
      <c r="AM466" s="21"/>
      <c r="AN466" s="21"/>
      <c r="AO466" s="21"/>
      <c r="AP466" s="21"/>
      <c r="AQ466" s="21"/>
      <c r="AR466" s="21"/>
      <c r="AS466" s="21"/>
      <c r="AT466" s="21"/>
      <c r="AU466" s="21"/>
      <c r="AV466" s="21"/>
      <c r="AW466" s="21"/>
      <c r="AX466" s="21"/>
      <c r="AY466" s="21"/>
      <c r="AZ466" s="21"/>
      <c r="BA466" s="21"/>
      <c r="BB466" s="21"/>
      <c r="BC466" s="21"/>
      <c r="BD466" s="21"/>
      <c r="BE466" s="21"/>
      <c r="BF466" s="21"/>
      <c r="BG466" s="21"/>
      <c r="BH466" s="21"/>
      <c r="BI466" s="21"/>
    </row>
    <row r="467" spans="1:61" x14ac:dyDescent="0.2">
      <c r="A467" s="25"/>
      <c r="B467" s="25"/>
      <c r="C467" s="25"/>
      <c r="D467" s="25"/>
      <c r="E467" s="25"/>
      <c r="F467" s="25"/>
      <c r="G467" s="25"/>
      <c r="H467" s="25"/>
      <c r="I467" s="25"/>
      <c r="J467" s="25"/>
      <c r="K467" s="25"/>
      <c r="L467" s="17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  <c r="AA467" s="21"/>
      <c r="AB467" s="21"/>
      <c r="AC467" s="21"/>
      <c r="AD467" s="21"/>
      <c r="AE467" s="21"/>
      <c r="AF467" s="21"/>
      <c r="AG467" s="21"/>
      <c r="AH467" s="21"/>
      <c r="AI467" s="21"/>
      <c r="AJ467" s="21"/>
      <c r="AK467" s="21"/>
      <c r="AL467" s="21"/>
      <c r="AM467" s="21"/>
      <c r="AN467" s="21"/>
      <c r="AO467" s="21"/>
      <c r="AP467" s="21"/>
      <c r="AQ467" s="21"/>
      <c r="AR467" s="21"/>
      <c r="AS467" s="21"/>
      <c r="AT467" s="21"/>
      <c r="AU467" s="21"/>
      <c r="AV467" s="21"/>
      <c r="AW467" s="21"/>
      <c r="AX467" s="21"/>
      <c r="AY467" s="21"/>
      <c r="AZ467" s="21"/>
      <c r="BA467" s="21"/>
      <c r="BB467" s="21"/>
      <c r="BC467" s="21"/>
      <c r="BD467" s="21"/>
      <c r="BE467" s="21"/>
      <c r="BF467" s="21"/>
      <c r="BG467" s="21"/>
      <c r="BH467" s="21"/>
      <c r="BI467" s="21"/>
    </row>
    <row r="468" spans="1:61" x14ac:dyDescent="0.2">
      <c r="A468" s="25"/>
      <c r="B468" s="25"/>
      <c r="C468" s="25"/>
      <c r="D468" s="25"/>
      <c r="E468" s="25"/>
      <c r="F468" s="25"/>
      <c r="G468" s="25"/>
      <c r="H468" s="25"/>
      <c r="I468" s="25"/>
      <c r="J468" s="25"/>
      <c r="K468" s="25"/>
      <c r="L468" s="17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  <c r="AA468" s="21"/>
      <c r="AB468" s="21"/>
      <c r="AC468" s="21"/>
      <c r="AD468" s="21"/>
      <c r="AE468" s="21"/>
      <c r="AF468" s="21"/>
      <c r="AG468" s="21"/>
      <c r="AH468" s="21"/>
      <c r="AI468" s="21"/>
      <c r="AJ468" s="21"/>
      <c r="AK468" s="21"/>
      <c r="AL468" s="21"/>
      <c r="AM468" s="21"/>
      <c r="AN468" s="21"/>
      <c r="AO468" s="21"/>
      <c r="AP468" s="21"/>
      <c r="AQ468" s="21"/>
      <c r="AR468" s="21"/>
      <c r="AS468" s="21"/>
      <c r="AT468" s="21"/>
      <c r="AU468" s="21"/>
      <c r="AV468" s="21"/>
      <c r="AW468" s="21"/>
      <c r="AX468" s="21"/>
      <c r="AY468" s="21"/>
      <c r="AZ468" s="21"/>
      <c r="BA468" s="21"/>
      <c r="BB468" s="21"/>
      <c r="BC468" s="21"/>
      <c r="BD468" s="21"/>
      <c r="BE468" s="21"/>
      <c r="BF468" s="21"/>
      <c r="BG468" s="21"/>
      <c r="BH468" s="21"/>
      <c r="BI468" s="21"/>
    </row>
    <row r="469" spans="1:61" x14ac:dyDescent="0.2">
      <c r="A469" s="25"/>
      <c r="B469" s="25"/>
      <c r="C469" s="25"/>
      <c r="D469" s="25"/>
      <c r="E469" s="25"/>
      <c r="F469" s="25"/>
      <c r="G469" s="25"/>
      <c r="H469" s="25"/>
      <c r="I469" s="25"/>
      <c r="J469" s="25"/>
      <c r="K469" s="25"/>
      <c r="L469" s="17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  <c r="AA469" s="21"/>
      <c r="AB469" s="21"/>
      <c r="AC469" s="21"/>
      <c r="AD469" s="21"/>
      <c r="AE469" s="21"/>
      <c r="AF469" s="21"/>
      <c r="AG469" s="21"/>
      <c r="AH469" s="21"/>
      <c r="AI469" s="21"/>
      <c r="AJ469" s="21"/>
      <c r="AK469" s="21"/>
      <c r="AL469" s="21"/>
      <c r="AM469" s="21"/>
      <c r="AN469" s="21"/>
      <c r="AO469" s="21"/>
      <c r="AP469" s="21"/>
      <c r="AQ469" s="21"/>
      <c r="AR469" s="21"/>
      <c r="AS469" s="21"/>
      <c r="AT469" s="21"/>
      <c r="AU469" s="21"/>
      <c r="AV469" s="21"/>
      <c r="AW469" s="21"/>
      <c r="AX469" s="21"/>
      <c r="AY469" s="21"/>
      <c r="AZ469" s="21"/>
      <c r="BA469" s="21"/>
      <c r="BB469" s="21"/>
      <c r="BC469" s="21"/>
      <c r="BD469" s="21"/>
      <c r="BE469" s="21"/>
      <c r="BF469" s="21"/>
      <c r="BG469" s="21"/>
      <c r="BH469" s="21"/>
      <c r="BI469" s="21"/>
    </row>
    <row r="470" spans="1:61" x14ac:dyDescent="0.2">
      <c r="A470" s="25"/>
      <c r="B470" s="25"/>
      <c r="C470" s="25"/>
      <c r="D470" s="25"/>
      <c r="E470" s="25"/>
      <c r="F470" s="25"/>
      <c r="G470" s="25"/>
      <c r="H470" s="25"/>
      <c r="I470" s="25"/>
      <c r="J470" s="25"/>
      <c r="K470" s="25"/>
      <c r="L470" s="17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  <c r="AA470" s="21"/>
      <c r="AB470" s="21"/>
      <c r="AC470" s="21"/>
      <c r="AD470" s="21"/>
      <c r="AE470" s="21"/>
      <c r="AF470" s="21"/>
      <c r="AG470" s="21"/>
      <c r="AH470" s="21"/>
      <c r="AI470" s="21"/>
      <c r="AJ470" s="21"/>
      <c r="AK470" s="21"/>
      <c r="AL470" s="21"/>
      <c r="AM470" s="21"/>
      <c r="AN470" s="21"/>
      <c r="AO470" s="21"/>
      <c r="AP470" s="21"/>
      <c r="AQ470" s="21"/>
      <c r="AR470" s="21"/>
      <c r="AS470" s="21"/>
      <c r="AT470" s="21"/>
      <c r="AU470" s="21"/>
      <c r="AV470" s="21"/>
      <c r="AW470" s="21"/>
      <c r="AX470" s="21"/>
      <c r="AY470" s="21"/>
      <c r="AZ470" s="21"/>
      <c r="BA470" s="21"/>
      <c r="BB470" s="21"/>
      <c r="BC470" s="21"/>
      <c r="BD470" s="21"/>
      <c r="BE470" s="21"/>
      <c r="BF470" s="21"/>
      <c r="BG470" s="21"/>
      <c r="BH470" s="21"/>
      <c r="BI470" s="21"/>
    </row>
    <row r="471" spans="1:61" x14ac:dyDescent="0.2">
      <c r="A471" s="25"/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17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  <c r="AA471" s="21"/>
      <c r="AB471" s="21"/>
      <c r="AC471" s="21"/>
      <c r="AD471" s="21"/>
      <c r="AE471" s="21"/>
      <c r="AF471" s="21"/>
      <c r="AG471" s="21"/>
      <c r="AH471" s="21"/>
      <c r="AI471" s="21"/>
      <c r="AJ471" s="21"/>
      <c r="AK471" s="21"/>
      <c r="AL471" s="21"/>
      <c r="AM471" s="21"/>
      <c r="AN471" s="21"/>
      <c r="AO471" s="21"/>
      <c r="AP471" s="21"/>
      <c r="AQ471" s="21"/>
      <c r="AR471" s="21"/>
      <c r="AS471" s="21"/>
      <c r="AT471" s="21"/>
      <c r="AU471" s="21"/>
      <c r="AV471" s="21"/>
      <c r="AW471" s="21"/>
      <c r="AX471" s="21"/>
      <c r="AY471" s="21"/>
      <c r="AZ471" s="21"/>
      <c r="BA471" s="21"/>
      <c r="BB471" s="21"/>
      <c r="BC471" s="21"/>
      <c r="BD471" s="21"/>
      <c r="BE471" s="21"/>
      <c r="BF471" s="21"/>
      <c r="BG471" s="21"/>
      <c r="BH471" s="21"/>
      <c r="BI471" s="21"/>
    </row>
    <row r="472" spans="1:61" x14ac:dyDescent="0.2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17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  <c r="AA472" s="21"/>
      <c r="AB472" s="21"/>
      <c r="AC472" s="21"/>
      <c r="AD472" s="21"/>
      <c r="AE472" s="21"/>
      <c r="AF472" s="21"/>
      <c r="AG472" s="21"/>
      <c r="AH472" s="21"/>
      <c r="AI472" s="21"/>
      <c r="AJ472" s="21"/>
      <c r="AK472" s="21"/>
      <c r="AL472" s="21"/>
      <c r="AM472" s="21"/>
      <c r="AN472" s="21"/>
      <c r="AO472" s="21"/>
      <c r="AP472" s="21"/>
      <c r="AQ472" s="21"/>
      <c r="AR472" s="21"/>
      <c r="AS472" s="21"/>
      <c r="AT472" s="21"/>
      <c r="AU472" s="21"/>
      <c r="AV472" s="21"/>
      <c r="AW472" s="21"/>
      <c r="AX472" s="21"/>
      <c r="AY472" s="21"/>
      <c r="AZ472" s="21"/>
      <c r="BA472" s="21"/>
      <c r="BB472" s="21"/>
      <c r="BC472" s="21"/>
      <c r="BD472" s="21"/>
      <c r="BE472" s="21"/>
      <c r="BF472" s="21"/>
      <c r="BG472" s="21"/>
      <c r="BH472" s="21"/>
      <c r="BI472" s="21"/>
    </row>
    <row r="473" spans="1:61" x14ac:dyDescent="0.2">
      <c r="A473" s="25"/>
      <c r="B473" s="25"/>
      <c r="C473" s="25"/>
      <c r="D473" s="25"/>
      <c r="E473" s="25"/>
      <c r="F473" s="25"/>
      <c r="G473" s="25"/>
      <c r="H473" s="25"/>
      <c r="I473" s="25"/>
      <c r="J473" s="25"/>
      <c r="K473" s="25"/>
      <c r="L473" s="17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  <c r="AA473" s="21"/>
      <c r="AB473" s="21"/>
      <c r="AC473" s="21"/>
      <c r="AD473" s="21"/>
      <c r="AE473" s="21"/>
      <c r="AF473" s="21"/>
      <c r="AG473" s="21"/>
      <c r="AH473" s="21"/>
      <c r="AI473" s="21"/>
      <c r="AJ473" s="21"/>
      <c r="AK473" s="21"/>
      <c r="AL473" s="21"/>
      <c r="AM473" s="21"/>
      <c r="AN473" s="21"/>
      <c r="AO473" s="21"/>
      <c r="AP473" s="21"/>
      <c r="AQ473" s="21"/>
      <c r="AR473" s="21"/>
      <c r="AS473" s="21"/>
      <c r="AT473" s="21"/>
      <c r="AU473" s="21"/>
      <c r="AV473" s="21"/>
      <c r="AW473" s="21"/>
      <c r="AX473" s="21"/>
      <c r="AY473" s="21"/>
      <c r="AZ473" s="21"/>
      <c r="BA473" s="21"/>
      <c r="BB473" s="21"/>
      <c r="BC473" s="21"/>
      <c r="BD473" s="21"/>
      <c r="BE473" s="21"/>
      <c r="BF473" s="21"/>
      <c r="BG473" s="21"/>
      <c r="BH473" s="21"/>
      <c r="BI473" s="21"/>
    </row>
    <row r="474" spans="1:61" x14ac:dyDescent="0.2">
      <c r="A474" s="25"/>
      <c r="B474" s="25"/>
      <c r="C474" s="25"/>
      <c r="D474" s="25"/>
      <c r="E474" s="25"/>
      <c r="F474" s="25"/>
      <c r="G474" s="25"/>
      <c r="H474" s="25"/>
      <c r="I474" s="25"/>
      <c r="J474" s="25"/>
      <c r="K474" s="25"/>
      <c r="L474" s="17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  <c r="AA474" s="21"/>
      <c r="AB474" s="21"/>
      <c r="AC474" s="21"/>
      <c r="AD474" s="21"/>
      <c r="AE474" s="21"/>
      <c r="AF474" s="21"/>
      <c r="AG474" s="21"/>
      <c r="AH474" s="21"/>
      <c r="AI474" s="21"/>
      <c r="AJ474" s="21"/>
      <c r="AK474" s="21"/>
      <c r="AL474" s="21"/>
      <c r="AM474" s="21"/>
      <c r="AN474" s="21"/>
      <c r="AO474" s="21"/>
      <c r="AP474" s="21"/>
      <c r="AQ474" s="21"/>
      <c r="AR474" s="21"/>
      <c r="AS474" s="21"/>
      <c r="AT474" s="21"/>
      <c r="AU474" s="21"/>
      <c r="AV474" s="21"/>
      <c r="AW474" s="21"/>
      <c r="AX474" s="21"/>
      <c r="AY474" s="21"/>
      <c r="AZ474" s="21"/>
      <c r="BA474" s="21"/>
      <c r="BB474" s="21"/>
      <c r="BC474" s="21"/>
      <c r="BD474" s="21"/>
      <c r="BE474" s="21"/>
      <c r="BF474" s="21"/>
      <c r="BG474" s="21"/>
      <c r="BH474" s="21"/>
      <c r="BI474" s="21"/>
    </row>
    <row r="475" spans="1:61" x14ac:dyDescent="0.2">
      <c r="A475" s="25"/>
      <c r="B475" s="25"/>
      <c r="C475" s="25"/>
      <c r="D475" s="25"/>
      <c r="E475" s="25"/>
      <c r="F475" s="25"/>
      <c r="G475" s="25"/>
      <c r="H475" s="25"/>
      <c r="I475" s="25"/>
      <c r="J475" s="25"/>
      <c r="K475" s="25"/>
      <c r="L475" s="17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  <c r="AA475" s="21"/>
      <c r="AB475" s="21"/>
      <c r="AC475" s="21"/>
      <c r="AD475" s="21"/>
      <c r="AE475" s="21"/>
      <c r="AF475" s="21"/>
      <c r="AG475" s="21"/>
      <c r="AH475" s="21"/>
      <c r="AI475" s="21"/>
      <c r="AJ475" s="21"/>
      <c r="AK475" s="21"/>
      <c r="AL475" s="21"/>
      <c r="AM475" s="21"/>
      <c r="AN475" s="21"/>
      <c r="AO475" s="21"/>
      <c r="AP475" s="21"/>
      <c r="AQ475" s="21"/>
      <c r="AR475" s="21"/>
      <c r="AS475" s="21"/>
      <c r="AT475" s="21"/>
      <c r="AU475" s="21"/>
      <c r="AV475" s="21"/>
      <c r="AW475" s="21"/>
      <c r="AX475" s="21"/>
      <c r="AY475" s="21"/>
      <c r="AZ475" s="21"/>
      <c r="BA475" s="21"/>
      <c r="BB475" s="21"/>
      <c r="BC475" s="21"/>
      <c r="BD475" s="21"/>
      <c r="BE475" s="21"/>
      <c r="BF475" s="21"/>
      <c r="BG475" s="21"/>
      <c r="BH475" s="21"/>
      <c r="BI475" s="21"/>
    </row>
    <row r="476" spans="1:61" x14ac:dyDescent="0.2">
      <c r="A476" s="25"/>
      <c r="B476" s="25"/>
      <c r="C476" s="25"/>
      <c r="D476" s="25"/>
      <c r="E476" s="25"/>
      <c r="F476" s="25"/>
      <c r="G476" s="25"/>
      <c r="H476" s="25"/>
      <c r="I476" s="25"/>
      <c r="J476" s="25"/>
      <c r="K476" s="25"/>
      <c r="L476" s="17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  <c r="AA476" s="21"/>
      <c r="AB476" s="21"/>
      <c r="AC476" s="21"/>
      <c r="AD476" s="21"/>
      <c r="AE476" s="21"/>
      <c r="AF476" s="21"/>
      <c r="AG476" s="21"/>
      <c r="AH476" s="21"/>
      <c r="AI476" s="21"/>
      <c r="AJ476" s="21"/>
      <c r="AK476" s="21"/>
      <c r="AL476" s="21"/>
      <c r="AM476" s="21"/>
      <c r="AN476" s="21"/>
      <c r="AO476" s="21"/>
      <c r="AP476" s="21"/>
      <c r="AQ476" s="21"/>
      <c r="AR476" s="21"/>
      <c r="AS476" s="21"/>
      <c r="AT476" s="21"/>
      <c r="AU476" s="21"/>
      <c r="AV476" s="21"/>
      <c r="AW476" s="21"/>
      <c r="AX476" s="21"/>
      <c r="AY476" s="21"/>
      <c r="AZ476" s="21"/>
      <c r="BA476" s="21"/>
      <c r="BB476" s="21"/>
      <c r="BC476" s="21"/>
      <c r="BD476" s="21"/>
      <c r="BE476" s="21"/>
      <c r="BF476" s="21"/>
      <c r="BG476" s="21"/>
      <c r="BH476" s="21"/>
      <c r="BI476" s="21"/>
    </row>
    <row r="477" spans="1:61" x14ac:dyDescent="0.2">
      <c r="A477" s="25"/>
      <c r="B477" s="25"/>
      <c r="C477" s="25"/>
      <c r="D477" s="25"/>
      <c r="E477" s="25"/>
      <c r="F477" s="25"/>
      <c r="G477" s="25"/>
      <c r="H477" s="25"/>
      <c r="I477" s="25"/>
      <c r="J477" s="25"/>
      <c r="K477" s="25"/>
      <c r="L477" s="17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  <c r="AA477" s="21"/>
      <c r="AB477" s="21"/>
      <c r="AC477" s="21"/>
      <c r="AD477" s="21"/>
      <c r="AE477" s="21"/>
      <c r="AF477" s="21"/>
      <c r="AG477" s="21"/>
      <c r="AH477" s="21"/>
      <c r="AI477" s="21"/>
      <c r="AJ477" s="21"/>
      <c r="AK477" s="21"/>
      <c r="AL477" s="21"/>
      <c r="AM477" s="21"/>
      <c r="AN477" s="21"/>
      <c r="AO477" s="21"/>
      <c r="AP477" s="21"/>
      <c r="AQ477" s="21"/>
      <c r="AR477" s="21"/>
      <c r="AS477" s="21"/>
      <c r="AT477" s="21"/>
      <c r="AU477" s="21"/>
      <c r="AV477" s="21"/>
      <c r="AW477" s="21"/>
      <c r="AX477" s="21"/>
      <c r="AY477" s="21"/>
      <c r="AZ477" s="21"/>
      <c r="BA477" s="21"/>
      <c r="BB477" s="21"/>
      <c r="BC477" s="21"/>
      <c r="BD477" s="21"/>
      <c r="BE477" s="21"/>
      <c r="BF477" s="21"/>
      <c r="BG477" s="21"/>
      <c r="BH477" s="21"/>
      <c r="BI477" s="21"/>
    </row>
    <row r="478" spans="1:61" x14ac:dyDescent="0.2">
      <c r="A478" s="25"/>
      <c r="B478" s="25"/>
      <c r="C478" s="25"/>
      <c r="D478" s="25"/>
      <c r="E478" s="25"/>
      <c r="F478" s="25"/>
      <c r="G478" s="25"/>
      <c r="H478" s="25"/>
      <c r="I478" s="25"/>
      <c r="J478" s="25"/>
      <c r="K478" s="25"/>
      <c r="L478" s="17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  <c r="AA478" s="21"/>
      <c r="AB478" s="21"/>
      <c r="AC478" s="21"/>
      <c r="AD478" s="21"/>
      <c r="AE478" s="21"/>
      <c r="AF478" s="21"/>
      <c r="AG478" s="21"/>
      <c r="AH478" s="21"/>
      <c r="AI478" s="21"/>
      <c r="AJ478" s="21"/>
      <c r="AK478" s="21"/>
      <c r="AL478" s="21"/>
      <c r="AM478" s="21"/>
      <c r="AN478" s="21"/>
      <c r="AO478" s="21"/>
      <c r="AP478" s="21"/>
      <c r="AQ478" s="21"/>
      <c r="AR478" s="21"/>
      <c r="AS478" s="21"/>
      <c r="AT478" s="21"/>
      <c r="AU478" s="21"/>
      <c r="AV478" s="21"/>
      <c r="AW478" s="21"/>
      <c r="AX478" s="21"/>
      <c r="AY478" s="21"/>
      <c r="AZ478" s="21"/>
      <c r="BA478" s="21"/>
      <c r="BB478" s="21"/>
      <c r="BC478" s="21"/>
      <c r="BD478" s="21"/>
      <c r="BE478" s="21"/>
      <c r="BF478" s="21"/>
      <c r="BG478" s="21"/>
      <c r="BH478" s="21"/>
      <c r="BI478" s="21"/>
    </row>
    <row r="479" spans="1:61" x14ac:dyDescent="0.2">
      <c r="A479" s="25"/>
      <c r="B479" s="25"/>
      <c r="C479" s="25"/>
      <c r="D479" s="25"/>
      <c r="E479" s="25"/>
      <c r="F479" s="25"/>
      <c r="G479" s="25"/>
      <c r="H479" s="25"/>
      <c r="I479" s="25"/>
      <c r="J479" s="25"/>
      <c r="K479" s="25"/>
      <c r="L479" s="17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  <c r="AA479" s="21"/>
      <c r="AB479" s="21"/>
      <c r="AC479" s="21"/>
      <c r="AD479" s="21"/>
      <c r="AE479" s="21"/>
      <c r="AF479" s="21"/>
      <c r="AG479" s="21"/>
      <c r="AH479" s="21"/>
      <c r="AI479" s="21"/>
      <c r="AJ479" s="21"/>
      <c r="AK479" s="21"/>
      <c r="AL479" s="21"/>
      <c r="AM479" s="21"/>
      <c r="AN479" s="21"/>
      <c r="AO479" s="21"/>
      <c r="AP479" s="21"/>
      <c r="AQ479" s="21"/>
      <c r="AR479" s="21"/>
      <c r="AS479" s="21"/>
      <c r="AT479" s="21"/>
      <c r="AU479" s="21"/>
      <c r="AV479" s="21"/>
      <c r="AW479" s="21"/>
      <c r="AX479" s="21"/>
      <c r="AY479" s="21"/>
      <c r="AZ479" s="21"/>
      <c r="BA479" s="21"/>
      <c r="BB479" s="21"/>
      <c r="BC479" s="21"/>
      <c r="BD479" s="21"/>
      <c r="BE479" s="21"/>
      <c r="BF479" s="21"/>
      <c r="BG479" s="21"/>
      <c r="BH479" s="21"/>
      <c r="BI479" s="21"/>
    </row>
    <row r="480" spans="1:61" x14ac:dyDescent="0.2">
      <c r="A480" s="25"/>
      <c r="B480" s="25"/>
      <c r="C480" s="25"/>
      <c r="D480" s="25"/>
      <c r="E480" s="25"/>
      <c r="F480" s="25"/>
      <c r="G480" s="25"/>
      <c r="H480" s="25"/>
      <c r="I480" s="25"/>
      <c r="J480" s="25"/>
      <c r="K480" s="25"/>
      <c r="L480" s="17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  <c r="AA480" s="21"/>
      <c r="AB480" s="21"/>
      <c r="AC480" s="21"/>
      <c r="AD480" s="21"/>
      <c r="AE480" s="21"/>
      <c r="AF480" s="21"/>
      <c r="AG480" s="21"/>
      <c r="AH480" s="21"/>
      <c r="AI480" s="21"/>
      <c r="AJ480" s="21"/>
      <c r="AK480" s="21"/>
      <c r="AL480" s="21"/>
      <c r="AM480" s="21"/>
      <c r="AN480" s="21"/>
      <c r="AO480" s="21"/>
      <c r="AP480" s="21"/>
      <c r="AQ480" s="21"/>
      <c r="AR480" s="21"/>
      <c r="AS480" s="21"/>
      <c r="AT480" s="21"/>
      <c r="AU480" s="21"/>
      <c r="AV480" s="21"/>
      <c r="AW480" s="21"/>
      <c r="AX480" s="21"/>
      <c r="AY480" s="21"/>
      <c r="AZ480" s="21"/>
      <c r="BA480" s="21"/>
      <c r="BB480" s="21"/>
      <c r="BC480" s="21"/>
      <c r="BD480" s="21"/>
      <c r="BE480" s="21"/>
      <c r="BF480" s="21"/>
      <c r="BG480" s="21"/>
      <c r="BH480" s="21"/>
      <c r="BI480" s="21"/>
    </row>
    <row r="481" spans="1:61" x14ac:dyDescent="0.2">
      <c r="A481" s="25"/>
      <c r="B481" s="25"/>
      <c r="C481" s="25"/>
      <c r="D481" s="25"/>
      <c r="E481" s="25"/>
      <c r="F481" s="25"/>
      <c r="G481" s="25"/>
      <c r="H481" s="25"/>
      <c r="I481" s="25"/>
      <c r="J481" s="25"/>
      <c r="K481" s="25"/>
      <c r="L481" s="17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  <c r="AA481" s="21"/>
      <c r="AB481" s="21"/>
      <c r="AC481" s="21"/>
      <c r="AD481" s="21"/>
      <c r="AE481" s="21"/>
      <c r="AF481" s="21"/>
      <c r="AG481" s="21"/>
      <c r="AH481" s="21"/>
      <c r="AI481" s="21"/>
      <c r="AJ481" s="21"/>
      <c r="AK481" s="21"/>
      <c r="AL481" s="21"/>
      <c r="AM481" s="21"/>
      <c r="AN481" s="21"/>
      <c r="AO481" s="21"/>
      <c r="AP481" s="21"/>
      <c r="AQ481" s="21"/>
      <c r="AR481" s="21"/>
      <c r="AS481" s="21"/>
      <c r="AT481" s="21"/>
      <c r="AU481" s="21"/>
      <c r="AV481" s="21"/>
      <c r="AW481" s="21"/>
      <c r="AX481" s="21"/>
      <c r="AY481" s="21"/>
      <c r="AZ481" s="21"/>
      <c r="BA481" s="21"/>
      <c r="BB481" s="21"/>
      <c r="BC481" s="21"/>
      <c r="BD481" s="21"/>
      <c r="BE481" s="21"/>
      <c r="BF481" s="21"/>
      <c r="BG481" s="21"/>
      <c r="BH481" s="21"/>
      <c r="BI481" s="21"/>
    </row>
    <row r="482" spans="1:61" x14ac:dyDescent="0.2">
      <c r="A482" s="25"/>
      <c r="B482" s="25"/>
      <c r="C482" s="25"/>
      <c r="D482" s="25"/>
      <c r="E482" s="25"/>
      <c r="F482" s="25"/>
      <c r="G482" s="25"/>
      <c r="H482" s="25"/>
      <c r="I482" s="25"/>
      <c r="J482" s="25"/>
      <c r="K482" s="25"/>
      <c r="L482" s="17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  <c r="AA482" s="21"/>
      <c r="AB482" s="21"/>
      <c r="AC482" s="21"/>
      <c r="AD482" s="21"/>
      <c r="AE482" s="21"/>
      <c r="AF482" s="21"/>
      <c r="AG482" s="21"/>
      <c r="AH482" s="21"/>
      <c r="AI482" s="21"/>
      <c r="AJ482" s="21"/>
      <c r="AK482" s="21"/>
      <c r="AL482" s="21"/>
      <c r="AM482" s="21"/>
      <c r="AN482" s="21"/>
      <c r="AO482" s="21"/>
      <c r="AP482" s="21"/>
      <c r="AQ482" s="21"/>
      <c r="AR482" s="21"/>
      <c r="AS482" s="21"/>
      <c r="AT482" s="21"/>
      <c r="AU482" s="21"/>
      <c r="AV482" s="21"/>
      <c r="AW482" s="21"/>
      <c r="AX482" s="21"/>
      <c r="AY482" s="21"/>
      <c r="AZ482" s="21"/>
      <c r="BA482" s="21"/>
      <c r="BB482" s="21"/>
      <c r="BC482" s="21"/>
      <c r="BD482" s="21"/>
      <c r="BE482" s="21"/>
      <c r="BF482" s="21"/>
      <c r="BG482" s="21"/>
      <c r="BH482" s="21"/>
      <c r="BI482" s="21"/>
    </row>
    <row r="483" spans="1:61" x14ac:dyDescent="0.2">
      <c r="A483" s="25"/>
      <c r="B483" s="25"/>
      <c r="C483" s="25"/>
      <c r="D483" s="25"/>
      <c r="E483" s="25"/>
      <c r="F483" s="25"/>
      <c r="G483" s="25"/>
      <c r="H483" s="25"/>
      <c r="I483" s="25"/>
      <c r="J483" s="25"/>
      <c r="K483" s="25"/>
      <c r="L483" s="17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  <c r="AA483" s="21"/>
      <c r="AB483" s="21"/>
      <c r="AC483" s="21"/>
      <c r="AD483" s="21"/>
      <c r="AE483" s="21"/>
      <c r="AF483" s="21"/>
      <c r="AG483" s="21"/>
      <c r="AH483" s="21"/>
      <c r="AI483" s="21"/>
      <c r="AJ483" s="21"/>
      <c r="AK483" s="21"/>
      <c r="AL483" s="21"/>
      <c r="AM483" s="21"/>
      <c r="AN483" s="21"/>
      <c r="AO483" s="21"/>
      <c r="AP483" s="21"/>
      <c r="AQ483" s="21"/>
      <c r="AR483" s="21"/>
      <c r="AS483" s="21"/>
      <c r="AT483" s="21"/>
      <c r="AU483" s="21"/>
      <c r="AV483" s="21"/>
      <c r="AW483" s="21"/>
      <c r="AX483" s="21"/>
      <c r="AY483" s="21"/>
      <c r="AZ483" s="21"/>
      <c r="BA483" s="21"/>
      <c r="BB483" s="21"/>
      <c r="BC483" s="21"/>
      <c r="BD483" s="21"/>
      <c r="BE483" s="21"/>
      <c r="BF483" s="21"/>
      <c r="BG483" s="21"/>
      <c r="BH483" s="21"/>
      <c r="BI483" s="21"/>
    </row>
    <row r="484" spans="1:61" x14ac:dyDescent="0.2">
      <c r="A484" s="25"/>
      <c r="B484" s="25"/>
      <c r="C484" s="25"/>
      <c r="D484" s="25"/>
      <c r="E484" s="25"/>
      <c r="F484" s="25"/>
      <c r="G484" s="25"/>
      <c r="H484" s="25"/>
      <c r="I484" s="25"/>
      <c r="J484" s="25"/>
      <c r="K484" s="25"/>
      <c r="L484" s="17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  <c r="AA484" s="21"/>
      <c r="AB484" s="21"/>
      <c r="AC484" s="21"/>
      <c r="AD484" s="21"/>
      <c r="AE484" s="21"/>
      <c r="AF484" s="21"/>
      <c r="AG484" s="21"/>
      <c r="AH484" s="21"/>
      <c r="AI484" s="21"/>
      <c r="AJ484" s="21"/>
      <c r="AK484" s="21"/>
      <c r="AL484" s="21"/>
      <c r="AM484" s="21"/>
      <c r="AN484" s="21"/>
      <c r="AO484" s="21"/>
      <c r="AP484" s="21"/>
      <c r="AQ484" s="21"/>
      <c r="AR484" s="21"/>
      <c r="AS484" s="21"/>
      <c r="AT484" s="21"/>
      <c r="AU484" s="21"/>
      <c r="AV484" s="21"/>
      <c r="AW484" s="21"/>
      <c r="AX484" s="21"/>
      <c r="AY484" s="21"/>
      <c r="AZ484" s="21"/>
      <c r="BA484" s="21"/>
      <c r="BB484" s="21"/>
      <c r="BC484" s="21"/>
      <c r="BD484" s="21"/>
      <c r="BE484" s="21"/>
      <c r="BF484" s="21"/>
      <c r="BG484" s="21"/>
      <c r="BH484" s="21"/>
      <c r="BI484" s="21"/>
    </row>
    <row r="485" spans="1:61" x14ac:dyDescent="0.2">
      <c r="A485" s="25"/>
      <c r="B485" s="25"/>
      <c r="C485" s="25"/>
      <c r="D485" s="25"/>
      <c r="E485" s="25"/>
      <c r="F485" s="25"/>
      <c r="G485" s="25"/>
      <c r="H485" s="25"/>
      <c r="I485" s="25"/>
      <c r="J485" s="25"/>
      <c r="K485" s="25"/>
      <c r="L485" s="17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  <c r="AA485" s="21"/>
      <c r="AB485" s="21"/>
      <c r="AC485" s="21"/>
      <c r="AD485" s="21"/>
      <c r="AE485" s="21"/>
      <c r="AF485" s="21"/>
      <c r="AG485" s="21"/>
      <c r="AH485" s="21"/>
      <c r="AI485" s="21"/>
      <c r="AJ485" s="21"/>
      <c r="AK485" s="21"/>
      <c r="AL485" s="21"/>
      <c r="AM485" s="21"/>
      <c r="AN485" s="21"/>
      <c r="AO485" s="21"/>
      <c r="AP485" s="21"/>
      <c r="AQ485" s="21"/>
      <c r="AR485" s="21"/>
      <c r="AS485" s="21"/>
      <c r="AT485" s="21"/>
      <c r="AU485" s="21"/>
      <c r="AV485" s="21"/>
      <c r="AW485" s="21"/>
      <c r="AX485" s="21"/>
      <c r="AY485" s="21"/>
      <c r="AZ485" s="21"/>
      <c r="BA485" s="21"/>
      <c r="BB485" s="21"/>
      <c r="BC485" s="21"/>
      <c r="BD485" s="21"/>
      <c r="BE485" s="21"/>
      <c r="BF485" s="21"/>
      <c r="BG485" s="21"/>
      <c r="BH485" s="21"/>
      <c r="BI485" s="21"/>
    </row>
    <row r="486" spans="1:61" x14ac:dyDescent="0.2">
      <c r="A486" s="25"/>
      <c r="B486" s="25"/>
      <c r="C486" s="25"/>
      <c r="D486" s="25"/>
      <c r="E486" s="25"/>
      <c r="F486" s="25"/>
      <c r="G486" s="25"/>
      <c r="H486" s="25"/>
      <c r="I486" s="25"/>
      <c r="J486" s="25"/>
      <c r="K486" s="25"/>
      <c r="L486" s="17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  <c r="AA486" s="21"/>
      <c r="AB486" s="21"/>
      <c r="AC486" s="21"/>
      <c r="AD486" s="21"/>
      <c r="AE486" s="21"/>
      <c r="AF486" s="21"/>
      <c r="AG486" s="21"/>
      <c r="AH486" s="21"/>
      <c r="AI486" s="21"/>
      <c r="AJ486" s="21"/>
      <c r="AK486" s="21"/>
      <c r="AL486" s="21"/>
      <c r="AM486" s="21"/>
      <c r="AN486" s="21"/>
      <c r="AO486" s="21"/>
      <c r="AP486" s="21"/>
      <c r="AQ486" s="21"/>
      <c r="AR486" s="21"/>
      <c r="AS486" s="21"/>
      <c r="AT486" s="21"/>
      <c r="AU486" s="21"/>
      <c r="AV486" s="21"/>
      <c r="AW486" s="21"/>
      <c r="AX486" s="21"/>
      <c r="AY486" s="21"/>
      <c r="AZ486" s="21"/>
      <c r="BA486" s="21"/>
      <c r="BB486" s="21"/>
      <c r="BC486" s="21"/>
      <c r="BD486" s="21"/>
      <c r="BE486" s="21"/>
      <c r="BF486" s="21"/>
      <c r="BG486" s="21"/>
      <c r="BH486" s="21"/>
      <c r="BI486" s="21"/>
    </row>
    <row r="487" spans="1:61" x14ac:dyDescent="0.2">
      <c r="A487" s="25"/>
      <c r="B487" s="25"/>
      <c r="C487" s="25"/>
      <c r="D487" s="25"/>
      <c r="E487" s="25"/>
      <c r="F487" s="25"/>
      <c r="G487" s="25"/>
      <c r="H487" s="25"/>
      <c r="I487" s="25"/>
      <c r="J487" s="25"/>
      <c r="K487" s="25"/>
      <c r="L487" s="17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  <c r="AA487" s="21"/>
      <c r="AB487" s="21"/>
      <c r="AC487" s="21"/>
      <c r="AD487" s="21"/>
      <c r="AE487" s="21"/>
      <c r="AF487" s="21"/>
      <c r="AG487" s="21"/>
      <c r="AH487" s="21"/>
      <c r="AI487" s="21"/>
      <c r="AJ487" s="21"/>
      <c r="AK487" s="21"/>
      <c r="AL487" s="21"/>
      <c r="AM487" s="21"/>
      <c r="AN487" s="21"/>
      <c r="AO487" s="21"/>
      <c r="AP487" s="21"/>
      <c r="AQ487" s="21"/>
      <c r="AR487" s="21"/>
      <c r="AS487" s="21"/>
      <c r="AT487" s="21"/>
      <c r="AU487" s="21"/>
      <c r="AV487" s="21"/>
      <c r="AW487" s="21"/>
      <c r="AX487" s="21"/>
      <c r="AY487" s="21"/>
      <c r="AZ487" s="21"/>
      <c r="BA487" s="21"/>
      <c r="BB487" s="21"/>
      <c r="BC487" s="21"/>
      <c r="BD487" s="21"/>
      <c r="BE487" s="21"/>
      <c r="BF487" s="21"/>
      <c r="BG487" s="21"/>
      <c r="BH487" s="21"/>
      <c r="BI487" s="21"/>
    </row>
    <row r="488" spans="1:61" x14ac:dyDescent="0.2">
      <c r="A488" s="25"/>
      <c r="B488" s="25"/>
      <c r="C488" s="25"/>
      <c r="D488" s="25"/>
      <c r="E488" s="25"/>
      <c r="F488" s="25"/>
      <c r="G488" s="25"/>
      <c r="H488" s="25"/>
      <c r="I488" s="25"/>
      <c r="J488" s="25"/>
      <c r="K488" s="25"/>
      <c r="L488" s="17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  <c r="AA488" s="21"/>
      <c r="AB488" s="21"/>
      <c r="AC488" s="21"/>
      <c r="AD488" s="21"/>
      <c r="AE488" s="21"/>
      <c r="AF488" s="21"/>
      <c r="AG488" s="21"/>
      <c r="AH488" s="21"/>
      <c r="AI488" s="21"/>
      <c r="AJ488" s="21"/>
      <c r="AK488" s="21"/>
      <c r="AL488" s="21"/>
      <c r="AM488" s="21"/>
      <c r="AN488" s="21"/>
      <c r="AO488" s="21"/>
      <c r="AP488" s="21"/>
      <c r="AQ488" s="21"/>
      <c r="AR488" s="21"/>
      <c r="AS488" s="21"/>
      <c r="AT488" s="21"/>
      <c r="AU488" s="21"/>
      <c r="AV488" s="21"/>
      <c r="AW488" s="21"/>
      <c r="AX488" s="21"/>
      <c r="AY488" s="21"/>
      <c r="AZ488" s="21"/>
      <c r="BA488" s="21"/>
      <c r="BB488" s="21"/>
      <c r="BC488" s="21"/>
      <c r="BD488" s="21"/>
      <c r="BE488" s="21"/>
      <c r="BF488" s="21"/>
      <c r="BG488" s="21"/>
      <c r="BH488" s="21"/>
      <c r="BI488" s="21"/>
    </row>
    <row r="489" spans="1:61" x14ac:dyDescent="0.2">
      <c r="A489" s="25"/>
      <c r="B489" s="25"/>
      <c r="C489" s="25"/>
      <c r="D489" s="25"/>
      <c r="E489" s="25"/>
      <c r="F489" s="25"/>
      <c r="G489" s="25"/>
      <c r="H489" s="25"/>
      <c r="I489" s="25"/>
      <c r="J489" s="25"/>
      <c r="K489" s="25"/>
      <c r="L489" s="17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  <c r="AA489" s="21"/>
      <c r="AB489" s="21"/>
      <c r="AC489" s="21"/>
      <c r="AD489" s="21"/>
      <c r="AE489" s="21"/>
      <c r="AF489" s="21"/>
      <c r="AG489" s="21"/>
      <c r="AH489" s="21"/>
      <c r="AI489" s="21"/>
      <c r="AJ489" s="21"/>
      <c r="AK489" s="21"/>
      <c r="AL489" s="21"/>
      <c r="AM489" s="21"/>
      <c r="AN489" s="21"/>
      <c r="AO489" s="21"/>
      <c r="AP489" s="21"/>
      <c r="AQ489" s="21"/>
      <c r="AR489" s="21"/>
      <c r="AS489" s="21"/>
      <c r="AT489" s="21"/>
      <c r="AU489" s="21"/>
      <c r="AV489" s="21"/>
      <c r="AW489" s="21"/>
      <c r="AX489" s="21"/>
      <c r="AY489" s="21"/>
      <c r="AZ489" s="21"/>
      <c r="BA489" s="21"/>
      <c r="BB489" s="21"/>
      <c r="BC489" s="21"/>
      <c r="BD489" s="21"/>
      <c r="BE489" s="21"/>
      <c r="BF489" s="21"/>
      <c r="BG489" s="21"/>
      <c r="BH489" s="21"/>
      <c r="BI489" s="21"/>
    </row>
    <row r="490" spans="1:61" x14ac:dyDescent="0.2">
      <c r="A490" s="25"/>
      <c r="B490" s="25"/>
      <c r="C490" s="25"/>
      <c r="D490" s="25"/>
      <c r="E490" s="25"/>
      <c r="F490" s="25"/>
      <c r="G490" s="25"/>
      <c r="H490" s="25"/>
      <c r="I490" s="25"/>
      <c r="J490" s="25"/>
      <c r="K490" s="25"/>
      <c r="L490" s="17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  <c r="AA490" s="21"/>
      <c r="AB490" s="21"/>
      <c r="AC490" s="21"/>
      <c r="AD490" s="21"/>
      <c r="AE490" s="21"/>
      <c r="AF490" s="21"/>
      <c r="AG490" s="21"/>
      <c r="AH490" s="21"/>
      <c r="AI490" s="21"/>
      <c r="AJ490" s="21"/>
      <c r="AK490" s="21"/>
      <c r="AL490" s="21"/>
      <c r="AM490" s="21"/>
      <c r="AN490" s="21"/>
      <c r="AO490" s="21"/>
      <c r="AP490" s="21"/>
      <c r="AQ490" s="21"/>
      <c r="AR490" s="21"/>
      <c r="AS490" s="21"/>
      <c r="AT490" s="21"/>
      <c r="AU490" s="21"/>
      <c r="AV490" s="21"/>
      <c r="AW490" s="21"/>
      <c r="AX490" s="21"/>
      <c r="AY490" s="21"/>
      <c r="AZ490" s="21"/>
      <c r="BA490" s="21"/>
      <c r="BB490" s="21"/>
      <c r="BC490" s="21"/>
      <c r="BD490" s="21"/>
      <c r="BE490" s="21"/>
      <c r="BF490" s="21"/>
      <c r="BG490" s="21"/>
      <c r="BH490" s="21"/>
      <c r="BI490" s="21"/>
    </row>
    <row r="491" spans="1:61" x14ac:dyDescent="0.2">
      <c r="A491" s="25"/>
      <c r="B491" s="25"/>
      <c r="C491" s="25"/>
      <c r="D491" s="25"/>
      <c r="E491" s="25"/>
      <c r="F491" s="25"/>
      <c r="G491" s="25"/>
      <c r="H491" s="25"/>
      <c r="I491" s="25"/>
      <c r="J491" s="25"/>
      <c r="K491" s="25"/>
      <c r="L491" s="17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  <c r="AA491" s="21"/>
      <c r="AB491" s="21"/>
      <c r="AC491" s="21"/>
      <c r="AD491" s="21"/>
      <c r="AE491" s="21"/>
      <c r="AF491" s="21"/>
      <c r="AG491" s="21"/>
      <c r="AH491" s="21"/>
      <c r="AI491" s="21"/>
      <c r="AJ491" s="21"/>
      <c r="AK491" s="21"/>
      <c r="AL491" s="21"/>
      <c r="AM491" s="21"/>
      <c r="AN491" s="21"/>
      <c r="AO491" s="21"/>
      <c r="AP491" s="21"/>
      <c r="AQ491" s="21"/>
      <c r="AR491" s="21"/>
      <c r="AS491" s="21"/>
      <c r="AT491" s="21"/>
      <c r="AU491" s="21"/>
      <c r="AV491" s="21"/>
      <c r="AW491" s="21"/>
      <c r="AX491" s="21"/>
      <c r="AY491" s="21"/>
      <c r="AZ491" s="21"/>
      <c r="BA491" s="21"/>
      <c r="BB491" s="21"/>
      <c r="BC491" s="21"/>
      <c r="BD491" s="21"/>
      <c r="BE491" s="21"/>
      <c r="BF491" s="21"/>
      <c r="BG491" s="21"/>
      <c r="BH491" s="21"/>
      <c r="BI491" s="21"/>
    </row>
    <row r="492" spans="1:61" x14ac:dyDescent="0.2">
      <c r="A492" s="25"/>
      <c r="B492" s="25"/>
      <c r="C492" s="25"/>
      <c r="D492" s="25"/>
      <c r="E492" s="25"/>
      <c r="F492" s="25"/>
      <c r="G492" s="25"/>
      <c r="H492" s="25"/>
      <c r="I492" s="25"/>
      <c r="J492" s="25"/>
      <c r="K492" s="25"/>
      <c r="L492" s="17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  <c r="AA492" s="21"/>
      <c r="AB492" s="21"/>
      <c r="AC492" s="21"/>
      <c r="AD492" s="21"/>
      <c r="AE492" s="21"/>
      <c r="AF492" s="21"/>
      <c r="AG492" s="21"/>
      <c r="AH492" s="21"/>
      <c r="AI492" s="21"/>
      <c r="AJ492" s="21"/>
      <c r="AK492" s="21"/>
      <c r="AL492" s="21"/>
      <c r="AM492" s="21"/>
      <c r="AN492" s="21"/>
      <c r="AO492" s="21"/>
      <c r="AP492" s="21"/>
      <c r="AQ492" s="21"/>
      <c r="AR492" s="21"/>
      <c r="AS492" s="21"/>
      <c r="AT492" s="21"/>
      <c r="AU492" s="21"/>
      <c r="AV492" s="21"/>
      <c r="AW492" s="21"/>
      <c r="AX492" s="21"/>
      <c r="AY492" s="21"/>
      <c r="AZ492" s="21"/>
      <c r="BA492" s="21"/>
      <c r="BB492" s="21"/>
      <c r="BC492" s="21"/>
      <c r="BD492" s="21"/>
      <c r="BE492" s="21"/>
      <c r="BF492" s="21"/>
      <c r="BG492" s="21"/>
      <c r="BH492" s="21"/>
      <c r="BI492" s="21"/>
    </row>
    <row r="493" spans="1:61" x14ac:dyDescent="0.2">
      <c r="A493" s="25"/>
      <c r="B493" s="25"/>
      <c r="C493" s="25"/>
      <c r="D493" s="25"/>
      <c r="E493" s="25"/>
      <c r="F493" s="25"/>
      <c r="G493" s="25"/>
      <c r="H493" s="25"/>
      <c r="I493" s="25"/>
      <c r="J493" s="25"/>
      <c r="K493" s="25"/>
      <c r="L493" s="17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  <c r="AA493" s="21"/>
      <c r="AB493" s="21"/>
      <c r="AC493" s="21"/>
      <c r="AD493" s="21"/>
      <c r="AE493" s="21"/>
      <c r="AF493" s="21"/>
      <c r="AG493" s="21"/>
      <c r="AH493" s="21"/>
      <c r="AI493" s="21"/>
      <c r="AJ493" s="21"/>
      <c r="AK493" s="21"/>
      <c r="AL493" s="21"/>
      <c r="AM493" s="21"/>
      <c r="AN493" s="21"/>
      <c r="AO493" s="21"/>
      <c r="AP493" s="21"/>
      <c r="AQ493" s="21"/>
      <c r="AR493" s="21"/>
      <c r="AS493" s="21"/>
      <c r="AT493" s="21"/>
      <c r="AU493" s="21"/>
      <c r="AV493" s="21"/>
      <c r="AW493" s="21"/>
      <c r="AX493" s="21"/>
      <c r="AY493" s="21"/>
      <c r="AZ493" s="21"/>
      <c r="BA493" s="21"/>
      <c r="BB493" s="21"/>
      <c r="BC493" s="21"/>
      <c r="BD493" s="21"/>
      <c r="BE493" s="21"/>
      <c r="BF493" s="21"/>
      <c r="BG493" s="21"/>
      <c r="BH493" s="21"/>
      <c r="BI493" s="21"/>
    </row>
    <row r="494" spans="1:61" x14ac:dyDescent="0.2">
      <c r="A494" s="25"/>
      <c r="B494" s="25"/>
      <c r="C494" s="25"/>
      <c r="D494" s="25"/>
      <c r="E494" s="25"/>
      <c r="F494" s="25"/>
      <c r="G494" s="25"/>
      <c r="H494" s="25"/>
      <c r="I494" s="25"/>
      <c r="J494" s="25"/>
      <c r="K494" s="25"/>
      <c r="L494" s="17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  <c r="AA494" s="21"/>
      <c r="AB494" s="21"/>
      <c r="AC494" s="21"/>
      <c r="AD494" s="21"/>
      <c r="AE494" s="21"/>
      <c r="AF494" s="21"/>
      <c r="AG494" s="21"/>
      <c r="AH494" s="21"/>
      <c r="AI494" s="21"/>
      <c r="AJ494" s="21"/>
      <c r="AK494" s="21"/>
      <c r="AL494" s="21"/>
      <c r="AM494" s="21"/>
      <c r="AN494" s="21"/>
      <c r="AO494" s="21"/>
      <c r="AP494" s="21"/>
      <c r="AQ494" s="21"/>
      <c r="AR494" s="21"/>
      <c r="AS494" s="21"/>
      <c r="AT494" s="21"/>
      <c r="AU494" s="21"/>
      <c r="AV494" s="21"/>
      <c r="AW494" s="21"/>
      <c r="AX494" s="21"/>
      <c r="AY494" s="21"/>
      <c r="AZ494" s="21"/>
      <c r="BA494" s="21"/>
      <c r="BB494" s="21"/>
      <c r="BC494" s="21"/>
      <c r="BD494" s="21"/>
      <c r="BE494" s="21"/>
      <c r="BF494" s="21"/>
      <c r="BG494" s="21"/>
      <c r="BH494" s="21"/>
      <c r="BI494" s="21"/>
    </row>
    <row r="495" spans="1:61" x14ac:dyDescent="0.2">
      <c r="A495" s="25"/>
      <c r="B495" s="25"/>
      <c r="C495" s="25"/>
      <c r="D495" s="25"/>
      <c r="E495" s="25"/>
      <c r="F495" s="25"/>
      <c r="G495" s="25"/>
      <c r="H495" s="25"/>
      <c r="I495" s="25"/>
      <c r="J495" s="25"/>
      <c r="K495" s="25"/>
      <c r="L495" s="17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  <c r="AA495" s="21"/>
      <c r="AB495" s="21"/>
      <c r="AC495" s="21"/>
      <c r="AD495" s="21"/>
      <c r="AE495" s="21"/>
      <c r="AF495" s="21"/>
      <c r="AG495" s="21"/>
      <c r="AH495" s="21"/>
      <c r="AI495" s="21"/>
      <c r="AJ495" s="21"/>
      <c r="AK495" s="21"/>
      <c r="AL495" s="21"/>
      <c r="AM495" s="21"/>
      <c r="AN495" s="21"/>
      <c r="AO495" s="21"/>
      <c r="AP495" s="21"/>
      <c r="AQ495" s="21"/>
      <c r="AR495" s="21"/>
      <c r="AS495" s="21"/>
      <c r="AT495" s="21"/>
      <c r="AU495" s="21"/>
      <c r="AV495" s="21"/>
      <c r="AW495" s="21"/>
      <c r="AX495" s="21"/>
      <c r="AY495" s="21"/>
      <c r="AZ495" s="21"/>
      <c r="BA495" s="21"/>
      <c r="BB495" s="21"/>
      <c r="BC495" s="21"/>
      <c r="BD495" s="21"/>
      <c r="BE495" s="21"/>
      <c r="BF495" s="21"/>
      <c r="BG495" s="21"/>
      <c r="BH495" s="21"/>
      <c r="BI495" s="21"/>
    </row>
    <row r="496" spans="1:61" x14ac:dyDescent="0.2">
      <c r="A496" s="25"/>
      <c r="B496" s="25"/>
      <c r="C496" s="25"/>
      <c r="D496" s="25"/>
      <c r="E496" s="25"/>
      <c r="F496" s="25"/>
      <c r="G496" s="25"/>
      <c r="H496" s="25"/>
      <c r="I496" s="25"/>
      <c r="J496" s="25"/>
      <c r="K496" s="25"/>
      <c r="L496" s="17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  <c r="AA496" s="21"/>
      <c r="AB496" s="21"/>
      <c r="AC496" s="21"/>
      <c r="AD496" s="21"/>
      <c r="AE496" s="21"/>
      <c r="AF496" s="21"/>
      <c r="AG496" s="21"/>
      <c r="AH496" s="21"/>
      <c r="AI496" s="21"/>
      <c r="AJ496" s="21"/>
      <c r="AK496" s="21"/>
      <c r="AL496" s="21"/>
      <c r="AM496" s="21"/>
      <c r="AN496" s="21"/>
      <c r="AO496" s="21"/>
      <c r="AP496" s="21"/>
      <c r="AQ496" s="21"/>
      <c r="AR496" s="21"/>
      <c r="AS496" s="21"/>
      <c r="AT496" s="21"/>
      <c r="AU496" s="21"/>
      <c r="AV496" s="21"/>
      <c r="AW496" s="21"/>
      <c r="AX496" s="21"/>
      <c r="AY496" s="21"/>
      <c r="AZ496" s="21"/>
      <c r="BA496" s="21"/>
      <c r="BB496" s="21"/>
      <c r="BC496" s="21"/>
      <c r="BD496" s="21"/>
      <c r="BE496" s="21"/>
      <c r="BF496" s="21"/>
      <c r="BG496" s="21"/>
      <c r="BH496" s="21"/>
      <c r="BI496" s="21"/>
    </row>
    <row r="497" spans="1:61" x14ac:dyDescent="0.2">
      <c r="A497" s="25"/>
      <c r="B497" s="25"/>
      <c r="C497" s="25"/>
      <c r="D497" s="25"/>
      <c r="E497" s="25"/>
      <c r="F497" s="25"/>
      <c r="G497" s="25"/>
      <c r="H497" s="25"/>
      <c r="I497" s="25"/>
      <c r="J497" s="25"/>
      <c r="K497" s="25"/>
      <c r="L497" s="17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  <c r="AA497" s="21"/>
      <c r="AB497" s="21"/>
      <c r="AC497" s="21"/>
      <c r="AD497" s="21"/>
      <c r="AE497" s="21"/>
      <c r="AF497" s="21"/>
      <c r="AG497" s="21"/>
      <c r="AH497" s="21"/>
      <c r="AI497" s="21"/>
      <c r="AJ497" s="21"/>
      <c r="AK497" s="21"/>
      <c r="AL497" s="21"/>
      <c r="AM497" s="21"/>
      <c r="AN497" s="21"/>
      <c r="AO497" s="21"/>
      <c r="AP497" s="21"/>
      <c r="AQ497" s="21"/>
      <c r="AR497" s="21"/>
      <c r="AS497" s="21"/>
      <c r="AT497" s="21"/>
      <c r="AU497" s="21"/>
      <c r="AV497" s="21"/>
      <c r="AW497" s="21"/>
      <c r="AX497" s="21"/>
      <c r="AY497" s="21"/>
      <c r="AZ497" s="21"/>
      <c r="BA497" s="21"/>
      <c r="BB497" s="21"/>
      <c r="BC497" s="21"/>
      <c r="BD497" s="21"/>
      <c r="BE497" s="21"/>
      <c r="BF497" s="21"/>
      <c r="BG497" s="21"/>
      <c r="BH497" s="21"/>
      <c r="BI497" s="21"/>
    </row>
    <row r="498" spans="1:61" x14ac:dyDescent="0.2">
      <c r="A498" s="25"/>
      <c r="B498" s="25"/>
      <c r="C498" s="25"/>
      <c r="D498" s="25"/>
      <c r="E498" s="25"/>
      <c r="F498" s="25"/>
      <c r="G498" s="25"/>
      <c r="H498" s="25"/>
      <c r="I498" s="25"/>
      <c r="J498" s="25"/>
      <c r="K498" s="25"/>
      <c r="L498" s="17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  <c r="AA498" s="21"/>
      <c r="AB498" s="21"/>
      <c r="AC498" s="21"/>
      <c r="AD498" s="21"/>
      <c r="AE498" s="21"/>
      <c r="AF498" s="21"/>
      <c r="AG498" s="21"/>
      <c r="AH498" s="21"/>
      <c r="AI498" s="21"/>
      <c r="AJ498" s="21"/>
      <c r="AK498" s="21"/>
      <c r="AL498" s="21"/>
      <c r="AM498" s="21"/>
      <c r="AN498" s="21"/>
      <c r="AO498" s="21"/>
      <c r="AP498" s="21"/>
      <c r="AQ498" s="21"/>
      <c r="AR498" s="21"/>
      <c r="AS498" s="21"/>
      <c r="AT498" s="21"/>
      <c r="AU498" s="21"/>
      <c r="AV498" s="21"/>
      <c r="AW498" s="21"/>
      <c r="AX498" s="21"/>
      <c r="AY498" s="21"/>
      <c r="AZ498" s="21"/>
      <c r="BA498" s="21"/>
      <c r="BB498" s="21"/>
      <c r="BC498" s="21"/>
      <c r="BD498" s="21"/>
      <c r="BE498" s="21"/>
      <c r="BF498" s="21"/>
      <c r="BG498" s="21"/>
      <c r="BH498" s="21"/>
      <c r="BI498" s="21"/>
    </row>
    <row r="499" spans="1:61" x14ac:dyDescent="0.2">
      <c r="A499" s="25"/>
      <c r="B499" s="25"/>
      <c r="C499" s="25"/>
      <c r="D499" s="25"/>
      <c r="E499" s="25"/>
      <c r="F499" s="25"/>
      <c r="G499" s="25"/>
      <c r="H499" s="25"/>
      <c r="I499" s="25"/>
      <c r="J499" s="25"/>
      <c r="K499" s="25"/>
      <c r="L499" s="17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  <c r="AA499" s="21"/>
      <c r="AB499" s="21"/>
      <c r="AC499" s="21"/>
      <c r="AD499" s="21"/>
      <c r="AE499" s="21"/>
      <c r="AF499" s="21"/>
      <c r="AG499" s="21"/>
      <c r="AH499" s="21"/>
      <c r="AI499" s="21"/>
      <c r="AJ499" s="21"/>
      <c r="AK499" s="21"/>
      <c r="AL499" s="21"/>
      <c r="AM499" s="21"/>
      <c r="AN499" s="21"/>
      <c r="AO499" s="21"/>
      <c r="AP499" s="21"/>
      <c r="AQ499" s="21"/>
      <c r="AR499" s="21"/>
      <c r="AS499" s="21"/>
      <c r="AT499" s="21"/>
      <c r="AU499" s="21"/>
      <c r="AV499" s="21"/>
      <c r="AW499" s="21"/>
      <c r="AX499" s="21"/>
      <c r="AY499" s="21"/>
      <c r="AZ499" s="21"/>
      <c r="BA499" s="21"/>
      <c r="BB499" s="21"/>
      <c r="BC499" s="21"/>
      <c r="BD499" s="21"/>
      <c r="BE499" s="21"/>
      <c r="BF499" s="21"/>
      <c r="BG499" s="21"/>
      <c r="BH499" s="21"/>
      <c r="BI499" s="21"/>
    </row>
    <row r="500" spans="1:61" x14ac:dyDescent="0.2">
      <c r="A500" s="25"/>
      <c r="B500" s="25"/>
      <c r="C500" s="25"/>
      <c r="D500" s="25"/>
      <c r="E500" s="25"/>
      <c r="F500" s="25"/>
      <c r="G500" s="25"/>
      <c r="H500" s="25"/>
      <c r="I500" s="25"/>
      <c r="J500" s="25"/>
      <c r="K500" s="25"/>
      <c r="L500" s="17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  <c r="AA500" s="21"/>
      <c r="AB500" s="21"/>
      <c r="AC500" s="21"/>
      <c r="AD500" s="21"/>
      <c r="AE500" s="21"/>
      <c r="AF500" s="21"/>
      <c r="AG500" s="21"/>
      <c r="AH500" s="21"/>
      <c r="AI500" s="21"/>
      <c r="AJ500" s="21"/>
      <c r="AK500" s="21"/>
      <c r="AL500" s="21"/>
      <c r="AM500" s="21"/>
      <c r="AN500" s="21"/>
      <c r="AO500" s="21"/>
      <c r="AP500" s="21"/>
      <c r="AQ500" s="21"/>
      <c r="AR500" s="21"/>
      <c r="AS500" s="21"/>
      <c r="AT500" s="21"/>
      <c r="AU500" s="21"/>
      <c r="AV500" s="21"/>
      <c r="AW500" s="21"/>
      <c r="AX500" s="21"/>
      <c r="AY500" s="21"/>
      <c r="AZ500" s="21"/>
      <c r="BA500" s="21"/>
      <c r="BB500" s="21"/>
      <c r="BC500" s="21"/>
      <c r="BD500" s="21"/>
      <c r="BE500" s="21"/>
      <c r="BF500" s="21"/>
      <c r="BG500" s="21"/>
      <c r="BH500" s="21"/>
      <c r="BI500" s="21"/>
    </row>
    <row r="501" spans="1:61" x14ac:dyDescent="0.2">
      <c r="A501" s="25"/>
      <c r="B501" s="25"/>
      <c r="C501" s="25"/>
      <c r="D501" s="25"/>
      <c r="E501" s="25"/>
      <c r="F501" s="25"/>
      <c r="G501" s="25"/>
      <c r="H501" s="25"/>
      <c r="I501" s="25"/>
      <c r="J501" s="25"/>
      <c r="K501" s="25"/>
      <c r="L501" s="17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  <c r="AA501" s="21"/>
      <c r="AB501" s="21"/>
      <c r="AC501" s="21"/>
      <c r="AD501" s="21"/>
      <c r="AE501" s="21"/>
      <c r="AF501" s="21"/>
      <c r="AG501" s="21"/>
      <c r="AH501" s="21"/>
      <c r="AI501" s="21"/>
      <c r="AJ501" s="21"/>
      <c r="AK501" s="21"/>
      <c r="AL501" s="21"/>
      <c r="AM501" s="21"/>
      <c r="AN501" s="21"/>
      <c r="AO501" s="21"/>
      <c r="AP501" s="21"/>
      <c r="AQ501" s="21"/>
      <c r="AR501" s="21"/>
      <c r="AS501" s="21"/>
      <c r="AT501" s="21"/>
      <c r="AU501" s="21"/>
      <c r="AV501" s="21"/>
      <c r="AW501" s="21"/>
      <c r="AX501" s="21"/>
      <c r="AY501" s="21"/>
      <c r="AZ501" s="21"/>
      <c r="BA501" s="21"/>
      <c r="BB501" s="21"/>
      <c r="BC501" s="21"/>
      <c r="BD501" s="21"/>
      <c r="BE501" s="21"/>
      <c r="BF501" s="21"/>
      <c r="BG501" s="21"/>
      <c r="BH501" s="21"/>
      <c r="BI501" s="21"/>
    </row>
    <row r="502" spans="1:61" x14ac:dyDescent="0.2">
      <c r="A502" s="25"/>
      <c r="B502" s="25"/>
      <c r="C502" s="25"/>
      <c r="D502" s="25"/>
      <c r="E502" s="25"/>
      <c r="F502" s="25"/>
      <c r="G502" s="25"/>
      <c r="H502" s="25"/>
      <c r="I502" s="25"/>
      <c r="J502" s="25"/>
      <c r="K502" s="25"/>
      <c r="L502" s="17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  <c r="AA502" s="21"/>
      <c r="AB502" s="21"/>
      <c r="AC502" s="21"/>
      <c r="AD502" s="21"/>
      <c r="AE502" s="21"/>
      <c r="AF502" s="21"/>
      <c r="AG502" s="21"/>
      <c r="AH502" s="21"/>
      <c r="AI502" s="21"/>
      <c r="AJ502" s="21"/>
      <c r="AK502" s="21"/>
      <c r="AL502" s="21"/>
      <c r="AM502" s="21"/>
      <c r="AN502" s="21"/>
      <c r="AO502" s="21"/>
      <c r="AP502" s="21"/>
      <c r="AQ502" s="21"/>
      <c r="AR502" s="21"/>
      <c r="AS502" s="21"/>
      <c r="AT502" s="21"/>
      <c r="AU502" s="21"/>
      <c r="AV502" s="21"/>
      <c r="AW502" s="21"/>
      <c r="AX502" s="21"/>
      <c r="AY502" s="21"/>
      <c r="AZ502" s="21"/>
      <c r="BA502" s="21"/>
      <c r="BB502" s="21"/>
      <c r="BC502" s="21"/>
      <c r="BD502" s="21"/>
      <c r="BE502" s="21"/>
      <c r="BF502" s="21"/>
      <c r="BG502" s="21"/>
      <c r="BH502" s="21"/>
      <c r="BI502" s="21"/>
    </row>
    <row r="503" spans="1:61" x14ac:dyDescent="0.2">
      <c r="A503" s="25"/>
      <c r="B503" s="25"/>
      <c r="C503" s="25"/>
      <c r="D503" s="25"/>
      <c r="E503" s="25"/>
      <c r="F503" s="25"/>
      <c r="G503" s="25"/>
      <c r="H503" s="25"/>
      <c r="I503" s="25"/>
      <c r="J503" s="25"/>
      <c r="K503" s="25"/>
      <c r="L503" s="17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  <c r="AA503" s="21"/>
      <c r="AB503" s="21"/>
      <c r="AC503" s="21"/>
      <c r="AD503" s="21"/>
      <c r="AE503" s="21"/>
      <c r="AF503" s="21"/>
      <c r="AG503" s="21"/>
      <c r="AH503" s="21"/>
      <c r="AI503" s="21"/>
      <c r="AJ503" s="21"/>
      <c r="AK503" s="21"/>
      <c r="AL503" s="21"/>
      <c r="AM503" s="21"/>
      <c r="AN503" s="21"/>
      <c r="AO503" s="21"/>
      <c r="AP503" s="21"/>
      <c r="AQ503" s="21"/>
      <c r="AR503" s="21"/>
      <c r="AS503" s="21"/>
      <c r="AT503" s="21"/>
      <c r="AU503" s="21"/>
      <c r="AV503" s="21"/>
      <c r="AW503" s="21"/>
      <c r="AX503" s="21"/>
      <c r="AY503" s="21"/>
      <c r="AZ503" s="21"/>
      <c r="BA503" s="21"/>
      <c r="BB503" s="21"/>
      <c r="BC503" s="21"/>
      <c r="BD503" s="21"/>
      <c r="BE503" s="21"/>
      <c r="BF503" s="21"/>
      <c r="BG503" s="21"/>
      <c r="BH503" s="21"/>
      <c r="BI503" s="21"/>
    </row>
    <row r="504" spans="1:61" x14ac:dyDescent="0.2">
      <c r="A504" s="25"/>
      <c r="B504" s="25"/>
      <c r="C504" s="25"/>
      <c r="D504" s="25"/>
      <c r="E504" s="25"/>
      <c r="F504" s="25"/>
      <c r="G504" s="25"/>
      <c r="H504" s="25"/>
      <c r="I504" s="25"/>
      <c r="J504" s="25"/>
      <c r="K504" s="25"/>
      <c r="L504" s="17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  <c r="AA504" s="21"/>
      <c r="AB504" s="21"/>
      <c r="AC504" s="21"/>
      <c r="AD504" s="21"/>
      <c r="AE504" s="21"/>
      <c r="AF504" s="21"/>
      <c r="AG504" s="21"/>
      <c r="AH504" s="21"/>
      <c r="AI504" s="21"/>
      <c r="AJ504" s="21"/>
      <c r="AK504" s="21"/>
      <c r="AL504" s="21"/>
      <c r="AM504" s="21"/>
      <c r="AN504" s="21"/>
      <c r="AO504" s="21"/>
      <c r="AP504" s="21"/>
      <c r="AQ504" s="21"/>
      <c r="AR504" s="21"/>
      <c r="AS504" s="21"/>
      <c r="AT504" s="21"/>
      <c r="AU504" s="21"/>
      <c r="AV504" s="21"/>
      <c r="AW504" s="21"/>
      <c r="AX504" s="21"/>
      <c r="AY504" s="21"/>
      <c r="AZ504" s="21"/>
      <c r="BA504" s="21"/>
      <c r="BB504" s="21"/>
      <c r="BC504" s="21"/>
      <c r="BD504" s="21"/>
      <c r="BE504" s="21"/>
      <c r="BF504" s="21"/>
      <c r="BG504" s="21"/>
      <c r="BH504" s="21"/>
      <c r="BI504" s="21"/>
    </row>
    <row r="505" spans="1:61" x14ac:dyDescent="0.2">
      <c r="A505" s="25"/>
      <c r="B505" s="25"/>
      <c r="C505" s="25"/>
      <c r="D505" s="25"/>
      <c r="E505" s="25"/>
      <c r="F505" s="25"/>
      <c r="G505" s="25"/>
      <c r="H505" s="25"/>
      <c r="I505" s="25"/>
      <c r="J505" s="25"/>
      <c r="K505" s="25"/>
      <c r="L505" s="17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  <c r="AA505" s="21"/>
      <c r="AB505" s="21"/>
      <c r="AC505" s="21"/>
      <c r="AD505" s="21"/>
      <c r="AE505" s="21"/>
      <c r="AF505" s="21"/>
      <c r="AG505" s="21"/>
      <c r="AH505" s="21"/>
      <c r="AI505" s="21"/>
      <c r="AJ505" s="21"/>
      <c r="AK505" s="21"/>
      <c r="AL505" s="21"/>
      <c r="AM505" s="21"/>
      <c r="AN505" s="21"/>
      <c r="AO505" s="21"/>
      <c r="AP505" s="21"/>
      <c r="AQ505" s="21"/>
      <c r="AR505" s="21"/>
      <c r="AS505" s="21"/>
      <c r="AT505" s="21"/>
      <c r="AU505" s="21"/>
      <c r="AV505" s="21"/>
      <c r="AW505" s="21"/>
      <c r="AX505" s="21"/>
      <c r="AY505" s="21"/>
      <c r="AZ505" s="21"/>
      <c r="BA505" s="21"/>
      <c r="BB505" s="21"/>
      <c r="BC505" s="21"/>
      <c r="BD505" s="21"/>
      <c r="BE505" s="21"/>
      <c r="BF505" s="21"/>
      <c r="BG505" s="21"/>
      <c r="BH505" s="21"/>
      <c r="BI505" s="21"/>
    </row>
    <row r="506" spans="1:61" x14ac:dyDescent="0.2">
      <c r="A506" s="25"/>
      <c r="B506" s="25"/>
      <c r="C506" s="25"/>
      <c r="D506" s="25"/>
      <c r="E506" s="25"/>
      <c r="F506" s="25"/>
      <c r="G506" s="25"/>
      <c r="H506" s="25"/>
      <c r="I506" s="25"/>
      <c r="J506" s="25"/>
      <c r="K506" s="25"/>
      <c r="L506" s="17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  <c r="AA506" s="21"/>
      <c r="AB506" s="21"/>
      <c r="AC506" s="21"/>
      <c r="AD506" s="21"/>
      <c r="AE506" s="21"/>
      <c r="AF506" s="21"/>
      <c r="AG506" s="21"/>
      <c r="AH506" s="21"/>
      <c r="AI506" s="21"/>
      <c r="AJ506" s="21"/>
      <c r="AK506" s="21"/>
      <c r="AL506" s="21"/>
      <c r="AM506" s="21"/>
      <c r="AN506" s="21"/>
      <c r="AO506" s="21"/>
      <c r="AP506" s="21"/>
      <c r="AQ506" s="21"/>
      <c r="AR506" s="21"/>
      <c r="AS506" s="21"/>
      <c r="AT506" s="21"/>
      <c r="AU506" s="21"/>
      <c r="AV506" s="21"/>
      <c r="AW506" s="21"/>
      <c r="AX506" s="21"/>
      <c r="AY506" s="21"/>
      <c r="AZ506" s="21"/>
      <c r="BA506" s="21"/>
      <c r="BB506" s="21"/>
      <c r="BC506" s="21"/>
      <c r="BD506" s="21"/>
      <c r="BE506" s="21"/>
      <c r="BF506" s="21"/>
      <c r="BG506" s="21"/>
      <c r="BH506" s="21"/>
      <c r="BI506" s="21"/>
    </row>
    <row r="507" spans="1:61" x14ac:dyDescent="0.2">
      <c r="A507" s="25"/>
      <c r="B507" s="25"/>
      <c r="C507" s="25"/>
      <c r="D507" s="25"/>
      <c r="E507" s="25"/>
      <c r="F507" s="25"/>
      <c r="G507" s="25"/>
      <c r="H507" s="25"/>
      <c r="I507" s="25"/>
      <c r="J507" s="25"/>
      <c r="K507" s="25"/>
      <c r="L507" s="17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  <c r="AA507" s="21"/>
      <c r="AB507" s="21"/>
      <c r="AC507" s="21"/>
      <c r="AD507" s="21"/>
      <c r="AE507" s="21"/>
      <c r="AF507" s="21"/>
      <c r="AG507" s="21"/>
      <c r="AH507" s="21"/>
      <c r="AI507" s="21"/>
      <c r="AJ507" s="21"/>
      <c r="AK507" s="21"/>
      <c r="AL507" s="21"/>
      <c r="AM507" s="21"/>
      <c r="AN507" s="21"/>
      <c r="AO507" s="21"/>
      <c r="AP507" s="21"/>
      <c r="AQ507" s="21"/>
      <c r="AR507" s="21"/>
      <c r="AS507" s="21"/>
      <c r="AT507" s="21"/>
      <c r="AU507" s="21"/>
      <c r="AV507" s="21"/>
      <c r="AW507" s="21"/>
      <c r="AX507" s="21"/>
      <c r="AY507" s="21"/>
      <c r="AZ507" s="21"/>
      <c r="BA507" s="21"/>
      <c r="BB507" s="21"/>
      <c r="BC507" s="21"/>
      <c r="BD507" s="21"/>
      <c r="BE507" s="21"/>
      <c r="BF507" s="21"/>
      <c r="BG507" s="21"/>
      <c r="BH507" s="21"/>
      <c r="BI507" s="21"/>
    </row>
    <row r="508" spans="1:61" x14ac:dyDescent="0.2">
      <c r="A508" s="25"/>
      <c r="B508" s="25"/>
      <c r="C508" s="25"/>
      <c r="D508" s="25"/>
      <c r="E508" s="25"/>
      <c r="F508" s="25"/>
      <c r="G508" s="25"/>
      <c r="H508" s="25"/>
      <c r="I508" s="25"/>
      <c r="J508" s="25"/>
      <c r="K508" s="25"/>
      <c r="L508" s="17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  <c r="AA508" s="21"/>
      <c r="AB508" s="21"/>
      <c r="AC508" s="21"/>
      <c r="AD508" s="21"/>
      <c r="AE508" s="21"/>
      <c r="AF508" s="21"/>
      <c r="AG508" s="21"/>
      <c r="AH508" s="21"/>
      <c r="AI508" s="21"/>
      <c r="AJ508" s="21"/>
      <c r="AK508" s="21"/>
      <c r="AL508" s="21"/>
      <c r="AM508" s="21"/>
      <c r="AN508" s="21"/>
      <c r="AO508" s="21"/>
      <c r="AP508" s="21"/>
      <c r="AQ508" s="21"/>
      <c r="AR508" s="21"/>
      <c r="AS508" s="21"/>
      <c r="AT508" s="21"/>
      <c r="AU508" s="21"/>
      <c r="AV508" s="21"/>
      <c r="AW508" s="21"/>
      <c r="AX508" s="21"/>
      <c r="AY508" s="21"/>
      <c r="AZ508" s="21"/>
      <c r="BA508" s="21"/>
      <c r="BB508" s="21"/>
      <c r="BC508" s="21"/>
      <c r="BD508" s="21"/>
      <c r="BE508" s="21"/>
      <c r="BF508" s="21"/>
      <c r="BG508" s="21"/>
      <c r="BH508" s="21"/>
      <c r="BI508" s="21"/>
    </row>
    <row r="509" spans="1:61" x14ac:dyDescent="0.2">
      <c r="A509" s="25"/>
      <c r="B509" s="25"/>
      <c r="C509" s="25"/>
      <c r="D509" s="25"/>
      <c r="E509" s="25"/>
      <c r="F509" s="25"/>
      <c r="G509" s="25"/>
      <c r="H509" s="25"/>
      <c r="I509" s="25"/>
      <c r="J509" s="25"/>
      <c r="K509" s="25"/>
      <c r="L509" s="17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  <c r="AA509" s="21"/>
      <c r="AB509" s="21"/>
      <c r="AC509" s="21"/>
      <c r="AD509" s="21"/>
      <c r="AE509" s="21"/>
      <c r="AF509" s="21"/>
      <c r="AG509" s="21"/>
      <c r="AH509" s="21"/>
      <c r="AI509" s="21"/>
      <c r="AJ509" s="21"/>
      <c r="AK509" s="21"/>
      <c r="AL509" s="21"/>
      <c r="AM509" s="21"/>
      <c r="AN509" s="21"/>
      <c r="AO509" s="21"/>
      <c r="AP509" s="21"/>
      <c r="AQ509" s="21"/>
      <c r="AR509" s="21"/>
      <c r="AS509" s="21"/>
      <c r="AT509" s="21"/>
      <c r="AU509" s="21"/>
      <c r="AV509" s="21"/>
      <c r="AW509" s="21"/>
      <c r="AX509" s="21"/>
      <c r="AY509" s="21"/>
      <c r="AZ509" s="21"/>
      <c r="BA509" s="21"/>
      <c r="BB509" s="21"/>
      <c r="BC509" s="21"/>
      <c r="BD509" s="21"/>
      <c r="BE509" s="21"/>
      <c r="BF509" s="21"/>
      <c r="BG509" s="21"/>
      <c r="BH509" s="21"/>
      <c r="BI509" s="21"/>
    </row>
    <row r="510" spans="1:61" x14ac:dyDescent="0.2">
      <c r="A510" s="25"/>
      <c r="B510" s="25"/>
      <c r="C510" s="25"/>
      <c r="D510" s="25"/>
      <c r="E510" s="25"/>
      <c r="F510" s="25"/>
      <c r="G510" s="25"/>
      <c r="H510" s="25"/>
      <c r="I510" s="25"/>
      <c r="J510" s="25"/>
      <c r="K510" s="25"/>
      <c r="L510" s="17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  <c r="AA510" s="21"/>
      <c r="AB510" s="21"/>
      <c r="AC510" s="21"/>
      <c r="AD510" s="21"/>
      <c r="AE510" s="21"/>
      <c r="AF510" s="21"/>
      <c r="AG510" s="21"/>
      <c r="AH510" s="21"/>
      <c r="AI510" s="21"/>
      <c r="AJ510" s="21"/>
      <c r="AK510" s="21"/>
      <c r="AL510" s="21"/>
      <c r="AM510" s="21"/>
      <c r="AN510" s="21"/>
      <c r="AO510" s="21"/>
      <c r="AP510" s="21"/>
      <c r="AQ510" s="21"/>
      <c r="AR510" s="21"/>
      <c r="AS510" s="21"/>
      <c r="AT510" s="21"/>
      <c r="AU510" s="21"/>
      <c r="AV510" s="21"/>
      <c r="AW510" s="21"/>
      <c r="AX510" s="21"/>
      <c r="AY510" s="21"/>
      <c r="AZ510" s="21"/>
      <c r="BA510" s="21"/>
      <c r="BB510" s="21"/>
      <c r="BC510" s="21"/>
      <c r="BD510" s="21"/>
      <c r="BE510" s="21"/>
      <c r="BF510" s="21"/>
      <c r="BG510" s="21"/>
      <c r="BH510" s="21"/>
      <c r="BI510" s="21"/>
    </row>
    <row r="511" spans="1:61" x14ac:dyDescent="0.2">
      <c r="A511" s="25"/>
      <c r="B511" s="25"/>
      <c r="C511" s="25"/>
      <c r="D511" s="25"/>
      <c r="E511" s="25"/>
      <c r="F511" s="25"/>
      <c r="G511" s="25"/>
      <c r="H511" s="25"/>
      <c r="I511" s="25"/>
      <c r="J511" s="25"/>
      <c r="K511" s="25"/>
      <c r="L511" s="17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  <c r="AA511" s="21"/>
      <c r="AB511" s="21"/>
      <c r="AC511" s="21"/>
      <c r="AD511" s="21"/>
      <c r="AE511" s="21"/>
      <c r="AF511" s="21"/>
      <c r="AG511" s="21"/>
      <c r="AH511" s="21"/>
      <c r="AI511" s="21"/>
      <c r="AJ511" s="21"/>
      <c r="AK511" s="21"/>
      <c r="AL511" s="21"/>
      <c r="AM511" s="21"/>
      <c r="AN511" s="21"/>
      <c r="AO511" s="21"/>
      <c r="AP511" s="21"/>
      <c r="AQ511" s="21"/>
      <c r="AR511" s="21"/>
      <c r="AS511" s="21"/>
      <c r="AT511" s="21"/>
      <c r="AU511" s="21"/>
      <c r="AV511" s="21"/>
      <c r="AW511" s="21"/>
      <c r="AX511" s="21"/>
      <c r="AY511" s="21"/>
      <c r="AZ511" s="21"/>
      <c r="BA511" s="21"/>
      <c r="BB511" s="21"/>
      <c r="BC511" s="21"/>
      <c r="BD511" s="21"/>
      <c r="BE511" s="21"/>
      <c r="BF511" s="21"/>
      <c r="BG511" s="21"/>
      <c r="BH511" s="21"/>
      <c r="BI511" s="21"/>
    </row>
    <row r="512" spans="1:61" x14ac:dyDescent="0.2">
      <c r="A512" s="25"/>
      <c r="B512" s="25"/>
      <c r="C512" s="25"/>
      <c r="D512" s="25"/>
      <c r="E512" s="25"/>
      <c r="F512" s="25"/>
      <c r="G512" s="25"/>
      <c r="H512" s="25"/>
      <c r="I512" s="25"/>
      <c r="J512" s="25"/>
      <c r="K512" s="25"/>
      <c r="L512" s="17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  <c r="AA512" s="21"/>
      <c r="AB512" s="21"/>
      <c r="AC512" s="21"/>
      <c r="AD512" s="21"/>
      <c r="AE512" s="21"/>
      <c r="AF512" s="21"/>
      <c r="AG512" s="21"/>
      <c r="AH512" s="21"/>
      <c r="AI512" s="21"/>
      <c r="AJ512" s="21"/>
      <c r="AK512" s="21"/>
      <c r="AL512" s="21"/>
      <c r="AM512" s="21"/>
      <c r="AN512" s="21"/>
      <c r="AO512" s="21"/>
      <c r="AP512" s="21"/>
      <c r="AQ512" s="21"/>
      <c r="AR512" s="21"/>
      <c r="AS512" s="21"/>
      <c r="AT512" s="21"/>
      <c r="AU512" s="21"/>
      <c r="AV512" s="21"/>
      <c r="AW512" s="21"/>
      <c r="AX512" s="21"/>
      <c r="AY512" s="21"/>
      <c r="AZ512" s="21"/>
      <c r="BA512" s="21"/>
      <c r="BB512" s="21"/>
      <c r="BC512" s="21"/>
      <c r="BD512" s="21"/>
      <c r="BE512" s="21"/>
      <c r="BF512" s="21"/>
      <c r="BG512" s="21"/>
      <c r="BH512" s="21"/>
      <c r="BI512" s="21"/>
    </row>
    <row r="513" spans="1:61" x14ac:dyDescent="0.2">
      <c r="A513" s="25"/>
      <c r="B513" s="25"/>
      <c r="C513" s="25"/>
      <c r="D513" s="25"/>
      <c r="E513" s="25"/>
      <c r="F513" s="25"/>
      <c r="G513" s="25"/>
      <c r="H513" s="25"/>
      <c r="I513" s="25"/>
      <c r="J513" s="25"/>
      <c r="K513" s="25"/>
      <c r="L513" s="17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  <c r="AA513" s="21"/>
      <c r="AB513" s="21"/>
      <c r="AC513" s="21"/>
      <c r="AD513" s="21"/>
      <c r="AE513" s="21"/>
      <c r="AF513" s="21"/>
      <c r="AG513" s="21"/>
      <c r="AH513" s="21"/>
      <c r="AI513" s="21"/>
      <c r="AJ513" s="21"/>
      <c r="AK513" s="21"/>
      <c r="AL513" s="21"/>
      <c r="AM513" s="21"/>
      <c r="AN513" s="21"/>
      <c r="AO513" s="21"/>
      <c r="AP513" s="21"/>
      <c r="AQ513" s="21"/>
      <c r="AR513" s="21"/>
      <c r="AS513" s="21"/>
      <c r="AT513" s="21"/>
      <c r="AU513" s="21"/>
      <c r="AV513" s="21"/>
      <c r="AW513" s="21"/>
      <c r="AX513" s="21"/>
      <c r="AY513" s="21"/>
      <c r="AZ513" s="21"/>
      <c r="BA513" s="21"/>
      <c r="BB513" s="21"/>
      <c r="BC513" s="21"/>
      <c r="BD513" s="21"/>
      <c r="BE513" s="21"/>
      <c r="BF513" s="21"/>
      <c r="BG513" s="21"/>
      <c r="BH513" s="21"/>
      <c r="BI513" s="21"/>
    </row>
    <row r="514" spans="1:61" x14ac:dyDescent="0.2">
      <c r="A514" s="25"/>
      <c r="B514" s="25"/>
      <c r="C514" s="25"/>
      <c r="D514" s="25"/>
      <c r="E514" s="25"/>
      <c r="F514" s="25"/>
      <c r="G514" s="25"/>
      <c r="H514" s="25"/>
      <c r="I514" s="25"/>
      <c r="J514" s="25"/>
      <c r="K514" s="25"/>
      <c r="L514" s="17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  <c r="AA514" s="21"/>
      <c r="AB514" s="21"/>
      <c r="AC514" s="21"/>
      <c r="AD514" s="21"/>
      <c r="AE514" s="21"/>
      <c r="AF514" s="21"/>
      <c r="AG514" s="21"/>
      <c r="AH514" s="21"/>
      <c r="AI514" s="21"/>
      <c r="AJ514" s="21"/>
      <c r="AK514" s="21"/>
      <c r="AL514" s="21"/>
      <c r="AM514" s="21"/>
      <c r="AN514" s="21"/>
      <c r="AO514" s="21"/>
      <c r="AP514" s="21"/>
      <c r="AQ514" s="21"/>
      <c r="AR514" s="21"/>
      <c r="AS514" s="21"/>
      <c r="AT514" s="21"/>
      <c r="AU514" s="21"/>
      <c r="AV514" s="21"/>
      <c r="AW514" s="21"/>
      <c r="AX514" s="21"/>
      <c r="AY514" s="21"/>
      <c r="AZ514" s="21"/>
      <c r="BA514" s="21"/>
      <c r="BB514" s="21"/>
      <c r="BC514" s="21"/>
      <c r="BD514" s="21"/>
      <c r="BE514" s="21"/>
      <c r="BF514" s="21"/>
      <c r="BG514" s="21"/>
      <c r="BH514" s="21"/>
      <c r="BI514" s="21"/>
    </row>
    <row r="515" spans="1:61" x14ac:dyDescent="0.2">
      <c r="A515" s="25"/>
      <c r="B515" s="25"/>
      <c r="C515" s="25"/>
      <c r="D515" s="25"/>
      <c r="E515" s="25"/>
      <c r="F515" s="25"/>
      <c r="G515" s="25"/>
      <c r="H515" s="25"/>
      <c r="I515" s="25"/>
      <c r="J515" s="25"/>
      <c r="K515" s="25"/>
      <c r="L515" s="17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  <c r="AA515" s="21"/>
      <c r="AB515" s="21"/>
      <c r="AC515" s="21"/>
      <c r="AD515" s="21"/>
      <c r="AE515" s="21"/>
      <c r="AF515" s="21"/>
      <c r="AG515" s="21"/>
      <c r="AH515" s="21"/>
      <c r="AI515" s="21"/>
      <c r="AJ515" s="21"/>
      <c r="AK515" s="21"/>
      <c r="AL515" s="21"/>
      <c r="AM515" s="21"/>
      <c r="AN515" s="21"/>
      <c r="AO515" s="21"/>
      <c r="AP515" s="21"/>
      <c r="AQ515" s="21"/>
      <c r="AR515" s="21"/>
      <c r="AS515" s="21"/>
      <c r="AT515" s="21"/>
      <c r="AU515" s="21"/>
      <c r="AV515" s="21"/>
      <c r="AW515" s="21"/>
      <c r="AX515" s="21"/>
      <c r="AY515" s="21"/>
      <c r="AZ515" s="21"/>
      <c r="BA515" s="21"/>
      <c r="BB515" s="21"/>
      <c r="BC515" s="21"/>
      <c r="BD515" s="21"/>
      <c r="BE515" s="21"/>
      <c r="BF515" s="21"/>
      <c r="BG515" s="21"/>
      <c r="BH515" s="21"/>
      <c r="BI515" s="21"/>
    </row>
    <row r="516" spans="1:61" x14ac:dyDescent="0.2">
      <c r="A516" s="25"/>
      <c r="B516" s="25"/>
      <c r="C516" s="25"/>
      <c r="D516" s="25"/>
      <c r="E516" s="25"/>
      <c r="F516" s="25"/>
      <c r="G516" s="25"/>
      <c r="H516" s="25"/>
      <c r="I516" s="25"/>
      <c r="J516" s="25"/>
      <c r="K516" s="25"/>
      <c r="L516" s="17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  <c r="AA516" s="21"/>
      <c r="AB516" s="21"/>
      <c r="AC516" s="21"/>
      <c r="AD516" s="21"/>
      <c r="AE516" s="21"/>
      <c r="AF516" s="21"/>
      <c r="AG516" s="21"/>
      <c r="AH516" s="21"/>
      <c r="AI516" s="21"/>
      <c r="AJ516" s="21"/>
      <c r="AK516" s="21"/>
      <c r="AL516" s="21"/>
      <c r="AM516" s="21"/>
      <c r="AN516" s="21"/>
      <c r="AO516" s="21"/>
      <c r="AP516" s="21"/>
      <c r="AQ516" s="21"/>
      <c r="AR516" s="21"/>
      <c r="AS516" s="21"/>
      <c r="AT516" s="21"/>
      <c r="AU516" s="21"/>
      <c r="AV516" s="21"/>
      <c r="AW516" s="21"/>
      <c r="AX516" s="21"/>
      <c r="AY516" s="21"/>
      <c r="AZ516" s="21"/>
      <c r="BA516" s="21"/>
      <c r="BB516" s="21"/>
      <c r="BC516" s="21"/>
      <c r="BD516" s="21"/>
      <c r="BE516" s="21"/>
      <c r="BF516" s="21"/>
      <c r="BG516" s="21"/>
      <c r="BH516" s="21"/>
      <c r="BI516" s="21"/>
    </row>
    <row r="517" spans="1:61" x14ac:dyDescent="0.2">
      <c r="A517" s="25"/>
      <c r="B517" s="25"/>
      <c r="C517" s="25"/>
      <c r="D517" s="25"/>
      <c r="E517" s="25"/>
      <c r="F517" s="25"/>
      <c r="G517" s="25"/>
      <c r="H517" s="25"/>
      <c r="I517" s="25"/>
      <c r="J517" s="25"/>
      <c r="K517" s="25"/>
      <c r="L517" s="17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  <c r="AA517" s="21"/>
      <c r="AB517" s="21"/>
      <c r="AC517" s="21"/>
      <c r="AD517" s="21"/>
      <c r="AE517" s="21"/>
      <c r="AF517" s="21"/>
      <c r="AG517" s="21"/>
      <c r="AH517" s="21"/>
      <c r="AI517" s="21"/>
      <c r="AJ517" s="21"/>
      <c r="AK517" s="21"/>
      <c r="AL517" s="21"/>
      <c r="AM517" s="21"/>
      <c r="AN517" s="21"/>
      <c r="AO517" s="21"/>
      <c r="AP517" s="21"/>
      <c r="AQ517" s="21"/>
      <c r="AR517" s="21"/>
      <c r="AS517" s="21"/>
      <c r="AT517" s="21"/>
      <c r="AU517" s="21"/>
      <c r="AV517" s="21"/>
      <c r="AW517" s="21"/>
      <c r="AX517" s="21"/>
      <c r="AY517" s="21"/>
      <c r="AZ517" s="21"/>
      <c r="BA517" s="21"/>
      <c r="BB517" s="21"/>
      <c r="BC517" s="21"/>
      <c r="BD517" s="21"/>
      <c r="BE517" s="21"/>
      <c r="BF517" s="21"/>
      <c r="BG517" s="21"/>
      <c r="BH517" s="21"/>
      <c r="BI517" s="21"/>
    </row>
    <row r="518" spans="1:61" x14ac:dyDescent="0.2">
      <c r="A518" s="25"/>
      <c r="B518" s="25"/>
      <c r="C518" s="25"/>
      <c r="D518" s="25"/>
      <c r="E518" s="25"/>
      <c r="F518" s="25"/>
      <c r="G518" s="25"/>
      <c r="H518" s="25"/>
      <c r="I518" s="25"/>
      <c r="J518" s="25"/>
      <c r="K518" s="25"/>
      <c r="L518" s="17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  <c r="AA518" s="21"/>
      <c r="AB518" s="21"/>
      <c r="AC518" s="21"/>
      <c r="AD518" s="21"/>
      <c r="AE518" s="21"/>
      <c r="AF518" s="21"/>
      <c r="AG518" s="21"/>
      <c r="AH518" s="21"/>
      <c r="AI518" s="21"/>
      <c r="AJ518" s="21"/>
      <c r="AK518" s="21"/>
      <c r="AL518" s="21"/>
      <c r="AM518" s="21"/>
      <c r="AN518" s="21"/>
      <c r="AO518" s="21"/>
      <c r="AP518" s="21"/>
      <c r="AQ518" s="21"/>
      <c r="AR518" s="21"/>
      <c r="AS518" s="21"/>
      <c r="AT518" s="21"/>
      <c r="AU518" s="21"/>
      <c r="AV518" s="21"/>
      <c r="AW518" s="21"/>
      <c r="AX518" s="21"/>
      <c r="AY518" s="21"/>
      <c r="AZ518" s="21"/>
      <c r="BA518" s="21"/>
      <c r="BB518" s="21"/>
      <c r="BC518" s="21"/>
      <c r="BD518" s="21"/>
      <c r="BE518" s="21"/>
      <c r="BF518" s="21"/>
      <c r="BG518" s="21"/>
      <c r="BH518" s="21"/>
      <c r="BI518" s="21"/>
    </row>
    <row r="519" spans="1:61" x14ac:dyDescent="0.2">
      <c r="A519" s="25"/>
      <c r="B519" s="25"/>
      <c r="C519" s="25"/>
      <c r="D519" s="25"/>
      <c r="E519" s="25"/>
      <c r="F519" s="25"/>
      <c r="G519" s="25"/>
      <c r="H519" s="25"/>
      <c r="I519" s="25"/>
      <c r="J519" s="25"/>
      <c r="K519" s="25"/>
      <c r="L519" s="17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  <c r="AA519" s="21"/>
      <c r="AB519" s="21"/>
      <c r="AC519" s="21"/>
      <c r="AD519" s="21"/>
      <c r="AE519" s="21"/>
      <c r="AF519" s="21"/>
      <c r="AG519" s="21"/>
      <c r="AH519" s="21"/>
      <c r="AI519" s="21"/>
      <c r="AJ519" s="21"/>
      <c r="AK519" s="21"/>
      <c r="AL519" s="21"/>
      <c r="AM519" s="21"/>
      <c r="AN519" s="21"/>
      <c r="AO519" s="21"/>
      <c r="AP519" s="21"/>
      <c r="AQ519" s="21"/>
      <c r="AR519" s="21"/>
      <c r="AS519" s="21"/>
      <c r="AT519" s="21"/>
      <c r="AU519" s="21"/>
      <c r="AV519" s="21"/>
      <c r="AW519" s="21"/>
      <c r="AX519" s="21"/>
      <c r="AY519" s="21"/>
      <c r="AZ519" s="21"/>
      <c r="BA519" s="21"/>
      <c r="BB519" s="21"/>
      <c r="BC519" s="21"/>
      <c r="BD519" s="21"/>
      <c r="BE519" s="21"/>
      <c r="BF519" s="21"/>
      <c r="BG519" s="21"/>
      <c r="BH519" s="21"/>
      <c r="BI519" s="21"/>
    </row>
    <row r="520" spans="1:61" x14ac:dyDescent="0.2">
      <c r="A520" s="25"/>
      <c r="B520" s="25"/>
      <c r="C520" s="25"/>
      <c r="D520" s="25"/>
      <c r="E520" s="25"/>
      <c r="F520" s="25"/>
      <c r="G520" s="25"/>
      <c r="H520" s="25"/>
      <c r="I520" s="25"/>
      <c r="J520" s="25"/>
      <c r="K520" s="25"/>
      <c r="L520" s="17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  <c r="AA520" s="21"/>
      <c r="AB520" s="21"/>
      <c r="AC520" s="21"/>
      <c r="AD520" s="21"/>
      <c r="AE520" s="21"/>
      <c r="AF520" s="21"/>
      <c r="AG520" s="21"/>
      <c r="AH520" s="21"/>
      <c r="AI520" s="21"/>
      <c r="AJ520" s="21"/>
      <c r="AK520" s="21"/>
      <c r="AL520" s="21"/>
      <c r="AM520" s="21"/>
      <c r="AN520" s="21"/>
      <c r="AO520" s="21"/>
      <c r="AP520" s="21"/>
      <c r="AQ520" s="21"/>
      <c r="AR520" s="21"/>
      <c r="AS520" s="21"/>
      <c r="AT520" s="21"/>
      <c r="AU520" s="21"/>
      <c r="AV520" s="21"/>
      <c r="AW520" s="21"/>
      <c r="AX520" s="21"/>
      <c r="AY520" s="21"/>
      <c r="AZ520" s="21"/>
      <c r="BA520" s="21"/>
      <c r="BB520" s="21"/>
      <c r="BC520" s="21"/>
      <c r="BD520" s="21"/>
      <c r="BE520" s="21"/>
      <c r="BF520" s="21"/>
      <c r="BG520" s="21"/>
      <c r="BH520" s="21"/>
      <c r="BI520" s="21"/>
    </row>
    <row r="521" spans="1:61" x14ac:dyDescent="0.2">
      <c r="A521" s="25"/>
      <c r="B521" s="25"/>
      <c r="C521" s="25"/>
      <c r="D521" s="25"/>
      <c r="E521" s="25"/>
      <c r="F521" s="25"/>
      <c r="G521" s="25"/>
      <c r="H521" s="25"/>
      <c r="I521" s="25"/>
      <c r="J521" s="25"/>
      <c r="K521" s="25"/>
      <c r="L521" s="17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  <c r="AA521" s="21"/>
      <c r="AB521" s="21"/>
      <c r="AC521" s="21"/>
      <c r="AD521" s="21"/>
      <c r="AE521" s="21"/>
      <c r="AF521" s="21"/>
      <c r="AG521" s="21"/>
      <c r="AH521" s="21"/>
      <c r="AI521" s="21"/>
      <c r="AJ521" s="21"/>
      <c r="AK521" s="21"/>
      <c r="AL521" s="21"/>
      <c r="AM521" s="21"/>
      <c r="AN521" s="21"/>
      <c r="AO521" s="21"/>
      <c r="AP521" s="21"/>
      <c r="AQ521" s="21"/>
      <c r="AR521" s="21"/>
      <c r="AS521" s="21"/>
      <c r="AT521" s="21"/>
      <c r="AU521" s="21"/>
      <c r="AV521" s="21"/>
      <c r="AW521" s="21"/>
      <c r="AX521" s="21"/>
      <c r="AY521" s="21"/>
      <c r="AZ521" s="21"/>
      <c r="BA521" s="21"/>
      <c r="BB521" s="21"/>
      <c r="BC521" s="21"/>
      <c r="BD521" s="21"/>
      <c r="BE521" s="21"/>
      <c r="BF521" s="21"/>
      <c r="BG521" s="21"/>
      <c r="BH521" s="21"/>
      <c r="BI521" s="21"/>
    </row>
    <row r="522" spans="1:61" x14ac:dyDescent="0.2">
      <c r="A522" s="25"/>
      <c r="B522" s="25"/>
      <c r="C522" s="25"/>
      <c r="D522" s="25"/>
      <c r="E522" s="25"/>
      <c r="F522" s="25"/>
      <c r="G522" s="25"/>
      <c r="H522" s="25"/>
      <c r="I522" s="25"/>
      <c r="J522" s="25"/>
      <c r="K522" s="25"/>
      <c r="L522" s="17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  <c r="AA522" s="21"/>
      <c r="AB522" s="21"/>
      <c r="AC522" s="21"/>
      <c r="AD522" s="21"/>
      <c r="AE522" s="21"/>
      <c r="AF522" s="21"/>
      <c r="AG522" s="21"/>
      <c r="AH522" s="21"/>
      <c r="AI522" s="21"/>
      <c r="AJ522" s="21"/>
      <c r="AK522" s="21"/>
      <c r="AL522" s="21"/>
      <c r="AM522" s="21"/>
      <c r="AN522" s="21"/>
      <c r="AO522" s="21"/>
      <c r="AP522" s="21"/>
      <c r="AQ522" s="21"/>
      <c r="AR522" s="21"/>
      <c r="AS522" s="21"/>
      <c r="AT522" s="21"/>
      <c r="AU522" s="21"/>
      <c r="AV522" s="21"/>
      <c r="AW522" s="21"/>
      <c r="AX522" s="21"/>
      <c r="AY522" s="21"/>
      <c r="AZ522" s="21"/>
      <c r="BA522" s="21"/>
      <c r="BB522" s="21"/>
      <c r="BC522" s="21"/>
      <c r="BD522" s="21"/>
      <c r="BE522" s="21"/>
      <c r="BF522" s="21"/>
      <c r="BG522" s="21"/>
      <c r="BH522" s="21"/>
      <c r="BI522" s="21"/>
    </row>
    <row r="523" spans="1:61" x14ac:dyDescent="0.2">
      <c r="A523" s="25"/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17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  <c r="AA523" s="21"/>
      <c r="AB523" s="21"/>
      <c r="AC523" s="21"/>
      <c r="AD523" s="21"/>
      <c r="AE523" s="21"/>
      <c r="AF523" s="21"/>
      <c r="AG523" s="21"/>
      <c r="AH523" s="21"/>
      <c r="AI523" s="21"/>
      <c r="AJ523" s="21"/>
      <c r="AK523" s="21"/>
      <c r="AL523" s="21"/>
      <c r="AM523" s="21"/>
      <c r="AN523" s="21"/>
      <c r="AO523" s="21"/>
      <c r="AP523" s="21"/>
      <c r="AQ523" s="21"/>
      <c r="AR523" s="21"/>
      <c r="AS523" s="21"/>
      <c r="AT523" s="21"/>
      <c r="AU523" s="21"/>
      <c r="AV523" s="21"/>
      <c r="AW523" s="21"/>
      <c r="AX523" s="21"/>
      <c r="AY523" s="21"/>
      <c r="AZ523" s="21"/>
      <c r="BA523" s="21"/>
      <c r="BB523" s="21"/>
      <c r="BC523" s="21"/>
      <c r="BD523" s="21"/>
      <c r="BE523" s="21"/>
      <c r="BF523" s="21"/>
      <c r="BG523" s="21"/>
      <c r="BH523" s="21"/>
      <c r="BI523" s="21"/>
    </row>
    <row r="524" spans="1:61" x14ac:dyDescent="0.2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17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  <c r="AA524" s="21"/>
      <c r="AB524" s="21"/>
      <c r="AC524" s="21"/>
      <c r="AD524" s="21"/>
      <c r="AE524" s="21"/>
      <c r="AF524" s="21"/>
      <c r="AG524" s="21"/>
      <c r="AH524" s="21"/>
      <c r="AI524" s="21"/>
      <c r="AJ524" s="21"/>
      <c r="AK524" s="21"/>
      <c r="AL524" s="21"/>
      <c r="AM524" s="21"/>
      <c r="AN524" s="21"/>
      <c r="AO524" s="21"/>
      <c r="AP524" s="21"/>
      <c r="AQ524" s="21"/>
      <c r="AR524" s="21"/>
      <c r="AS524" s="21"/>
      <c r="AT524" s="21"/>
      <c r="AU524" s="21"/>
      <c r="AV524" s="21"/>
      <c r="AW524" s="21"/>
      <c r="AX524" s="21"/>
      <c r="AY524" s="21"/>
      <c r="AZ524" s="21"/>
      <c r="BA524" s="21"/>
      <c r="BB524" s="21"/>
      <c r="BC524" s="21"/>
      <c r="BD524" s="21"/>
      <c r="BE524" s="21"/>
      <c r="BF524" s="21"/>
      <c r="BG524" s="21"/>
      <c r="BH524" s="21"/>
      <c r="BI524" s="21"/>
    </row>
    <row r="525" spans="1:61" x14ac:dyDescent="0.2">
      <c r="A525" s="25"/>
      <c r="B525" s="25"/>
      <c r="C525" s="25"/>
      <c r="D525" s="25"/>
      <c r="E525" s="25"/>
      <c r="F525" s="25"/>
      <c r="G525" s="25"/>
      <c r="H525" s="25"/>
      <c r="I525" s="25"/>
      <c r="J525" s="25"/>
      <c r="K525" s="25"/>
      <c r="L525" s="17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  <c r="AA525" s="21"/>
      <c r="AB525" s="21"/>
      <c r="AC525" s="21"/>
      <c r="AD525" s="21"/>
      <c r="AE525" s="21"/>
      <c r="AF525" s="21"/>
      <c r="AG525" s="21"/>
      <c r="AH525" s="21"/>
      <c r="AI525" s="21"/>
      <c r="AJ525" s="21"/>
      <c r="AK525" s="21"/>
      <c r="AL525" s="21"/>
      <c r="AM525" s="21"/>
      <c r="AN525" s="21"/>
      <c r="AO525" s="21"/>
      <c r="AP525" s="21"/>
      <c r="AQ525" s="21"/>
      <c r="AR525" s="21"/>
      <c r="AS525" s="21"/>
      <c r="AT525" s="21"/>
      <c r="AU525" s="21"/>
      <c r="AV525" s="21"/>
      <c r="AW525" s="21"/>
      <c r="AX525" s="21"/>
      <c r="AY525" s="21"/>
      <c r="AZ525" s="21"/>
      <c r="BA525" s="21"/>
      <c r="BB525" s="21"/>
      <c r="BC525" s="21"/>
      <c r="BD525" s="21"/>
      <c r="BE525" s="21"/>
      <c r="BF525" s="21"/>
      <c r="BG525" s="21"/>
      <c r="BH525" s="21"/>
      <c r="BI525" s="21"/>
    </row>
    <row r="526" spans="1:61" x14ac:dyDescent="0.2">
      <c r="A526" s="25"/>
      <c r="B526" s="25"/>
      <c r="C526" s="25"/>
      <c r="D526" s="25"/>
      <c r="E526" s="25"/>
      <c r="F526" s="25"/>
      <c r="G526" s="25"/>
      <c r="H526" s="25"/>
      <c r="I526" s="25"/>
      <c r="J526" s="25"/>
      <c r="K526" s="25"/>
      <c r="L526" s="17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  <c r="AA526" s="21"/>
      <c r="AB526" s="21"/>
      <c r="AC526" s="21"/>
      <c r="AD526" s="21"/>
      <c r="AE526" s="21"/>
      <c r="AF526" s="21"/>
      <c r="AG526" s="21"/>
      <c r="AH526" s="21"/>
      <c r="AI526" s="21"/>
      <c r="AJ526" s="21"/>
      <c r="AK526" s="21"/>
      <c r="AL526" s="21"/>
      <c r="AM526" s="21"/>
      <c r="AN526" s="21"/>
      <c r="AO526" s="21"/>
      <c r="AP526" s="21"/>
      <c r="AQ526" s="21"/>
      <c r="AR526" s="21"/>
      <c r="AS526" s="21"/>
      <c r="AT526" s="21"/>
      <c r="AU526" s="21"/>
      <c r="AV526" s="21"/>
      <c r="AW526" s="21"/>
      <c r="AX526" s="21"/>
      <c r="AY526" s="21"/>
      <c r="AZ526" s="21"/>
      <c r="BA526" s="21"/>
      <c r="BB526" s="21"/>
      <c r="BC526" s="21"/>
      <c r="BD526" s="21"/>
      <c r="BE526" s="21"/>
      <c r="BF526" s="21"/>
      <c r="BG526" s="21"/>
      <c r="BH526" s="21"/>
      <c r="BI526" s="21"/>
    </row>
    <row r="527" spans="1:61" x14ac:dyDescent="0.2">
      <c r="A527" s="25"/>
      <c r="B527" s="25"/>
      <c r="C527" s="25"/>
      <c r="D527" s="25"/>
      <c r="E527" s="25"/>
      <c r="F527" s="25"/>
      <c r="G527" s="25"/>
      <c r="H527" s="25"/>
      <c r="I527" s="25"/>
      <c r="J527" s="25"/>
      <c r="K527" s="25"/>
      <c r="L527" s="17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  <c r="AA527" s="21"/>
      <c r="AB527" s="21"/>
      <c r="AC527" s="21"/>
      <c r="AD527" s="21"/>
      <c r="AE527" s="21"/>
      <c r="AF527" s="21"/>
      <c r="AG527" s="21"/>
      <c r="AH527" s="21"/>
      <c r="AI527" s="21"/>
      <c r="AJ527" s="21"/>
      <c r="AK527" s="21"/>
      <c r="AL527" s="21"/>
      <c r="AM527" s="21"/>
      <c r="AN527" s="21"/>
      <c r="AO527" s="21"/>
      <c r="AP527" s="21"/>
      <c r="AQ527" s="21"/>
      <c r="AR527" s="21"/>
      <c r="AS527" s="21"/>
      <c r="AT527" s="21"/>
      <c r="AU527" s="21"/>
      <c r="AV527" s="21"/>
      <c r="AW527" s="21"/>
      <c r="AX527" s="21"/>
      <c r="AY527" s="21"/>
      <c r="AZ527" s="21"/>
      <c r="BA527" s="21"/>
      <c r="BB527" s="21"/>
      <c r="BC527" s="21"/>
      <c r="BD527" s="21"/>
      <c r="BE527" s="21"/>
      <c r="BF527" s="21"/>
      <c r="BG527" s="21"/>
      <c r="BH527" s="21"/>
      <c r="BI527" s="21"/>
    </row>
    <row r="528" spans="1:61" x14ac:dyDescent="0.2">
      <c r="A528" s="25"/>
      <c r="B528" s="25"/>
      <c r="C528" s="25"/>
      <c r="D528" s="25"/>
      <c r="E528" s="25"/>
      <c r="F528" s="25"/>
      <c r="G528" s="25"/>
      <c r="H528" s="25"/>
      <c r="I528" s="25"/>
      <c r="J528" s="25"/>
      <c r="K528" s="25"/>
      <c r="L528" s="17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  <c r="AA528" s="21"/>
      <c r="AB528" s="21"/>
      <c r="AC528" s="21"/>
      <c r="AD528" s="21"/>
      <c r="AE528" s="21"/>
      <c r="AF528" s="21"/>
      <c r="AG528" s="21"/>
      <c r="AH528" s="21"/>
      <c r="AI528" s="21"/>
      <c r="AJ528" s="21"/>
      <c r="AK528" s="21"/>
      <c r="AL528" s="21"/>
      <c r="AM528" s="21"/>
      <c r="AN528" s="21"/>
      <c r="AO528" s="21"/>
      <c r="AP528" s="21"/>
      <c r="AQ528" s="21"/>
      <c r="AR528" s="21"/>
      <c r="AS528" s="21"/>
      <c r="AT528" s="21"/>
      <c r="AU528" s="21"/>
      <c r="AV528" s="21"/>
      <c r="AW528" s="21"/>
      <c r="AX528" s="21"/>
      <c r="AY528" s="21"/>
      <c r="AZ528" s="21"/>
      <c r="BA528" s="21"/>
      <c r="BB528" s="21"/>
      <c r="BC528" s="21"/>
      <c r="BD528" s="21"/>
      <c r="BE528" s="21"/>
      <c r="BF528" s="21"/>
      <c r="BG528" s="21"/>
      <c r="BH528" s="21"/>
      <c r="BI528" s="21"/>
    </row>
    <row r="529" spans="1:61" x14ac:dyDescent="0.2">
      <c r="A529" s="25"/>
      <c r="B529" s="25"/>
      <c r="C529" s="25"/>
      <c r="D529" s="25"/>
      <c r="E529" s="25"/>
      <c r="F529" s="25"/>
      <c r="G529" s="25"/>
      <c r="H529" s="25"/>
      <c r="I529" s="25"/>
      <c r="J529" s="25"/>
      <c r="K529" s="25"/>
      <c r="L529" s="17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  <c r="AA529" s="21"/>
      <c r="AB529" s="21"/>
      <c r="AC529" s="21"/>
      <c r="AD529" s="21"/>
      <c r="AE529" s="21"/>
      <c r="AF529" s="21"/>
      <c r="AG529" s="21"/>
      <c r="AH529" s="21"/>
      <c r="AI529" s="21"/>
      <c r="AJ529" s="21"/>
      <c r="AK529" s="21"/>
      <c r="AL529" s="21"/>
      <c r="AM529" s="21"/>
      <c r="AN529" s="21"/>
      <c r="AO529" s="21"/>
      <c r="AP529" s="21"/>
      <c r="AQ529" s="21"/>
      <c r="AR529" s="21"/>
      <c r="AS529" s="21"/>
      <c r="AT529" s="21"/>
      <c r="AU529" s="21"/>
      <c r="AV529" s="21"/>
      <c r="AW529" s="21"/>
      <c r="AX529" s="21"/>
      <c r="AY529" s="21"/>
      <c r="AZ529" s="21"/>
      <c r="BA529" s="21"/>
      <c r="BB529" s="21"/>
      <c r="BC529" s="21"/>
      <c r="BD529" s="21"/>
      <c r="BE529" s="21"/>
      <c r="BF529" s="21"/>
      <c r="BG529" s="21"/>
      <c r="BH529" s="21"/>
      <c r="BI529" s="21"/>
    </row>
    <row r="530" spans="1:61" x14ac:dyDescent="0.2">
      <c r="A530" s="25"/>
      <c r="B530" s="25"/>
      <c r="C530" s="25"/>
      <c r="D530" s="25"/>
      <c r="E530" s="25"/>
      <c r="F530" s="25"/>
      <c r="G530" s="25"/>
      <c r="H530" s="25"/>
      <c r="I530" s="25"/>
      <c r="J530" s="25"/>
      <c r="K530" s="25"/>
      <c r="L530" s="17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  <c r="AA530" s="21"/>
      <c r="AB530" s="21"/>
      <c r="AC530" s="21"/>
      <c r="AD530" s="21"/>
      <c r="AE530" s="21"/>
      <c r="AF530" s="21"/>
      <c r="AG530" s="21"/>
      <c r="AH530" s="21"/>
      <c r="AI530" s="21"/>
      <c r="AJ530" s="21"/>
      <c r="AK530" s="21"/>
      <c r="AL530" s="21"/>
      <c r="AM530" s="21"/>
      <c r="AN530" s="21"/>
      <c r="AO530" s="21"/>
      <c r="AP530" s="21"/>
      <c r="AQ530" s="21"/>
      <c r="AR530" s="21"/>
      <c r="AS530" s="21"/>
      <c r="AT530" s="21"/>
      <c r="AU530" s="21"/>
      <c r="AV530" s="21"/>
      <c r="AW530" s="21"/>
      <c r="AX530" s="21"/>
      <c r="AY530" s="21"/>
      <c r="AZ530" s="21"/>
      <c r="BA530" s="21"/>
      <c r="BB530" s="21"/>
      <c r="BC530" s="21"/>
      <c r="BD530" s="21"/>
      <c r="BE530" s="21"/>
      <c r="BF530" s="21"/>
      <c r="BG530" s="21"/>
      <c r="BH530" s="21"/>
      <c r="BI530" s="21"/>
    </row>
    <row r="531" spans="1:61" x14ac:dyDescent="0.2">
      <c r="A531" s="25"/>
      <c r="B531" s="25"/>
      <c r="C531" s="25"/>
      <c r="D531" s="25"/>
      <c r="E531" s="25"/>
      <c r="F531" s="25"/>
      <c r="G531" s="25"/>
      <c r="H531" s="25"/>
      <c r="I531" s="25"/>
      <c r="J531" s="25"/>
      <c r="K531" s="25"/>
      <c r="L531" s="17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  <c r="AA531" s="21"/>
      <c r="AB531" s="21"/>
      <c r="AC531" s="21"/>
      <c r="AD531" s="21"/>
      <c r="AE531" s="21"/>
      <c r="AF531" s="21"/>
      <c r="AG531" s="21"/>
      <c r="AH531" s="21"/>
      <c r="AI531" s="21"/>
      <c r="AJ531" s="21"/>
      <c r="AK531" s="21"/>
      <c r="AL531" s="21"/>
      <c r="AM531" s="21"/>
      <c r="AN531" s="21"/>
      <c r="AO531" s="21"/>
      <c r="AP531" s="21"/>
      <c r="AQ531" s="21"/>
      <c r="AR531" s="21"/>
      <c r="AS531" s="21"/>
      <c r="AT531" s="21"/>
      <c r="AU531" s="21"/>
      <c r="AV531" s="21"/>
      <c r="AW531" s="21"/>
      <c r="AX531" s="21"/>
      <c r="AY531" s="21"/>
      <c r="AZ531" s="21"/>
      <c r="BA531" s="21"/>
      <c r="BB531" s="21"/>
      <c r="BC531" s="21"/>
      <c r="BD531" s="21"/>
      <c r="BE531" s="21"/>
      <c r="BF531" s="21"/>
      <c r="BG531" s="21"/>
      <c r="BH531" s="21"/>
      <c r="BI531" s="21"/>
    </row>
    <row r="532" spans="1:61" x14ac:dyDescent="0.2">
      <c r="A532" s="25"/>
      <c r="B532" s="25"/>
      <c r="C532" s="25"/>
      <c r="D532" s="25"/>
      <c r="E532" s="25"/>
      <c r="F532" s="25"/>
      <c r="G532" s="25"/>
      <c r="H532" s="25"/>
      <c r="I532" s="25"/>
      <c r="J532" s="25"/>
      <c r="K532" s="25"/>
      <c r="L532" s="17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  <c r="AA532" s="21"/>
      <c r="AB532" s="21"/>
      <c r="AC532" s="21"/>
      <c r="AD532" s="21"/>
      <c r="AE532" s="21"/>
      <c r="AF532" s="21"/>
      <c r="AG532" s="21"/>
      <c r="AH532" s="21"/>
      <c r="AI532" s="21"/>
      <c r="AJ532" s="21"/>
      <c r="AK532" s="21"/>
      <c r="AL532" s="21"/>
      <c r="AM532" s="21"/>
      <c r="AN532" s="21"/>
      <c r="AO532" s="21"/>
      <c r="AP532" s="21"/>
      <c r="AQ532" s="21"/>
      <c r="AR532" s="21"/>
      <c r="AS532" s="21"/>
      <c r="AT532" s="21"/>
      <c r="AU532" s="21"/>
      <c r="AV532" s="21"/>
      <c r="AW532" s="21"/>
      <c r="AX532" s="21"/>
      <c r="AY532" s="21"/>
      <c r="AZ532" s="21"/>
      <c r="BA532" s="21"/>
      <c r="BB532" s="21"/>
      <c r="BC532" s="21"/>
      <c r="BD532" s="21"/>
      <c r="BE532" s="21"/>
      <c r="BF532" s="21"/>
      <c r="BG532" s="21"/>
      <c r="BH532" s="21"/>
      <c r="BI532" s="21"/>
    </row>
    <row r="533" spans="1:61" x14ac:dyDescent="0.2">
      <c r="A533" s="25"/>
      <c r="B533" s="25"/>
      <c r="C533" s="25"/>
      <c r="D533" s="25"/>
      <c r="E533" s="25"/>
      <c r="F533" s="25"/>
      <c r="G533" s="25"/>
      <c r="H533" s="25"/>
      <c r="I533" s="25"/>
      <c r="J533" s="25"/>
      <c r="K533" s="25"/>
      <c r="L533" s="17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  <c r="AA533" s="21"/>
      <c r="AB533" s="21"/>
      <c r="AC533" s="21"/>
      <c r="AD533" s="21"/>
      <c r="AE533" s="21"/>
      <c r="AF533" s="21"/>
      <c r="AG533" s="21"/>
      <c r="AH533" s="21"/>
      <c r="AI533" s="21"/>
      <c r="AJ533" s="21"/>
      <c r="AK533" s="21"/>
      <c r="AL533" s="21"/>
      <c r="AM533" s="21"/>
      <c r="AN533" s="21"/>
      <c r="AO533" s="21"/>
      <c r="AP533" s="21"/>
      <c r="AQ533" s="21"/>
      <c r="AR533" s="21"/>
      <c r="AS533" s="21"/>
      <c r="AT533" s="21"/>
      <c r="AU533" s="21"/>
      <c r="AV533" s="21"/>
      <c r="AW533" s="21"/>
      <c r="AX533" s="21"/>
      <c r="AY533" s="21"/>
      <c r="AZ533" s="21"/>
      <c r="BA533" s="21"/>
      <c r="BB533" s="21"/>
      <c r="BC533" s="21"/>
      <c r="BD533" s="21"/>
      <c r="BE533" s="21"/>
      <c r="BF533" s="21"/>
      <c r="BG533" s="21"/>
      <c r="BH533" s="21"/>
      <c r="BI533" s="21"/>
    </row>
    <row r="534" spans="1:61" x14ac:dyDescent="0.2">
      <c r="A534" s="25"/>
      <c r="B534" s="25"/>
      <c r="C534" s="25"/>
      <c r="D534" s="25"/>
      <c r="E534" s="25"/>
      <c r="F534" s="25"/>
      <c r="G534" s="25"/>
      <c r="H534" s="25"/>
      <c r="I534" s="25"/>
      <c r="J534" s="25"/>
      <c r="K534" s="25"/>
      <c r="L534" s="17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  <c r="AA534" s="21"/>
      <c r="AB534" s="21"/>
      <c r="AC534" s="21"/>
      <c r="AD534" s="21"/>
      <c r="AE534" s="21"/>
      <c r="AF534" s="21"/>
      <c r="AG534" s="21"/>
      <c r="AH534" s="21"/>
      <c r="AI534" s="21"/>
      <c r="AJ534" s="21"/>
      <c r="AK534" s="21"/>
      <c r="AL534" s="21"/>
      <c r="AM534" s="21"/>
      <c r="AN534" s="21"/>
      <c r="AO534" s="21"/>
      <c r="AP534" s="21"/>
      <c r="AQ534" s="21"/>
      <c r="AR534" s="21"/>
      <c r="AS534" s="21"/>
      <c r="AT534" s="21"/>
      <c r="AU534" s="21"/>
      <c r="AV534" s="21"/>
      <c r="AW534" s="21"/>
      <c r="AX534" s="21"/>
      <c r="AY534" s="21"/>
      <c r="AZ534" s="21"/>
      <c r="BA534" s="21"/>
      <c r="BB534" s="21"/>
      <c r="BC534" s="21"/>
      <c r="BD534" s="21"/>
      <c r="BE534" s="21"/>
      <c r="BF534" s="21"/>
      <c r="BG534" s="21"/>
      <c r="BH534" s="21"/>
      <c r="BI534" s="21"/>
    </row>
    <row r="535" spans="1:61" x14ac:dyDescent="0.2">
      <c r="A535" s="25"/>
      <c r="B535" s="25"/>
      <c r="C535" s="25"/>
      <c r="D535" s="25"/>
      <c r="E535" s="25"/>
      <c r="F535" s="25"/>
      <c r="G535" s="25"/>
      <c r="H535" s="25"/>
      <c r="I535" s="25"/>
      <c r="J535" s="25"/>
      <c r="K535" s="25"/>
      <c r="L535" s="17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  <c r="AA535" s="21"/>
      <c r="AB535" s="21"/>
      <c r="AC535" s="21"/>
      <c r="AD535" s="21"/>
      <c r="AE535" s="21"/>
      <c r="AF535" s="21"/>
      <c r="AG535" s="21"/>
      <c r="AH535" s="21"/>
      <c r="AI535" s="21"/>
      <c r="AJ535" s="21"/>
      <c r="AK535" s="21"/>
      <c r="AL535" s="21"/>
      <c r="AM535" s="21"/>
      <c r="AN535" s="21"/>
      <c r="AO535" s="21"/>
      <c r="AP535" s="21"/>
      <c r="AQ535" s="21"/>
      <c r="AR535" s="21"/>
      <c r="AS535" s="21"/>
      <c r="AT535" s="21"/>
      <c r="AU535" s="21"/>
      <c r="AV535" s="21"/>
      <c r="AW535" s="21"/>
      <c r="AX535" s="21"/>
      <c r="AY535" s="21"/>
      <c r="AZ535" s="21"/>
      <c r="BA535" s="21"/>
      <c r="BB535" s="21"/>
      <c r="BC535" s="21"/>
      <c r="BD535" s="21"/>
      <c r="BE535" s="21"/>
      <c r="BF535" s="21"/>
      <c r="BG535" s="21"/>
      <c r="BH535" s="21"/>
      <c r="BI535" s="21"/>
    </row>
    <row r="536" spans="1:61" x14ac:dyDescent="0.2">
      <c r="A536" s="25"/>
      <c r="B536" s="25"/>
      <c r="C536" s="25"/>
      <c r="D536" s="25"/>
      <c r="E536" s="25"/>
      <c r="F536" s="25"/>
      <c r="G536" s="25"/>
      <c r="H536" s="25"/>
      <c r="I536" s="25"/>
      <c r="J536" s="25"/>
      <c r="K536" s="25"/>
      <c r="L536" s="17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  <c r="AA536" s="21"/>
      <c r="AB536" s="21"/>
      <c r="AC536" s="21"/>
      <c r="AD536" s="21"/>
      <c r="AE536" s="21"/>
      <c r="AF536" s="21"/>
      <c r="AG536" s="21"/>
      <c r="AH536" s="21"/>
      <c r="AI536" s="21"/>
      <c r="AJ536" s="21"/>
      <c r="AK536" s="21"/>
      <c r="AL536" s="21"/>
      <c r="AM536" s="21"/>
      <c r="AN536" s="21"/>
      <c r="AO536" s="21"/>
      <c r="AP536" s="21"/>
      <c r="AQ536" s="21"/>
      <c r="AR536" s="21"/>
      <c r="AS536" s="21"/>
      <c r="AT536" s="21"/>
      <c r="AU536" s="21"/>
      <c r="AV536" s="21"/>
      <c r="AW536" s="21"/>
      <c r="AX536" s="21"/>
      <c r="AY536" s="21"/>
      <c r="AZ536" s="21"/>
      <c r="BA536" s="21"/>
      <c r="BB536" s="21"/>
      <c r="BC536" s="21"/>
      <c r="BD536" s="21"/>
      <c r="BE536" s="21"/>
      <c r="BF536" s="21"/>
      <c r="BG536" s="21"/>
      <c r="BH536" s="21"/>
      <c r="BI536" s="21"/>
    </row>
    <row r="537" spans="1:61" x14ac:dyDescent="0.2">
      <c r="A537" s="25"/>
      <c r="B537" s="25"/>
      <c r="C537" s="25"/>
      <c r="D537" s="25"/>
      <c r="E537" s="25"/>
      <c r="F537" s="25"/>
      <c r="G537" s="25"/>
      <c r="H537" s="25"/>
      <c r="I537" s="25"/>
      <c r="J537" s="25"/>
      <c r="K537" s="25"/>
      <c r="L537" s="17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  <c r="AA537" s="21"/>
      <c r="AB537" s="21"/>
      <c r="AC537" s="21"/>
      <c r="AD537" s="21"/>
      <c r="AE537" s="21"/>
      <c r="AF537" s="21"/>
      <c r="AG537" s="21"/>
      <c r="AH537" s="21"/>
      <c r="AI537" s="21"/>
      <c r="AJ537" s="21"/>
      <c r="AK537" s="21"/>
      <c r="AL537" s="21"/>
      <c r="AM537" s="21"/>
      <c r="AN537" s="21"/>
      <c r="AO537" s="21"/>
      <c r="AP537" s="21"/>
      <c r="AQ537" s="21"/>
      <c r="AR537" s="21"/>
      <c r="AS537" s="21"/>
      <c r="AT537" s="21"/>
      <c r="AU537" s="21"/>
      <c r="AV537" s="21"/>
      <c r="AW537" s="21"/>
      <c r="AX537" s="21"/>
      <c r="AY537" s="21"/>
      <c r="AZ537" s="21"/>
      <c r="BA537" s="21"/>
      <c r="BB537" s="21"/>
      <c r="BC537" s="21"/>
      <c r="BD537" s="21"/>
      <c r="BE537" s="21"/>
      <c r="BF537" s="21"/>
      <c r="BG537" s="21"/>
      <c r="BH537" s="21"/>
      <c r="BI537" s="21"/>
    </row>
    <row r="538" spans="1:61" x14ac:dyDescent="0.2">
      <c r="A538" s="25"/>
      <c r="B538" s="25"/>
      <c r="C538" s="25"/>
      <c r="D538" s="25"/>
      <c r="E538" s="25"/>
      <c r="F538" s="25"/>
      <c r="G538" s="25"/>
      <c r="H538" s="25"/>
      <c r="I538" s="25"/>
      <c r="J538" s="25"/>
      <c r="K538" s="25"/>
      <c r="L538" s="17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  <c r="AA538" s="21"/>
      <c r="AB538" s="21"/>
      <c r="AC538" s="21"/>
      <c r="AD538" s="21"/>
      <c r="AE538" s="21"/>
      <c r="AF538" s="21"/>
      <c r="AG538" s="21"/>
      <c r="AH538" s="21"/>
      <c r="AI538" s="21"/>
      <c r="AJ538" s="21"/>
      <c r="AK538" s="21"/>
      <c r="AL538" s="21"/>
      <c r="AM538" s="21"/>
      <c r="AN538" s="21"/>
      <c r="AO538" s="21"/>
      <c r="AP538" s="21"/>
      <c r="AQ538" s="21"/>
      <c r="AR538" s="21"/>
      <c r="AS538" s="21"/>
      <c r="AT538" s="21"/>
      <c r="AU538" s="21"/>
      <c r="AV538" s="21"/>
      <c r="AW538" s="21"/>
      <c r="AX538" s="21"/>
      <c r="AY538" s="21"/>
      <c r="AZ538" s="21"/>
      <c r="BA538" s="21"/>
      <c r="BB538" s="21"/>
      <c r="BC538" s="21"/>
      <c r="BD538" s="21"/>
      <c r="BE538" s="21"/>
      <c r="BF538" s="21"/>
      <c r="BG538" s="21"/>
      <c r="BH538" s="21"/>
      <c r="BI538" s="21"/>
    </row>
    <row r="539" spans="1:61" x14ac:dyDescent="0.2">
      <c r="A539" s="25"/>
      <c r="B539" s="25"/>
      <c r="C539" s="25"/>
      <c r="D539" s="25"/>
      <c r="E539" s="25"/>
      <c r="F539" s="25"/>
      <c r="G539" s="25"/>
      <c r="H539" s="25"/>
      <c r="I539" s="25"/>
      <c r="J539" s="25"/>
      <c r="K539" s="25"/>
      <c r="L539" s="17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  <c r="AA539" s="21"/>
      <c r="AB539" s="21"/>
      <c r="AC539" s="21"/>
      <c r="AD539" s="21"/>
      <c r="AE539" s="21"/>
      <c r="AF539" s="21"/>
      <c r="AG539" s="21"/>
      <c r="AH539" s="21"/>
      <c r="AI539" s="21"/>
      <c r="AJ539" s="21"/>
      <c r="AK539" s="21"/>
      <c r="AL539" s="21"/>
      <c r="AM539" s="21"/>
      <c r="AN539" s="21"/>
      <c r="AO539" s="21"/>
      <c r="AP539" s="21"/>
      <c r="AQ539" s="21"/>
      <c r="AR539" s="21"/>
      <c r="AS539" s="21"/>
      <c r="AT539" s="21"/>
      <c r="AU539" s="21"/>
      <c r="AV539" s="21"/>
      <c r="AW539" s="21"/>
      <c r="AX539" s="21"/>
      <c r="AY539" s="21"/>
      <c r="AZ539" s="21"/>
      <c r="BA539" s="21"/>
      <c r="BB539" s="21"/>
      <c r="BC539" s="21"/>
      <c r="BD539" s="21"/>
      <c r="BE539" s="21"/>
      <c r="BF539" s="21"/>
      <c r="BG539" s="21"/>
      <c r="BH539" s="21"/>
      <c r="BI539" s="21"/>
    </row>
    <row r="540" spans="1:61" x14ac:dyDescent="0.2">
      <c r="A540" s="25"/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17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  <c r="AA540" s="21"/>
      <c r="AB540" s="21"/>
      <c r="AC540" s="21"/>
      <c r="AD540" s="21"/>
      <c r="AE540" s="21"/>
      <c r="AF540" s="21"/>
      <c r="AG540" s="21"/>
      <c r="AH540" s="21"/>
      <c r="AI540" s="21"/>
      <c r="AJ540" s="21"/>
      <c r="AK540" s="21"/>
      <c r="AL540" s="21"/>
      <c r="AM540" s="21"/>
      <c r="AN540" s="21"/>
      <c r="AO540" s="21"/>
      <c r="AP540" s="21"/>
      <c r="AQ540" s="21"/>
      <c r="AR540" s="21"/>
      <c r="AS540" s="21"/>
      <c r="AT540" s="21"/>
      <c r="AU540" s="21"/>
      <c r="AV540" s="21"/>
      <c r="AW540" s="21"/>
      <c r="AX540" s="21"/>
      <c r="AY540" s="21"/>
      <c r="AZ540" s="21"/>
      <c r="BA540" s="21"/>
      <c r="BB540" s="21"/>
      <c r="BC540" s="21"/>
      <c r="BD540" s="21"/>
      <c r="BE540" s="21"/>
      <c r="BF540" s="21"/>
      <c r="BG540" s="21"/>
      <c r="BH540" s="21"/>
      <c r="BI540" s="21"/>
    </row>
    <row r="541" spans="1:61" x14ac:dyDescent="0.2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17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  <c r="AA541" s="21"/>
      <c r="AB541" s="21"/>
      <c r="AC541" s="21"/>
      <c r="AD541" s="21"/>
      <c r="AE541" s="21"/>
      <c r="AF541" s="21"/>
      <c r="AG541" s="21"/>
      <c r="AH541" s="21"/>
      <c r="AI541" s="21"/>
      <c r="AJ541" s="21"/>
      <c r="AK541" s="21"/>
      <c r="AL541" s="21"/>
      <c r="AM541" s="21"/>
      <c r="AN541" s="21"/>
      <c r="AO541" s="21"/>
      <c r="AP541" s="21"/>
      <c r="AQ541" s="21"/>
      <c r="AR541" s="21"/>
      <c r="AS541" s="21"/>
      <c r="AT541" s="21"/>
      <c r="AU541" s="21"/>
      <c r="AV541" s="21"/>
      <c r="AW541" s="21"/>
      <c r="AX541" s="21"/>
      <c r="AY541" s="21"/>
      <c r="AZ541" s="21"/>
      <c r="BA541" s="21"/>
      <c r="BB541" s="21"/>
      <c r="BC541" s="21"/>
      <c r="BD541" s="21"/>
      <c r="BE541" s="21"/>
      <c r="BF541" s="21"/>
      <c r="BG541" s="21"/>
      <c r="BH541" s="21"/>
      <c r="BI541" s="21"/>
    </row>
    <row r="542" spans="1:61" x14ac:dyDescent="0.2">
      <c r="A542" s="25"/>
      <c r="B542" s="25"/>
      <c r="C542" s="25"/>
      <c r="D542" s="25"/>
      <c r="E542" s="25"/>
      <c r="F542" s="25"/>
      <c r="G542" s="25"/>
      <c r="H542" s="25"/>
      <c r="I542" s="25"/>
      <c r="J542" s="25"/>
      <c r="K542" s="25"/>
      <c r="L542" s="17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  <c r="AA542" s="21"/>
      <c r="AB542" s="21"/>
      <c r="AC542" s="21"/>
      <c r="AD542" s="21"/>
      <c r="AE542" s="21"/>
      <c r="AF542" s="21"/>
      <c r="AG542" s="21"/>
      <c r="AH542" s="21"/>
      <c r="AI542" s="21"/>
      <c r="AJ542" s="21"/>
      <c r="AK542" s="21"/>
      <c r="AL542" s="21"/>
      <c r="AM542" s="21"/>
      <c r="AN542" s="21"/>
      <c r="AO542" s="21"/>
      <c r="AP542" s="21"/>
      <c r="AQ542" s="21"/>
      <c r="AR542" s="21"/>
      <c r="AS542" s="21"/>
      <c r="AT542" s="21"/>
      <c r="AU542" s="21"/>
      <c r="AV542" s="21"/>
      <c r="AW542" s="21"/>
      <c r="AX542" s="21"/>
      <c r="AY542" s="21"/>
      <c r="AZ542" s="21"/>
      <c r="BA542" s="21"/>
      <c r="BB542" s="21"/>
      <c r="BC542" s="21"/>
      <c r="BD542" s="21"/>
      <c r="BE542" s="21"/>
      <c r="BF542" s="21"/>
      <c r="BG542" s="21"/>
      <c r="BH542" s="21"/>
      <c r="BI542" s="21"/>
    </row>
    <row r="543" spans="1:61" x14ac:dyDescent="0.2">
      <c r="A543" s="25"/>
      <c r="B543" s="25"/>
      <c r="C543" s="25"/>
      <c r="D543" s="25"/>
      <c r="E543" s="25"/>
      <c r="F543" s="25"/>
      <c r="G543" s="25"/>
      <c r="H543" s="25"/>
      <c r="I543" s="25"/>
      <c r="J543" s="25"/>
      <c r="K543" s="25"/>
      <c r="L543" s="17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  <c r="AA543" s="21"/>
      <c r="AB543" s="21"/>
      <c r="AC543" s="21"/>
      <c r="AD543" s="21"/>
      <c r="AE543" s="21"/>
      <c r="AF543" s="21"/>
      <c r="AG543" s="21"/>
      <c r="AH543" s="21"/>
      <c r="AI543" s="21"/>
      <c r="AJ543" s="21"/>
      <c r="AK543" s="21"/>
      <c r="AL543" s="21"/>
      <c r="AM543" s="21"/>
      <c r="AN543" s="21"/>
      <c r="AO543" s="21"/>
      <c r="AP543" s="21"/>
      <c r="AQ543" s="21"/>
      <c r="AR543" s="21"/>
      <c r="AS543" s="21"/>
      <c r="AT543" s="21"/>
      <c r="AU543" s="21"/>
      <c r="AV543" s="21"/>
      <c r="AW543" s="21"/>
      <c r="AX543" s="21"/>
      <c r="AY543" s="21"/>
      <c r="AZ543" s="21"/>
      <c r="BA543" s="21"/>
      <c r="BB543" s="21"/>
      <c r="BC543" s="21"/>
      <c r="BD543" s="21"/>
      <c r="BE543" s="21"/>
      <c r="BF543" s="21"/>
      <c r="BG543" s="21"/>
      <c r="BH543" s="21"/>
      <c r="BI543" s="21"/>
    </row>
    <row r="544" spans="1:61" x14ac:dyDescent="0.2">
      <c r="A544" s="25"/>
      <c r="B544" s="25"/>
      <c r="C544" s="25"/>
      <c r="D544" s="25"/>
      <c r="E544" s="25"/>
      <c r="F544" s="25"/>
      <c r="G544" s="25"/>
      <c r="H544" s="25"/>
      <c r="I544" s="25"/>
      <c r="J544" s="25"/>
      <c r="K544" s="25"/>
      <c r="L544" s="17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  <c r="AA544" s="21"/>
      <c r="AB544" s="21"/>
      <c r="AC544" s="21"/>
      <c r="AD544" s="21"/>
      <c r="AE544" s="21"/>
      <c r="AF544" s="21"/>
      <c r="AG544" s="21"/>
      <c r="AH544" s="21"/>
      <c r="AI544" s="21"/>
      <c r="AJ544" s="21"/>
      <c r="AK544" s="21"/>
      <c r="AL544" s="21"/>
      <c r="AM544" s="21"/>
      <c r="AN544" s="21"/>
      <c r="AO544" s="21"/>
      <c r="AP544" s="21"/>
      <c r="AQ544" s="21"/>
      <c r="AR544" s="21"/>
      <c r="AS544" s="21"/>
      <c r="AT544" s="21"/>
      <c r="AU544" s="21"/>
      <c r="AV544" s="21"/>
      <c r="AW544" s="21"/>
      <c r="AX544" s="21"/>
      <c r="AY544" s="21"/>
      <c r="AZ544" s="21"/>
      <c r="BA544" s="21"/>
      <c r="BB544" s="21"/>
      <c r="BC544" s="21"/>
      <c r="BD544" s="21"/>
      <c r="BE544" s="21"/>
      <c r="BF544" s="21"/>
      <c r="BG544" s="21"/>
      <c r="BH544" s="21"/>
      <c r="BI544" s="21"/>
    </row>
    <row r="545" spans="1:61" x14ac:dyDescent="0.2">
      <c r="A545" s="25"/>
      <c r="B545" s="25"/>
      <c r="C545" s="25"/>
      <c r="D545" s="25"/>
      <c r="E545" s="25"/>
      <c r="F545" s="25"/>
      <c r="G545" s="25"/>
      <c r="H545" s="25"/>
      <c r="I545" s="25"/>
      <c r="J545" s="25"/>
      <c r="K545" s="25"/>
      <c r="L545" s="17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  <c r="AA545" s="21"/>
      <c r="AB545" s="21"/>
      <c r="AC545" s="21"/>
      <c r="AD545" s="21"/>
      <c r="AE545" s="21"/>
      <c r="AF545" s="21"/>
      <c r="AG545" s="21"/>
      <c r="AH545" s="21"/>
      <c r="AI545" s="21"/>
      <c r="AJ545" s="21"/>
      <c r="AK545" s="21"/>
      <c r="AL545" s="21"/>
      <c r="AM545" s="21"/>
      <c r="AN545" s="21"/>
      <c r="AO545" s="21"/>
      <c r="AP545" s="21"/>
      <c r="AQ545" s="21"/>
      <c r="AR545" s="21"/>
      <c r="AS545" s="21"/>
      <c r="AT545" s="21"/>
      <c r="AU545" s="21"/>
      <c r="AV545" s="21"/>
      <c r="AW545" s="21"/>
      <c r="AX545" s="21"/>
      <c r="AY545" s="21"/>
      <c r="AZ545" s="21"/>
      <c r="BA545" s="21"/>
      <c r="BB545" s="21"/>
      <c r="BC545" s="21"/>
      <c r="BD545" s="21"/>
      <c r="BE545" s="21"/>
      <c r="BF545" s="21"/>
      <c r="BG545" s="21"/>
      <c r="BH545" s="21"/>
      <c r="BI545" s="21"/>
    </row>
    <row r="546" spans="1:61" x14ac:dyDescent="0.2">
      <c r="A546" s="25"/>
      <c r="B546" s="25"/>
      <c r="C546" s="25"/>
      <c r="D546" s="25"/>
      <c r="E546" s="25"/>
      <c r="F546" s="25"/>
      <c r="G546" s="25"/>
      <c r="H546" s="25"/>
      <c r="I546" s="25"/>
      <c r="J546" s="25"/>
      <c r="K546" s="25"/>
      <c r="L546" s="17"/>
      <c r="M546" s="21"/>
      <c r="N546" s="21"/>
      <c r="O546" s="21"/>
      <c r="P546" s="21"/>
      <c r="Q546" s="21"/>
      <c r="R546" s="21"/>
    </row>
    <row r="547" spans="1:61" x14ac:dyDescent="0.2">
      <c r="A547" s="25"/>
      <c r="B547" s="25"/>
      <c r="C547" s="25"/>
      <c r="D547" s="25"/>
      <c r="E547" s="25"/>
      <c r="F547" s="25"/>
      <c r="G547" s="25"/>
      <c r="H547" s="25"/>
      <c r="I547" s="25"/>
      <c r="J547" s="25"/>
      <c r="K547" s="25"/>
      <c r="L547" s="17"/>
      <c r="M547" s="21"/>
      <c r="N547" s="21"/>
      <c r="O547" s="21"/>
      <c r="P547" s="21"/>
      <c r="Q547" s="21"/>
      <c r="R547" s="21"/>
    </row>
    <row r="548" spans="1:61" x14ac:dyDescent="0.2">
      <c r="A548" s="25"/>
      <c r="B548" s="25"/>
      <c r="C548" s="25"/>
      <c r="D548" s="25"/>
      <c r="E548" s="25"/>
      <c r="F548" s="25"/>
      <c r="G548" s="25"/>
      <c r="H548" s="25"/>
      <c r="I548" s="25"/>
      <c r="J548" s="25"/>
      <c r="K548" s="25"/>
      <c r="L548" s="17"/>
      <c r="M548" s="21"/>
      <c r="N548" s="21"/>
      <c r="O548" s="21"/>
    </row>
    <row r="549" spans="1:61" x14ac:dyDescent="0.2">
      <c r="A549" s="25"/>
      <c r="B549" s="25"/>
      <c r="C549" s="25"/>
      <c r="D549" s="25"/>
      <c r="E549" s="25"/>
      <c r="F549" s="25"/>
      <c r="G549" s="25"/>
      <c r="H549" s="25"/>
      <c r="I549" s="25"/>
      <c r="J549" s="25"/>
      <c r="K549" s="25"/>
      <c r="L549" s="17"/>
      <c r="M549" s="21"/>
      <c r="N549" s="21"/>
      <c r="O549" s="21"/>
    </row>
    <row r="550" spans="1:61" x14ac:dyDescent="0.2">
      <c r="A550" s="25"/>
      <c r="B550" s="25"/>
      <c r="C550" s="25"/>
      <c r="D550" s="25"/>
      <c r="E550" s="25"/>
      <c r="F550" s="25"/>
      <c r="G550" s="25"/>
      <c r="H550" s="25"/>
      <c r="I550" s="25"/>
      <c r="J550" s="25"/>
      <c r="K550" s="25"/>
      <c r="L550" s="17"/>
      <c r="M550" s="21"/>
      <c r="N550" s="21"/>
      <c r="O550" s="21"/>
    </row>
    <row r="551" spans="1:61" x14ac:dyDescent="0.2">
      <c r="A551" s="25"/>
      <c r="B551" s="25"/>
      <c r="C551" s="25"/>
      <c r="D551" s="25"/>
      <c r="E551" s="25"/>
      <c r="F551" s="25"/>
      <c r="G551" s="25"/>
      <c r="H551" s="25"/>
      <c r="I551" s="25"/>
      <c r="J551" s="25"/>
      <c r="K551" s="25"/>
      <c r="L551" s="17"/>
      <c r="M551" s="21"/>
      <c r="N551" s="21"/>
      <c r="O551" s="21"/>
    </row>
    <row r="552" spans="1:61" x14ac:dyDescent="0.2">
      <c r="A552" s="25"/>
      <c r="B552" s="25"/>
      <c r="C552" s="25"/>
      <c r="D552" s="25"/>
      <c r="E552" s="25"/>
      <c r="F552" s="25"/>
      <c r="G552" s="25"/>
      <c r="H552" s="25"/>
      <c r="I552" s="25"/>
      <c r="J552" s="25"/>
      <c r="K552" s="25"/>
      <c r="L552" s="17"/>
      <c r="M552" s="21"/>
      <c r="N552" s="21"/>
      <c r="O552" s="21"/>
    </row>
    <row r="553" spans="1:61" x14ac:dyDescent="0.2">
      <c r="A553" s="25"/>
      <c r="B553" s="25"/>
      <c r="C553" s="25"/>
      <c r="D553" s="25"/>
      <c r="E553" s="25"/>
      <c r="F553" s="25"/>
      <c r="G553" s="25"/>
      <c r="H553" s="25"/>
      <c r="I553" s="25"/>
      <c r="J553" s="25"/>
      <c r="K553" s="25"/>
      <c r="L553" s="17"/>
      <c r="M553" s="21"/>
      <c r="N553" s="21"/>
      <c r="O553" s="21"/>
    </row>
    <row r="554" spans="1:61" x14ac:dyDescent="0.2">
      <c r="A554" s="25"/>
      <c r="B554" s="25"/>
      <c r="C554" s="25"/>
      <c r="D554" s="25"/>
      <c r="E554" s="25"/>
      <c r="F554" s="25"/>
      <c r="G554" s="25"/>
      <c r="H554" s="25"/>
      <c r="I554" s="25"/>
      <c r="J554" s="25"/>
      <c r="K554" s="25"/>
      <c r="L554" s="17"/>
      <c r="M554" s="21"/>
      <c r="N554" s="21"/>
      <c r="O554" s="21"/>
    </row>
    <row r="555" spans="1:61" x14ac:dyDescent="0.2">
      <c r="A555" s="25"/>
      <c r="B555" s="25"/>
      <c r="C555" s="25"/>
      <c r="D555" s="25"/>
      <c r="E555" s="25"/>
      <c r="F555" s="25"/>
      <c r="G555" s="25"/>
      <c r="H555" s="25"/>
      <c r="I555" s="25"/>
      <c r="J555" s="25"/>
      <c r="K555" s="25"/>
      <c r="L555" s="17"/>
      <c r="M555" s="21"/>
      <c r="N555" s="21"/>
      <c r="O555" s="21"/>
    </row>
    <row r="556" spans="1:61" x14ac:dyDescent="0.2">
      <c r="A556" s="25"/>
      <c r="B556" s="25"/>
      <c r="C556" s="25"/>
      <c r="D556" s="25"/>
      <c r="E556" s="25"/>
      <c r="F556" s="25"/>
      <c r="G556" s="25"/>
      <c r="H556" s="25"/>
      <c r="I556" s="25"/>
      <c r="J556" s="25"/>
      <c r="K556" s="25"/>
      <c r="L556" s="17"/>
      <c r="M556" s="21"/>
      <c r="N556" s="21"/>
      <c r="O556" s="21"/>
    </row>
    <row r="557" spans="1:61" x14ac:dyDescent="0.2">
      <c r="A557" s="25"/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17"/>
      <c r="M557" s="21"/>
      <c r="N557" s="21"/>
      <c r="O557" s="21"/>
    </row>
    <row r="558" spans="1:61" x14ac:dyDescent="0.2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17"/>
      <c r="M558" s="21"/>
      <c r="N558" s="21"/>
      <c r="O558" s="21"/>
    </row>
    <row r="559" spans="1:61" x14ac:dyDescent="0.2">
      <c r="A559" s="25"/>
      <c r="B559" s="25"/>
      <c r="C559" s="25"/>
      <c r="D559" s="25"/>
      <c r="E559" s="25"/>
      <c r="F559" s="25"/>
      <c r="G559" s="25"/>
      <c r="H559" s="25"/>
      <c r="I559" s="25"/>
      <c r="J559" s="25"/>
      <c r="K559" s="25"/>
      <c r="L559" s="17"/>
      <c r="M559" s="21"/>
      <c r="N559" s="21"/>
      <c r="O559" s="21"/>
    </row>
    <row r="560" spans="1:61" x14ac:dyDescent="0.2">
      <c r="A560" s="25"/>
      <c r="B560" s="25"/>
      <c r="C560" s="25"/>
      <c r="D560" s="25"/>
      <c r="E560" s="25"/>
      <c r="F560" s="25"/>
      <c r="G560" s="25"/>
      <c r="H560" s="25"/>
      <c r="I560" s="25"/>
      <c r="J560" s="25"/>
      <c r="K560" s="25"/>
      <c r="L560" s="17"/>
      <c r="M560" s="21"/>
      <c r="N560" s="21"/>
      <c r="O560" s="21"/>
    </row>
    <row r="561" spans="1:15" x14ac:dyDescent="0.2">
      <c r="A561" s="25"/>
      <c r="B561" s="25"/>
      <c r="C561" s="25"/>
      <c r="D561" s="25"/>
      <c r="E561" s="25"/>
      <c r="F561" s="25"/>
      <c r="G561" s="25"/>
      <c r="H561" s="25"/>
      <c r="I561" s="25"/>
      <c r="J561" s="25"/>
      <c r="K561" s="25"/>
      <c r="L561" s="17"/>
      <c r="M561" s="21"/>
      <c r="N561" s="21"/>
      <c r="O561" s="21"/>
    </row>
    <row r="562" spans="1:15" x14ac:dyDescent="0.2">
      <c r="A562" s="25"/>
      <c r="B562" s="25"/>
      <c r="C562" s="25"/>
      <c r="D562" s="25"/>
      <c r="E562" s="25"/>
      <c r="F562" s="25"/>
      <c r="G562" s="25"/>
      <c r="H562" s="25"/>
      <c r="I562" s="25"/>
      <c r="J562" s="25"/>
      <c r="K562" s="25"/>
      <c r="L562" s="17"/>
      <c r="M562" s="21"/>
      <c r="N562" s="21"/>
      <c r="O562" s="21"/>
    </row>
    <row r="563" spans="1:15" x14ac:dyDescent="0.2">
      <c r="A563" s="25"/>
      <c r="B563" s="25"/>
      <c r="C563" s="25"/>
      <c r="D563" s="25"/>
      <c r="E563" s="25"/>
      <c r="F563" s="25"/>
      <c r="G563" s="25"/>
      <c r="H563" s="25"/>
      <c r="I563" s="25"/>
      <c r="J563" s="25"/>
      <c r="K563" s="25"/>
      <c r="L563" s="17"/>
      <c r="M563" s="21"/>
      <c r="N563" s="21"/>
      <c r="O563" s="21"/>
    </row>
    <row r="564" spans="1:15" x14ac:dyDescent="0.2">
      <c r="A564" s="25"/>
      <c r="B564" s="25"/>
      <c r="C564" s="25"/>
      <c r="D564" s="25"/>
      <c r="E564" s="25"/>
      <c r="F564" s="25"/>
      <c r="G564" s="25"/>
      <c r="H564" s="25"/>
      <c r="I564" s="25"/>
      <c r="J564" s="25"/>
      <c r="K564" s="25"/>
      <c r="L564" s="17"/>
      <c r="M564" s="21"/>
      <c r="N564" s="21"/>
      <c r="O564" s="21"/>
    </row>
    <row r="565" spans="1:15" x14ac:dyDescent="0.2">
      <c r="A565" s="25"/>
      <c r="B565" s="25"/>
      <c r="C565" s="25"/>
      <c r="D565" s="25"/>
      <c r="E565" s="25"/>
      <c r="F565" s="25"/>
      <c r="G565" s="25"/>
      <c r="H565" s="25"/>
      <c r="I565" s="25"/>
      <c r="J565" s="25"/>
      <c r="K565" s="25"/>
      <c r="L565" s="17"/>
      <c r="M565" s="21"/>
      <c r="N565" s="21"/>
      <c r="O565" s="21"/>
    </row>
    <row r="566" spans="1:15" x14ac:dyDescent="0.2">
      <c r="A566" s="25"/>
      <c r="B566" s="25"/>
      <c r="C566" s="25"/>
      <c r="D566" s="25"/>
      <c r="E566" s="25"/>
      <c r="F566" s="25"/>
      <c r="G566" s="25"/>
      <c r="H566" s="25"/>
      <c r="I566" s="25"/>
      <c r="J566" s="25"/>
      <c r="K566" s="25"/>
      <c r="L566" s="17"/>
      <c r="M566" s="21"/>
      <c r="N566" s="21"/>
      <c r="O566" s="21"/>
    </row>
    <row r="567" spans="1:15" x14ac:dyDescent="0.2">
      <c r="A567" s="25"/>
      <c r="B567" s="25"/>
      <c r="C567" s="25"/>
      <c r="D567" s="25"/>
      <c r="E567" s="25"/>
      <c r="F567" s="25"/>
      <c r="G567" s="25"/>
      <c r="H567" s="25"/>
      <c r="I567" s="25"/>
      <c r="J567" s="25"/>
      <c r="K567" s="25"/>
      <c r="L567" s="17"/>
      <c r="M567" s="21"/>
      <c r="N567" s="21"/>
      <c r="O567" s="21"/>
    </row>
    <row r="568" spans="1:15" x14ac:dyDescent="0.2">
      <c r="A568" s="25"/>
      <c r="B568" s="25"/>
      <c r="C568" s="25"/>
      <c r="D568" s="25"/>
      <c r="E568" s="25"/>
      <c r="F568" s="25"/>
      <c r="G568" s="25"/>
      <c r="H568" s="25"/>
      <c r="I568" s="25"/>
      <c r="J568" s="25"/>
      <c r="K568" s="25"/>
      <c r="L568" s="17"/>
      <c r="M568" s="21"/>
      <c r="N568" s="21"/>
      <c r="O568" s="21"/>
    </row>
    <row r="569" spans="1:15" x14ac:dyDescent="0.2">
      <c r="A569" s="25"/>
      <c r="B569" s="25"/>
      <c r="C569" s="25"/>
      <c r="D569" s="25"/>
      <c r="E569" s="25"/>
      <c r="F569" s="25"/>
      <c r="G569" s="25"/>
      <c r="H569" s="25"/>
      <c r="I569" s="25"/>
      <c r="J569" s="25"/>
      <c r="K569" s="25"/>
      <c r="L569" s="17"/>
      <c r="M569" s="21"/>
      <c r="N569" s="21"/>
      <c r="O569" s="21"/>
    </row>
    <row r="570" spans="1:15" x14ac:dyDescent="0.2">
      <c r="A570" s="25"/>
      <c r="B570" s="25"/>
      <c r="C570" s="25"/>
      <c r="D570" s="25"/>
      <c r="E570" s="25"/>
      <c r="F570" s="25"/>
      <c r="G570" s="25"/>
      <c r="H570" s="25"/>
      <c r="I570" s="25"/>
      <c r="J570" s="25"/>
      <c r="K570" s="25"/>
      <c r="L570" s="17"/>
      <c r="M570" s="21"/>
      <c r="N570" s="21"/>
      <c r="O570" s="21"/>
    </row>
    <row r="571" spans="1:15" x14ac:dyDescent="0.2">
      <c r="A571" s="25"/>
      <c r="B571" s="25"/>
      <c r="C571" s="25"/>
      <c r="D571" s="25"/>
      <c r="E571" s="25"/>
      <c r="F571" s="25"/>
      <c r="G571" s="25"/>
      <c r="H571" s="25"/>
      <c r="I571" s="25"/>
      <c r="J571" s="25"/>
      <c r="K571" s="25"/>
      <c r="L571" s="17"/>
      <c r="M571" s="21"/>
      <c r="N571" s="21"/>
      <c r="O571" s="21"/>
    </row>
    <row r="572" spans="1:15" x14ac:dyDescent="0.2">
      <c r="A572" s="25"/>
      <c r="B572" s="25"/>
      <c r="C572" s="25"/>
      <c r="D572" s="25"/>
      <c r="E572" s="25"/>
      <c r="F572" s="25"/>
      <c r="G572" s="25"/>
      <c r="H572" s="25"/>
      <c r="I572" s="25"/>
      <c r="J572" s="25"/>
      <c r="K572" s="25"/>
      <c r="L572" s="17"/>
      <c r="M572" s="21"/>
      <c r="N572" s="21"/>
      <c r="O572" s="21"/>
    </row>
    <row r="573" spans="1:15" x14ac:dyDescent="0.2">
      <c r="A573" s="25"/>
      <c r="B573" s="25"/>
      <c r="C573" s="25"/>
      <c r="D573" s="25"/>
      <c r="E573" s="25"/>
      <c r="F573" s="25"/>
      <c r="G573" s="25"/>
      <c r="H573" s="25"/>
      <c r="I573" s="25"/>
      <c r="J573" s="25"/>
      <c r="K573" s="25"/>
      <c r="L573" s="17"/>
      <c r="M573" s="21"/>
      <c r="N573" s="21"/>
      <c r="O573" s="21"/>
    </row>
    <row r="574" spans="1:15" x14ac:dyDescent="0.2">
      <c r="A574" s="25"/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17"/>
      <c r="M574" s="21"/>
      <c r="N574" s="21"/>
      <c r="O574" s="21"/>
    </row>
    <row r="575" spans="1:15" x14ac:dyDescent="0.2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17"/>
      <c r="M575" s="21"/>
      <c r="N575" s="21"/>
      <c r="O575" s="21"/>
    </row>
    <row r="576" spans="1:15" x14ac:dyDescent="0.2">
      <c r="A576" s="25"/>
      <c r="B576" s="25"/>
      <c r="C576" s="25"/>
      <c r="D576" s="25"/>
      <c r="E576" s="25"/>
      <c r="F576" s="25"/>
      <c r="G576" s="25"/>
      <c r="H576" s="25"/>
      <c r="I576" s="25"/>
      <c r="J576" s="25"/>
      <c r="K576" s="25"/>
      <c r="L576" s="17"/>
      <c r="M576" s="21"/>
      <c r="N576" s="21"/>
      <c r="O576" s="21"/>
    </row>
    <row r="577" spans="1:15" x14ac:dyDescent="0.2">
      <c r="A577" s="25"/>
      <c r="B577" s="25"/>
      <c r="C577" s="25"/>
      <c r="D577" s="25"/>
      <c r="E577" s="25"/>
      <c r="F577" s="25"/>
      <c r="G577" s="25"/>
      <c r="H577" s="25"/>
      <c r="I577" s="25"/>
      <c r="J577" s="25"/>
      <c r="K577" s="25"/>
      <c r="L577" s="17"/>
      <c r="M577" s="21"/>
      <c r="N577" s="21"/>
      <c r="O577" s="21"/>
    </row>
    <row r="578" spans="1:15" x14ac:dyDescent="0.2">
      <c r="A578" s="25"/>
      <c r="B578" s="25"/>
      <c r="C578" s="25"/>
      <c r="D578" s="25"/>
      <c r="E578" s="25"/>
      <c r="F578" s="25"/>
      <c r="G578" s="25"/>
      <c r="H578" s="25"/>
      <c r="I578" s="25"/>
      <c r="J578" s="25"/>
      <c r="K578" s="25"/>
      <c r="L578" s="17"/>
      <c r="M578" s="21"/>
      <c r="N578" s="21"/>
      <c r="O578" s="21"/>
    </row>
    <row r="579" spans="1:15" x14ac:dyDescent="0.2">
      <c r="A579" s="25"/>
      <c r="B579" s="25"/>
      <c r="C579" s="25"/>
      <c r="D579" s="25"/>
      <c r="E579" s="25"/>
      <c r="F579" s="25"/>
      <c r="G579" s="25"/>
      <c r="H579" s="25"/>
      <c r="I579" s="25"/>
      <c r="J579" s="25"/>
      <c r="K579" s="25"/>
      <c r="L579" s="17"/>
      <c r="M579" s="21"/>
      <c r="N579" s="21"/>
      <c r="O579" s="21"/>
    </row>
    <row r="580" spans="1:15" x14ac:dyDescent="0.2">
      <c r="A580" s="25"/>
      <c r="B580" s="25"/>
      <c r="C580" s="25"/>
      <c r="D580" s="25"/>
      <c r="E580" s="25"/>
      <c r="F580" s="25"/>
      <c r="G580" s="25"/>
      <c r="H580" s="25"/>
      <c r="I580" s="25"/>
      <c r="J580" s="25"/>
      <c r="K580" s="25"/>
      <c r="L580" s="17"/>
      <c r="M580" s="21"/>
      <c r="N580" s="21"/>
      <c r="O580" s="21"/>
    </row>
    <row r="581" spans="1:15" x14ac:dyDescent="0.2">
      <c r="A581" s="25"/>
      <c r="B581" s="25"/>
      <c r="C581" s="25"/>
      <c r="D581" s="25"/>
      <c r="E581" s="25"/>
      <c r="F581" s="25"/>
      <c r="G581" s="25"/>
      <c r="H581" s="25"/>
      <c r="I581" s="25"/>
      <c r="J581" s="25"/>
      <c r="K581" s="25"/>
      <c r="L581" s="17"/>
      <c r="M581" s="21"/>
      <c r="N581" s="21"/>
      <c r="O581" s="21"/>
    </row>
    <row r="582" spans="1:15" x14ac:dyDescent="0.2">
      <c r="A582" s="25"/>
      <c r="B582" s="25"/>
      <c r="C582" s="25"/>
      <c r="D582" s="25"/>
      <c r="E582" s="25"/>
      <c r="F582" s="25"/>
      <c r="G582" s="25"/>
      <c r="H582" s="25"/>
      <c r="I582" s="25"/>
      <c r="J582" s="25"/>
      <c r="K582" s="25"/>
      <c r="L582" s="17"/>
      <c r="M582" s="21"/>
      <c r="N582" s="21"/>
      <c r="O582" s="21"/>
    </row>
    <row r="583" spans="1:15" x14ac:dyDescent="0.2">
      <c r="A583" s="25"/>
      <c r="B583" s="25"/>
      <c r="C583" s="25"/>
      <c r="D583" s="25"/>
      <c r="E583" s="25"/>
      <c r="F583" s="25"/>
      <c r="G583" s="25"/>
      <c r="H583" s="25"/>
      <c r="I583" s="25"/>
      <c r="J583" s="25"/>
      <c r="K583" s="25"/>
      <c r="L583" s="17"/>
      <c r="M583" s="21"/>
      <c r="N583" s="21"/>
      <c r="O583" s="21"/>
    </row>
    <row r="584" spans="1:15" x14ac:dyDescent="0.2">
      <c r="A584" s="25"/>
      <c r="B584" s="25"/>
      <c r="C584" s="25"/>
      <c r="D584" s="25"/>
      <c r="E584" s="25"/>
      <c r="F584" s="25"/>
      <c r="G584" s="25"/>
      <c r="H584" s="25"/>
      <c r="I584" s="25"/>
      <c r="J584" s="25"/>
      <c r="K584" s="25"/>
      <c r="L584" s="17"/>
      <c r="M584" s="21"/>
      <c r="N584" s="21"/>
      <c r="O584" s="21"/>
    </row>
    <row r="585" spans="1:15" x14ac:dyDescent="0.2">
      <c r="A585" s="25"/>
      <c r="B585" s="25"/>
      <c r="C585" s="25"/>
      <c r="D585" s="25"/>
      <c r="E585" s="25"/>
      <c r="F585" s="25"/>
      <c r="G585" s="25"/>
      <c r="H585" s="25"/>
      <c r="I585" s="25"/>
      <c r="J585" s="25"/>
      <c r="K585" s="25"/>
      <c r="L585" s="17"/>
      <c r="M585" s="21"/>
      <c r="N585" s="21"/>
      <c r="O585" s="21"/>
    </row>
    <row r="586" spans="1:15" x14ac:dyDescent="0.2">
      <c r="A586" s="25"/>
      <c r="B586" s="25"/>
      <c r="C586" s="25"/>
      <c r="D586" s="25"/>
      <c r="E586" s="25"/>
      <c r="F586" s="25"/>
      <c r="G586" s="25"/>
      <c r="H586" s="25"/>
      <c r="I586" s="25"/>
      <c r="J586" s="25"/>
      <c r="K586" s="25"/>
      <c r="L586" s="17"/>
      <c r="M586" s="21"/>
      <c r="N586" s="21"/>
      <c r="O586" s="21"/>
    </row>
    <row r="587" spans="1:15" x14ac:dyDescent="0.2">
      <c r="A587" s="25"/>
      <c r="B587" s="25"/>
      <c r="C587" s="25"/>
      <c r="D587" s="25"/>
      <c r="E587" s="25"/>
      <c r="F587" s="25"/>
      <c r="G587" s="25"/>
      <c r="H587" s="25"/>
      <c r="I587" s="25"/>
      <c r="J587" s="25"/>
      <c r="K587" s="25"/>
      <c r="L587" s="17"/>
      <c r="M587" s="21"/>
      <c r="N587" s="21"/>
      <c r="O587" s="21"/>
    </row>
    <row r="588" spans="1:15" x14ac:dyDescent="0.2">
      <c r="A588" s="25"/>
      <c r="B588" s="25"/>
      <c r="C588" s="25"/>
      <c r="D588" s="25"/>
      <c r="E588" s="25"/>
      <c r="F588" s="25"/>
      <c r="G588" s="25"/>
      <c r="H588" s="25"/>
      <c r="I588" s="25"/>
      <c r="J588" s="25"/>
      <c r="K588" s="25"/>
      <c r="L588" s="17"/>
      <c r="M588" s="21"/>
      <c r="N588" s="21"/>
      <c r="O588" s="21"/>
    </row>
    <row r="589" spans="1:15" x14ac:dyDescent="0.2">
      <c r="A589" s="25"/>
      <c r="B589" s="25"/>
      <c r="C589" s="25"/>
      <c r="D589" s="25"/>
      <c r="E589" s="25"/>
      <c r="F589" s="25"/>
      <c r="G589" s="25"/>
      <c r="H589" s="25"/>
      <c r="I589" s="25"/>
      <c r="J589" s="25"/>
      <c r="K589" s="25"/>
      <c r="L589" s="17"/>
      <c r="M589" s="21"/>
      <c r="N589" s="21"/>
      <c r="O589" s="21"/>
    </row>
    <row r="590" spans="1:15" x14ac:dyDescent="0.2">
      <c r="A590" s="25"/>
      <c r="B590" s="25"/>
      <c r="C590" s="25"/>
      <c r="D590" s="25"/>
      <c r="E590" s="25"/>
      <c r="F590" s="25"/>
      <c r="G590" s="25"/>
      <c r="H590" s="25"/>
      <c r="I590" s="25"/>
      <c r="J590" s="25"/>
      <c r="K590" s="25"/>
      <c r="L590" s="17"/>
      <c r="M590" s="21"/>
      <c r="N590" s="21"/>
      <c r="O590" s="21"/>
    </row>
    <row r="591" spans="1:15" x14ac:dyDescent="0.2">
      <c r="A591" s="25"/>
      <c r="B591" s="25"/>
      <c r="C591" s="25"/>
      <c r="D591" s="25"/>
      <c r="E591" s="25"/>
      <c r="F591" s="25"/>
      <c r="G591" s="25"/>
      <c r="H591" s="25"/>
      <c r="I591" s="25"/>
      <c r="J591" s="25"/>
      <c r="K591" s="25"/>
      <c r="L591" s="17"/>
      <c r="M591" s="21"/>
      <c r="N591" s="21"/>
      <c r="O591" s="21"/>
    </row>
    <row r="592" spans="1:15" x14ac:dyDescent="0.2">
      <c r="A592" s="25"/>
      <c r="B592" s="25"/>
      <c r="C592" s="25"/>
      <c r="D592" s="25"/>
      <c r="E592" s="25"/>
      <c r="F592" s="25"/>
      <c r="G592" s="25"/>
      <c r="H592" s="25"/>
      <c r="I592" s="25"/>
      <c r="J592" s="25"/>
      <c r="K592" s="25"/>
      <c r="L592" s="17"/>
      <c r="M592" s="21"/>
      <c r="N592" s="21"/>
      <c r="O592" s="21"/>
    </row>
    <row r="593" spans="1:15" x14ac:dyDescent="0.2">
      <c r="A593" s="25"/>
      <c r="B593" s="25"/>
      <c r="C593" s="25"/>
      <c r="D593" s="25"/>
      <c r="E593" s="25"/>
      <c r="F593" s="25"/>
      <c r="G593" s="25"/>
      <c r="H593" s="25"/>
      <c r="I593" s="25"/>
      <c r="J593" s="25"/>
      <c r="K593" s="25"/>
      <c r="L593" s="17"/>
      <c r="M593" s="21"/>
      <c r="N593" s="21"/>
      <c r="O593" s="21"/>
    </row>
    <row r="594" spans="1:15" x14ac:dyDescent="0.2">
      <c r="A594" s="25"/>
      <c r="B594" s="25"/>
      <c r="C594" s="25"/>
      <c r="D594" s="25"/>
      <c r="E594" s="25"/>
      <c r="F594" s="25"/>
      <c r="G594" s="25"/>
      <c r="H594" s="25"/>
      <c r="I594" s="25"/>
      <c r="J594" s="25"/>
      <c r="K594" s="25"/>
      <c r="L594" s="17"/>
      <c r="M594" s="21"/>
      <c r="N594" s="21"/>
      <c r="O594" s="21"/>
    </row>
    <row r="595" spans="1:15" x14ac:dyDescent="0.2">
      <c r="A595" s="25"/>
      <c r="B595" s="25"/>
      <c r="C595" s="25"/>
      <c r="D595" s="25"/>
      <c r="E595" s="25"/>
      <c r="F595" s="25"/>
      <c r="G595" s="25"/>
      <c r="H595" s="25"/>
      <c r="I595" s="25"/>
      <c r="J595" s="25"/>
      <c r="K595" s="25"/>
      <c r="L595" s="17"/>
      <c r="M595" s="21"/>
      <c r="N595" s="21"/>
      <c r="O595" s="21"/>
    </row>
    <row r="596" spans="1:15" x14ac:dyDescent="0.2">
      <c r="A596" s="25"/>
      <c r="B596" s="25"/>
      <c r="C596" s="25"/>
      <c r="D596" s="25"/>
      <c r="E596" s="25"/>
      <c r="F596" s="25"/>
      <c r="G596" s="25"/>
      <c r="H596" s="25"/>
      <c r="I596" s="25"/>
      <c r="J596" s="25"/>
      <c r="K596" s="25"/>
      <c r="L596" s="17"/>
      <c r="M596" s="21"/>
      <c r="N596" s="21"/>
      <c r="O596" s="21"/>
    </row>
    <row r="597" spans="1:15" x14ac:dyDescent="0.2">
      <c r="A597" s="25"/>
      <c r="B597" s="25"/>
      <c r="C597" s="25"/>
      <c r="D597" s="25"/>
      <c r="E597" s="25"/>
      <c r="F597" s="25"/>
      <c r="G597" s="25"/>
      <c r="H597" s="25"/>
      <c r="I597" s="25"/>
      <c r="J597" s="25"/>
      <c r="K597" s="25"/>
      <c r="L597" s="17"/>
      <c r="M597" s="21"/>
      <c r="N597" s="21"/>
      <c r="O597" s="21"/>
    </row>
    <row r="598" spans="1:15" x14ac:dyDescent="0.2">
      <c r="A598" s="25"/>
      <c r="B598" s="25"/>
      <c r="C598" s="25"/>
      <c r="D598" s="25"/>
      <c r="E598" s="25"/>
      <c r="F598" s="25"/>
      <c r="G598" s="25"/>
      <c r="H598" s="25"/>
      <c r="I598" s="25"/>
      <c r="J598" s="25"/>
      <c r="K598" s="25"/>
      <c r="L598" s="17"/>
      <c r="M598" s="21"/>
      <c r="N598" s="21"/>
      <c r="O598" s="21"/>
    </row>
    <row r="599" spans="1:15" x14ac:dyDescent="0.2">
      <c r="A599" s="25"/>
      <c r="B599" s="25"/>
      <c r="C599" s="25"/>
      <c r="D599" s="25"/>
      <c r="E599" s="25"/>
      <c r="F599" s="25"/>
      <c r="G599" s="25"/>
      <c r="H599" s="25"/>
      <c r="I599" s="25"/>
      <c r="J599" s="25"/>
      <c r="K599" s="25"/>
      <c r="L599" s="17"/>
      <c r="M599" s="21"/>
      <c r="N599" s="21"/>
      <c r="O599" s="21"/>
    </row>
    <row r="600" spans="1:15" x14ac:dyDescent="0.2">
      <c r="A600" s="25"/>
      <c r="B600" s="25"/>
      <c r="C600" s="25"/>
      <c r="D600" s="25"/>
      <c r="E600" s="25"/>
      <c r="F600" s="25"/>
      <c r="G600" s="25"/>
      <c r="H600" s="25"/>
      <c r="I600" s="25"/>
      <c r="J600" s="25"/>
      <c r="K600" s="25"/>
      <c r="L600" s="17"/>
      <c r="M600" s="21"/>
      <c r="N600" s="21"/>
      <c r="O600" s="21"/>
    </row>
    <row r="601" spans="1:15" x14ac:dyDescent="0.2">
      <c r="A601" s="25"/>
      <c r="B601" s="25"/>
      <c r="C601" s="25"/>
      <c r="D601" s="25"/>
      <c r="E601" s="25"/>
      <c r="F601" s="25"/>
      <c r="G601" s="25"/>
      <c r="H601" s="25"/>
      <c r="I601" s="25"/>
      <c r="J601" s="25"/>
      <c r="K601" s="25"/>
      <c r="L601" s="17"/>
      <c r="M601" s="21"/>
      <c r="N601" s="21"/>
      <c r="O601" s="21"/>
    </row>
    <row r="602" spans="1:15" x14ac:dyDescent="0.2">
      <c r="A602" s="25"/>
      <c r="B602" s="25"/>
      <c r="C602" s="25"/>
      <c r="D602" s="25"/>
      <c r="E602" s="25"/>
      <c r="F602" s="25"/>
      <c r="G602" s="25"/>
      <c r="H602" s="25"/>
      <c r="I602" s="25"/>
      <c r="J602" s="25"/>
      <c r="K602" s="25"/>
      <c r="L602" s="17"/>
      <c r="M602" s="21"/>
      <c r="N602" s="21"/>
      <c r="O602" s="21"/>
    </row>
    <row r="603" spans="1:15" x14ac:dyDescent="0.2">
      <c r="A603" s="25"/>
      <c r="B603" s="25"/>
      <c r="C603" s="25"/>
      <c r="D603" s="25"/>
      <c r="E603" s="25"/>
      <c r="F603" s="25"/>
      <c r="G603" s="25"/>
      <c r="H603" s="25"/>
      <c r="I603" s="25"/>
      <c r="J603" s="25"/>
      <c r="K603" s="25"/>
      <c r="L603" s="17"/>
      <c r="M603" s="21"/>
      <c r="N603" s="21"/>
      <c r="O603" s="21"/>
    </row>
    <row r="604" spans="1:15" x14ac:dyDescent="0.2">
      <c r="A604" s="25"/>
      <c r="B604" s="25"/>
      <c r="C604" s="25"/>
      <c r="D604" s="25"/>
      <c r="E604" s="25"/>
      <c r="F604" s="25"/>
      <c r="G604" s="25"/>
      <c r="H604" s="25"/>
      <c r="I604" s="25"/>
      <c r="J604" s="25"/>
      <c r="K604" s="25"/>
      <c r="L604" s="17"/>
      <c r="M604" s="21"/>
      <c r="N604" s="21"/>
      <c r="O604" s="21"/>
    </row>
    <row r="605" spans="1:15" x14ac:dyDescent="0.2">
      <c r="A605" s="25"/>
      <c r="B605" s="25"/>
      <c r="C605" s="25"/>
      <c r="D605" s="25"/>
      <c r="E605" s="25"/>
      <c r="F605" s="25"/>
      <c r="G605" s="25"/>
      <c r="H605" s="25"/>
      <c r="I605" s="25"/>
      <c r="J605" s="25"/>
      <c r="K605" s="25"/>
      <c r="L605" s="17"/>
      <c r="M605" s="21"/>
      <c r="N605" s="21"/>
      <c r="O605" s="21"/>
    </row>
    <row r="606" spans="1:15" x14ac:dyDescent="0.2">
      <c r="A606" s="25"/>
      <c r="B606" s="25"/>
      <c r="C606" s="25"/>
      <c r="D606" s="25"/>
      <c r="E606" s="25"/>
      <c r="F606" s="25"/>
      <c r="G606" s="25"/>
      <c r="H606" s="25"/>
      <c r="I606" s="25"/>
      <c r="J606" s="25"/>
      <c r="K606" s="25"/>
      <c r="L606" s="17"/>
      <c r="M606" s="21"/>
      <c r="N606" s="21"/>
      <c r="O606" s="21"/>
    </row>
    <row r="607" spans="1:15" x14ac:dyDescent="0.2">
      <c r="A607" s="25"/>
      <c r="B607" s="25"/>
      <c r="C607" s="25"/>
      <c r="D607" s="25"/>
      <c r="E607" s="25"/>
      <c r="F607" s="25"/>
      <c r="G607" s="25"/>
      <c r="H607" s="25"/>
      <c r="I607" s="25"/>
      <c r="J607" s="25"/>
      <c r="K607" s="25"/>
      <c r="L607" s="17"/>
      <c r="M607" s="21"/>
      <c r="N607" s="21"/>
      <c r="O607" s="21"/>
    </row>
    <row r="608" spans="1:15" x14ac:dyDescent="0.2">
      <c r="A608" s="25"/>
      <c r="B608" s="25"/>
      <c r="C608" s="25"/>
      <c r="D608" s="25"/>
      <c r="E608" s="25"/>
      <c r="F608" s="25"/>
      <c r="G608" s="25"/>
      <c r="H608" s="25"/>
      <c r="I608" s="25"/>
      <c r="J608" s="25"/>
      <c r="K608" s="25"/>
      <c r="L608" s="17"/>
      <c r="M608" s="21"/>
      <c r="N608" s="21"/>
      <c r="O608" s="21"/>
    </row>
    <row r="609" spans="1:15" x14ac:dyDescent="0.2">
      <c r="A609" s="25"/>
      <c r="B609" s="25"/>
      <c r="C609" s="25"/>
      <c r="D609" s="25"/>
      <c r="E609" s="25"/>
      <c r="F609" s="25"/>
      <c r="G609" s="25"/>
      <c r="H609" s="25"/>
      <c r="I609" s="25"/>
      <c r="J609" s="25"/>
      <c r="K609" s="25"/>
      <c r="L609" s="17"/>
      <c r="M609" s="21"/>
      <c r="N609" s="21"/>
      <c r="O609" s="21"/>
    </row>
    <row r="610" spans="1:15" x14ac:dyDescent="0.2">
      <c r="A610" s="25"/>
      <c r="B610" s="25"/>
      <c r="C610" s="25"/>
      <c r="D610" s="25"/>
      <c r="E610" s="25"/>
      <c r="F610" s="25"/>
      <c r="G610" s="25"/>
      <c r="H610" s="25"/>
      <c r="I610" s="25"/>
      <c r="J610" s="25"/>
      <c r="K610" s="25"/>
      <c r="L610" s="17"/>
      <c r="M610" s="21"/>
      <c r="N610" s="21"/>
      <c r="O610" s="21"/>
    </row>
    <row r="611" spans="1:15" x14ac:dyDescent="0.2">
      <c r="A611" s="25"/>
      <c r="B611" s="25"/>
      <c r="C611" s="25"/>
      <c r="D611" s="25"/>
      <c r="E611" s="25"/>
      <c r="F611" s="25"/>
      <c r="G611" s="25"/>
      <c r="H611" s="25"/>
      <c r="I611" s="25"/>
      <c r="J611" s="25"/>
      <c r="K611" s="25"/>
      <c r="L611" s="17"/>
      <c r="M611" s="21"/>
      <c r="N611" s="21"/>
      <c r="O611" s="21"/>
    </row>
    <row r="612" spans="1:15" x14ac:dyDescent="0.2">
      <c r="A612" s="25"/>
      <c r="B612" s="25"/>
      <c r="C612" s="25"/>
      <c r="D612" s="25"/>
      <c r="E612" s="25"/>
      <c r="F612" s="25"/>
      <c r="G612" s="25"/>
      <c r="H612" s="25"/>
      <c r="I612" s="25"/>
      <c r="J612" s="25"/>
      <c r="K612" s="25"/>
      <c r="L612" s="17"/>
      <c r="M612" s="21"/>
      <c r="N612" s="21"/>
      <c r="O612" s="21"/>
    </row>
    <row r="613" spans="1:15" x14ac:dyDescent="0.2">
      <c r="A613" s="25"/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17"/>
      <c r="M613" s="21"/>
      <c r="N613" s="21"/>
      <c r="O613" s="21"/>
    </row>
    <row r="614" spans="1:15" x14ac:dyDescent="0.2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17"/>
      <c r="M614" s="21"/>
      <c r="N614" s="21"/>
    </row>
    <row r="615" spans="1:15" x14ac:dyDescent="0.2">
      <c r="A615" s="25"/>
      <c r="B615" s="25"/>
      <c r="C615" s="25"/>
      <c r="D615" s="25"/>
      <c r="E615" s="25"/>
      <c r="F615" s="25"/>
      <c r="G615" s="25"/>
      <c r="H615" s="25"/>
      <c r="I615" s="25"/>
      <c r="J615" s="25"/>
      <c r="K615" s="25"/>
      <c r="L615" s="17"/>
      <c r="M615" s="21"/>
      <c r="N615" s="21"/>
    </row>
    <row r="616" spans="1:15" x14ac:dyDescent="0.2">
      <c r="A616" s="25"/>
      <c r="B616" s="25"/>
      <c r="C616" s="25"/>
      <c r="D616" s="25"/>
      <c r="E616" s="25"/>
      <c r="F616" s="25"/>
      <c r="G616" s="25"/>
      <c r="H616" s="25"/>
      <c r="I616" s="25"/>
      <c r="J616" s="25"/>
      <c r="K616" s="25"/>
      <c r="L616" s="17"/>
      <c r="M616" s="21"/>
      <c r="N616" s="21"/>
    </row>
    <row r="617" spans="1:15" x14ac:dyDescent="0.2">
      <c r="A617" s="25"/>
      <c r="B617" s="25"/>
      <c r="C617" s="25"/>
      <c r="D617" s="25"/>
      <c r="E617" s="25"/>
      <c r="F617" s="25"/>
      <c r="G617" s="25"/>
      <c r="H617" s="25"/>
      <c r="I617" s="25"/>
      <c r="J617" s="25"/>
      <c r="K617" s="25"/>
      <c r="L617" s="17"/>
      <c r="M617" s="21"/>
      <c r="N617" s="21"/>
    </row>
    <row r="618" spans="1:15" x14ac:dyDescent="0.2">
      <c r="A618" s="25"/>
      <c r="B618" s="25"/>
      <c r="C618" s="25"/>
      <c r="D618" s="25"/>
      <c r="E618" s="25"/>
      <c r="F618" s="25"/>
      <c r="G618" s="25"/>
      <c r="H618" s="25"/>
      <c r="I618" s="25"/>
      <c r="J618" s="25"/>
      <c r="K618" s="25"/>
      <c r="L618" s="17"/>
      <c r="M618" s="21"/>
      <c r="N618" s="21"/>
    </row>
    <row r="619" spans="1:15" x14ac:dyDescent="0.2">
      <c r="A619" s="25"/>
      <c r="B619" s="25"/>
      <c r="C619" s="25"/>
      <c r="D619" s="25"/>
      <c r="E619" s="25"/>
      <c r="F619" s="25"/>
      <c r="G619" s="25"/>
      <c r="H619" s="25"/>
      <c r="I619" s="25"/>
      <c r="J619" s="25"/>
      <c r="K619" s="25"/>
      <c r="L619" s="17"/>
      <c r="M619" s="21"/>
      <c r="N619" s="21"/>
    </row>
    <row r="620" spans="1:15" x14ac:dyDescent="0.2">
      <c r="A620" s="25"/>
      <c r="B620" s="25"/>
      <c r="C620" s="25"/>
      <c r="D620" s="25"/>
      <c r="E620" s="25"/>
      <c r="F620" s="25"/>
      <c r="G620" s="25"/>
      <c r="H620" s="25"/>
      <c r="I620" s="25"/>
      <c r="J620" s="25"/>
      <c r="K620" s="25"/>
      <c r="L620" s="17"/>
      <c r="M620" s="21"/>
      <c r="N620" s="21"/>
    </row>
    <row r="621" spans="1:15" x14ac:dyDescent="0.2">
      <c r="A621" s="25"/>
      <c r="B621" s="25"/>
      <c r="C621" s="25"/>
      <c r="D621" s="25"/>
      <c r="E621" s="25"/>
      <c r="F621" s="25"/>
      <c r="G621" s="25"/>
      <c r="H621" s="25"/>
      <c r="I621" s="25"/>
      <c r="J621" s="25"/>
      <c r="K621" s="25"/>
      <c r="L621" s="17"/>
      <c r="M621" s="21"/>
      <c r="N621" s="21"/>
    </row>
    <row r="622" spans="1:15" x14ac:dyDescent="0.2">
      <c r="A622" s="25"/>
      <c r="B622" s="25"/>
      <c r="C622" s="25"/>
      <c r="D622" s="25"/>
      <c r="E622" s="25"/>
      <c r="F622" s="25"/>
      <c r="G622" s="25"/>
      <c r="H622" s="25"/>
      <c r="I622" s="25"/>
      <c r="J622" s="25"/>
      <c r="K622" s="25"/>
      <c r="L622" s="17"/>
      <c r="M622" s="21"/>
      <c r="N622" s="21"/>
    </row>
    <row r="623" spans="1:15" x14ac:dyDescent="0.2">
      <c r="A623" s="25"/>
      <c r="B623" s="25"/>
      <c r="C623" s="25"/>
      <c r="D623" s="25"/>
      <c r="E623" s="25"/>
      <c r="F623" s="25"/>
      <c r="G623" s="25"/>
      <c r="H623" s="25"/>
      <c r="I623" s="25"/>
      <c r="J623" s="25"/>
      <c r="K623" s="25"/>
      <c r="L623" s="17"/>
      <c r="M623" s="21"/>
      <c r="N623" s="21"/>
    </row>
    <row r="624" spans="1:15" x14ac:dyDescent="0.2">
      <c r="A624" s="25"/>
      <c r="B624" s="25"/>
      <c r="C624" s="25"/>
      <c r="D624" s="25"/>
      <c r="E624" s="25"/>
      <c r="F624" s="25"/>
      <c r="G624" s="25"/>
      <c r="H624" s="25"/>
      <c r="I624" s="25"/>
      <c r="J624" s="25"/>
      <c r="K624" s="25"/>
      <c r="L624" s="17"/>
      <c r="M624" s="21"/>
      <c r="N624" s="21"/>
    </row>
    <row r="625" spans="1:14" x14ac:dyDescent="0.2">
      <c r="A625" s="25"/>
      <c r="B625" s="25"/>
      <c r="C625" s="25"/>
      <c r="D625" s="25"/>
      <c r="E625" s="25"/>
      <c r="F625" s="25"/>
      <c r="G625" s="25"/>
      <c r="H625" s="25"/>
      <c r="I625" s="25"/>
      <c r="J625" s="25"/>
      <c r="K625" s="25"/>
      <c r="L625" s="17"/>
      <c r="M625" s="21"/>
      <c r="N625" s="21"/>
    </row>
    <row r="626" spans="1:14" x14ac:dyDescent="0.2">
      <c r="A626" s="25"/>
      <c r="B626" s="25"/>
      <c r="C626" s="25"/>
      <c r="D626" s="25"/>
      <c r="E626" s="25"/>
      <c r="F626" s="25"/>
      <c r="G626" s="25"/>
      <c r="H626" s="25"/>
      <c r="I626" s="25"/>
      <c r="J626" s="25"/>
      <c r="K626" s="25"/>
      <c r="L626" s="17"/>
      <c r="M626" s="21"/>
      <c r="N626" s="21"/>
    </row>
    <row r="627" spans="1:14" x14ac:dyDescent="0.2">
      <c r="A627" s="25"/>
      <c r="B627" s="25"/>
      <c r="C627" s="25"/>
      <c r="D627" s="25"/>
      <c r="E627" s="25"/>
      <c r="F627" s="25"/>
      <c r="G627" s="25"/>
      <c r="H627" s="25"/>
      <c r="I627" s="25"/>
      <c r="J627" s="25"/>
      <c r="K627" s="25"/>
      <c r="L627" s="17"/>
      <c r="M627" s="21"/>
      <c r="N627" s="21"/>
    </row>
    <row r="628" spans="1:14" x14ac:dyDescent="0.2">
      <c r="A628" s="25"/>
      <c r="B628" s="25"/>
      <c r="C628" s="25"/>
      <c r="D628" s="25"/>
      <c r="E628" s="25"/>
      <c r="F628" s="25"/>
      <c r="G628" s="25"/>
      <c r="H628" s="25"/>
      <c r="I628" s="25"/>
      <c r="J628" s="25"/>
      <c r="K628" s="25"/>
      <c r="L628" s="17"/>
      <c r="M628" s="21"/>
      <c r="N628" s="21"/>
    </row>
    <row r="629" spans="1:14" x14ac:dyDescent="0.2">
      <c r="A629" s="25"/>
      <c r="B629" s="25"/>
      <c r="C629" s="25"/>
      <c r="D629" s="25"/>
      <c r="E629" s="25"/>
      <c r="F629" s="25"/>
      <c r="G629" s="25"/>
      <c r="H629" s="25"/>
      <c r="I629" s="25"/>
      <c r="J629" s="25"/>
      <c r="K629" s="25"/>
      <c r="L629" s="17"/>
      <c r="M629" s="21"/>
      <c r="N629" s="21"/>
    </row>
    <row r="630" spans="1:14" x14ac:dyDescent="0.2">
      <c r="A630" s="25"/>
      <c r="B630" s="25"/>
      <c r="C630" s="25"/>
      <c r="D630" s="25"/>
      <c r="E630" s="25"/>
      <c r="F630" s="25"/>
      <c r="G630" s="25"/>
      <c r="H630" s="25"/>
      <c r="I630" s="25"/>
      <c r="J630" s="25"/>
      <c r="K630" s="25"/>
      <c r="L630" s="17"/>
      <c r="M630" s="21"/>
      <c r="N630" s="21"/>
    </row>
    <row r="631" spans="1:14" x14ac:dyDescent="0.2">
      <c r="A631" s="25"/>
      <c r="B631" s="25"/>
      <c r="C631" s="25"/>
      <c r="D631" s="25"/>
      <c r="E631" s="25"/>
      <c r="F631" s="25"/>
      <c r="G631" s="25"/>
      <c r="H631" s="25"/>
      <c r="I631" s="25"/>
      <c r="J631" s="25"/>
      <c r="K631" s="25"/>
      <c r="L631" s="17"/>
      <c r="M631" s="21"/>
      <c r="N631" s="21"/>
    </row>
    <row r="632" spans="1:14" x14ac:dyDescent="0.2">
      <c r="A632" s="25"/>
      <c r="B632" s="25"/>
      <c r="C632" s="25"/>
      <c r="D632" s="25"/>
      <c r="E632" s="25"/>
      <c r="F632" s="25"/>
      <c r="G632" s="25"/>
      <c r="H632" s="25"/>
      <c r="I632" s="25"/>
      <c r="J632" s="25"/>
      <c r="K632" s="25"/>
      <c r="L632" s="17"/>
      <c r="M632" s="21"/>
      <c r="N632" s="21"/>
    </row>
    <row r="633" spans="1:14" x14ac:dyDescent="0.2">
      <c r="A633" s="25"/>
      <c r="B633" s="25"/>
      <c r="C633" s="25"/>
      <c r="D633" s="25"/>
      <c r="E633" s="25"/>
      <c r="F633" s="25"/>
      <c r="G633" s="25"/>
      <c r="H633" s="25"/>
      <c r="I633" s="25"/>
      <c r="J633" s="25"/>
      <c r="K633" s="25"/>
      <c r="L633" s="17"/>
      <c r="M633" s="21"/>
      <c r="N633" s="21"/>
    </row>
    <row r="634" spans="1:14" x14ac:dyDescent="0.2">
      <c r="A634" s="25"/>
      <c r="B634" s="25"/>
      <c r="C634" s="25"/>
      <c r="D634" s="25"/>
      <c r="E634" s="25"/>
      <c r="F634" s="25"/>
      <c r="G634" s="25"/>
      <c r="H634" s="25"/>
      <c r="I634" s="25"/>
      <c r="J634" s="25"/>
      <c r="K634" s="25"/>
      <c r="L634" s="17"/>
      <c r="M634" s="21"/>
      <c r="N634" s="21"/>
    </row>
    <row r="635" spans="1:14" x14ac:dyDescent="0.2">
      <c r="A635" s="25"/>
      <c r="B635" s="25"/>
      <c r="C635" s="25"/>
      <c r="D635" s="25"/>
      <c r="E635" s="25"/>
      <c r="F635" s="25"/>
      <c r="G635" s="25"/>
      <c r="H635" s="25"/>
      <c r="I635" s="25"/>
      <c r="J635" s="25"/>
      <c r="K635" s="25"/>
      <c r="L635" s="17"/>
      <c r="M635" s="21"/>
      <c r="N635" s="21"/>
    </row>
    <row r="636" spans="1:14" x14ac:dyDescent="0.2">
      <c r="A636" s="25"/>
      <c r="B636" s="25"/>
      <c r="C636" s="25"/>
      <c r="D636" s="25"/>
      <c r="E636" s="25"/>
      <c r="F636" s="25"/>
      <c r="G636" s="25"/>
      <c r="H636" s="25"/>
      <c r="I636" s="25"/>
      <c r="J636" s="25"/>
      <c r="K636" s="25"/>
      <c r="L636" s="17"/>
      <c r="M636" s="21"/>
      <c r="N636" s="21"/>
    </row>
    <row r="637" spans="1:14" x14ac:dyDescent="0.2">
      <c r="A637" s="25"/>
      <c r="B637" s="25"/>
      <c r="C637" s="25"/>
      <c r="D637" s="25"/>
      <c r="E637" s="25"/>
      <c r="F637" s="25"/>
      <c r="G637" s="25"/>
      <c r="H637" s="25"/>
      <c r="I637" s="25"/>
      <c r="J637" s="25"/>
      <c r="K637" s="25"/>
      <c r="L637" s="17"/>
      <c r="M637" s="21"/>
      <c r="N637" s="21"/>
    </row>
    <row r="638" spans="1:14" x14ac:dyDescent="0.2">
      <c r="A638" s="25"/>
      <c r="B638" s="25"/>
      <c r="C638" s="25"/>
      <c r="D638" s="25"/>
      <c r="E638" s="25"/>
      <c r="F638" s="25"/>
      <c r="G638" s="25"/>
      <c r="H638" s="25"/>
      <c r="I638" s="25"/>
      <c r="J638" s="25"/>
      <c r="K638" s="25"/>
      <c r="L638" s="17"/>
      <c r="M638" s="21"/>
      <c r="N638" s="21"/>
    </row>
    <row r="639" spans="1:14" x14ac:dyDescent="0.2">
      <c r="A639" s="25"/>
      <c r="B639" s="25"/>
      <c r="C639" s="25"/>
      <c r="D639" s="25"/>
      <c r="E639" s="25"/>
      <c r="F639" s="25"/>
      <c r="G639" s="25"/>
      <c r="H639" s="25"/>
      <c r="I639" s="25"/>
      <c r="J639" s="25"/>
      <c r="K639" s="25"/>
      <c r="L639" s="17"/>
      <c r="M639" s="21"/>
      <c r="N639" s="21"/>
    </row>
    <row r="640" spans="1:14" x14ac:dyDescent="0.2">
      <c r="A640" s="25"/>
      <c r="B640" s="25"/>
      <c r="C640" s="25"/>
      <c r="D640" s="25"/>
      <c r="E640" s="25"/>
      <c r="F640" s="25"/>
      <c r="G640" s="25"/>
      <c r="H640" s="25"/>
      <c r="I640" s="25"/>
      <c r="J640" s="25"/>
      <c r="K640" s="25"/>
      <c r="L640" s="17"/>
      <c r="M640" s="21"/>
      <c r="N640" s="21"/>
    </row>
    <row r="641" spans="1:14" x14ac:dyDescent="0.2">
      <c r="A641" s="25"/>
      <c r="B641" s="25"/>
      <c r="C641" s="25"/>
      <c r="D641" s="25"/>
      <c r="E641" s="25"/>
      <c r="F641" s="25"/>
      <c r="G641" s="25"/>
      <c r="H641" s="25"/>
      <c r="I641" s="25"/>
      <c r="J641" s="25"/>
      <c r="K641" s="25"/>
      <c r="L641" s="17"/>
      <c r="M641" s="21"/>
      <c r="N641" s="21"/>
    </row>
    <row r="642" spans="1:14" x14ac:dyDescent="0.2">
      <c r="A642" s="25"/>
      <c r="B642" s="25"/>
      <c r="C642" s="25"/>
      <c r="D642" s="25"/>
      <c r="E642" s="25"/>
      <c r="F642" s="25"/>
      <c r="G642" s="25"/>
      <c r="H642" s="25"/>
      <c r="I642" s="25"/>
      <c r="J642" s="25"/>
      <c r="K642" s="25"/>
      <c r="L642" s="17"/>
      <c r="M642" s="21"/>
      <c r="N642" s="21"/>
    </row>
    <row r="643" spans="1:14" x14ac:dyDescent="0.2">
      <c r="A643" s="25"/>
      <c r="B643" s="25"/>
      <c r="C643" s="25"/>
      <c r="D643" s="25"/>
      <c r="E643" s="25"/>
      <c r="F643" s="25"/>
      <c r="G643" s="25"/>
      <c r="H643" s="25"/>
      <c r="I643" s="25"/>
      <c r="J643" s="25"/>
      <c r="K643" s="25"/>
      <c r="L643" s="17"/>
      <c r="M643" s="21"/>
      <c r="N643" s="21"/>
    </row>
    <row r="644" spans="1:14" x14ac:dyDescent="0.2">
      <c r="A644" s="25"/>
      <c r="B644" s="25"/>
      <c r="C644" s="25"/>
      <c r="D644" s="25"/>
      <c r="E644" s="25"/>
      <c r="F644" s="25"/>
      <c r="G644" s="25"/>
      <c r="H644" s="25"/>
      <c r="I644" s="25"/>
      <c r="J644" s="25"/>
      <c r="K644" s="25"/>
      <c r="L644" s="17"/>
      <c r="M644" s="21"/>
      <c r="N644" s="21"/>
    </row>
    <row r="645" spans="1:14" x14ac:dyDescent="0.2">
      <c r="A645" s="25"/>
      <c r="B645" s="25"/>
      <c r="C645" s="25"/>
      <c r="D645" s="25"/>
      <c r="E645" s="25"/>
      <c r="F645" s="25"/>
      <c r="G645" s="25"/>
      <c r="H645" s="25"/>
      <c r="I645" s="25"/>
      <c r="J645" s="25"/>
      <c r="K645" s="25"/>
      <c r="L645" s="17"/>
      <c r="M645" s="21"/>
      <c r="N645" s="21"/>
    </row>
    <row r="646" spans="1:14" x14ac:dyDescent="0.2">
      <c r="A646" s="25"/>
      <c r="B646" s="25"/>
      <c r="C646" s="25"/>
      <c r="D646" s="25"/>
      <c r="E646" s="25"/>
      <c r="F646" s="25"/>
      <c r="G646" s="25"/>
      <c r="H646" s="25"/>
      <c r="I646" s="25"/>
      <c r="J646" s="25"/>
      <c r="K646" s="25"/>
      <c r="L646" s="17"/>
      <c r="M646" s="21"/>
      <c r="N646" s="21"/>
    </row>
    <row r="647" spans="1:14" x14ac:dyDescent="0.2">
      <c r="A647" s="25"/>
      <c r="B647" s="25"/>
      <c r="C647" s="25"/>
      <c r="D647" s="25"/>
      <c r="E647" s="25"/>
      <c r="F647" s="25"/>
      <c r="G647" s="25"/>
      <c r="H647" s="25"/>
      <c r="I647" s="25"/>
      <c r="J647" s="25"/>
      <c r="K647" s="25"/>
      <c r="L647" s="17"/>
      <c r="M647" s="21"/>
      <c r="N647" s="21"/>
    </row>
    <row r="648" spans="1:14" x14ac:dyDescent="0.2">
      <c r="A648" s="25"/>
      <c r="B648" s="25"/>
      <c r="C648" s="25"/>
      <c r="D648" s="25"/>
      <c r="E648" s="25"/>
      <c r="F648" s="25"/>
      <c r="G648" s="25"/>
      <c r="H648" s="25"/>
      <c r="I648" s="25"/>
      <c r="J648" s="25"/>
      <c r="K648" s="25"/>
      <c r="L648" s="17"/>
      <c r="M648" s="21"/>
      <c r="N648" s="21"/>
    </row>
    <row r="649" spans="1:14" x14ac:dyDescent="0.2">
      <c r="A649" s="25"/>
      <c r="B649" s="25"/>
      <c r="C649" s="25"/>
      <c r="D649" s="25"/>
      <c r="E649" s="25"/>
      <c r="F649" s="25"/>
      <c r="G649" s="25"/>
      <c r="H649" s="25"/>
      <c r="I649" s="25"/>
      <c r="J649" s="25"/>
      <c r="K649" s="25"/>
      <c r="L649" s="17"/>
      <c r="M649" s="21"/>
      <c r="N649" s="21"/>
    </row>
    <row r="650" spans="1:14" x14ac:dyDescent="0.2">
      <c r="A650" s="25"/>
      <c r="B650" s="25"/>
      <c r="C650" s="25"/>
      <c r="D650" s="25"/>
      <c r="E650" s="25"/>
      <c r="F650" s="25"/>
      <c r="G650" s="25"/>
      <c r="H650" s="25"/>
      <c r="I650" s="25"/>
      <c r="J650" s="25"/>
      <c r="K650" s="25"/>
      <c r="L650" s="17"/>
      <c r="M650" s="21"/>
      <c r="N650" s="21"/>
    </row>
    <row r="651" spans="1:14" x14ac:dyDescent="0.2">
      <c r="A651" s="25"/>
      <c r="B651" s="25"/>
      <c r="C651" s="25"/>
      <c r="D651" s="25"/>
      <c r="E651" s="25"/>
      <c r="F651" s="25"/>
      <c r="G651" s="25"/>
      <c r="H651" s="25"/>
      <c r="I651" s="25"/>
      <c r="J651" s="25"/>
      <c r="K651" s="25"/>
      <c r="L651" s="17"/>
      <c r="M651" s="21"/>
      <c r="N651" s="21"/>
    </row>
    <row r="652" spans="1:14" x14ac:dyDescent="0.2">
      <c r="A652" s="25"/>
      <c r="B652" s="25"/>
      <c r="C652" s="25"/>
      <c r="D652" s="25"/>
      <c r="E652" s="25"/>
      <c r="F652" s="25"/>
      <c r="G652" s="25"/>
      <c r="H652" s="25"/>
      <c r="I652" s="25"/>
      <c r="J652" s="25"/>
      <c r="K652" s="25"/>
      <c r="L652" s="17"/>
      <c r="M652" s="21"/>
      <c r="N652" s="21"/>
    </row>
    <row r="653" spans="1:14" x14ac:dyDescent="0.2">
      <c r="A653" s="25"/>
      <c r="B653" s="25"/>
      <c r="C653" s="25"/>
      <c r="D653" s="25"/>
      <c r="E653" s="25"/>
      <c r="F653" s="25"/>
      <c r="G653" s="25"/>
      <c r="H653" s="25"/>
      <c r="I653" s="25"/>
      <c r="J653" s="25"/>
      <c r="K653" s="25"/>
      <c r="L653" s="17"/>
      <c r="M653" s="21"/>
      <c r="N653" s="21"/>
    </row>
    <row r="654" spans="1:14" x14ac:dyDescent="0.2">
      <c r="A654" s="25"/>
      <c r="B654" s="25"/>
      <c r="C654" s="25"/>
      <c r="D654" s="25"/>
      <c r="E654" s="25"/>
      <c r="F654" s="25"/>
      <c r="G654" s="25"/>
      <c r="H654" s="25"/>
      <c r="I654" s="25"/>
      <c r="J654" s="25"/>
      <c r="K654" s="25"/>
      <c r="L654" s="17"/>
      <c r="M654" s="21"/>
      <c r="N654" s="21"/>
    </row>
    <row r="655" spans="1:14" x14ac:dyDescent="0.2">
      <c r="A655" s="25"/>
      <c r="B655" s="25"/>
      <c r="C655" s="25"/>
      <c r="D655" s="25"/>
      <c r="E655" s="25"/>
      <c r="F655" s="25"/>
      <c r="G655" s="25"/>
      <c r="H655" s="25"/>
      <c r="I655" s="25"/>
      <c r="J655" s="25"/>
      <c r="K655" s="25"/>
      <c r="L655" s="17"/>
      <c r="M655" s="21"/>
      <c r="N655" s="21"/>
    </row>
    <row r="656" spans="1:14" x14ac:dyDescent="0.2">
      <c r="A656" s="25"/>
      <c r="B656" s="25"/>
      <c r="C656" s="25"/>
      <c r="D656" s="25"/>
      <c r="E656" s="25"/>
      <c r="F656" s="25"/>
      <c r="G656" s="25"/>
      <c r="H656" s="25"/>
      <c r="I656" s="25"/>
      <c r="J656" s="25"/>
      <c r="K656" s="25"/>
      <c r="L656" s="17"/>
      <c r="M656" s="21"/>
      <c r="N656" s="21"/>
    </row>
    <row r="657" spans="1:14" x14ac:dyDescent="0.2">
      <c r="A657" s="25"/>
      <c r="B657" s="25"/>
      <c r="C657" s="25"/>
      <c r="D657" s="25"/>
      <c r="E657" s="25"/>
      <c r="F657" s="25"/>
      <c r="G657" s="25"/>
      <c r="H657" s="25"/>
      <c r="I657" s="25"/>
      <c r="J657" s="25"/>
      <c r="K657" s="25"/>
      <c r="L657" s="17"/>
      <c r="M657" s="21"/>
      <c r="N657" s="25"/>
    </row>
    <row r="658" spans="1:14" x14ac:dyDescent="0.2">
      <c r="A658" s="25"/>
      <c r="B658" s="25"/>
      <c r="C658" s="25"/>
      <c r="D658" s="25"/>
      <c r="E658" s="25"/>
      <c r="F658" s="25"/>
      <c r="G658" s="25"/>
      <c r="H658" s="25"/>
      <c r="I658" s="25"/>
      <c r="J658" s="25"/>
      <c r="K658" s="25"/>
      <c r="L658" s="17"/>
      <c r="M658" s="21"/>
      <c r="N658" s="25"/>
    </row>
    <row r="659" spans="1:14" x14ac:dyDescent="0.2">
      <c r="A659" s="25"/>
      <c r="B659" s="25"/>
      <c r="C659" s="25"/>
      <c r="D659" s="25"/>
      <c r="E659" s="25"/>
      <c r="F659" s="25"/>
      <c r="G659" s="25"/>
      <c r="H659" s="25"/>
      <c r="I659" s="25"/>
      <c r="J659" s="25"/>
      <c r="K659" s="25"/>
      <c r="L659" s="17"/>
      <c r="M659" s="21"/>
      <c r="N659" s="25"/>
    </row>
    <row r="660" spans="1:14" x14ac:dyDescent="0.2">
      <c r="A660" s="25"/>
      <c r="B660" s="25"/>
      <c r="C660" s="25"/>
      <c r="D660" s="25"/>
      <c r="E660" s="25"/>
      <c r="F660" s="25"/>
      <c r="G660" s="25"/>
      <c r="H660" s="25"/>
      <c r="I660" s="25"/>
      <c r="J660" s="25"/>
      <c r="K660" s="25"/>
      <c r="L660" s="17"/>
      <c r="M660" s="21"/>
      <c r="N660" s="25"/>
    </row>
    <row r="661" spans="1:14" x14ac:dyDescent="0.2">
      <c r="A661" s="25"/>
      <c r="L661" s="239"/>
      <c r="M661" s="21"/>
    </row>
    <row r="662" spans="1:14" x14ac:dyDescent="0.2">
      <c r="A662" s="25"/>
      <c r="L662" s="239"/>
    </row>
    <row r="663" spans="1:14" x14ac:dyDescent="0.2">
      <c r="A663" s="25"/>
      <c r="L663" s="239"/>
    </row>
    <row r="664" spans="1:14" x14ac:dyDescent="0.2">
      <c r="A664" s="25"/>
      <c r="L664" s="239"/>
    </row>
    <row r="665" spans="1:14" x14ac:dyDescent="0.2">
      <c r="A665" s="25"/>
      <c r="L665" s="239"/>
    </row>
    <row r="666" spans="1:14" x14ac:dyDescent="0.2">
      <c r="A666" s="25"/>
      <c r="L666" s="239"/>
    </row>
    <row r="667" spans="1:14" x14ac:dyDescent="0.2">
      <c r="A667" s="25"/>
      <c r="L667" s="239"/>
    </row>
    <row r="668" spans="1:14" x14ac:dyDescent="0.2">
      <c r="A668" s="25"/>
      <c r="L668" s="239"/>
    </row>
    <row r="669" spans="1:14" x14ac:dyDescent="0.2">
      <c r="A669" s="25"/>
    </row>
    <row r="670" spans="1:14" x14ac:dyDescent="0.2">
      <c r="A670" s="25"/>
    </row>
    <row r="671" spans="1:14" x14ac:dyDescent="0.2">
      <c r="A671" s="25"/>
    </row>
    <row r="672" spans="1:14" x14ac:dyDescent="0.2">
      <c r="A672" s="25"/>
    </row>
    <row r="673" spans="1:1" x14ac:dyDescent="0.2">
      <c r="A673" s="25"/>
    </row>
    <row r="674" spans="1:1" x14ac:dyDescent="0.2">
      <c r="A674" s="25"/>
    </row>
    <row r="675" spans="1:1" x14ac:dyDescent="0.2">
      <c r="A675" s="25"/>
    </row>
    <row r="676" spans="1:1" x14ac:dyDescent="0.2">
      <c r="A676" s="25"/>
    </row>
    <row r="677" spans="1:1" x14ac:dyDescent="0.2">
      <c r="A677" s="25"/>
    </row>
    <row r="678" spans="1:1" x14ac:dyDescent="0.2">
      <c r="A678" s="25"/>
    </row>
    <row r="679" spans="1:1" x14ac:dyDescent="0.2">
      <c r="A679" s="25"/>
    </row>
    <row r="680" spans="1:1" x14ac:dyDescent="0.2">
      <c r="A680" s="25"/>
    </row>
    <row r="681" spans="1:1" x14ac:dyDescent="0.2">
      <c r="A681" s="25"/>
    </row>
    <row r="682" spans="1:1" x14ac:dyDescent="0.2">
      <c r="A682" s="25"/>
    </row>
    <row r="683" spans="1:1" x14ac:dyDescent="0.2">
      <c r="A683" s="25"/>
    </row>
    <row r="684" spans="1:1" x14ac:dyDescent="0.2">
      <c r="A684" s="25"/>
    </row>
    <row r="685" spans="1:1" x14ac:dyDescent="0.2">
      <c r="A685" s="25"/>
    </row>
    <row r="686" spans="1:1" x14ac:dyDescent="0.2">
      <c r="A686" s="25"/>
    </row>
    <row r="687" spans="1:1" x14ac:dyDescent="0.2">
      <c r="A687" s="25"/>
    </row>
    <row r="688" spans="1:1" x14ac:dyDescent="0.2">
      <c r="A688" s="25"/>
    </row>
    <row r="689" spans="1:1" x14ac:dyDescent="0.2">
      <c r="A689" s="25"/>
    </row>
    <row r="690" spans="1:1" x14ac:dyDescent="0.2">
      <c r="A690" s="25"/>
    </row>
    <row r="691" spans="1:1" x14ac:dyDescent="0.2">
      <c r="A691" s="25"/>
    </row>
    <row r="692" spans="1:1" x14ac:dyDescent="0.2">
      <c r="A692" s="25"/>
    </row>
    <row r="693" spans="1:1" x14ac:dyDescent="0.2">
      <c r="A693" s="25"/>
    </row>
    <row r="694" spans="1:1" x14ac:dyDescent="0.2">
      <c r="A694" s="25"/>
    </row>
    <row r="695" spans="1:1" x14ac:dyDescent="0.2">
      <c r="A695" s="25"/>
    </row>
    <row r="696" spans="1:1" x14ac:dyDescent="0.2">
      <c r="A696" s="25"/>
    </row>
    <row r="697" spans="1:1" x14ac:dyDescent="0.2">
      <c r="A697" s="25"/>
    </row>
    <row r="698" spans="1:1" x14ac:dyDescent="0.2">
      <c r="A698" s="25"/>
    </row>
    <row r="699" spans="1:1" x14ac:dyDescent="0.2">
      <c r="A699" s="25"/>
    </row>
    <row r="700" spans="1:1" x14ac:dyDescent="0.2">
      <c r="A700" s="25"/>
    </row>
    <row r="701" spans="1:1" x14ac:dyDescent="0.2">
      <c r="A701" s="25"/>
    </row>
    <row r="702" spans="1:1" x14ac:dyDescent="0.2">
      <c r="A702" s="25"/>
    </row>
    <row r="703" spans="1:1" x14ac:dyDescent="0.2">
      <c r="A703" s="25"/>
    </row>
    <row r="704" spans="1:1" x14ac:dyDescent="0.2">
      <c r="A704" s="25"/>
    </row>
    <row r="705" spans="1:1" x14ac:dyDescent="0.2">
      <c r="A705" s="25"/>
    </row>
    <row r="706" spans="1:1" x14ac:dyDescent="0.2">
      <c r="A706" s="25"/>
    </row>
    <row r="707" spans="1:1" x14ac:dyDescent="0.2">
      <c r="A707" s="25"/>
    </row>
    <row r="708" spans="1:1" x14ac:dyDescent="0.2">
      <c r="A708" s="25"/>
    </row>
    <row r="709" spans="1:1" x14ac:dyDescent="0.2">
      <c r="A709" s="25"/>
    </row>
    <row r="710" spans="1:1" x14ac:dyDescent="0.2">
      <c r="A710" s="25"/>
    </row>
    <row r="711" spans="1:1" x14ac:dyDescent="0.2">
      <c r="A711" s="25"/>
    </row>
    <row r="712" spans="1:1" x14ac:dyDescent="0.2">
      <c r="A712" s="25"/>
    </row>
    <row r="713" spans="1:1" x14ac:dyDescent="0.2">
      <c r="A713" s="25"/>
    </row>
    <row r="714" spans="1:1" x14ac:dyDescent="0.2">
      <c r="A714" s="25"/>
    </row>
    <row r="715" spans="1:1" x14ac:dyDescent="0.2">
      <c r="A715" s="25"/>
    </row>
    <row r="716" spans="1:1" x14ac:dyDescent="0.2">
      <c r="A716" s="25"/>
    </row>
    <row r="717" spans="1:1" x14ac:dyDescent="0.2">
      <c r="A717" s="25"/>
    </row>
    <row r="718" spans="1:1" x14ac:dyDescent="0.2">
      <c r="A718" s="25"/>
    </row>
    <row r="719" spans="1:1" x14ac:dyDescent="0.2">
      <c r="A719" s="25"/>
    </row>
    <row r="720" spans="1:1" x14ac:dyDescent="0.2">
      <c r="A720" s="25"/>
    </row>
    <row r="721" spans="1:1" x14ac:dyDescent="0.2">
      <c r="A721" s="25"/>
    </row>
    <row r="722" spans="1:1" x14ac:dyDescent="0.2">
      <c r="A722" s="25"/>
    </row>
    <row r="723" spans="1:1" x14ac:dyDescent="0.2">
      <c r="A723" s="25"/>
    </row>
    <row r="724" spans="1:1" x14ac:dyDescent="0.2">
      <c r="A724" s="25"/>
    </row>
    <row r="725" spans="1:1" x14ac:dyDescent="0.2">
      <c r="A725" s="25"/>
    </row>
    <row r="726" spans="1:1" x14ac:dyDescent="0.2">
      <c r="A726" s="25"/>
    </row>
    <row r="727" spans="1:1" x14ac:dyDescent="0.2">
      <c r="A727" s="25"/>
    </row>
    <row r="728" spans="1:1" x14ac:dyDescent="0.2">
      <c r="A728" s="25"/>
    </row>
    <row r="729" spans="1:1" x14ac:dyDescent="0.2">
      <c r="A729" s="25"/>
    </row>
    <row r="730" spans="1:1" x14ac:dyDescent="0.2">
      <c r="A730" s="25"/>
    </row>
    <row r="731" spans="1:1" x14ac:dyDescent="0.2">
      <c r="A731" s="25"/>
    </row>
    <row r="732" spans="1:1" x14ac:dyDescent="0.2">
      <c r="A732" s="25"/>
    </row>
    <row r="733" spans="1:1" x14ac:dyDescent="0.2">
      <c r="A733" s="25"/>
    </row>
    <row r="734" spans="1:1" x14ac:dyDescent="0.2">
      <c r="A734" s="25"/>
    </row>
    <row r="735" spans="1:1" x14ac:dyDescent="0.2">
      <c r="A735" s="25"/>
    </row>
    <row r="736" spans="1:1" x14ac:dyDescent="0.2">
      <c r="A736" s="25"/>
    </row>
    <row r="737" spans="1:1" x14ac:dyDescent="0.2">
      <c r="A737" s="25"/>
    </row>
    <row r="738" spans="1:1" x14ac:dyDescent="0.2">
      <c r="A738" s="25"/>
    </row>
    <row r="739" spans="1:1" x14ac:dyDescent="0.2">
      <c r="A739" s="25"/>
    </row>
    <row r="740" spans="1:1" x14ac:dyDescent="0.2">
      <c r="A740" s="25"/>
    </row>
    <row r="741" spans="1:1" x14ac:dyDescent="0.2">
      <c r="A741" s="25"/>
    </row>
    <row r="742" spans="1:1" x14ac:dyDescent="0.2">
      <c r="A742" s="25"/>
    </row>
    <row r="743" spans="1:1" x14ac:dyDescent="0.2">
      <c r="A743" s="25"/>
    </row>
    <row r="744" spans="1:1" x14ac:dyDescent="0.2">
      <c r="A744" s="25"/>
    </row>
    <row r="745" spans="1:1" x14ac:dyDescent="0.2">
      <c r="A745" s="25"/>
    </row>
    <row r="746" spans="1:1" x14ac:dyDescent="0.2">
      <c r="A746" s="25"/>
    </row>
    <row r="747" spans="1:1" x14ac:dyDescent="0.2">
      <c r="A747" s="25"/>
    </row>
    <row r="748" spans="1:1" x14ac:dyDescent="0.2">
      <c r="A748" s="25"/>
    </row>
    <row r="749" spans="1:1" x14ac:dyDescent="0.2">
      <c r="A749" s="25"/>
    </row>
    <row r="750" spans="1:1" x14ac:dyDescent="0.2">
      <c r="A750" s="25"/>
    </row>
    <row r="751" spans="1:1" x14ac:dyDescent="0.2">
      <c r="A751" s="25"/>
    </row>
    <row r="752" spans="1:1" x14ac:dyDescent="0.2">
      <c r="A752" s="25"/>
    </row>
    <row r="753" spans="1:1" x14ac:dyDescent="0.2">
      <c r="A753" s="25"/>
    </row>
    <row r="754" spans="1:1" x14ac:dyDescent="0.2">
      <c r="A754" s="25"/>
    </row>
    <row r="755" spans="1:1" x14ac:dyDescent="0.2">
      <c r="A755" s="25"/>
    </row>
    <row r="756" spans="1:1" x14ac:dyDescent="0.2">
      <c r="A756" s="25"/>
    </row>
    <row r="757" spans="1:1" x14ac:dyDescent="0.2">
      <c r="A757" s="25"/>
    </row>
    <row r="758" spans="1:1" x14ac:dyDescent="0.2">
      <c r="A758" s="25"/>
    </row>
    <row r="759" spans="1:1" x14ac:dyDescent="0.2">
      <c r="A759" s="25"/>
    </row>
    <row r="760" spans="1:1" x14ac:dyDescent="0.2">
      <c r="A760" s="25"/>
    </row>
    <row r="761" spans="1:1" x14ac:dyDescent="0.2">
      <c r="A761" s="25"/>
    </row>
    <row r="762" spans="1:1" x14ac:dyDescent="0.2">
      <c r="A762" s="25"/>
    </row>
    <row r="763" spans="1:1" x14ac:dyDescent="0.2">
      <c r="A763" s="25"/>
    </row>
    <row r="764" spans="1:1" x14ac:dyDescent="0.2">
      <c r="A764" s="25"/>
    </row>
    <row r="765" spans="1:1" x14ac:dyDescent="0.2">
      <c r="A765" s="25"/>
    </row>
    <row r="766" spans="1:1" x14ac:dyDescent="0.2">
      <c r="A766" s="25"/>
    </row>
    <row r="767" spans="1:1" x14ac:dyDescent="0.2">
      <c r="A767" s="25"/>
    </row>
    <row r="768" spans="1:1" x14ac:dyDescent="0.2">
      <c r="A768" s="25"/>
    </row>
    <row r="769" spans="1:1" x14ac:dyDescent="0.2">
      <c r="A769" s="25"/>
    </row>
    <row r="770" spans="1:1" x14ac:dyDescent="0.2">
      <c r="A770" s="25"/>
    </row>
    <row r="771" spans="1:1" x14ac:dyDescent="0.2">
      <c r="A771" s="25"/>
    </row>
    <row r="772" spans="1:1" x14ac:dyDescent="0.2">
      <c r="A772" s="25"/>
    </row>
    <row r="773" spans="1:1" x14ac:dyDescent="0.2">
      <c r="A773" s="25"/>
    </row>
    <row r="774" spans="1:1" x14ac:dyDescent="0.2">
      <c r="A774" s="25"/>
    </row>
    <row r="775" spans="1:1" x14ac:dyDescent="0.2">
      <c r="A775" s="25"/>
    </row>
    <row r="776" spans="1:1" x14ac:dyDescent="0.2">
      <c r="A776" s="25"/>
    </row>
    <row r="777" spans="1:1" x14ac:dyDescent="0.2">
      <c r="A777" s="25"/>
    </row>
    <row r="778" spans="1:1" x14ac:dyDescent="0.2">
      <c r="A778" s="25"/>
    </row>
    <row r="779" spans="1:1" x14ac:dyDescent="0.2">
      <c r="A779" s="25"/>
    </row>
    <row r="780" spans="1:1" x14ac:dyDescent="0.2">
      <c r="A780" s="25"/>
    </row>
    <row r="781" spans="1:1" x14ac:dyDescent="0.2">
      <c r="A781" s="25"/>
    </row>
    <row r="782" spans="1:1" x14ac:dyDescent="0.2">
      <c r="A782" s="25"/>
    </row>
    <row r="783" spans="1:1" x14ac:dyDescent="0.2">
      <c r="A783" s="25"/>
    </row>
    <row r="784" spans="1:1" x14ac:dyDescent="0.2">
      <c r="A784" s="25"/>
    </row>
    <row r="785" spans="1:1" x14ac:dyDescent="0.2">
      <c r="A785" s="25"/>
    </row>
    <row r="786" spans="1:1" x14ac:dyDescent="0.2">
      <c r="A786" s="25"/>
    </row>
    <row r="787" spans="1:1" x14ac:dyDescent="0.2">
      <c r="A787" s="25"/>
    </row>
    <row r="788" spans="1:1" x14ac:dyDescent="0.2">
      <c r="A788" s="25"/>
    </row>
    <row r="789" spans="1:1" x14ac:dyDescent="0.2">
      <c r="A789" s="25"/>
    </row>
    <row r="790" spans="1:1" x14ac:dyDescent="0.2">
      <c r="A790" s="25"/>
    </row>
    <row r="791" spans="1:1" x14ac:dyDescent="0.2">
      <c r="A791" s="25"/>
    </row>
    <row r="792" spans="1:1" x14ac:dyDescent="0.2">
      <c r="A792" s="25"/>
    </row>
    <row r="793" spans="1:1" x14ac:dyDescent="0.2">
      <c r="A793" s="25"/>
    </row>
    <row r="794" spans="1:1" x14ac:dyDescent="0.2">
      <c r="A794" s="25"/>
    </row>
    <row r="795" spans="1:1" x14ac:dyDescent="0.2">
      <c r="A795" s="25"/>
    </row>
    <row r="796" spans="1:1" x14ac:dyDescent="0.2">
      <c r="A796" s="25"/>
    </row>
    <row r="797" spans="1:1" x14ac:dyDescent="0.2">
      <c r="A797" s="25"/>
    </row>
    <row r="798" spans="1:1" x14ac:dyDescent="0.2">
      <c r="A798" s="25"/>
    </row>
    <row r="799" spans="1:1" x14ac:dyDescent="0.2">
      <c r="A799" s="25"/>
    </row>
    <row r="800" spans="1:1" x14ac:dyDescent="0.2">
      <c r="A800" s="25"/>
    </row>
    <row r="801" spans="1:1" x14ac:dyDescent="0.2">
      <c r="A801" s="25"/>
    </row>
    <row r="802" spans="1:1" x14ac:dyDescent="0.2">
      <c r="A802" s="25"/>
    </row>
    <row r="803" spans="1:1" x14ac:dyDescent="0.2">
      <c r="A803" s="25"/>
    </row>
    <row r="804" spans="1:1" x14ac:dyDescent="0.2">
      <c r="A804" s="25"/>
    </row>
    <row r="805" spans="1:1" x14ac:dyDescent="0.2">
      <c r="A805" s="25"/>
    </row>
    <row r="806" spans="1:1" x14ac:dyDescent="0.2">
      <c r="A806" s="25"/>
    </row>
    <row r="807" spans="1:1" x14ac:dyDescent="0.2">
      <c r="A807" s="25"/>
    </row>
    <row r="808" spans="1:1" x14ac:dyDescent="0.2">
      <c r="A808" s="25"/>
    </row>
    <row r="809" spans="1:1" x14ac:dyDescent="0.2">
      <c r="A809" s="25"/>
    </row>
    <row r="810" spans="1:1" x14ac:dyDescent="0.2">
      <c r="A810" s="25"/>
    </row>
    <row r="811" spans="1:1" x14ac:dyDescent="0.2">
      <c r="A811" s="25"/>
    </row>
    <row r="812" spans="1:1" x14ac:dyDescent="0.2">
      <c r="A812" s="25"/>
    </row>
    <row r="813" spans="1:1" x14ac:dyDescent="0.2">
      <c r="A813" s="25"/>
    </row>
    <row r="814" spans="1:1" x14ac:dyDescent="0.2">
      <c r="A814" s="25"/>
    </row>
    <row r="815" spans="1:1" x14ac:dyDescent="0.2">
      <c r="A815" s="25"/>
    </row>
    <row r="816" spans="1:1" x14ac:dyDescent="0.2">
      <c r="A816" s="25"/>
    </row>
    <row r="817" spans="1:1" x14ac:dyDescent="0.2">
      <c r="A817" s="25"/>
    </row>
    <row r="818" spans="1:1" x14ac:dyDescent="0.2">
      <c r="A818" s="25"/>
    </row>
    <row r="819" spans="1:1" x14ac:dyDescent="0.2">
      <c r="A819" s="25"/>
    </row>
    <row r="820" spans="1:1" x14ac:dyDescent="0.2">
      <c r="A820" s="25"/>
    </row>
    <row r="821" spans="1:1" x14ac:dyDescent="0.2">
      <c r="A821" s="25"/>
    </row>
    <row r="822" spans="1:1" x14ac:dyDescent="0.2">
      <c r="A822" s="25"/>
    </row>
    <row r="823" spans="1:1" x14ac:dyDescent="0.2">
      <c r="A823" s="25"/>
    </row>
    <row r="824" spans="1:1" x14ac:dyDescent="0.2">
      <c r="A824" s="25"/>
    </row>
    <row r="825" spans="1:1" x14ac:dyDescent="0.2">
      <c r="A825" s="25"/>
    </row>
    <row r="826" spans="1:1" x14ac:dyDescent="0.2">
      <c r="A826" s="25"/>
    </row>
    <row r="827" spans="1:1" x14ac:dyDescent="0.2">
      <c r="A827" s="25"/>
    </row>
    <row r="828" spans="1:1" x14ac:dyDescent="0.2">
      <c r="A828" s="25"/>
    </row>
    <row r="829" spans="1:1" x14ac:dyDescent="0.2">
      <c r="A829" s="25"/>
    </row>
    <row r="830" spans="1:1" x14ac:dyDescent="0.2">
      <c r="A830" s="25"/>
    </row>
    <row r="831" spans="1:1" x14ac:dyDescent="0.2">
      <c r="A831" s="25"/>
    </row>
    <row r="832" spans="1:1" x14ac:dyDescent="0.2">
      <c r="A832" s="25"/>
    </row>
    <row r="833" spans="1:1" x14ac:dyDescent="0.2">
      <c r="A833" s="25"/>
    </row>
    <row r="834" spans="1:1" x14ac:dyDescent="0.2">
      <c r="A834" s="25"/>
    </row>
    <row r="835" spans="1:1" x14ac:dyDescent="0.2">
      <c r="A835" s="25"/>
    </row>
    <row r="836" spans="1:1" x14ac:dyDescent="0.2">
      <c r="A836" s="25"/>
    </row>
    <row r="837" spans="1:1" x14ac:dyDescent="0.2">
      <c r="A837" s="25"/>
    </row>
    <row r="838" spans="1:1" x14ac:dyDescent="0.2">
      <c r="A838" s="25"/>
    </row>
    <row r="839" spans="1:1" x14ac:dyDescent="0.2">
      <c r="A839" s="25"/>
    </row>
    <row r="840" spans="1:1" x14ac:dyDescent="0.2">
      <c r="A840" s="25"/>
    </row>
    <row r="841" spans="1:1" x14ac:dyDescent="0.2">
      <c r="A841" s="25"/>
    </row>
    <row r="842" spans="1:1" x14ac:dyDescent="0.2">
      <c r="A842" s="25"/>
    </row>
    <row r="843" spans="1:1" x14ac:dyDescent="0.2">
      <c r="A843" s="25"/>
    </row>
    <row r="844" spans="1:1" x14ac:dyDescent="0.2">
      <c r="A844" s="25"/>
    </row>
    <row r="845" spans="1:1" x14ac:dyDescent="0.2">
      <c r="A845" s="25"/>
    </row>
    <row r="846" spans="1:1" x14ac:dyDescent="0.2">
      <c r="A846" s="25"/>
    </row>
    <row r="847" spans="1:1" x14ac:dyDescent="0.2">
      <c r="A847" s="25"/>
    </row>
    <row r="848" spans="1:1" x14ac:dyDescent="0.2">
      <c r="A848" s="25"/>
    </row>
    <row r="849" spans="1:1" x14ac:dyDescent="0.2">
      <c r="A849" s="25"/>
    </row>
    <row r="850" spans="1:1" x14ac:dyDescent="0.2">
      <c r="A850" s="25"/>
    </row>
    <row r="851" spans="1:1" x14ac:dyDescent="0.2">
      <c r="A851" s="25"/>
    </row>
    <row r="852" spans="1:1" x14ac:dyDescent="0.2">
      <c r="A852" s="25"/>
    </row>
    <row r="853" spans="1:1" x14ac:dyDescent="0.2">
      <c r="A853" s="25"/>
    </row>
    <row r="854" spans="1:1" x14ac:dyDescent="0.2">
      <c r="A854" s="25"/>
    </row>
    <row r="855" spans="1:1" x14ac:dyDescent="0.2">
      <c r="A855" s="25"/>
    </row>
    <row r="856" spans="1:1" x14ac:dyDescent="0.2">
      <c r="A856" s="25"/>
    </row>
    <row r="857" spans="1:1" x14ac:dyDescent="0.2">
      <c r="A857" s="25"/>
    </row>
    <row r="858" spans="1:1" x14ac:dyDescent="0.2">
      <c r="A858" s="25"/>
    </row>
    <row r="859" spans="1:1" x14ac:dyDescent="0.2">
      <c r="A859" s="25"/>
    </row>
    <row r="860" spans="1:1" x14ac:dyDescent="0.2">
      <c r="A860" s="25"/>
    </row>
    <row r="861" spans="1:1" x14ac:dyDescent="0.2">
      <c r="A861" s="25"/>
    </row>
    <row r="862" spans="1:1" x14ac:dyDescent="0.2">
      <c r="A862" s="25"/>
    </row>
    <row r="863" spans="1:1" x14ac:dyDescent="0.2">
      <c r="A863" s="25"/>
    </row>
    <row r="864" spans="1:1" x14ac:dyDescent="0.2">
      <c r="A864" s="25"/>
    </row>
    <row r="865" spans="1:1" x14ac:dyDescent="0.2">
      <c r="A865" s="25"/>
    </row>
    <row r="866" spans="1:1" x14ac:dyDescent="0.2">
      <c r="A866" s="25"/>
    </row>
    <row r="867" spans="1:1" x14ac:dyDescent="0.2">
      <c r="A867" s="25"/>
    </row>
    <row r="868" spans="1:1" x14ac:dyDescent="0.2">
      <c r="A868" s="25"/>
    </row>
    <row r="869" spans="1:1" x14ac:dyDescent="0.2">
      <c r="A869" s="25"/>
    </row>
    <row r="870" spans="1:1" x14ac:dyDescent="0.2">
      <c r="A870" s="25"/>
    </row>
  </sheetData>
  <mergeCells count="1120">
    <mergeCell ref="C231:D231"/>
    <mergeCell ref="E231:F231"/>
    <mergeCell ref="G231:H231"/>
    <mergeCell ref="I231:J231"/>
    <mergeCell ref="M231:N231"/>
    <mergeCell ref="O231:P231"/>
    <mergeCell ref="Q231:R231"/>
    <mergeCell ref="C232:D232"/>
    <mergeCell ref="E232:F232"/>
    <mergeCell ref="G232:H232"/>
    <mergeCell ref="I232:J232"/>
    <mergeCell ref="M232:N232"/>
    <mergeCell ref="O232:P232"/>
    <mergeCell ref="Q232:R232"/>
    <mergeCell ref="C233:D233"/>
    <mergeCell ref="E233:F233"/>
    <mergeCell ref="G233:H233"/>
    <mergeCell ref="I233:J233"/>
    <mergeCell ref="M233:N233"/>
    <mergeCell ref="O233:P233"/>
    <mergeCell ref="Q233:R233"/>
    <mergeCell ref="C228:D228"/>
    <mergeCell ref="E228:F228"/>
    <mergeCell ref="G228:H228"/>
    <mergeCell ref="I228:J228"/>
    <mergeCell ref="M228:N228"/>
    <mergeCell ref="O228:P228"/>
    <mergeCell ref="Q228:R228"/>
    <mergeCell ref="C229:D229"/>
    <mergeCell ref="E229:F229"/>
    <mergeCell ref="G229:H229"/>
    <mergeCell ref="I229:J229"/>
    <mergeCell ref="M229:N229"/>
    <mergeCell ref="O229:P229"/>
    <mergeCell ref="Q229:R229"/>
    <mergeCell ref="C230:D230"/>
    <mergeCell ref="E230:F230"/>
    <mergeCell ref="G230:H230"/>
    <mergeCell ref="I230:J230"/>
    <mergeCell ref="M230:N230"/>
    <mergeCell ref="O230:P230"/>
    <mergeCell ref="Q230:R230"/>
    <mergeCell ref="C225:D225"/>
    <mergeCell ref="E225:F225"/>
    <mergeCell ref="G225:H225"/>
    <mergeCell ref="I225:J225"/>
    <mergeCell ref="M225:N225"/>
    <mergeCell ref="O225:P225"/>
    <mergeCell ref="Q225:R225"/>
    <mergeCell ref="C226:D226"/>
    <mergeCell ref="E226:F226"/>
    <mergeCell ref="G226:H226"/>
    <mergeCell ref="I226:J226"/>
    <mergeCell ref="M226:N226"/>
    <mergeCell ref="O226:P226"/>
    <mergeCell ref="Q226:R226"/>
    <mergeCell ref="C227:D227"/>
    <mergeCell ref="E227:F227"/>
    <mergeCell ref="G227:H227"/>
    <mergeCell ref="I227:J227"/>
    <mergeCell ref="M227:N227"/>
    <mergeCell ref="O227:P227"/>
    <mergeCell ref="Q227:R227"/>
    <mergeCell ref="Q204:R204"/>
    <mergeCell ref="E205:F205"/>
    <mergeCell ref="G205:H205"/>
    <mergeCell ref="I205:J205"/>
    <mergeCell ref="M205:N205"/>
    <mergeCell ref="O205:P205"/>
    <mergeCell ref="Q205:R205"/>
    <mergeCell ref="I220:J220"/>
    <mergeCell ref="I221:J221"/>
    <mergeCell ref="I222:J222"/>
    <mergeCell ref="I223:J223"/>
    <mergeCell ref="I224:J224"/>
    <mergeCell ref="I77:J77"/>
    <mergeCell ref="C204:D204"/>
    <mergeCell ref="C205:D205"/>
    <mergeCell ref="E204:F204"/>
    <mergeCell ref="G204:H204"/>
    <mergeCell ref="I204:J204"/>
    <mergeCell ref="I211:J211"/>
    <mergeCell ref="I212:J212"/>
    <mergeCell ref="I213:J213"/>
    <mergeCell ref="I214:J214"/>
    <mergeCell ref="I215:J215"/>
    <mergeCell ref="I216:J216"/>
    <mergeCell ref="I217:J217"/>
    <mergeCell ref="I218:J218"/>
    <mergeCell ref="I219:J219"/>
    <mergeCell ref="I200:J200"/>
    <mergeCell ref="I201:J201"/>
    <mergeCell ref="I202:J202"/>
    <mergeCell ref="I203:J203"/>
    <mergeCell ref="I206:J206"/>
    <mergeCell ref="I207:J207"/>
    <mergeCell ref="I208:J208"/>
    <mergeCell ref="I209:J209"/>
    <mergeCell ref="I210:J210"/>
    <mergeCell ref="I191:J191"/>
    <mergeCell ref="I192:J192"/>
    <mergeCell ref="I193:J193"/>
    <mergeCell ref="I194:J194"/>
    <mergeCell ref="I195:J195"/>
    <mergeCell ref="I196:J196"/>
    <mergeCell ref="I197:J197"/>
    <mergeCell ref="I198:J198"/>
    <mergeCell ref="I199:J199"/>
    <mergeCell ref="I182:J182"/>
    <mergeCell ref="I183:J183"/>
    <mergeCell ref="I184:J184"/>
    <mergeCell ref="I185:J185"/>
    <mergeCell ref="I186:J186"/>
    <mergeCell ref="I187:J187"/>
    <mergeCell ref="I188:J188"/>
    <mergeCell ref="I189:J189"/>
    <mergeCell ref="I190:J190"/>
    <mergeCell ref="I173:J173"/>
    <mergeCell ref="I174:J174"/>
    <mergeCell ref="I175:J175"/>
    <mergeCell ref="I176:J176"/>
    <mergeCell ref="I177:J177"/>
    <mergeCell ref="I178:J178"/>
    <mergeCell ref="I179:J179"/>
    <mergeCell ref="I180:J180"/>
    <mergeCell ref="I181:J181"/>
    <mergeCell ref="I170:J170"/>
    <mergeCell ref="I171:J171"/>
    <mergeCell ref="I172:J172"/>
    <mergeCell ref="I156:J156"/>
    <mergeCell ref="I157:J157"/>
    <mergeCell ref="I158:J158"/>
    <mergeCell ref="I159:J159"/>
    <mergeCell ref="I160:J160"/>
    <mergeCell ref="I161:J161"/>
    <mergeCell ref="I166:J166"/>
    <mergeCell ref="I110:J110"/>
    <mergeCell ref="I115:J115"/>
    <mergeCell ref="I101:J101"/>
    <mergeCell ref="I102:J102"/>
    <mergeCell ref="I103:J103"/>
    <mergeCell ref="I104:J104"/>
    <mergeCell ref="I105:J105"/>
    <mergeCell ref="I106:J106"/>
    <mergeCell ref="I107:J107"/>
    <mergeCell ref="I108:J108"/>
    <mergeCell ref="I109:J109"/>
    <mergeCell ref="I113:J113"/>
    <mergeCell ref="I146:J146"/>
    <mergeCell ref="I151:J151"/>
    <mergeCell ref="I137:J137"/>
    <mergeCell ref="I138:J138"/>
    <mergeCell ref="I139:J139"/>
    <mergeCell ref="I140:J140"/>
    <mergeCell ref="I141:J141"/>
    <mergeCell ref="I142:J142"/>
    <mergeCell ref="I143:J143"/>
    <mergeCell ref="I144:J144"/>
    <mergeCell ref="I145:J145"/>
    <mergeCell ref="I128:J128"/>
    <mergeCell ref="I129:J129"/>
    <mergeCell ref="I130:J130"/>
    <mergeCell ref="I131:J131"/>
    <mergeCell ref="I132:J132"/>
    <mergeCell ref="I133:J133"/>
    <mergeCell ref="I134:J134"/>
    <mergeCell ref="I135:J135"/>
    <mergeCell ref="I136:J136"/>
    <mergeCell ref="I95:J95"/>
    <mergeCell ref="I96:J96"/>
    <mergeCell ref="I97:J97"/>
    <mergeCell ref="I98:J98"/>
    <mergeCell ref="I99:J99"/>
    <mergeCell ref="I100:J100"/>
    <mergeCell ref="I83:J83"/>
    <mergeCell ref="I84:J84"/>
    <mergeCell ref="I85:J85"/>
    <mergeCell ref="I86:J86"/>
    <mergeCell ref="I87:J87"/>
    <mergeCell ref="I88:J88"/>
    <mergeCell ref="I89:J89"/>
    <mergeCell ref="I90:J90"/>
    <mergeCell ref="I91:J91"/>
    <mergeCell ref="AN2:AY2"/>
    <mergeCell ref="I74:J75"/>
    <mergeCell ref="I76:J76"/>
    <mergeCell ref="I78:J78"/>
    <mergeCell ref="I79:J79"/>
    <mergeCell ref="I80:J80"/>
    <mergeCell ref="I81:J81"/>
    <mergeCell ref="I82:J82"/>
    <mergeCell ref="M84:N84"/>
    <mergeCell ref="M85:N85"/>
    <mergeCell ref="M86:N86"/>
    <mergeCell ref="M87:N87"/>
    <mergeCell ref="M88:N88"/>
    <mergeCell ref="M89:N89"/>
    <mergeCell ref="M78:N78"/>
    <mergeCell ref="M79:N79"/>
    <mergeCell ref="M80:N80"/>
    <mergeCell ref="Q223:R223"/>
    <mergeCell ref="Q224:R224"/>
    <mergeCell ref="Q74:R75"/>
    <mergeCell ref="Q214:R214"/>
    <mergeCell ref="Q215:R215"/>
    <mergeCell ref="Q216:R216"/>
    <mergeCell ref="Q217:R217"/>
    <mergeCell ref="Q218:R218"/>
    <mergeCell ref="Q219:R219"/>
    <mergeCell ref="Q220:R220"/>
    <mergeCell ref="Q221:R221"/>
    <mergeCell ref="Q222:R222"/>
    <mergeCell ref="Q203:R203"/>
    <mergeCell ref="Q206:R206"/>
    <mergeCell ref="Q207:R207"/>
    <mergeCell ref="Q208:R208"/>
    <mergeCell ref="Q209:R209"/>
    <mergeCell ref="Q210:R210"/>
    <mergeCell ref="Q211:R211"/>
    <mergeCell ref="Q212:R212"/>
    <mergeCell ref="Q213:R213"/>
    <mergeCell ref="Q194:R194"/>
    <mergeCell ref="Q195:R195"/>
    <mergeCell ref="Q196:R196"/>
    <mergeCell ref="Q197:R197"/>
    <mergeCell ref="Q198:R198"/>
    <mergeCell ref="Q199:R199"/>
    <mergeCell ref="Q200:R200"/>
    <mergeCell ref="Q201:R201"/>
    <mergeCell ref="Q202:R202"/>
    <mergeCell ref="Q185:R185"/>
    <mergeCell ref="Q186:R186"/>
    <mergeCell ref="Q187:R187"/>
    <mergeCell ref="Q188:R188"/>
    <mergeCell ref="Q189:R189"/>
    <mergeCell ref="Q190:R190"/>
    <mergeCell ref="Q191:R191"/>
    <mergeCell ref="Q192:R192"/>
    <mergeCell ref="Q193:R193"/>
    <mergeCell ref="Q176:R176"/>
    <mergeCell ref="Q177:R177"/>
    <mergeCell ref="Q178:R178"/>
    <mergeCell ref="Q179:R179"/>
    <mergeCell ref="Q180:R180"/>
    <mergeCell ref="Q181:R181"/>
    <mergeCell ref="Q182:R182"/>
    <mergeCell ref="Q183:R183"/>
    <mergeCell ref="Q184:R184"/>
    <mergeCell ref="Q167:R167"/>
    <mergeCell ref="Q168:R168"/>
    <mergeCell ref="Q169:R169"/>
    <mergeCell ref="Q170:R170"/>
    <mergeCell ref="Q171:R171"/>
    <mergeCell ref="Q172:R172"/>
    <mergeCell ref="Q173:R173"/>
    <mergeCell ref="Q174:R174"/>
    <mergeCell ref="Q175:R175"/>
    <mergeCell ref="Q158:R158"/>
    <mergeCell ref="Q159:R159"/>
    <mergeCell ref="Q160:R160"/>
    <mergeCell ref="Q161:R161"/>
    <mergeCell ref="Q162:R162"/>
    <mergeCell ref="Q163:R163"/>
    <mergeCell ref="Q164:R164"/>
    <mergeCell ref="Q165:R165"/>
    <mergeCell ref="Q166:R166"/>
    <mergeCell ref="Q149:R149"/>
    <mergeCell ref="Q150:R150"/>
    <mergeCell ref="Q151:R151"/>
    <mergeCell ref="Q152:R152"/>
    <mergeCell ref="Q153:R153"/>
    <mergeCell ref="Q154:R154"/>
    <mergeCell ref="Q155:R155"/>
    <mergeCell ref="Q156:R156"/>
    <mergeCell ref="Q157:R157"/>
    <mergeCell ref="Q140:R140"/>
    <mergeCell ref="Q141:R141"/>
    <mergeCell ref="Q142:R142"/>
    <mergeCell ref="Q143:R143"/>
    <mergeCell ref="Q144:R144"/>
    <mergeCell ref="Q145:R145"/>
    <mergeCell ref="Q146:R146"/>
    <mergeCell ref="Q147:R147"/>
    <mergeCell ref="Q148:R148"/>
    <mergeCell ref="Q131:R131"/>
    <mergeCell ref="Q132:R132"/>
    <mergeCell ref="Q133:R133"/>
    <mergeCell ref="Q134:R134"/>
    <mergeCell ref="Q135:R135"/>
    <mergeCell ref="Q136:R136"/>
    <mergeCell ref="Q137:R137"/>
    <mergeCell ref="Q138:R138"/>
    <mergeCell ref="Q139:R139"/>
    <mergeCell ref="Q123:R123"/>
    <mergeCell ref="Q124:R124"/>
    <mergeCell ref="Q125:R125"/>
    <mergeCell ref="Q126:R126"/>
    <mergeCell ref="Q127:R127"/>
    <mergeCell ref="Q128:R128"/>
    <mergeCell ref="Q129:R129"/>
    <mergeCell ref="Q130:R130"/>
    <mergeCell ref="Q113:R113"/>
    <mergeCell ref="Q114:R114"/>
    <mergeCell ref="Q115:R115"/>
    <mergeCell ref="Q116:R116"/>
    <mergeCell ref="Q117:R117"/>
    <mergeCell ref="Q118:R118"/>
    <mergeCell ref="Q119:R119"/>
    <mergeCell ref="Q120:R120"/>
    <mergeCell ref="Q121:R121"/>
    <mergeCell ref="Q106:R106"/>
    <mergeCell ref="Q107:R107"/>
    <mergeCell ref="Q108:R108"/>
    <mergeCell ref="Q109:R109"/>
    <mergeCell ref="Q110:R110"/>
    <mergeCell ref="Q111:R111"/>
    <mergeCell ref="Q112:R112"/>
    <mergeCell ref="Q95:R95"/>
    <mergeCell ref="Q96:R96"/>
    <mergeCell ref="Q97:R97"/>
    <mergeCell ref="Q98:R98"/>
    <mergeCell ref="Q99:R99"/>
    <mergeCell ref="Q100:R100"/>
    <mergeCell ref="Q101:R101"/>
    <mergeCell ref="Q102:R102"/>
    <mergeCell ref="Q103:R103"/>
    <mergeCell ref="Q122:R122"/>
    <mergeCell ref="O222:P222"/>
    <mergeCell ref="O223:P223"/>
    <mergeCell ref="O224:P224"/>
    <mergeCell ref="Q76:R76"/>
    <mergeCell ref="Q77:R77"/>
    <mergeCell ref="Q78:R78"/>
    <mergeCell ref="Q79:R79"/>
    <mergeCell ref="Q80:R80"/>
    <mergeCell ref="Q81:R81"/>
    <mergeCell ref="Q82:R82"/>
    <mergeCell ref="Q83:R83"/>
    <mergeCell ref="Q84:R84"/>
    <mergeCell ref="Q85:R85"/>
    <mergeCell ref="Q86:R86"/>
    <mergeCell ref="Q87:R87"/>
    <mergeCell ref="Q88:R88"/>
    <mergeCell ref="Q89:R89"/>
    <mergeCell ref="Q90:R90"/>
    <mergeCell ref="Q91:R91"/>
    <mergeCell ref="Q92:R92"/>
    <mergeCell ref="Q93:R93"/>
    <mergeCell ref="Q94:R94"/>
    <mergeCell ref="O107:P107"/>
    <mergeCell ref="O108:P108"/>
    <mergeCell ref="O109:P109"/>
    <mergeCell ref="O110:P110"/>
    <mergeCell ref="O111:P111"/>
    <mergeCell ref="O112:P112"/>
    <mergeCell ref="O113:P113"/>
    <mergeCell ref="O114:P114"/>
    <mergeCell ref="Q104:R104"/>
    <mergeCell ref="Q105:R105"/>
    <mergeCell ref="O80:P80"/>
    <mergeCell ref="O99:P99"/>
    <mergeCell ref="O100:P100"/>
    <mergeCell ref="O105:P105"/>
    <mergeCell ref="O106:P106"/>
    <mergeCell ref="O101:P101"/>
    <mergeCell ref="O102:P102"/>
    <mergeCell ref="O103:P103"/>
    <mergeCell ref="O104:P104"/>
    <mergeCell ref="O93:P93"/>
    <mergeCell ref="O94:P94"/>
    <mergeCell ref="O95:P95"/>
    <mergeCell ref="O96:P96"/>
    <mergeCell ref="O97:P97"/>
    <mergeCell ref="O98:P98"/>
    <mergeCell ref="O87:P87"/>
    <mergeCell ref="O88:P88"/>
    <mergeCell ref="O89:P89"/>
    <mergeCell ref="O90:P90"/>
    <mergeCell ref="O91:P91"/>
    <mergeCell ref="C217:D217"/>
    <mergeCell ref="C218:D218"/>
    <mergeCell ref="C219:D219"/>
    <mergeCell ref="C220:D220"/>
    <mergeCell ref="C221:D221"/>
    <mergeCell ref="C222:D222"/>
    <mergeCell ref="C223:D223"/>
    <mergeCell ref="C224:D224"/>
    <mergeCell ref="C76:D76"/>
    <mergeCell ref="C208:D208"/>
    <mergeCell ref="C209:D209"/>
    <mergeCell ref="C210:D210"/>
    <mergeCell ref="C211:D211"/>
    <mergeCell ref="C212:D212"/>
    <mergeCell ref="C213:D213"/>
    <mergeCell ref="C214:D214"/>
    <mergeCell ref="C215:D215"/>
    <mergeCell ref="C216:D216"/>
    <mergeCell ref="C197:D197"/>
    <mergeCell ref="C198:D198"/>
    <mergeCell ref="C199:D199"/>
    <mergeCell ref="C200:D200"/>
    <mergeCell ref="C201:D201"/>
    <mergeCell ref="C202:D202"/>
    <mergeCell ref="C203:D203"/>
    <mergeCell ref="C206:D206"/>
    <mergeCell ref="C207:D207"/>
    <mergeCell ref="C188:D188"/>
    <mergeCell ref="C189:D189"/>
    <mergeCell ref="C190:D190"/>
    <mergeCell ref="C191:D191"/>
    <mergeCell ref="C192:D192"/>
    <mergeCell ref="C193:D193"/>
    <mergeCell ref="C194:D194"/>
    <mergeCell ref="C195:D195"/>
    <mergeCell ref="C196:D196"/>
    <mergeCell ref="C179:D179"/>
    <mergeCell ref="C180:D180"/>
    <mergeCell ref="C181:D181"/>
    <mergeCell ref="C182:D182"/>
    <mergeCell ref="C183:D183"/>
    <mergeCell ref="C184:D184"/>
    <mergeCell ref="C185:D185"/>
    <mergeCell ref="C186:D186"/>
    <mergeCell ref="C187:D187"/>
    <mergeCell ref="C170:D170"/>
    <mergeCell ref="C171:D171"/>
    <mergeCell ref="C172:D172"/>
    <mergeCell ref="C173:D173"/>
    <mergeCell ref="C174:D174"/>
    <mergeCell ref="C175:D175"/>
    <mergeCell ref="C176:D176"/>
    <mergeCell ref="C177:D177"/>
    <mergeCell ref="C178:D178"/>
    <mergeCell ref="C161:D161"/>
    <mergeCell ref="C162:D162"/>
    <mergeCell ref="C163:D163"/>
    <mergeCell ref="C164:D164"/>
    <mergeCell ref="C165:D165"/>
    <mergeCell ref="C166:D166"/>
    <mergeCell ref="C167:D167"/>
    <mergeCell ref="C168:D168"/>
    <mergeCell ref="C169:D169"/>
    <mergeCell ref="C152:D152"/>
    <mergeCell ref="C153:D153"/>
    <mergeCell ref="C154:D154"/>
    <mergeCell ref="C155:D155"/>
    <mergeCell ref="C156:D156"/>
    <mergeCell ref="C157:D157"/>
    <mergeCell ref="C158:D158"/>
    <mergeCell ref="C159:D159"/>
    <mergeCell ref="C160:D160"/>
    <mergeCell ref="C143:D143"/>
    <mergeCell ref="C144:D144"/>
    <mergeCell ref="C145:D145"/>
    <mergeCell ref="C146:D146"/>
    <mergeCell ref="C147:D147"/>
    <mergeCell ref="C148:D148"/>
    <mergeCell ref="C149:D149"/>
    <mergeCell ref="C150:D150"/>
    <mergeCell ref="C151:D151"/>
    <mergeCell ref="C134:D134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25:D125"/>
    <mergeCell ref="C126:D126"/>
    <mergeCell ref="C127:D127"/>
    <mergeCell ref="C128:D128"/>
    <mergeCell ref="C129:D129"/>
    <mergeCell ref="C130:D130"/>
    <mergeCell ref="C131:D131"/>
    <mergeCell ref="C132:D132"/>
    <mergeCell ref="C133:D133"/>
    <mergeCell ref="C116:D116"/>
    <mergeCell ref="C117:D117"/>
    <mergeCell ref="C118:D118"/>
    <mergeCell ref="C119:D119"/>
    <mergeCell ref="C120:D120"/>
    <mergeCell ref="C121:D121"/>
    <mergeCell ref="C122:D122"/>
    <mergeCell ref="C123:D123"/>
    <mergeCell ref="C124:D124"/>
    <mergeCell ref="C107:D107"/>
    <mergeCell ref="C108:D108"/>
    <mergeCell ref="C109:D109"/>
    <mergeCell ref="C110:D110"/>
    <mergeCell ref="C111:D111"/>
    <mergeCell ref="C112:D112"/>
    <mergeCell ref="C113:D113"/>
    <mergeCell ref="C114:D114"/>
    <mergeCell ref="C115:D115"/>
    <mergeCell ref="C98:D98"/>
    <mergeCell ref="C99:D99"/>
    <mergeCell ref="C100:D100"/>
    <mergeCell ref="C101:D101"/>
    <mergeCell ref="C102:D102"/>
    <mergeCell ref="C103:D103"/>
    <mergeCell ref="C104:D104"/>
    <mergeCell ref="C105:D105"/>
    <mergeCell ref="C106:D106"/>
    <mergeCell ref="C89:D89"/>
    <mergeCell ref="C90:D90"/>
    <mergeCell ref="C91:D91"/>
    <mergeCell ref="C92:D92"/>
    <mergeCell ref="C93:D93"/>
    <mergeCell ref="C94:D94"/>
    <mergeCell ref="C95:D95"/>
    <mergeCell ref="C96:D96"/>
    <mergeCell ref="C97:D97"/>
    <mergeCell ref="C80:D80"/>
    <mergeCell ref="C81:D81"/>
    <mergeCell ref="C82:D82"/>
    <mergeCell ref="C83:D83"/>
    <mergeCell ref="C84:D84"/>
    <mergeCell ref="C85:D85"/>
    <mergeCell ref="C86:D86"/>
    <mergeCell ref="C87:D87"/>
    <mergeCell ref="C88:D88"/>
    <mergeCell ref="G218:H218"/>
    <mergeCell ref="G219:H219"/>
    <mergeCell ref="G220:H220"/>
    <mergeCell ref="G153:H153"/>
    <mergeCell ref="G154:H154"/>
    <mergeCell ref="G155:H155"/>
    <mergeCell ref="G156:H156"/>
    <mergeCell ref="G157:H157"/>
    <mergeCell ref="G158:H158"/>
    <mergeCell ref="G159:H159"/>
    <mergeCell ref="G160:H160"/>
    <mergeCell ref="G161:H161"/>
    <mergeCell ref="G207:H207"/>
    <mergeCell ref="G211:H211"/>
    <mergeCell ref="G174:H174"/>
    <mergeCell ref="G175:H175"/>
    <mergeCell ref="G176:H176"/>
    <mergeCell ref="G177:H177"/>
    <mergeCell ref="G178:H178"/>
    <mergeCell ref="G179:H179"/>
    <mergeCell ref="G180:H180"/>
    <mergeCell ref="G181:H181"/>
    <mergeCell ref="G182:H182"/>
    <mergeCell ref="G184:H184"/>
    <mergeCell ref="G185:H185"/>
    <mergeCell ref="G186:H186"/>
    <mergeCell ref="G187:H187"/>
    <mergeCell ref="G188:H188"/>
    <mergeCell ref="G189:H189"/>
    <mergeCell ref="G190:H190"/>
    <mergeCell ref="G191:H191"/>
    <mergeCell ref="G192:H192"/>
    <mergeCell ref="G224:H224"/>
    <mergeCell ref="G78:H78"/>
    <mergeCell ref="G79:H79"/>
    <mergeCell ref="G80:H80"/>
    <mergeCell ref="G81:H81"/>
    <mergeCell ref="G82:H82"/>
    <mergeCell ref="G83:H83"/>
    <mergeCell ref="G84:H84"/>
    <mergeCell ref="G85:H85"/>
    <mergeCell ref="G86:H86"/>
    <mergeCell ref="G87:H87"/>
    <mergeCell ref="G88:H88"/>
    <mergeCell ref="G89:H89"/>
    <mergeCell ref="G90:H90"/>
    <mergeCell ref="G91:H91"/>
    <mergeCell ref="G92:H92"/>
    <mergeCell ref="G198:H198"/>
    <mergeCell ref="G199:H199"/>
    <mergeCell ref="G200:H200"/>
    <mergeCell ref="G201:H201"/>
    <mergeCell ref="G202:H202"/>
    <mergeCell ref="G203:H203"/>
    <mergeCell ref="G206:H206"/>
    <mergeCell ref="G221:H221"/>
    <mergeCell ref="G222:H222"/>
    <mergeCell ref="G223:H223"/>
    <mergeCell ref="G212:H212"/>
    <mergeCell ref="G213:H213"/>
    <mergeCell ref="G214:H214"/>
    <mergeCell ref="G215:H215"/>
    <mergeCell ref="G216:H216"/>
    <mergeCell ref="G217:H217"/>
    <mergeCell ref="G193:H193"/>
    <mergeCell ref="G194:H194"/>
    <mergeCell ref="G195:H195"/>
    <mergeCell ref="G196:H196"/>
    <mergeCell ref="G165:H165"/>
    <mergeCell ref="G166:H166"/>
    <mergeCell ref="G167:H167"/>
    <mergeCell ref="G168:H168"/>
    <mergeCell ref="G169:H169"/>
    <mergeCell ref="G170:H170"/>
    <mergeCell ref="G208:H208"/>
    <mergeCell ref="G209:H209"/>
    <mergeCell ref="G210:H210"/>
    <mergeCell ref="G197:H197"/>
    <mergeCell ref="G132:H132"/>
    <mergeCell ref="G133:H133"/>
    <mergeCell ref="G134:H134"/>
    <mergeCell ref="G171:H171"/>
    <mergeCell ref="G172:H172"/>
    <mergeCell ref="G173:H173"/>
    <mergeCell ref="G138:H138"/>
    <mergeCell ref="G139:H139"/>
    <mergeCell ref="G140:H140"/>
    <mergeCell ref="G141:H141"/>
    <mergeCell ref="G142:H142"/>
    <mergeCell ref="G143:H143"/>
    <mergeCell ref="G144:H144"/>
    <mergeCell ref="G145:H145"/>
    <mergeCell ref="G146:H146"/>
    <mergeCell ref="G147:H147"/>
    <mergeCell ref="G148:H148"/>
    <mergeCell ref="G149:H149"/>
    <mergeCell ref="G150:H150"/>
    <mergeCell ref="G151:H151"/>
    <mergeCell ref="G152:H152"/>
    <mergeCell ref="G162:H162"/>
    <mergeCell ref="G163:H163"/>
    <mergeCell ref="G164:H164"/>
    <mergeCell ref="G135:H135"/>
    <mergeCell ref="G136:H136"/>
    <mergeCell ref="G137:H137"/>
    <mergeCell ref="G183:H183"/>
    <mergeCell ref="G102:H102"/>
    <mergeCell ref="G103:H103"/>
    <mergeCell ref="G104:H104"/>
    <mergeCell ref="G105:H105"/>
    <mergeCell ref="G106:H106"/>
    <mergeCell ref="G107:H107"/>
    <mergeCell ref="G108:H108"/>
    <mergeCell ref="G109:H109"/>
    <mergeCell ref="G110:H110"/>
    <mergeCell ref="G111:H111"/>
    <mergeCell ref="G112:H112"/>
    <mergeCell ref="G113:H113"/>
    <mergeCell ref="G114:H114"/>
    <mergeCell ref="G115:H115"/>
    <mergeCell ref="G116:H116"/>
    <mergeCell ref="G126:H126"/>
    <mergeCell ref="G127:H127"/>
    <mergeCell ref="G117:H117"/>
    <mergeCell ref="G118:H118"/>
    <mergeCell ref="G119:H119"/>
    <mergeCell ref="G120:H120"/>
    <mergeCell ref="G121:H121"/>
    <mergeCell ref="G122:H122"/>
    <mergeCell ref="G123:H123"/>
    <mergeCell ref="G124:H124"/>
    <mergeCell ref="G125:H125"/>
    <mergeCell ref="G128:H128"/>
    <mergeCell ref="G129:H129"/>
    <mergeCell ref="G130:H130"/>
    <mergeCell ref="G131:H131"/>
    <mergeCell ref="G93:H93"/>
    <mergeCell ref="G94:H94"/>
    <mergeCell ref="G95:H95"/>
    <mergeCell ref="G96:H96"/>
    <mergeCell ref="G97:H97"/>
    <mergeCell ref="G98:H98"/>
    <mergeCell ref="G99:H99"/>
    <mergeCell ref="G100:H100"/>
    <mergeCell ref="G101:H101"/>
    <mergeCell ref="E224:F224"/>
    <mergeCell ref="M224:N224"/>
    <mergeCell ref="E222:F222"/>
    <mergeCell ref="M222:N222"/>
    <mergeCell ref="E223:F223"/>
    <mergeCell ref="M223:N223"/>
    <mergeCell ref="E199:F199"/>
    <mergeCell ref="E200:F200"/>
    <mergeCell ref="E201:F201"/>
    <mergeCell ref="E189:F189"/>
    <mergeCell ref="E190:F190"/>
    <mergeCell ref="E191:F191"/>
    <mergeCell ref="E192:F192"/>
    <mergeCell ref="E193:F193"/>
    <mergeCell ref="E182:F182"/>
    <mergeCell ref="E183:F183"/>
    <mergeCell ref="E184:F184"/>
    <mergeCell ref="E185:F185"/>
    <mergeCell ref="E186:F186"/>
    <mergeCell ref="E187:F187"/>
    <mergeCell ref="M206:N206"/>
    <mergeCell ref="M207:N207"/>
    <mergeCell ref="M196:N196"/>
    <mergeCell ref="M197:N197"/>
    <mergeCell ref="M198:N198"/>
    <mergeCell ref="M199:N199"/>
    <mergeCell ref="M190:N190"/>
    <mergeCell ref="M191:N191"/>
    <mergeCell ref="M192:N192"/>
    <mergeCell ref="M193:N193"/>
    <mergeCell ref="M194:N194"/>
    <mergeCell ref="M195:N195"/>
    <mergeCell ref="B74:B75"/>
    <mergeCell ref="E74:F75"/>
    <mergeCell ref="G74:H75"/>
    <mergeCell ref="K74:K75"/>
    <mergeCell ref="M112:N112"/>
    <mergeCell ref="M113:N113"/>
    <mergeCell ref="M119:N119"/>
    <mergeCell ref="E122:F122"/>
    <mergeCell ref="E220:F220"/>
    <mergeCell ref="E221:F221"/>
    <mergeCell ref="E202:F202"/>
    <mergeCell ref="E203:F203"/>
    <mergeCell ref="E194:F194"/>
    <mergeCell ref="E195:F195"/>
    <mergeCell ref="E196:F196"/>
    <mergeCell ref="E197:F197"/>
    <mergeCell ref="E198:F198"/>
    <mergeCell ref="E188:F188"/>
    <mergeCell ref="E218:F218"/>
    <mergeCell ref="E219:F219"/>
    <mergeCell ref="E212:F212"/>
    <mergeCell ref="E213:F213"/>
    <mergeCell ref="E214:F214"/>
    <mergeCell ref="E215:F215"/>
    <mergeCell ref="E216:F216"/>
    <mergeCell ref="E217:F217"/>
    <mergeCell ref="E206:F206"/>
    <mergeCell ref="E207:F207"/>
    <mergeCell ref="E208:F208"/>
    <mergeCell ref="E209:F209"/>
    <mergeCell ref="E210:F210"/>
    <mergeCell ref="E211:F211"/>
    <mergeCell ref="O217:P217"/>
    <mergeCell ref="O218:P218"/>
    <mergeCell ref="O219:P219"/>
    <mergeCell ref="O220:P220"/>
    <mergeCell ref="O221:P221"/>
    <mergeCell ref="O211:P211"/>
    <mergeCell ref="O212:P212"/>
    <mergeCell ref="O213:P213"/>
    <mergeCell ref="O214:P214"/>
    <mergeCell ref="O215:P215"/>
    <mergeCell ref="O216:P216"/>
    <mergeCell ref="O203:P203"/>
    <mergeCell ref="O206:P206"/>
    <mergeCell ref="O207:P207"/>
    <mergeCell ref="O208:P208"/>
    <mergeCell ref="O209:P209"/>
    <mergeCell ref="O210:P210"/>
    <mergeCell ref="O204:P204"/>
    <mergeCell ref="O199:P199"/>
    <mergeCell ref="O200:P200"/>
    <mergeCell ref="O201:P201"/>
    <mergeCell ref="O202:P202"/>
    <mergeCell ref="O193:P193"/>
    <mergeCell ref="O194:P194"/>
    <mergeCell ref="O195:P195"/>
    <mergeCell ref="O196:P196"/>
    <mergeCell ref="O197:P197"/>
    <mergeCell ref="O198:P198"/>
    <mergeCell ref="O187:P187"/>
    <mergeCell ref="O188:P188"/>
    <mergeCell ref="O189:P189"/>
    <mergeCell ref="O190:P190"/>
    <mergeCell ref="O191:P191"/>
    <mergeCell ref="O192:P192"/>
    <mergeCell ref="O181:P181"/>
    <mergeCell ref="O182:P182"/>
    <mergeCell ref="O183:P183"/>
    <mergeCell ref="O184:P184"/>
    <mergeCell ref="O185:P185"/>
    <mergeCell ref="O186:P186"/>
    <mergeCell ref="O175:P175"/>
    <mergeCell ref="O176:P176"/>
    <mergeCell ref="O177:P177"/>
    <mergeCell ref="O178:P178"/>
    <mergeCell ref="O179:P179"/>
    <mergeCell ref="O180:P180"/>
    <mergeCell ref="O169:P169"/>
    <mergeCell ref="O170:P170"/>
    <mergeCell ref="O171:P171"/>
    <mergeCell ref="O172:P172"/>
    <mergeCell ref="O173:P173"/>
    <mergeCell ref="O174:P174"/>
    <mergeCell ref="O163:P163"/>
    <mergeCell ref="O164:P164"/>
    <mergeCell ref="O165:P165"/>
    <mergeCell ref="O166:P166"/>
    <mergeCell ref="O167:P167"/>
    <mergeCell ref="O168:P168"/>
    <mergeCell ref="O157:P157"/>
    <mergeCell ref="O158:P158"/>
    <mergeCell ref="O159:P159"/>
    <mergeCell ref="O160:P160"/>
    <mergeCell ref="O161:P161"/>
    <mergeCell ref="O162:P162"/>
    <mergeCell ref="O151:P151"/>
    <mergeCell ref="O152:P152"/>
    <mergeCell ref="O153:P153"/>
    <mergeCell ref="O154:P154"/>
    <mergeCell ref="O155:P155"/>
    <mergeCell ref="O156:P156"/>
    <mergeCell ref="O145:P145"/>
    <mergeCell ref="O146:P146"/>
    <mergeCell ref="O147:P147"/>
    <mergeCell ref="O148:P148"/>
    <mergeCell ref="O149:P149"/>
    <mergeCell ref="O150:P150"/>
    <mergeCell ref="O139:P139"/>
    <mergeCell ref="O140:P140"/>
    <mergeCell ref="O141:P141"/>
    <mergeCell ref="O142:P142"/>
    <mergeCell ref="O143:P143"/>
    <mergeCell ref="O144:P144"/>
    <mergeCell ref="O133:P133"/>
    <mergeCell ref="O134:P134"/>
    <mergeCell ref="O135:P135"/>
    <mergeCell ref="O136:P136"/>
    <mergeCell ref="O137:P137"/>
    <mergeCell ref="O138:P138"/>
    <mergeCell ref="O128:P128"/>
    <mergeCell ref="O129:P129"/>
    <mergeCell ref="O130:P130"/>
    <mergeCell ref="O131:P131"/>
    <mergeCell ref="O132:P132"/>
    <mergeCell ref="O123:P123"/>
    <mergeCell ref="O124:P124"/>
    <mergeCell ref="O125:P125"/>
    <mergeCell ref="O126:P126"/>
    <mergeCell ref="O127:P127"/>
    <mergeCell ref="O117:P117"/>
    <mergeCell ref="O118:P118"/>
    <mergeCell ref="O119:P119"/>
    <mergeCell ref="O120:P120"/>
    <mergeCell ref="O121:P121"/>
    <mergeCell ref="O92:P92"/>
    <mergeCell ref="O81:P81"/>
    <mergeCell ref="O82:P82"/>
    <mergeCell ref="O83:P83"/>
    <mergeCell ref="O84:P84"/>
    <mergeCell ref="O85:P85"/>
    <mergeCell ref="O86:P86"/>
    <mergeCell ref="O115:P115"/>
    <mergeCell ref="O116:P116"/>
    <mergeCell ref="O122:P122"/>
    <mergeCell ref="E176:F176"/>
    <mergeCell ref="E177:F177"/>
    <mergeCell ref="E178:F178"/>
    <mergeCell ref="E179:F179"/>
    <mergeCell ref="E180:F180"/>
    <mergeCell ref="E181:F181"/>
    <mergeCell ref="E170:F170"/>
    <mergeCell ref="E171:F171"/>
    <mergeCell ref="E172:F172"/>
    <mergeCell ref="E173:F173"/>
    <mergeCell ref="E174:F174"/>
    <mergeCell ref="E175:F175"/>
    <mergeCell ref="E164:F164"/>
    <mergeCell ref="E165:F165"/>
    <mergeCell ref="E166:F166"/>
    <mergeCell ref="E167:F167"/>
    <mergeCell ref="E168:F168"/>
    <mergeCell ref="E169:F169"/>
    <mergeCell ref="E158:F158"/>
    <mergeCell ref="E159:F159"/>
    <mergeCell ref="E160:F160"/>
    <mergeCell ref="E161:F161"/>
    <mergeCell ref="E162:F162"/>
    <mergeCell ref="E163:F163"/>
    <mergeCell ref="E152:F152"/>
    <mergeCell ref="E153:F153"/>
    <mergeCell ref="E154:F154"/>
    <mergeCell ref="E155:F155"/>
    <mergeCell ref="E156:F156"/>
    <mergeCell ref="E157:F157"/>
    <mergeCell ref="E146:F146"/>
    <mergeCell ref="E147:F147"/>
    <mergeCell ref="E148:F148"/>
    <mergeCell ref="E149:F149"/>
    <mergeCell ref="E150:F150"/>
    <mergeCell ref="E151:F151"/>
    <mergeCell ref="E140:F140"/>
    <mergeCell ref="E141:F141"/>
    <mergeCell ref="E142:F142"/>
    <mergeCell ref="E143:F143"/>
    <mergeCell ref="E144:F144"/>
    <mergeCell ref="E145:F145"/>
    <mergeCell ref="E134:F134"/>
    <mergeCell ref="E135:F135"/>
    <mergeCell ref="E136:F136"/>
    <mergeCell ref="E137:F137"/>
    <mergeCell ref="E138:F138"/>
    <mergeCell ref="E139:F139"/>
    <mergeCell ref="E128:F128"/>
    <mergeCell ref="E129:F129"/>
    <mergeCell ref="E130:F130"/>
    <mergeCell ref="E131:F131"/>
    <mergeCell ref="E132:F132"/>
    <mergeCell ref="E133:F133"/>
    <mergeCell ref="E123:F123"/>
    <mergeCell ref="E124:F124"/>
    <mergeCell ref="E125:F125"/>
    <mergeCell ref="E126:F126"/>
    <mergeCell ref="E127:F127"/>
    <mergeCell ref="E118:F118"/>
    <mergeCell ref="E119:F119"/>
    <mergeCell ref="E120:F120"/>
    <mergeCell ref="E121:F121"/>
    <mergeCell ref="E112:F112"/>
    <mergeCell ref="E113:F113"/>
    <mergeCell ref="E114:F114"/>
    <mergeCell ref="E115:F115"/>
    <mergeCell ref="E116:F116"/>
    <mergeCell ref="E117:F117"/>
    <mergeCell ref="E106:F106"/>
    <mergeCell ref="E107:F107"/>
    <mergeCell ref="E108:F108"/>
    <mergeCell ref="E109:F109"/>
    <mergeCell ref="E110:F110"/>
    <mergeCell ref="E111:F111"/>
    <mergeCell ref="E101:F101"/>
    <mergeCell ref="E102:F102"/>
    <mergeCell ref="E103:F103"/>
    <mergeCell ref="E104:F104"/>
    <mergeCell ref="E105:F105"/>
    <mergeCell ref="E94:F94"/>
    <mergeCell ref="E95:F95"/>
    <mergeCell ref="E96:F96"/>
    <mergeCell ref="E97:F97"/>
    <mergeCell ref="E98:F98"/>
    <mergeCell ref="E99:F99"/>
    <mergeCell ref="E88:F88"/>
    <mergeCell ref="E89:F89"/>
    <mergeCell ref="E90:F90"/>
    <mergeCell ref="E91:F91"/>
    <mergeCell ref="E92:F92"/>
    <mergeCell ref="E93:F93"/>
    <mergeCell ref="E83:F83"/>
    <mergeCell ref="E84:F84"/>
    <mergeCell ref="E85:F85"/>
    <mergeCell ref="E86:F86"/>
    <mergeCell ref="E87:F87"/>
    <mergeCell ref="E76:F76"/>
    <mergeCell ref="E77:F77"/>
    <mergeCell ref="E78:F78"/>
    <mergeCell ref="E79:F79"/>
    <mergeCell ref="E80:F80"/>
    <mergeCell ref="E81:F81"/>
    <mergeCell ref="M220:N220"/>
    <mergeCell ref="M221:N221"/>
    <mergeCell ref="G76:H76"/>
    <mergeCell ref="G77:H77"/>
    <mergeCell ref="M214:N214"/>
    <mergeCell ref="M215:N215"/>
    <mergeCell ref="M216:N216"/>
    <mergeCell ref="M217:N217"/>
    <mergeCell ref="M218:N218"/>
    <mergeCell ref="M219:N219"/>
    <mergeCell ref="M208:N208"/>
    <mergeCell ref="M209:N209"/>
    <mergeCell ref="M210:N210"/>
    <mergeCell ref="M211:N211"/>
    <mergeCell ref="M212:N212"/>
    <mergeCell ref="M213:N213"/>
    <mergeCell ref="M200:N200"/>
    <mergeCell ref="M201:N201"/>
    <mergeCell ref="M202:N202"/>
    <mergeCell ref="M203:N203"/>
    <mergeCell ref="E100:F100"/>
    <mergeCell ref="M184:N184"/>
    <mergeCell ref="M185:N185"/>
    <mergeCell ref="M186:N186"/>
    <mergeCell ref="M187:N187"/>
    <mergeCell ref="M188:N188"/>
    <mergeCell ref="M189:N189"/>
    <mergeCell ref="M204:N204"/>
    <mergeCell ref="M178:N178"/>
    <mergeCell ref="M179:N179"/>
    <mergeCell ref="M180:N180"/>
    <mergeCell ref="M181:N181"/>
    <mergeCell ref="M182:N182"/>
    <mergeCell ref="M183:N183"/>
    <mergeCell ref="M172:N172"/>
    <mergeCell ref="M173:N173"/>
    <mergeCell ref="M174:N174"/>
    <mergeCell ref="M175:N175"/>
    <mergeCell ref="M176:N176"/>
    <mergeCell ref="M177:N177"/>
    <mergeCell ref="M166:N166"/>
    <mergeCell ref="M167:N167"/>
    <mergeCell ref="M168:N168"/>
    <mergeCell ref="M169:N169"/>
    <mergeCell ref="M170:N170"/>
    <mergeCell ref="M171:N171"/>
    <mergeCell ref="M160:N160"/>
    <mergeCell ref="M161:N161"/>
    <mergeCell ref="M162:N162"/>
    <mergeCell ref="M163:N163"/>
    <mergeCell ref="M164:N164"/>
    <mergeCell ref="M165:N165"/>
    <mergeCell ref="M154:N154"/>
    <mergeCell ref="M155:N155"/>
    <mergeCell ref="M156:N156"/>
    <mergeCell ref="M157:N157"/>
    <mergeCell ref="M158:N158"/>
    <mergeCell ref="M159:N159"/>
    <mergeCell ref="M148:N148"/>
    <mergeCell ref="M149:N149"/>
    <mergeCell ref="M150:N150"/>
    <mergeCell ref="M151:N151"/>
    <mergeCell ref="M152:N152"/>
    <mergeCell ref="M153:N153"/>
    <mergeCell ref="M142:N142"/>
    <mergeCell ref="M143:N143"/>
    <mergeCell ref="M144:N144"/>
    <mergeCell ref="M145:N145"/>
    <mergeCell ref="M146:N146"/>
    <mergeCell ref="M147:N147"/>
    <mergeCell ref="M136:N136"/>
    <mergeCell ref="M137:N137"/>
    <mergeCell ref="M138:N138"/>
    <mergeCell ref="M139:N139"/>
    <mergeCell ref="M140:N140"/>
    <mergeCell ref="M141:N141"/>
    <mergeCell ref="M130:N130"/>
    <mergeCell ref="M131:N131"/>
    <mergeCell ref="M132:N132"/>
    <mergeCell ref="M133:N133"/>
    <mergeCell ref="M134:N134"/>
    <mergeCell ref="M135:N135"/>
    <mergeCell ref="M98:N98"/>
    <mergeCell ref="M99:N99"/>
    <mergeCell ref="M100:N100"/>
    <mergeCell ref="M101:N101"/>
    <mergeCell ref="M90:N90"/>
    <mergeCell ref="M91:N91"/>
    <mergeCell ref="M92:N92"/>
    <mergeCell ref="M93:N93"/>
    <mergeCell ref="M94:N94"/>
    <mergeCell ref="M95:N95"/>
    <mergeCell ref="M125:N125"/>
    <mergeCell ref="M126:N126"/>
    <mergeCell ref="M127:N127"/>
    <mergeCell ref="M128:N128"/>
    <mergeCell ref="M129:N129"/>
    <mergeCell ref="M120:N120"/>
    <mergeCell ref="M121:N121"/>
    <mergeCell ref="M122:N122"/>
    <mergeCell ref="M123:N123"/>
    <mergeCell ref="M124:N124"/>
    <mergeCell ref="M114:N114"/>
    <mergeCell ref="M115:N115"/>
    <mergeCell ref="M116:N116"/>
    <mergeCell ref="M117:N117"/>
    <mergeCell ref="M118:N118"/>
    <mergeCell ref="M108:N108"/>
    <mergeCell ref="M110:N110"/>
    <mergeCell ref="M111:N111"/>
    <mergeCell ref="I111:J111"/>
    <mergeCell ref="I112:J112"/>
    <mergeCell ref="I92:J92"/>
    <mergeCell ref="I93:J93"/>
    <mergeCell ref="I94:J94"/>
    <mergeCell ref="M81:N81"/>
    <mergeCell ref="M82:N82"/>
    <mergeCell ref="M83:N83"/>
    <mergeCell ref="C78:D78"/>
    <mergeCell ref="C79:D79"/>
    <mergeCell ref="D2:O2"/>
    <mergeCell ref="P2:AA2"/>
    <mergeCell ref="AB2:AM2"/>
    <mergeCell ref="M76:N76"/>
    <mergeCell ref="M77:N77"/>
    <mergeCell ref="M74:N75"/>
    <mergeCell ref="O74:P75"/>
    <mergeCell ref="L74:L75"/>
    <mergeCell ref="C74:D75"/>
    <mergeCell ref="C77:D77"/>
    <mergeCell ref="O76:P76"/>
    <mergeCell ref="O77:P77"/>
    <mergeCell ref="O78:P78"/>
    <mergeCell ref="O79:P79"/>
    <mergeCell ref="M102:N102"/>
    <mergeCell ref="M103:N103"/>
    <mergeCell ref="M104:N104"/>
    <mergeCell ref="M105:N105"/>
    <mergeCell ref="M106:N106"/>
    <mergeCell ref="E82:F82"/>
    <mergeCell ref="M107:N107"/>
    <mergeCell ref="M96:N96"/>
    <mergeCell ref="M97:N97"/>
    <mergeCell ref="I167:J167"/>
    <mergeCell ref="I168:J168"/>
    <mergeCell ref="I169:J169"/>
    <mergeCell ref="I154:J154"/>
    <mergeCell ref="I155:J155"/>
    <mergeCell ref="I162:J162"/>
    <mergeCell ref="I163:J163"/>
    <mergeCell ref="I164:J164"/>
    <mergeCell ref="I165:J165"/>
    <mergeCell ref="I147:J147"/>
    <mergeCell ref="I148:J148"/>
    <mergeCell ref="I149:J149"/>
    <mergeCell ref="I150:J150"/>
    <mergeCell ref="I152:J152"/>
    <mergeCell ref="I153:J153"/>
    <mergeCell ref="I114:J114"/>
    <mergeCell ref="I116:J116"/>
    <mergeCell ref="I117:J117"/>
    <mergeCell ref="I118:J118"/>
    <mergeCell ref="I119:J119"/>
    <mergeCell ref="I120:J120"/>
    <mergeCell ref="I121:J121"/>
    <mergeCell ref="I122:J122"/>
    <mergeCell ref="I123:J123"/>
    <mergeCell ref="I124:J124"/>
    <mergeCell ref="I125:J125"/>
    <mergeCell ref="I126:J126"/>
    <mergeCell ref="I127:J127"/>
    <mergeCell ref="M109:N109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0D4FFB-C948-0E4A-9A71-646414B87A06}">
  <sheetPr>
    <tabColor theme="4" tint="0.79998168889431442"/>
  </sheetPr>
  <dimension ref="A1:AC61"/>
  <sheetViews>
    <sheetView zoomScale="98" workbookViewId="0"/>
  </sheetViews>
  <sheetFormatPr baseColWidth="10" defaultColWidth="0" defaultRowHeight="16" zeroHeight="1" x14ac:dyDescent="0.2"/>
  <cols>
    <col min="1" max="1" width="10.83203125" customWidth="1"/>
    <col min="2" max="2" width="16.33203125" customWidth="1"/>
    <col min="3" max="13" width="10.83203125" customWidth="1"/>
    <col min="14" max="14" width="11.83203125" customWidth="1"/>
    <col min="15" max="15" width="11.6640625" customWidth="1"/>
    <col min="16" max="29" width="10.83203125" customWidth="1"/>
    <col min="30" max="16384" width="10.83203125" hidden="1"/>
  </cols>
  <sheetData>
    <row r="1" spans="1:29" s="8" customFormat="1" ht="13" x14ac:dyDescent="0.15">
      <c r="C1" s="91"/>
    </row>
    <row r="2" spans="1:29" s="8" customFormat="1" x14ac:dyDescent="0.2">
      <c r="B2" s="218" t="s">
        <v>37</v>
      </c>
      <c r="C2" s="91"/>
    </row>
    <row r="3" spans="1:29" s="8" customFormat="1" ht="13" x14ac:dyDescent="0.15">
      <c r="A3" s="520"/>
      <c r="B3" s="521" t="s">
        <v>17</v>
      </c>
      <c r="C3" s="522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</row>
    <row r="4" spans="1:29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 s="12" customFormat="1" ht="13" x14ac:dyDescent="0.15">
      <c r="B5" s="13" t="s">
        <v>703</v>
      </c>
      <c r="C5" s="137"/>
    </row>
    <row r="6" spans="1:29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x14ac:dyDescent="0.2">
      <c r="A7" s="1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1"/>
      <c r="AC7" s="1"/>
    </row>
    <row r="8" spans="1:29" ht="34" customHeight="1" x14ac:dyDescent="0.2">
      <c r="A8" s="465"/>
      <c r="B8" s="540" t="s">
        <v>701</v>
      </c>
      <c r="C8" s="541" t="s">
        <v>615</v>
      </c>
      <c r="D8" s="542" t="s">
        <v>616</v>
      </c>
      <c r="E8" s="542" t="s">
        <v>617</v>
      </c>
      <c r="F8" s="542" t="s">
        <v>618</v>
      </c>
      <c r="G8" s="542" t="s">
        <v>619</v>
      </c>
      <c r="H8" s="542" t="s">
        <v>620</v>
      </c>
      <c r="I8" s="542" t="s">
        <v>621</v>
      </c>
      <c r="J8" s="542" t="s">
        <v>622</v>
      </c>
      <c r="K8" s="542" t="s">
        <v>623</v>
      </c>
      <c r="L8" s="542" t="s">
        <v>624</v>
      </c>
      <c r="M8" s="542" t="s">
        <v>625</v>
      </c>
      <c r="N8" s="542" t="s">
        <v>626</v>
      </c>
      <c r="O8" s="542" t="s">
        <v>627</v>
      </c>
      <c r="P8" s="542" t="s">
        <v>628</v>
      </c>
      <c r="Q8" s="542" t="s">
        <v>629</v>
      </c>
      <c r="R8" s="542" t="s">
        <v>630</v>
      </c>
      <c r="S8" s="542" t="s">
        <v>631</v>
      </c>
      <c r="T8" s="542" t="s">
        <v>632</v>
      </c>
      <c r="U8" s="542" t="s">
        <v>633</v>
      </c>
      <c r="V8" s="542" t="s">
        <v>634</v>
      </c>
      <c r="W8" s="542" t="s">
        <v>635</v>
      </c>
      <c r="X8" s="542" t="s">
        <v>636</v>
      </c>
      <c r="Y8" s="542" t="s">
        <v>637</v>
      </c>
      <c r="Z8" s="542" t="s">
        <v>638</v>
      </c>
      <c r="AA8" s="543" t="s">
        <v>639</v>
      </c>
      <c r="AB8" s="2"/>
      <c r="AC8" s="1"/>
    </row>
    <row r="9" spans="1:29" x14ac:dyDescent="0.2">
      <c r="A9" s="465"/>
      <c r="B9" s="536" t="s">
        <v>640</v>
      </c>
      <c r="C9" s="533">
        <v>14</v>
      </c>
      <c r="D9" s="529" t="s">
        <v>31</v>
      </c>
      <c r="E9" s="529">
        <v>60</v>
      </c>
      <c r="F9" s="529" t="s">
        <v>31</v>
      </c>
      <c r="G9" s="529" t="s">
        <v>31</v>
      </c>
      <c r="H9" s="529">
        <v>100</v>
      </c>
      <c r="I9" s="529">
        <v>135</v>
      </c>
      <c r="J9" s="529">
        <v>145</v>
      </c>
      <c r="K9" s="529">
        <v>155</v>
      </c>
      <c r="L9" s="529" t="s">
        <v>31</v>
      </c>
      <c r="M9" s="529">
        <v>140</v>
      </c>
      <c r="N9" s="529">
        <v>180</v>
      </c>
      <c r="O9" s="529">
        <v>180</v>
      </c>
      <c r="P9" s="529" t="s">
        <v>31</v>
      </c>
      <c r="Q9" s="529">
        <v>155</v>
      </c>
      <c r="R9" s="529">
        <v>120</v>
      </c>
      <c r="S9" s="529" t="s">
        <v>31</v>
      </c>
      <c r="T9" s="529">
        <v>60</v>
      </c>
      <c r="U9" s="529">
        <v>96</v>
      </c>
      <c r="V9" s="529">
        <v>240</v>
      </c>
      <c r="W9" s="530"/>
      <c r="X9" s="529">
        <v>170</v>
      </c>
      <c r="Y9" s="529">
        <v>185</v>
      </c>
      <c r="Z9" s="529">
        <v>270</v>
      </c>
      <c r="AA9" s="531">
        <v>370</v>
      </c>
      <c r="AB9" s="2"/>
      <c r="AC9" s="1"/>
    </row>
    <row r="10" spans="1:29" x14ac:dyDescent="0.2">
      <c r="A10" s="465"/>
      <c r="B10" s="537" t="s">
        <v>641</v>
      </c>
      <c r="C10" s="534">
        <v>15</v>
      </c>
      <c r="D10" s="466" t="s">
        <v>31</v>
      </c>
      <c r="E10" s="466">
        <v>58</v>
      </c>
      <c r="F10" s="466" t="s">
        <v>31</v>
      </c>
      <c r="G10" s="466" t="s">
        <v>31</v>
      </c>
      <c r="H10" s="466" t="s">
        <v>31</v>
      </c>
      <c r="I10" s="466">
        <v>115</v>
      </c>
      <c r="J10" s="466">
        <v>128</v>
      </c>
      <c r="K10" s="466">
        <v>141</v>
      </c>
      <c r="L10" s="466" t="s">
        <v>642</v>
      </c>
      <c r="M10" s="466">
        <v>141</v>
      </c>
      <c r="N10" s="466" t="s">
        <v>31</v>
      </c>
      <c r="O10" s="466">
        <v>160</v>
      </c>
      <c r="P10" s="466" t="s">
        <v>31</v>
      </c>
      <c r="Q10" s="466" t="s">
        <v>31</v>
      </c>
      <c r="R10" s="466" t="s">
        <v>31</v>
      </c>
      <c r="S10" s="466" t="s">
        <v>31</v>
      </c>
      <c r="T10" s="466" t="s">
        <v>31</v>
      </c>
      <c r="U10" s="466" t="s">
        <v>31</v>
      </c>
      <c r="V10" s="466" t="s">
        <v>31</v>
      </c>
      <c r="W10" s="466" t="s">
        <v>31</v>
      </c>
      <c r="X10" s="466">
        <v>141</v>
      </c>
      <c r="Y10" s="466" t="s">
        <v>31</v>
      </c>
      <c r="Z10" s="466" t="s">
        <v>31</v>
      </c>
      <c r="AA10" s="524" t="s">
        <v>31</v>
      </c>
      <c r="AB10" s="2"/>
      <c r="AC10" s="1"/>
    </row>
    <row r="11" spans="1:29" x14ac:dyDescent="0.2">
      <c r="A11" s="465"/>
      <c r="B11" s="537" t="s">
        <v>643</v>
      </c>
      <c r="C11" s="534" t="s">
        <v>31</v>
      </c>
      <c r="D11" s="466" t="s">
        <v>31</v>
      </c>
      <c r="E11" s="466"/>
      <c r="F11" s="466" t="s">
        <v>31</v>
      </c>
      <c r="G11" s="466" t="s">
        <v>31</v>
      </c>
      <c r="H11" s="466" t="s">
        <v>31</v>
      </c>
      <c r="I11" s="466" t="s">
        <v>31</v>
      </c>
      <c r="J11" s="466" t="s">
        <v>31</v>
      </c>
      <c r="K11" s="466" t="s">
        <v>31</v>
      </c>
      <c r="L11" s="466" t="s">
        <v>31</v>
      </c>
      <c r="M11" s="466" t="s">
        <v>31</v>
      </c>
      <c r="N11" s="466" t="s">
        <v>31</v>
      </c>
      <c r="O11" s="466" t="s">
        <v>31</v>
      </c>
      <c r="P11" s="466" t="s">
        <v>31</v>
      </c>
      <c r="Q11" s="466" t="s">
        <v>31</v>
      </c>
      <c r="R11" s="466" t="s">
        <v>31</v>
      </c>
      <c r="S11" s="466" t="s">
        <v>31</v>
      </c>
      <c r="T11" s="466" t="s">
        <v>31</v>
      </c>
      <c r="U11" s="466" t="s">
        <v>31</v>
      </c>
      <c r="V11" s="466" t="s">
        <v>31</v>
      </c>
      <c r="W11" s="466" t="s">
        <v>31</v>
      </c>
      <c r="X11" s="466" t="s">
        <v>31</v>
      </c>
      <c r="Y11" s="466" t="s">
        <v>31</v>
      </c>
      <c r="Z11" s="466">
        <v>335</v>
      </c>
      <c r="AA11" s="524" t="s">
        <v>31</v>
      </c>
      <c r="AB11" s="2"/>
      <c r="AC11" s="1"/>
    </row>
    <row r="12" spans="1:29" x14ac:dyDescent="0.2">
      <c r="A12" s="465"/>
      <c r="B12" s="537" t="s">
        <v>644</v>
      </c>
      <c r="C12" s="534" t="s">
        <v>31</v>
      </c>
      <c r="D12" s="466" t="s">
        <v>31</v>
      </c>
      <c r="E12" s="466">
        <v>65</v>
      </c>
      <c r="F12" s="466">
        <v>88</v>
      </c>
      <c r="G12" s="466" t="s">
        <v>31</v>
      </c>
      <c r="H12" s="466">
        <v>75</v>
      </c>
      <c r="I12" s="466">
        <v>140</v>
      </c>
      <c r="J12" s="466">
        <v>164</v>
      </c>
      <c r="K12" s="466">
        <v>164</v>
      </c>
      <c r="L12" s="466">
        <v>280</v>
      </c>
      <c r="M12" s="466">
        <v>164</v>
      </c>
      <c r="N12" s="466"/>
      <c r="O12" s="466">
        <v>193</v>
      </c>
      <c r="P12" s="466" t="s">
        <v>31</v>
      </c>
      <c r="Q12" s="466" t="s">
        <v>31</v>
      </c>
      <c r="R12" s="466">
        <v>140</v>
      </c>
      <c r="S12" s="466" t="s">
        <v>31</v>
      </c>
      <c r="T12" s="466" t="s">
        <v>31</v>
      </c>
      <c r="U12" s="466" t="s">
        <v>31</v>
      </c>
      <c r="V12" s="466" t="s">
        <v>31</v>
      </c>
      <c r="W12" s="466" t="s">
        <v>31</v>
      </c>
      <c r="X12" s="466">
        <v>230</v>
      </c>
      <c r="Y12" s="466" t="s">
        <v>31</v>
      </c>
      <c r="Z12" s="466">
        <v>325</v>
      </c>
      <c r="AA12" s="524" t="s">
        <v>31</v>
      </c>
      <c r="AB12" s="2"/>
      <c r="AC12" s="1"/>
    </row>
    <row r="13" spans="1:29" x14ac:dyDescent="0.2">
      <c r="A13" s="465"/>
      <c r="B13" s="537" t="s">
        <v>645</v>
      </c>
      <c r="C13" s="534">
        <v>17</v>
      </c>
      <c r="D13" s="466">
        <v>34</v>
      </c>
      <c r="E13" s="466">
        <v>122</v>
      </c>
      <c r="F13" s="466">
        <v>62</v>
      </c>
      <c r="G13" s="466">
        <v>70</v>
      </c>
      <c r="H13" s="466">
        <v>139</v>
      </c>
      <c r="I13" s="466">
        <v>157</v>
      </c>
      <c r="J13" s="466">
        <v>175</v>
      </c>
      <c r="K13" s="466">
        <v>192</v>
      </c>
      <c r="L13" s="466">
        <v>350</v>
      </c>
      <c r="M13" s="466">
        <v>185</v>
      </c>
      <c r="N13" s="466">
        <v>320</v>
      </c>
      <c r="O13" s="466">
        <v>175</v>
      </c>
      <c r="P13" s="466">
        <v>192</v>
      </c>
      <c r="Q13" s="466">
        <v>320</v>
      </c>
      <c r="R13" s="466">
        <v>227</v>
      </c>
      <c r="S13" s="466" t="s">
        <v>31</v>
      </c>
      <c r="T13" s="466">
        <v>69</v>
      </c>
      <c r="U13" s="466" t="s">
        <v>31</v>
      </c>
      <c r="V13" s="466">
        <v>595</v>
      </c>
      <c r="W13" s="466">
        <v>1400</v>
      </c>
      <c r="X13" s="466" t="s">
        <v>31</v>
      </c>
      <c r="Y13" s="466">
        <v>157</v>
      </c>
      <c r="Z13" s="466">
        <v>578</v>
      </c>
      <c r="AA13" s="524">
        <v>600</v>
      </c>
      <c r="AB13" s="2"/>
      <c r="AC13" s="1"/>
    </row>
    <row r="14" spans="1:29" x14ac:dyDescent="0.2">
      <c r="A14" s="465"/>
      <c r="B14" s="537" t="s">
        <v>646</v>
      </c>
      <c r="C14" s="534">
        <v>27</v>
      </c>
      <c r="D14" s="466" t="s">
        <v>31</v>
      </c>
      <c r="E14" s="466">
        <v>87</v>
      </c>
      <c r="F14" s="466" t="s">
        <v>31</v>
      </c>
      <c r="G14" s="466" t="s">
        <v>31</v>
      </c>
      <c r="H14" s="466" t="s">
        <v>31</v>
      </c>
      <c r="I14" s="466" t="s">
        <v>31</v>
      </c>
      <c r="J14" s="466">
        <v>242</v>
      </c>
      <c r="K14" s="466">
        <v>273</v>
      </c>
      <c r="L14" s="466">
        <v>300</v>
      </c>
      <c r="M14" s="466">
        <v>192</v>
      </c>
      <c r="N14" s="466">
        <v>285</v>
      </c>
      <c r="O14" s="466">
        <v>254</v>
      </c>
      <c r="P14" s="466" t="s">
        <v>31</v>
      </c>
      <c r="Q14" s="466" t="s">
        <v>31</v>
      </c>
      <c r="R14" s="466">
        <v>240</v>
      </c>
      <c r="S14" s="466" t="s">
        <v>31</v>
      </c>
      <c r="T14" s="466" t="s">
        <v>31</v>
      </c>
      <c r="U14" s="466">
        <v>217</v>
      </c>
      <c r="V14" s="466">
        <v>428</v>
      </c>
      <c r="W14" s="466">
        <v>1600</v>
      </c>
      <c r="X14" s="466" t="s">
        <v>31</v>
      </c>
      <c r="Y14" s="466" t="s">
        <v>31</v>
      </c>
      <c r="Z14" s="466">
        <v>1200</v>
      </c>
      <c r="AA14" s="524">
        <v>446</v>
      </c>
      <c r="AB14" s="2"/>
      <c r="AC14" s="1"/>
    </row>
    <row r="15" spans="1:29" x14ac:dyDescent="0.2">
      <c r="A15" s="465"/>
      <c r="B15" s="537" t="s">
        <v>647</v>
      </c>
      <c r="C15" s="534">
        <v>20</v>
      </c>
      <c r="D15" s="466">
        <v>80</v>
      </c>
      <c r="E15" s="466">
        <v>80</v>
      </c>
      <c r="F15" s="466">
        <v>90</v>
      </c>
      <c r="G15" s="466">
        <v>70</v>
      </c>
      <c r="H15" s="466">
        <v>110</v>
      </c>
      <c r="I15" s="466">
        <v>200</v>
      </c>
      <c r="J15" s="466">
        <v>240</v>
      </c>
      <c r="K15" s="466">
        <v>340</v>
      </c>
      <c r="L15" s="466">
        <v>440</v>
      </c>
      <c r="M15" s="466">
        <v>285</v>
      </c>
      <c r="N15" s="466">
        <v>260</v>
      </c>
      <c r="O15" s="466">
        <v>225</v>
      </c>
      <c r="P15" s="466" t="s">
        <v>648</v>
      </c>
      <c r="Q15" s="466" t="s">
        <v>31</v>
      </c>
      <c r="R15" s="466" t="s">
        <v>31</v>
      </c>
      <c r="S15" s="466" t="s">
        <v>31</v>
      </c>
      <c r="T15" s="466">
        <v>20</v>
      </c>
      <c r="U15" s="466">
        <v>260</v>
      </c>
      <c r="V15" s="466">
        <v>400</v>
      </c>
      <c r="W15" s="466">
        <v>1800</v>
      </c>
      <c r="X15" s="466">
        <v>114</v>
      </c>
      <c r="Y15" s="466">
        <v>275</v>
      </c>
      <c r="Z15" s="466">
        <v>460</v>
      </c>
      <c r="AA15" s="524" t="s">
        <v>31</v>
      </c>
      <c r="AB15" s="2"/>
      <c r="AC15" s="1"/>
    </row>
    <row r="16" spans="1:29" x14ac:dyDescent="0.2">
      <c r="A16" s="465"/>
      <c r="B16" s="537" t="s">
        <v>649</v>
      </c>
      <c r="C16" s="534">
        <v>19</v>
      </c>
      <c r="D16" s="466">
        <v>44</v>
      </c>
      <c r="E16" s="466">
        <v>66</v>
      </c>
      <c r="F16" s="466" t="s">
        <v>31</v>
      </c>
      <c r="G16" s="466" t="s">
        <v>31</v>
      </c>
      <c r="H16" s="466" t="s">
        <v>31</v>
      </c>
      <c r="I16" s="466" t="s">
        <v>31</v>
      </c>
      <c r="J16" s="466" t="s">
        <v>31</v>
      </c>
      <c r="K16" s="466" t="s">
        <v>31</v>
      </c>
      <c r="L16" s="466">
        <v>157</v>
      </c>
      <c r="M16" s="466" t="s">
        <v>31</v>
      </c>
      <c r="N16" s="466" t="s">
        <v>31</v>
      </c>
      <c r="O16" s="466" t="s">
        <v>31</v>
      </c>
      <c r="P16" s="466" t="s">
        <v>31</v>
      </c>
      <c r="Q16" s="466" t="s">
        <v>31</v>
      </c>
      <c r="R16" s="466" t="s">
        <v>31</v>
      </c>
      <c r="S16" s="466" t="s">
        <v>31</v>
      </c>
      <c r="T16" s="466" t="s">
        <v>31</v>
      </c>
      <c r="U16" s="466" t="s">
        <v>31</v>
      </c>
      <c r="V16" s="466">
        <v>324</v>
      </c>
      <c r="W16" s="466">
        <v>1500</v>
      </c>
      <c r="X16" s="466">
        <v>164</v>
      </c>
      <c r="Y16" s="466" t="s">
        <v>31</v>
      </c>
      <c r="Z16" s="466" t="s">
        <v>31</v>
      </c>
      <c r="AA16" s="524">
        <v>340</v>
      </c>
      <c r="AB16" s="2"/>
      <c r="AC16" s="1"/>
    </row>
    <row r="17" spans="1:29" x14ac:dyDescent="0.2">
      <c r="A17" s="465"/>
      <c r="B17" s="537" t="s">
        <v>650</v>
      </c>
      <c r="C17" s="534">
        <v>35</v>
      </c>
      <c r="D17" s="466">
        <v>60</v>
      </c>
      <c r="E17" s="466">
        <v>160</v>
      </c>
      <c r="F17" s="466">
        <v>160</v>
      </c>
      <c r="G17" s="466">
        <v>100</v>
      </c>
      <c r="H17" s="466">
        <v>200</v>
      </c>
      <c r="I17" s="466">
        <v>250</v>
      </c>
      <c r="J17" s="466">
        <v>290</v>
      </c>
      <c r="K17" s="466">
        <v>310</v>
      </c>
      <c r="L17" s="466">
        <v>350</v>
      </c>
      <c r="M17" s="466">
        <v>250</v>
      </c>
      <c r="N17" s="466">
        <v>410</v>
      </c>
      <c r="O17" s="466" t="s">
        <v>31</v>
      </c>
      <c r="P17" s="466" t="s">
        <v>31</v>
      </c>
      <c r="Q17" s="466">
        <v>450</v>
      </c>
      <c r="R17" s="466" t="s">
        <v>31</v>
      </c>
      <c r="S17" s="466" t="s">
        <v>31</v>
      </c>
      <c r="T17" s="466" t="s">
        <v>31</v>
      </c>
      <c r="U17" s="466">
        <v>250</v>
      </c>
      <c r="V17" s="466" t="s">
        <v>31</v>
      </c>
      <c r="W17" s="466">
        <v>1500</v>
      </c>
      <c r="X17" s="466">
        <v>260</v>
      </c>
      <c r="Y17" s="466" t="s">
        <v>31</v>
      </c>
      <c r="Z17" s="466">
        <v>690</v>
      </c>
      <c r="AA17" s="524">
        <v>950</v>
      </c>
      <c r="AB17" s="2"/>
      <c r="AC17" s="1"/>
    </row>
    <row r="18" spans="1:29" x14ac:dyDescent="0.2">
      <c r="A18" s="465"/>
      <c r="B18" s="537" t="s">
        <v>651</v>
      </c>
      <c r="C18" s="534" t="s">
        <v>31</v>
      </c>
      <c r="D18" s="466">
        <v>78</v>
      </c>
      <c r="E18" s="466">
        <v>99</v>
      </c>
      <c r="F18" s="466" t="s">
        <v>31</v>
      </c>
      <c r="G18" s="466" t="s">
        <v>31</v>
      </c>
      <c r="H18" s="466">
        <v>170</v>
      </c>
      <c r="I18" s="466" t="s">
        <v>31</v>
      </c>
      <c r="J18" s="466">
        <v>220</v>
      </c>
      <c r="K18" s="466">
        <v>299</v>
      </c>
      <c r="L18" s="466">
        <v>170</v>
      </c>
      <c r="M18" s="466">
        <v>227</v>
      </c>
      <c r="N18" s="466" t="s">
        <v>31</v>
      </c>
      <c r="O18" s="466">
        <v>360</v>
      </c>
      <c r="P18" s="466" t="s">
        <v>31</v>
      </c>
      <c r="Q18" s="466" t="s">
        <v>31</v>
      </c>
      <c r="R18" s="466">
        <v>227</v>
      </c>
      <c r="S18" s="466" t="s">
        <v>31</v>
      </c>
      <c r="T18" s="466" t="s">
        <v>31</v>
      </c>
      <c r="U18" s="466">
        <v>249</v>
      </c>
      <c r="V18" s="466">
        <v>380</v>
      </c>
      <c r="W18" s="466" t="s">
        <v>31</v>
      </c>
      <c r="X18" s="466">
        <v>227</v>
      </c>
      <c r="Y18" s="466" t="s">
        <v>31</v>
      </c>
      <c r="Z18" s="466" t="s">
        <v>31</v>
      </c>
      <c r="AA18" s="524">
        <v>562</v>
      </c>
      <c r="AB18" s="2"/>
      <c r="AC18" s="1"/>
    </row>
    <row r="19" spans="1:29" x14ac:dyDescent="0.2">
      <c r="A19" s="465"/>
      <c r="B19" s="537" t="s">
        <v>652</v>
      </c>
      <c r="C19" s="534" t="s">
        <v>31</v>
      </c>
      <c r="D19" s="466" t="s">
        <v>31</v>
      </c>
      <c r="E19" s="466">
        <v>58</v>
      </c>
      <c r="F19" s="466" t="s">
        <v>31</v>
      </c>
      <c r="G19" s="466" t="s">
        <v>31</v>
      </c>
      <c r="H19" s="466">
        <v>68</v>
      </c>
      <c r="I19" s="466">
        <v>158</v>
      </c>
      <c r="J19" s="466">
        <v>168</v>
      </c>
      <c r="K19" s="466" t="s">
        <v>31</v>
      </c>
      <c r="L19" s="466">
        <v>148</v>
      </c>
      <c r="M19" s="466">
        <v>168</v>
      </c>
      <c r="N19" s="466" t="s">
        <v>31</v>
      </c>
      <c r="O19" s="466">
        <v>178</v>
      </c>
      <c r="P19" s="466" t="s">
        <v>31</v>
      </c>
      <c r="Q19" s="466" t="s">
        <v>31</v>
      </c>
      <c r="R19" s="466" t="s">
        <v>31</v>
      </c>
      <c r="S19" s="466" t="s">
        <v>31</v>
      </c>
      <c r="T19" s="466" t="s">
        <v>31</v>
      </c>
      <c r="U19" s="466" t="s">
        <v>31</v>
      </c>
      <c r="V19" s="466">
        <v>368</v>
      </c>
      <c r="W19" s="466">
        <v>1300</v>
      </c>
      <c r="X19" s="466">
        <v>138</v>
      </c>
      <c r="Y19" s="466">
        <v>168</v>
      </c>
      <c r="Z19" s="466" t="s">
        <v>31</v>
      </c>
      <c r="AA19" s="524">
        <v>488</v>
      </c>
      <c r="AB19" s="2"/>
      <c r="AC19" s="1"/>
    </row>
    <row r="20" spans="1:29" x14ac:dyDescent="0.2">
      <c r="A20" s="465"/>
      <c r="B20" s="537" t="s">
        <v>653</v>
      </c>
      <c r="C20" s="534">
        <v>20</v>
      </c>
      <c r="D20" s="466" t="s">
        <v>31</v>
      </c>
      <c r="E20" s="466">
        <v>105</v>
      </c>
      <c r="F20" s="466" t="s">
        <v>31</v>
      </c>
      <c r="G20" s="466" t="s">
        <v>31</v>
      </c>
      <c r="H20" s="466">
        <v>115</v>
      </c>
      <c r="I20" s="466">
        <v>180</v>
      </c>
      <c r="J20" s="466">
        <v>220</v>
      </c>
      <c r="K20" s="466" t="s">
        <v>31</v>
      </c>
      <c r="L20" s="466">
        <v>195</v>
      </c>
      <c r="M20" s="466" t="s">
        <v>31</v>
      </c>
      <c r="N20" s="466">
        <v>220</v>
      </c>
      <c r="O20" s="466">
        <v>220</v>
      </c>
      <c r="P20" s="466" t="s">
        <v>31</v>
      </c>
      <c r="Q20" s="466" t="s">
        <v>31</v>
      </c>
      <c r="R20" s="466" t="s">
        <v>31</v>
      </c>
      <c r="S20" s="466" t="s">
        <v>31</v>
      </c>
      <c r="T20" s="466" t="s">
        <v>31</v>
      </c>
      <c r="U20" s="466">
        <v>180</v>
      </c>
      <c r="V20" s="466" t="s">
        <v>31</v>
      </c>
      <c r="W20" s="466" t="s">
        <v>31</v>
      </c>
      <c r="X20" s="466" t="s">
        <v>31</v>
      </c>
      <c r="Y20" s="466" t="s">
        <v>31</v>
      </c>
      <c r="Z20" s="466" t="s">
        <v>31</v>
      </c>
      <c r="AA20" s="524" t="s">
        <v>31</v>
      </c>
      <c r="AB20" s="2"/>
      <c r="AC20" s="1"/>
    </row>
    <row r="21" spans="1:29" x14ac:dyDescent="0.2">
      <c r="A21" s="465"/>
      <c r="B21" s="537" t="s">
        <v>654</v>
      </c>
      <c r="C21" s="534" t="s">
        <v>31</v>
      </c>
      <c r="D21" s="466" t="s">
        <v>31</v>
      </c>
      <c r="E21" s="466">
        <v>109</v>
      </c>
      <c r="F21" s="466">
        <v>65</v>
      </c>
      <c r="G21" s="466">
        <v>60</v>
      </c>
      <c r="H21" s="466" t="s">
        <v>31</v>
      </c>
      <c r="I21" s="466" t="s">
        <v>31</v>
      </c>
      <c r="J21" s="466">
        <v>145</v>
      </c>
      <c r="K21" s="466">
        <v>159</v>
      </c>
      <c r="L21" s="466" t="s">
        <v>31</v>
      </c>
      <c r="M21" s="466">
        <v>169</v>
      </c>
      <c r="N21" s="466">
        <v>330</v>
      </c>
      <c r="O21" s="466" t="s">
        <v>31</v>
      </c>
      <c r="P21" s="466" t="s">
        <v>31</v>
      </c>
      <c r="Q21" s="466" t="s">
        <v>31</v>
      </c>
      <c r="R21" s="466" t="s">
        <v>31</v>
      </c>
      <c r="S21" s="466" t="s">
        <v>31</v>
      </c>
      <c r="T21" s="466" t="s">
        <v>31</v>
      </c>
      <c r="U21" s="466" t="s">
        <v>31</v>
      </c>
      <c r="V21" s="466">
        <v>410</v>
      </c>
      <c r="W21" s="466" t="s">
        <v>31</v>
      </c>
      <c r="X21" s="466" t="s">
        <v>31</v>
      </c>
      <c r="Y21" s="466" t="s">
        <v>31</v>
      </c>
      <c r="Z21" s="466">
        <v>550</v>
      </c>
      <c r="AA21" s="524">
        <v>750</v>
      </c>
      <c r="AB21" s="2"/>
      <c r="AC21" s="1"/>
    </row>
    <row r="22" spans="1:29" x14ac:dyDescent="0.2">
      <c r="A22" s="465"/>
      <c r="B22" s="537" t="s">
        <v>655</v>
      </c>
      <c r="C22" s="534" t="s">
        <v>31</v>
      </c>
      <c r="D22" s="466" t="s">
        <v>31</v>
      </c>
      <c r="E22" s="466">
        <v>60</v>
      </c>
      <c r="F22" s="466" t="s">
        <v>31</v>
      </c>
      <c r="G22" s="466" t="s">
        <v>31</v>
      </c>
      <c r="H22" s="466"/>
      <c r="I22" s="466">
        <v>100</v>
      </c>
      <c r="J22" s="466">
        <v>110</v>
      </c>
      <c r="K22" s="466" t="s">
        <v>31</v>
      </c>
      <c r="L22" s="466">
        <v>120</v>
      </c>
      <c r="M22" s="466">
        <v>120</v>
      </c>
      <c r="N22" s="466">
        <v>120</v>
      </c>
      <c r="O22" s="466">
        <v>120</v>
      </c>
      <c r="P22" s="466" t="s">
        <v>31</v>
      </c>
      <c r="Q22" s="466" t="s">
        <v>31</v>
      </c>
      <c r="R22" s="466" t="s">
        <v>31</v>
      </c>
      <c r="S22" s="466" t="s">
        <v>31</v>
      </c>
      <c r="T22" s="466" t="s">
        <v>31</v>
      </c>
      <c r="U22" s="466" t="s">
        <v>31</v>
      </c>
      <c r="V22" s="466" t="s">
        <v>31</v>
      </c>
      <c r="W22" s="466" t="s">
        <v>31</v>
      </c>
      <c r="X22" s="466" t="s">
        <v>31</v>
      </c>
      <c r="Y22" s="466" t="s">
        <v>31</v>
      </c>
      <c r="Z22" s="466" t="s">
        <v>31</v>
      </c>
      <c r="AA22" s="524">
        <v>300</v>
      </c>
      <c r="AB22" s="2"/>
      <c r="AC22" s="1"/>
    </row>
    <row r="23" spans="1:29" x14ac:dyDescent="0.2">
      <c r="A23" s="465"/>
      <c r="B23" s="537" t="s">
        <v>656</v>
      </c>
      <c r="C23" s="534" t="s">
        <v>31</v>
      </c>
      <c r="D23" s="466" t="s">
        <v>31</v>
      </c>
      <c r="E23" s="466">
        <v>90</v>
      </c>
      <c r="F23" s="466">
        <v>90</v>
      </c>
      <c r="G23" s="466">
        <v>115</v>
      </c>
      <c r="H23" s="466" t="s">
        <v>31</v>
      </c>
      <c r="I23" s="466" t="s">
        <v>31</v>
      </c>
      <c r="J23" s="466">
        <v>250</v>
      </c>
      <c r="K23" s="466">
        <v>320</v>
      </c>
      <c r="L23" s="466" t="s">
        <v>31</v>
      </c>
      <c r="M23" s="466">
        <v>295</v>
      </c>
      <c r="N23" s="466">
        <v>365</v>
      </c>
      <c r="O23" s="466" t="s">
        <v>31</v>
      </c>
      <c r="P23" s="466" t="s">
        <v>31</v>
      </c>
      <c r="Q23" s="466" t="s">
        <v>31</v>
      </c>
      <c r="R23" s="466" t="s">
        <v>31</v>
      </c>
      <c r="S23" s="466"/>
      <c r="T23" s="466"/>
      <c r="U23" s="466">
        <v>-135</v>
      </c>
      <c r="V23" s="466" t="s">
        <v>31</v>
      </c>
      <c r="W23" s="466">
        <v>1700</v>
      </c>
      <c r="X23" s="466" t="s">
        <v>31</v>
      </c>
      <c r="Y23" s="466"/>
      <c r="Z23" s="466">
        <v>495</v>
      </c>
      <c r="AA23" s="524">
        <v>995</v>
      </c>
      <c r="AB23" s="2"/>
      <c r="AC23" s="1"/>
    </row>
    <row r="24" spans="1:29" x14ac:dyDescent="0.2">
      <c r="A24" s="465"/>
      <c r="B24" s="537" t="s">
        <v>657</v>
      </c>
      <c r="C24" s="534">
        <v>15</v>
      </c>
      <c r="D24" s="466">
        <v>25</v>
      </c>
      <c r="E24" s="466">
        <v>50</v>
      </c>
      <c r="F24" s="466">
        <v>40</v>
      </c>
      <c r="G24" s="466" t="s">
        <v>31</v>
      </c>
      <c r="H24" s="466" t="s">
        <v>31</v>
      </c>
      <c r="I24" s="466">
        <v>85</v>
      </c>
      <c r="J24" s="466">
        <v>105</v>
      </c>
      <c r="K24" s="466" t="s">
        <v>31</v>
      </c>
      <c r="L24" s="466">
        <v>100</v>
      </c>
      <c r="M24" s="466">
        <v>75</v>
      </c>
      <c r="N24" s="466" t="s">
        <v>31</v>
      </c>
      <c r="O24" s="466" t="s">
        <v>31</v>
      </c>
      <c r="P24" s="466" t="s">
        <v>31</v>
      </c>
      <c r="Q24" s="466" t="s">
        <v>31</v>
      </c>
      <c r="R24" s="466" t="s">
        <v>31</v>
      </c>
      <c r="S24" s="466" t="s">
        <v>31</v>
      </c>
      <c r="T24" s="466" t="s">
        <v>31</v>
      </c>
      <c r="U24" s="466" t="s">
        <v>31</v>
      </c>
      <c r="V24" s="466" t="s">
        <v>31</v>
      </c>
      <c r="W24" s="466" t="s">
        <v>31</v>
      </c>
      <c r="X24" s="466" t="s">
        <v>31</v>
      </c>
      <c r="Y24" s="466" t="s">
        <v>31</v>
      </c>
      <c r="Z24" s="466" t="s">
        <v>31</v>
      </c>
      <c r="AA24" s="524" t="s">
        <v>31</v>
      </c>
      <c r="AB24" s="2"/>
      <c r="AC24" s="1"/>
    </row>
    <row r="25" spans="1:29" x14ac:dyDescent="0.2">
      <c r="A25" s="465"/>
      <c r="B25" s="537" t="s">
        <v>658</v>
      </c>
      <c r="C25" s="534">
        <v>14</v>
      </c>
      <c r="D25" s="466" t="s">
        <v>31</v>
      </c>
      <c r="E25" s="466">
        <v>50</v>
      </c>
      <c r="F25" s="466" t="s">
        <v>31</v>
      </c>
      <c r="G25" s="466" t="s">
        <v>31</v>
      </c>
      <c r="H25" s="466">
        <v>60</v>
      </c>
      <c r="I25" s="466">
        <v>85</v>
      </c>
      <c r="J25" s="466">
        <v>100</v>
      </c>
      <c r="K25" s="466">
        <v>175</v>
      </c>
      <c r="L25" s="466" t="s">
        <v>31</v>
      </c>
      <c r="M25" s="466" t="s">
        <v>31</v>
      </c>
      <c r="N25" s="466">
        <v>146</v>
      </c>
      <c r="O25" s="466">
        <v>135</v>
      </c>
      <c r="P25" s="466" t="s">
        <v>31</v>
      </c>
      <c r="Q25" s="466" t="s">
        <v>31</v>
      </c>
      <c r="R25" s="466">
        <v>125</v>
      </c>
      <c r="S25" s="466" t="s">
        <v>31</v>
      </c>
      <c r="T25" s="466" t="s">
        <v>31</v>
      </c>
      <c r="U25" s="466" t="s">
        <v>31</v>
      </c>
      <c r="V25" s="466" t="s">
        <v>31</v>
      </c>
      <c r="W25" s="466" t="s">
        <v>31</v>
      </c>
      <c r="X25" s="466">
        <v>110</v>
      </c>
      <c r="Y25" s="466">
        <v>135</v>
      </c>
      <c r="Z25" s="466" t="s">
        <v>31</v>
      </c>
      <c r="AA25" s="524">
        <v>275</v>
      </c>
      <c r="AB25" s="2"/>
      <c r="AC25" s="1"/>
    </row>
    <row r="26" spans="1:29" x14ac:dyDescent="0.2">
      <c r="A26" s="465"/>
      <c r="B26" s="537" t="s">
        <v>659</v>
      </c>
      <c r="C26" s="534">
        <v>18</v>
      </c>
      <c r="D26" s="466" t="s">
        <v>31</v>
      </c>
      <c r="E26" s="466">
        <v>45</v>
      </c>
      <c r="F26" s="466" t="s">
        <v>31</v>
      </c>
      <c r="G26" s="466" t="s">
        <v>31</v>
      </c>
      <c r="H26" s="466" t="s">
        <v>31</v>
      </c>
      <c r="I26" s="466" t="s">
        <v>31</v>
      </c>
      <c r="J26" s="466">
        <v>115</v>
      </c>
      <c r="K26" s="466" t="s">
        <v>31</v>
      </c>
      <c r="L26" s="466" t="s">
        <v>31</v>
      </c>
      <c r="M26" s="466" t="s">
        <v>31</v>
      </c>
      <c r="N26" s="466" t="s">
        <v>31</v>
      </c>
      <c r="O26" s="466" t="s">
        <v>31</v>
      </c>
      <c r="P26" s="466" t="s">
        <v>31</v>
      </c>
      <c r="Q26" s="466" t="s">
        <v>31</v>
      </c>
      <c r="R26" s="466" t="s">
        <v>31</v>
      </c>
      <c r="S26" s="466" t="s">
        <v>31</v>
      </c>
      <c r="T26" s="466" t="s">
        <v>31</v>
      </c>
      <c r="U26" s="466" t="s">
        <v>31</v>
      </c>
      <c r="V26" s="466" t="s">
        <v>31</v>
      </c>
      <c r="W26" s="466" t="s">
        <v>31</v>
      </c>
      <c r="X26" s="466" t="s">
        <v>31</v>
      </c>
      <c r="Y26" s="466" t="s">
        <v>31</v>
      </c>
      <c r="Z26" s="466" t="s">
        <v>31</v>
      </c>
      <c r="AA26" s="524" t="s">
        <v>31</v>
      </c>
      <c r="AB26" s="2"/>
      <c r="AC26" s="1"/>
    </row>
    <row r="27" spans="1:29" x14ac:dyDescent="0.2">
      <c r="A27" s="465"/>
      <c r="B27" s="537" t="s">
        <v>660</v>
      </c>
      <c r="C27" s="534" t="s">
        <v>31</v>
      </c>
      <c r="D27" s="466" t="s">
        <v>31</v>
      </c>
      <c r="E27" s="466">
        <v>65</v>
      </c>
      <c r="F27" s="466">
        <v>60</v>
      </c>
      <c r="G27" s="466" t="s">
        <v>31</v>
      </c>
      <c r="H27" s="466">
        <v>80</v>
      </c>
      <c r="I27" s="466" t="s">
        <v>31</v>
      </c>
      <c r="J27" s="466">
        <v>130</v>
      </c>
      <c r="K27" s="466">
        <v>130</v>
      </c>
      <c r="L27" s="466" t="s">
        <v>31</v>
      </c>
      <c r="M27" s="466">
        <v>120</v>
      </c>
      <c r="N27" s="466">
        <v>140</v>
      </c>
      <c r="O27" s="466">
        <v>100</v>
      </c>
      <c r="P27" s="466" t="s">
        <v>31</v>
      </c>
      <c r="Q27" s="466" t="s">
        <v>31</v>
      </c>
      <c r="R27" s="466">
        <v>90</v>
      </c>
      <c r="S27" s="466" t="s">
        <v>31</v>
      </c>
      <c r="T27" s="466" t="s">
        <v>31</v>
      </c>
      <c r="U27" s="466" t="s">
        <v>31</v>
      </c>
      <c r="V27" s="466" t="s">
        <v>31</v>
      </c>
      <c r="W27" s="466" t="s">
        <v>31</v>
      </c>
      <c r="X27" s="466" t="s">
        <v>31</v>
      </c>
      <c r="Y27" s="466" t="s">
        <v>31</v>
      </c>
      <c r="Z27" s="466">
        <v>220</v>
      </c>
      <c r="AA27" s="524">
        <v>240</v>
      </c>
      <c r="AB27" s="2"/>
      <c r="AC27" s="1"/>
    </row>
    <row r="28" spans="1:29" x14ac:dyDescent="0.2">
      <c r="A28" s="465"/>
      <c r="B28" s="537" t="s">
        <v>661</v>
      </c>
      <c r="C28" s="534">
        <v>17</v>
      </c>
      <c r="D28" s="466">
        <v>18</v>
      </c>
      <c r="E28" s="466" t="s">
        <v>31</v>
      </c>
      <c r="F28" s="466" t="s">
        <v>31</v>
      </c>
      <c r="G28" s="466" t="s">
        <v>31</v>
      </c>
      <c r="H28" s="466" t="s">
        <v>31</v>
      </c>
      <c r="I28" s="466">
        <v>118</v>
      </c>
      <c r="J28" s="466">
        <v>138</v>
      </c>
      <c r="K28" s="466">
        <v>188</v>
      </c>
      <c r="L28" s="466">
        <v>148</v>
      </c>
      <c r="M28" s="466">
        <v>148</v>
      </c>
      <c r="N28" s="466">
        <v>190</v>
      </c>
      <c r="O28" s="466">
        <v>168</v>
      </c>
      <c r="P28" s="466" t="s">
        <v>31</v>
      </c>
      <c r="Q28" s="466" t="s">
        <v>31</v>
      </c>
      <c r="R28" s="466" t="s">
        <v>31</v>
      </c>
      <c r="S28" s="466" t="s">
        <v>31</v>
      </c>
      <c r="T28" s="466"/>
      <c r="U28" s="466">
        <v>-148</v>
      </c>
      <c r="V28" s="466">
        <v>328</v>
      </c>
      <c r="W28" s="466" t="s">
        <v>31</v>
      </c>
      <c r="X28" s="466" t="s">
        <v>31</v>
      </c>
      <c r="Y28" s="466" t="s">
        <v>31</v>
      </c>
      <c r="Z28" s="466" t="s">
        <v>31</v>
      </c>
      <c r="AA28" s="524">
        <v>348</v>
      </c>
      <c r="AB28" s="2"/>
      <c r="AC28" s="1"/>
    </row>
    <row r="29" spans="1:29" x14ac:dyDescent="0.2">
      <c r="A29" s="465"/>
      <c r="B29" s="537" t="s">
        <v>704</v>
      </c>
      <c r="C29" s="538">
        <v>15</v>
      </c>
      <c r="D29" s="523">
        <v>29</v>
      </c>
      <c r="E29" s="523">
        <v>59</v>
      </c>
      <c r="F29" s="523">
        <v>45</v>
      </c>
      <c r="G29" s="523" t="s">
        <v>31</v>
      </c>
      <c r="H29" s="523">
        <v>69</v>
      </c>
      <c r="I29" s="523">
        <v>90</v>
      </c>
      <c r="J29" s="523">
        <v>129</v>
      </c>
      <c r="K29" s="523">
        <v>149</v>
      </c>
      <c r="L29" s="523" t="s">
        <v>31</v>
      </c>
      <c r="M29" s="523">
        <v>120</v>
      </c>
      <c r="N29" s="523">
        <v>129</v>
      </c>
      <c r="O29" s="523">
        <v>119</v>
      </c>
      <c r="P29" s="523" t="s">
        <v>31</v>
      </c>
      <c r="Q29" s="523" t="s">
        <v>31</v>
      </c>
      <c r="R29" s="523">
        <v>119</v>
      </c>
      <c r="S29" s="466"/>
      <c r="T29" s="523">
        <v>35</v>
      </c>
      <c r="U29" s="523">
        <v>99</v>
      </c>
      <c r="V29" s="523">
        <v>250</v>
      </c>
      <c r="W29" s="523" t="s">
        <v>31</v>
      </c>
      <c r="X29" s="523">
        <v>149</v>
      </c>
      <c r="Y29" s="523" t="s">
        <v>31</v>
      </c>
      <c r="Z29" s="523" t="s">
        <v>31</v>
      </c>
      <c r="AA29" s="527" t="s">
        <v>31</v>
      </c>
      <c r="AB29" s="2"/>
      <c r="AC29" s="1"/>
    </row>
    <row r="30" spans="1:29" x14ac:dyDescent="0.2">
      <c r="A30" s="465"/>
      <c r="B30" s="537" t="s">
        <v>662</v>
      </c>
      <c r="C30" s="534"/>
      <c r="D30" s="466"/>
      <c r="E30" s="466">
        <v>53</v>
      </c>
      <c r="F30" s="466"/>
      <c r="G30" s="466"/>
      <c r="H30" s="466"/>
      <c r="I30" s="466"/>
      <c r="J30" s="466">
        <v>149</v>
      </c>
      <c r="K30" s="466">
        <v>146</v>
      </c>
      <c r="L30" s="466">
        <v>223</v>
      </c>
      <c r="M30" s="466">
        <v>146</v>
      </c>
      <c r="N30" s="466"/>
      <c r="O30" s="466"/>
      <c r="P30" s="466"/>
      <c r="Q30" s="466"/>
      <c r="R30" s="466"/>
      <c r="S30" s="466"/>
      <c r="T30" s="466"/>
      <c r="U30" s="466"/>
      <c r="V30" s="466">
        <v>318</v>
      </c>
      <c r="W30" s="466"/>
      <c r="X30" s="466"/>
      <c r="Y30" s="466"/>
      <c r="Z30" s="466"/>
      <c r="AA30" s="524">
        <v>610</v>
      </c>
      <c r="AB30" s="2"/>
      <c r="AC30" s="1"/>
    </row>
    <row r="31" spans="1:29" x14ac:dyDescent="0.2">
      <c r="A31" s="465"/>
      <c r="B31" s="539" t="s">
        <v>702</v>
      </c>
      <c r="C31" s="535">
        <v>16</v>
      </c>
      <c r="D31" s="525">
        <v>29</v>
      </c>
      <c r="E31" s="525">
        <v>65</v>
      </c>
      <c r="F31" s="525">
        <v>60</v>
      </c>
      <c r="G31" s="525">
        <v>60</v>
      </c>
      <c r="H31" s="528">
        <v>80</v>
      </c>
      <c r="I31" s="525">
        <v>125</v>
      </c>
      <c r="J31" s="525">
        <v>139</v>
      </c>
      <c r="K31" s="525">
        <v>149</v>
      </c>
      <c r="L31" s="525">
        <v>160</v>
      </c>
      <c r="M31" s="525">
        <v>140</v>
      </c>
      <c r="N31" s="525">
        <v>155</v>
      </c>
      <c r="O31" s="525">
        <v>149</v>
      </c>
      <c r="P31" s="525">
        <v>139</v>
      </c>
      <c r="Q31" s="525">
        <v>149</v>
      </c>
      <c r="R31" s="525">
        <v>119</v>
      </c>
      <c r="S31" s="525">
        <v>119</v>
      </c>
      <c r="T31" s="525">
        <v>60</v>
      </c>
      <c r="U31" s="525">
        <v>119</v>
      </c>
      <c r="V31" s="525">
        <v>290</v>
      </c>
      <c r="W31" s="525" t="s">
        <v>663</v>
      </c>
      <c r="X31" s="525">
        <v>169</v>
      </c>
      <c r="Y31" s="525">
        <v>169</v>
      </c>
      <c r="Z31" s="525">
        <v>320</v>
      </c>
      <c r="AA31" s="526">
        <v>399</v>
      </c>
      <c r="AB31" s="2"/>
      <c r="AC31" s="1"/>
    </row>
    <row r="32" spans="1:29" x14ac:dyDescent="0.2">
      <c r="A32" s="1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"/>
      <c r="AC32" s="1"/>
    </row>
    <row r="33" spans="1:29" s="394" customFormat="1" ht="29" x14ac:dyDescent="0.2">
      <c r="A33" s="468"/>
      <c r="B33" s="540" t="s">
        <v>701</v>
      </c>
      <c r="C33" s="541" t="s">
        <v>664</v>
      </c>
      <c r="D33" s="542" t="s">
        <v>665</v>
      </c>
      <c r="E33" s="542" t="s">
        <v>666</v>
      </c>
      <c r="F33" s="542" t="s">
        <v>667</v>
      </c>
      <c r="G33" s="542" t="s">
        <v>668</v>
      </c>
      <c r="H33" s="542" t="s">
        <v>669</v>
      </c>
      <c r="I33" s="542" t="s">
        <v>670</v>
      </c>
      <c r="J33" s="542" t="s">
        <v>671</v>
      </c>
      <c r="K33" s="542" t="s">
        <v>672</v>
      </c>
      <c r="L33" s="542" t="s">
        <v>673</v>
      </c>
      <c r="M33" s="542" t="s">
        <v>674</v>
      </c>
      <c r="N33" s="542" t="s">
        <v>675</v>
      </c>
      <c r="O33" s="542" t="s">
        <v>676</v>
      </c>
      <c r="P33" s="542" t="s">
        <v>677</v>
      </c>
      <c r="Q33" s="542" t="s">
        <v>678</v>
      </c>
      <c r="R33" s="542" t="s">
        <v>679</v>
      </c>
      <c r="S33" s="542" t="s">
        <v>680</v>
      </c>
      <c r="T33" s="542" t="s">
        <v>681</v>
      </c>
      <c r="U33" s="542" t="s">
        <v>682</v>
      </c>
      <c r="V33" s="542" t="s">
        <v>683</v>
      </c>
      <c r="W33" s="542" t="s">
        <v>684</v>
      </c>
      <c r="X33" s="542" t="s">
        <v>685</v>
      </c>
      <c r="Y33" s="542" t="s">
        <v>686</v>
      </c>
      <c r="Z33" s="542" t="s">
        <v>687</v>
      </c>
      <c r="AA33" s="543" t="s">
        <v>688</v>
      </c>
      <c r="AB33" s="474"/>
      <c r="AC33" s="1"/>
    </row>
    <row r="34" spans="1:29" x14ac:dyDescent="0.2">
      <c r="A34" s="465"/>
      <c r="B34" s="536" t="s">
        <v>689</v>
      </c>
      <c r="C34" s="533" t="s">
        <v>31</v>
      </c>
      <c r="D34" s="529">
        <v>55</v>
      </c>
      <c r="E34" s="529">
        <v>45</v>
      </c>
      <c r="F34" s="529" t="s">
        <v>31</v>
      </c>
      <c r="G34" s="529">
        <v>150</v>
      </c>
      <c r="H34" s="529">
        <v>90</v>
      </c>
      <c r="I34" s="529" t="s">
        <v>31</v>
      </c>
      <c r="J34" s="529" t="s">
        <v>31</v>
      </c>
      <c r="K34" s="529" t="s">
        <v>31</v>
      </c>
      <c r="L34" s="529">
        <v>15</v>
      </c>
      <c r="M34" s="529" t="s">
        <v>31</v>
      </c>
      <c r="N34" s="529">
        <v>80</v>
      </c>
      <c r="O34" s="529" t="s">
        <v>31</v>
      </c>
      <c r="P34" s="529" t="s">
        <v>31</v>
      </c>
      <c r="Q34" s="529" t="s">
        <v>31</v>
      </c>
      <c r="R34" s="529">
        <v>50</v>
      </c>
      <c r="S34" s="529">
        <v>230</v>
      </c>
      <c r="T34" s="529">
        <v>175</v>
      </c>
      <c r="U34" s="529">
        <v>280</v>
      </c>
      <c r="V34" s="529" t="s">
        <v>31</v>
      </c>
      <c r="W34" s="529" t="s">
        <v>31</v>
      </c>
      <c r="X34" s="529" t="s">
        <v>31</v>
      </c>
      <c r="Y34" s="529" t="s">
        <v>31</v>
      </c>
      <c r="Z34" s="529" t="s">
        <v>31</v>
      </c>
      <c r="AA34" s="532"/>
      <c r="AB34" s="2"/>
      <c r="AC34" s="1"/>
    </row>
    <row r="35" spans="1:29" x14ac:dyDescent="0.2">
      <c r="A35" s="465"/>
      <c r="B35" s="537" t="s">
        <v>641</v>
      </c>
      <c r="C35" s="534" t="s">
        <v>31</v>
      </c>
      <c r="D35" s="466">
        <v>65</v>
      </c>
      <c r="E35" s="466" t="s">
        <v>31</v>
      </c>
      <c r="F35" s="466" t="s">
        <v>31</v>
      </c>
      <c r="G35" s="466" t="s">
        <v>31</v>
      </c>
      <c r="H35" s="466">
        <v>102</v>
      </c>
      <c r="I35" s="466" t="s">
        <v>31</v>
      </c>
      <c r="J35" s="466" t="s">
        <v>31</v>
      </c>
      <c r="K35" s="466" t="s">
        <v>31</v>
      </c>
      <c r="L35" s="466" t="s">
        <v>31</v>
      </c>
      <c r="M35" s="466" t="s">
        <v>31</v>
      </c>
      <c r="N35" s="466" t="s">
        <v>31</v>
      </c>
      <c r="O35" s="466" t="s">
        <v>31</v>
      </c>
      <c r="P35" s="466" t="s">
        <v>31</v>
      </c>
      <c r="Q35" s="466" t="s">
        <v>31</v>
      </c>
      <c r="R35" s="466" t="s">
        <v>31</v>
      </c>
      <c r="S35" s="466" t="s">
        <v>31</v>
      </c>
      <c r="T35" s="466" t="s">
        <v>31</v>
      </c>
      <c r="U35" s="466" t="s">
        <v>31</v>
      </c>
      <c r="V35" s="466" t="s">
        <v>31</v>
      </c>
      <c r="W35" s="466" t="s">
        <v>31</v>
      </c>
      <c r="X35" s="466" t="s">
        <v>31</v>
      </c>
      <c r="Y35" s="466" t="s">
        <v>690</v>
      </c>
      <c r="Z35" s="466">
        <v>179</v>
      </c>
      <c r="AA35" s="524">
        <v>51</v>
      </c>
      <c r="AB35" s="2"/>
      <c r="AC35" s="1"/>
    </row>
    <row r="36" spans="1:29" x14ac:dyDescent="0.2">
      <c r="A36" s="465"/>
      <c r="B36" s="537" t="s">
        <v>643</v>
      </c>
      <c r="C36" s="534" t="s">
        <v>31</v>
      </c>
      <c r="D36" s="466" t="s">
        <v>31</v>
      </c>
      <c r="E36" s="466" t="s">
        <v>31</v>
      </c>
      <c r="F36" s="466" t="s">
        <v>31</v>
      </c>
      <c r="G36" s="466" t="s">
        <v>31</v>
      </c>
      <c r="H36" s="466" t="s">
        <v>31</v>
      </c>
      <c r="I36" s="466" t="s">
        <v>31</v>
      </c>
      <c r="J36" s="466" t="s">
        <v>31</v>
      </c>
      <c r="K36" s="466" t="s">
        <v>31</v>
      </c>
      <c r="L36" s="466" t="s">
        <v>31</v>
      </c>
      <c r="M36" s="466" t="s">
        <v>31</v>
      </c>
      <c r="N36" s="466" t="s">
        <v>31</v>
      </c>
      <c r="O36" s="466" t="s">
        <v>31</v>
      </c>
      <c r="P36" s="466" t="s">
        <v>31</v>
      </c>
      <c r="Q36" s="466" t="s">
        <v>31</v>
      </c>
      <c r="R36" s="466" t="s">
        <v>31</v>
      </c>
      <c r="S36" s="466" t="s">
        <v>31</v>
      </c>
      <c r="T36" s="466">
        <v>200</v>
      </c>
      <c r="U36" s="466" t="s">
        <v>31</v>
      </c>
      <c r="V36" s="466" t="s">
        <v>31</v>
      </c>
      <c r="W36" s="466" t="s">
        <v>31</v>
      </c>
      <c r="X36" s="466" t="s">
        <v>31</v>
      </c>
      <c r="Y36" s="466">
        <v>50</v>
      </c>
      <c r="Z36" s="466" t="s">
        <v>31</v>
      </c>
      <c r="AA36" s="524" t="s">
        <v>31</v>
      </c>
      <c r="AB36" s="2"/>
      <c r="AC36" s="1"/>
    </row>
    <row r="37" spans="1:29" x14ac:dyDescent="0.2">
      <c r="A37" s="465"/>
      <c r="B37" s="537" t="s">
        <v>644</v>
      </c>
      <c r="C37" s="534" t="s">
        <v>31</v>
      </c>
      <c r="D37" s="466" t="s">
        <v>31</v>
      </c>
      <c r="E37" s="466" t="s">
        <v>31</v>
      </c>
      <c r="F37" s="466" t="s">
        <v>31</v>
      </c>
      <c r="G37" s="466" t="s">
        <v>31</v>
      </c>
      <c r="H37" s="466" t="s">
        <v>31</v>
      </c>
      <c r="I37" s="466" t="s">
        <v>31</v>
      </c>
      <c r="J37" s="466" t="s">
        <v>31</v>
      </c>
      <c r="K37" s="466" t="s">
        <v>31</v>
      </c>
      <c r="L37" s="466" t="s">
        <v>31</v>
      </c>
      <c r="M37" s="466" t="s">
        <v>31</v>
      </c>
      <c r="N37" s="466" t="s">
        <v>31</v>
      </c>
      <c r="O37" s="466" t="s">
        <v>31</v>
      </c>
      <c r="P37" s="466" t="s">
        <v>31</v>
      </c>
      <c r="Q37" s="466" t="s">
        <v>31</v>
      </c>
      <c r="R37" s="466" t="s">
        <v>31</v>
      </c>
      <c r="S37" s="466">
        <v>258</v>
      </c>
      <c r="T37" s="466" t="s">
        <v>691</v>
      </c>
      <c r="U37" s="466" t="s">
        <v>31</v>
      </c>
      <c r="V37" s="466" t="s">
        <v>31</v>
      </c>
      <c r="W37" s="466" t="s">
        <v>31</v>
      </c>
      <c r="X37" s="466" t="s">
        <v>31</v>
      </c>
      <c r="Y37" s="466" t="s">
        <v>31</v>
      </c>
      <c r="Z37" s="466" t="s">
        <v>31</v>
      </c>
      <c r="AA37" s="524" t="s">
        <v>31</v>
      </c>
      <c r="AB37" s="2"/>
      <c r="AC37" s="1"/>
    </row>
    <row r="38" spans="1:29" x14ac:dyDescent="0.2">
      <c r="A38" s="465"/>
      <c r="B38" s="537" t="s">
        <v>645</v>
      </c>
      <c r="C38" s="534">
        <v>122</v>
      </c>
      <c r="D38" s="466">
        <v>69</v>
      </c>
      <c r="E38" s="466">
        <v>52</v>
      </c>
      <c r="F38" s="466" t="s">
        <v>31</v>
      </c>
      <c r="G38" s="466">
        <v>340</v>
      </c>
      <c r="H38" s="466">
        <v>87</v>
      </c>
      <c r="I38" s="466">
        <v>220</v>
      </c>
      <c r="J38" s="466">
        <v>300</v>
      </c>
      <c r="K38" s="466">
        <v>600</v>
      </c>
      <c r="L38" s="466">
        <v>17</v>
      </c>
      <c r="M38" s="466" t="s">
        <v>31</v>
      </c>
      <c r="N38" s="466">
        <v>133</v>
      </c>
      <c r="O38" s="466" t="s">
        <v>31</v>
      </c>
      <c r="P38" s="466" t="s">
        <v>31</v>
      </c>
      <c r="Q38" s="466" t="s">
        <v>31</v>
      </c>
      <c r="R38" s="466">
        <v>34</v>
      </c>
      <c r="S38" s="466" t="s">
        <v>31</v>
      </c>
      <c r="T38" s="466">
        <v>420</v>
      </c>
      <c r="U38" s="466" t="s">
        <v>31</v>
      </c>
      <c r="V38" s="466" t="s">
        <v>31</v>
      </c>
      <c r="W38" s="466"/>
      <c r="X38" s="466">
        <v>227</v>
      </c>
      <c r="Y38" s="466" t="s">
        <v>31</v>
      </c>
      <c r="Z38" s="466" t="s">
        <v>31</v>
      </c>
      <c r="AA38" s="524" t="s">
        <v>31</v>
      </c>
      <c r="AB38" s="2"/>
      <c r="AC38" s="1"/>
    </row>
    <row r="39" spans="1:29" x14ac:dyDescent="0.2">
      <c r="A39" s="465"/>
      <c r="B39" s="537" t="s">
        <v>646</v>
      </c>
      <c r="C39" s="534" t="s">
        <v>31</v>
      </c>
      <c r="D39" s="466">
        <v>87</v>
      </c>
      <c r="E39" s="466">
        <v>65</v>
      </c>
      <c r="F39" s="466" t="s">
        <v>31</v>
      </c>
      <c r="G39" s="466" t="s">
        <v>31</v>
      </c>
      <c r="H39" s="466">
        <v>96</v>
      </c>
      <c r="I39" s="466" t="s">
        <v>31</v>
      </c>
      <c r="J39" s="466">
        <v>318</v>
      </c>
      <c r="K39" s="466" t="s">
        <v>31</v>
      </c>
      <c r="L39" s="466" t="s">
        <v>31</v>
      </c>
      <c r="M39" s="466">
        <v>20</v>
      </c>
      <c r="N39" s="466">
        <v>120</v>
      </c>
      <c r="O39" s="466">
        <v>500</v>
      </c>
      <c r="P39" s="466" t="s">
        <v>31</v>
      </c>
      <c r="Q39" s="466" t="s">
        <v>31</v>
      </c>
      <c r="R39" s="466" t="s">
        <v>31</v>
      </c>
      <c r="S39" s="466" t="s">
        <v>31</v>
      </c>
      <c r="T39" s="466">
        <v>300</v>
      </c>
      <c r="U39" s="466" t="s">
        <v>31</v>
      </c>
      <c r="V39" s="466" t="s">
        <v>31</v>
      </c>
      <c r="W39" s="466" t="s">
        <v>31</v>
      </c>
      <c r="X39" s="466" t="s">
        <v>31</v>
      </c>
      <c r="Y39" s="466" t="s">
        <v>31</v>
      </c>
      <c r="Z39" s="466" t="s">
        <v>31</v>
      </c>
      <c r="AA39" s="524" t="s">
        <v>31</v>
      </c>
      <c r="AB39" s="2"/>
      <c r="AC39" s="1"/>
    </row>
    <row r="40" spans="1:29" x14ac:dyDescent="0.2">
      <c r="A40" s="465"/>
      <c r="B40" s="537" t="s">
        <v>647</v>
      </c>
      <c r="C40" s="534" t="s">
        <v>31</v>
      </c>
      <c r="D40" s="466">
        <v>70</v>
      </c>
      <c r="E40" s="466">
        <v>45</v>
      </c>
      <c r="F40" s="466" t="s">
        <v>31</v>
      </c>
      <c r="G40" s="466" t="s">
        <v>31</v>
      </c>
      <c r="H40" s="466">
        <v>70</v>
      </c>
      <c r="I40" s="466">
        <v>185</v>
      </c>
      <c r="J40" s="466">
        <v>245</v>
      </c>
      <c r="K40" s="466" t="s">
        <v>31</v>
      </c>
      <c r="L40" s="466">
        <v>18</v>
      </c>
      <c r="M40" s="466">
        <v>35</v>
      </c>
      <c r="N40" s="466" t="s">
        <v>31</v>
      </c>
      <c r="O40" s="466">
        <v>1000</v>
      </c>
      <c r="P40" s="466" t="s">
        <v>31</v>
      </c>
      <c r="Q40" s="466" t="s">
        <v>31</v>
      </c>
      <c r="R40" s="466">
        <v>22</v>
      </c>
      <c r="S40" s="466">
        <v>380</v>
      </c>
      <c r="T40" s="466">
        <v>210</v>
      </c>
      <c r="U40" s="466" t="s">
        <v>31</v>
      </c>
      <c r="V40" s="466" t="s">
        <v>31</v>
      </c>
      <c r="W40" s="466" t="s">
        <v>31</v>
      </c>
      <c r="X40" s="466">
        <v>355</v>
      </c>
      <c r="Y40" s="466">
        <v>160</v>
      </c>
      <c r="Z40" s="466" t="s">
        <v>31</v>
      </c>
      <c r="AA40" s="524">
        <v>65</v>
      </c>
      <c r="AB40" s="2"/>
      <c r="AC40" s="1"/>
    </row>
    <row r="41" spans="1:29" x14ac:dyDescent="0.2">
      <c r="A41" s="465"/>
      <c r="B41" s="537" t="s">
        <v>649</v>
      </c>
      <c r="C41" s="534" t="s">
        <v>31</v>
      </c>
      <c r="D41" s="466" t="s">
        <v>31</v>
      </c>
      <c r="E41" s="466">
        <v>78</v>
      </c>
      <c r="F41" s="466" t="s">
        <v>31</v>
      </c>
      <c r="G41" s="466" t="s">
        <v>31</v>
      </c>
      <c r="H41" s="466">
        <v>92</v>
      </c>
      <c r="I41" s="466" t="s">
        <v>31</v>
      </c>
      <c r="J41" s="466" t="s">
        <v>31</v>
      </c>
      <c r="K41" s="466" t="s">
        <v>31</v>
      </c>
      <c r="L41" s="466" t="s">
        <v>31</v>
      </c>
      <c r="M41" s="466" t="s">
        <v>31</v>
      </c>
      <c r="N41" s="466">
        <v>78</v>
      </c>
      <c r="O41" s="466" t="s">
        <v>31</v>
      </c>
      <c r="P41" s="466" t="s">
        <v>31</v>
      </c>
      <c r="Q41" s="466" t="s">
        <v>31</v>
      </c>
      <c r="R41" s="466" t="s">
        <v>31</v>
      </c>
      <c r="S41" s="466" t="s">
        <v>31</v>
      </c>
      <c r="T41" s="466">
        <v>181</v>
      </c>
      <c r="U41" s="466" t="s">
        <v>31</v>
      </c>
      <c r="V41" s="466" t="s">
        <v>31</v>
      </c>
      <c r="W41" s="466" t="s">
        <v>31</v>
      </c>
      <c r="X41" s="466" t="s">
        <v>31</v>
      </c>
      <c r="Y41" s="466" t="s">
        <v>31</v>
      </c>
      <c r="Z41" s="466" t="s">
        <v>31</v>
      </c>
      <c r="AA41" s="524" t="s">
        <v>31</v>
      </c>
      <c r="AB41" s="2"/>
      <c r="AC41" s="1"/>
    </row>
    <row r="42" spans="1:29" x14ac:dyDescent="0.2">
      <c r="A42" s="465"/>
      <c r="B42" s="537" t="s">
        <v>650</v>
      </c>
      <c r="C42" s="534" t="s">
        <v>31</v>
      </c>
      <c r="D42" s="466">
        <v>95</v>
      </c>
      <c r="E42" s="466">
        <v>150</v>
      </c>
      <c r="F42" s="466" t="s">
        <v>31</v>
      </c>
      <c r="G42" s="466">
        <v>500</v>
      </c>
      <c r="H42" s="466">
        <v>220</v>
      </c>
      <c r="I42" s="466" t="s">
        <v>31</v>
      </c>
      <c r="J42" s="466" t="s">
        <v>31</v>
      </c>
      <c r="K42" s="466" t="s">
        <v>31</v>
      </c>
      <c r="L42" s="466">
        <v>25</v>
      </c>
      <c r="M42" s="466" t="s">
        <v>31</v>
      </c>
      <c r="N42" s="466" t="s">
        <v>31</v>
      </c>
      <c r="O42" s="466" t="s">
        <v>31</v>
      </c>
      <c r="P42" s="466" t="s">
        <v>31</v>
      </c>
      <c r="Q42" s="466" t="s">
        <v>31</v>
      </c>
      <c r="R42" s="466" t="s">
        <v>31</v>
      </c>
      <c r="S42" s="466" t="s">
        <v>31</v>
      </c>
      <c r="T42" s="466">
        <v>390</v>
      </c>
      <c r="U42" s="466" t="s">
        <v>31</v>
      </c>
      <c r="V42" s="466" t="s">
        <v>31</v>
      </c>
      <c r="W42" s="466" t="s">
        <v>31</v>
      </c>
      <c r="X42" s="466">
        <v>420</v>
      </c>
      <c r="Y42" s="466" t="s">
        <v>31</v>
      </c>
      <c r="Z42" s="466" t="s">
        <v>31</v>
      </c>
      <c r="AA42" s="524" t="s">
        <v>31</v>
      </c>
      <c r="AB42" s="2"/>
      <c r="AC42" s="1"/>
    </row>
    <row r="43" spans="1:29" x14ac:dyDescent="0.2">
      <c r="A43" s="465"/>
      <c r="B43" s="537" t="s">
        <v>651</v>
      </c>
      <c r="C43" s="534">
        <v>170</v>
      </c>
      <c r="D43" s="466">
        <v>85</v>
      </c>
      <c r="E43" s="466">
        <v>86</v>
      </c>
      <c r="F43" s="466" t="s">
        <v>31</v>
      </c>
      <c r="G43" s="466" t="s">
        <v>31</v>
      </c>
      <c r="H43" s="466">
        <v>113</v>
      </c>
      <c r="I43" s="466">
        <v>256</v>
      </c>
      <c r="J43" s="466" t="s">
        <v>31</v>
      </c>
      <c r="K43" s="466" t="s">
        <v>31</v>
      </c>
      <c r="L43" s="466" t="s">
        <v>31</v>
      </c>
      <c r="M43" s="466" t="s">
        <v>31</v>
      </c>
      <c r="N43" s="466">
        <v>85</v>
      </c>
      <c r="O43" s="466" t="s">
        <v>31</v>
      </c>
      <c r="P43" s="466" t="s">
        <v>31</v>
      </c>
      <c r="Q43" s="466" t="s">
        <v>31</v>
      </c>
      <c r="R43" s="466" t="s">
        <v>31</v>
      </c>
      <c r="S43" s="466" t="s">
        <v>31</v>
      </c>
      <c r="T43" s="466">
        <v>420</v>
      </c>
      <c r="U43" s="466" t="s">
        <v>31</v>
      </c>
      <c r="V43" s="466" t="s">
        <v>31</v>
      </c>
      <c r="W43" s="466" t="s">
        <v>31</v>
      </c>
      <c r="X43" s="466" t="s">
        <v>31</v>
      </c>
      <c r="Y43" s="466" t="s">
        <v>31</v>
      </c>
      <c r="Z43" s="466" t="s">
        <v>31</v>
      </c>
      <c r="AA43" s="524" t="s">
        <v>31</v>
      </c>
      <c r="AB43" s="2"/>
      <c r="AC43" s="1"/>
    </row>
    <row r="44" spans="1:29" x14ac:dyDescent="0.2">
      <c r="A44" s="465"/>
      <c r="B44" s="537" t="s">
        <v>652</v>
      </c>
      <c r="C44" s="534" t="s">
        <v>31</v>
      </c>
      <c r="D44" s="466">
        <v>56</v>
      </c>
      <c r="E44" s="466">
        <v>40</v>
      </c>
      <c r="F44" s="466" t="s">
        <v>31</v>
      </c>
      <c r="G44" s="466" t="s">
        <v>31</v>
      </c>
      <c r="H44" s="466" t="s">
        <v>31</v>
      </c>
      <c r="I44" s="466" t="s">
        <v>31</v>
      </c>
      <c r="J44" s="466" t="s">
        <v>31</v>
      </c>
      <c r="K44" s="466" t="s">
        <v>31</v>
      </c>
      <c r="L44" s="466">
        <v>58</v>
      </c>
      <c r="M44" s="466" t="s">
        <v>31</v>
      </c>
      <c r="N44" s="466" t="s">
        <v>31</v>
      </c>
      <c r="O44" s="466" t="s">
        <v>31</v>
      </c>
      <c r="P44" s="466" t="s">
        <v>31</v>
      </c>
      <c r="Q44" s="466" t="s">
        <v>31</v>
      </c>
      <c r="R44" s="466" t="s">
        <v>31</v>
      </c>
      <c r="S44" s="466" t="s">
        <v>31</v>
      </c>
      <c r="T44" s="466" t="s">
        <v>31</v>
      </c>
      <c r="U44" s="466" t="s">
        <v>31</v>
      </c>
      <c r="V44" s="466" t="s">
        <v>31</v>
      </c>
      <c r="W44" s="466" t="s">
        <v>31</v>
      </c>
      <c r="X44" s="466">
        <v>158</v>
      </c>
      <c r="Y44" s="466" t="s">
        <v>31</v>
      </c>
      <c r="Z44" s="466" t="s">
        <v>31</v>
      </c>
      <c r="AA44" s="524" t="s">
        <v>31</v>
      </c>
      <c r="AB44" s="2"/>
      <c r="AC44" s="1"/>
    </row>
    <row r="45" spans="1:29" x14ac:dyDescent="0.2">
      <c r="A45" s="465"/>
      <c r="B45" s="537" t="s">
        <v>692</v>
      </c>
      <c r="C45" s="534" t="s">
        <v>31</v>
      </c>
      <c r="D45" s="466">
        <v>75</v>
      </c>
      <c r="E45" s="466">
        <v>70</v>
      </c>
      <c r="F45" s="466" t="s">
        <v>31</v>
      </c>
      <c r="G45" s="466" t="s">
        <v>31</v>
      </c>
      <c r="H45" s="466" t="s">
        <v>31</v>
      </c>
      <c r="I45" s="466" t="s">
        <v>31</v>
      </c>
      <c r="J45" s="466" t="s">
        <v>31</v>
      </c>
      <c r="K45" s="466" t="s">
        <v>31</v>
      </c>
      <c r="L45" s="466" t="s">
        <v>31</v>
      </c>
      <c r="M45" s="466" t="s">
        <v>31</v>
      </c>
      <c r="N45" s="466" t="s">
        <v>31</v>
      </c>
      <c r="O45" s="466" t="s">
        <v>31</v>
      </c>
      <c r="P45" s="466" t="s">
        <v>31</v>
      </c>
      <c r="Q45" s="466" t="s">
        <v>31</v>
      </c>
      <c r="R45" s="466" t="s">
        <v>31</v>
      </c>
      <c r="S45" s="466" t="s">
        <v>31</v>
      </c>
      <c r="T45" s="466" t="s">
        <v>31</v>
      </c>
      <c r="U45" s="466" t="s">
        <v>31</v>
      </c>
      <c r="V45" s="466" t="s">
        <v>31</v>
      </c>
      <c r="W45" s="466" t="s">
        <v>31</v>
      </c>
      <c r="X45" s="466" t="s">
        <v>31</v>
      </c>
      <c r="Y45" s="466" t="s">
        <v>31</v>
      </c>
      <c r="Z45" s="466" t="s">
        <v>31</v>
      </c>
      <c r="AA45" s="524" t="s">
        <v>31</v>
      </c>
      <c r="AB45" s="2"/>
      <c r="AC45" s="1"/>
    </row>
    <row r="46" spans="1:29" x14ac:dyDescent="0.2">
      <c r="A46" s="465"/>
      <c r="B46" s="537" t="s">
        <v>654</v>
      </c>
      <c r="C46" s="534" t="s">
        <v>31</v>
      </c>
      <c r="D46" s="466">
        <v>79</v>
      </c>
      <c r="E46" s="466" t="s">
        <v>31</v>
      </c>
      <c r="F46" s="466" t="s">
        <v>31</v>
      </c>
      <c r="G46" s="466" t="s">
        <v>31</v>
      </c>
      <c r="H46" s="466" t="s">
        <v>31</v>
      </c>
      <c r="I46" s="466" t="s">
        <v>31</v>
      </c>
      <c r="J46" s="466" t="s">
        <v>31</v>
      </c>
      <c r="K46" s="466" t="s">
        <v>31</v>
      </c>
      <c r="L46" s="466" t="s">
        <v>31</v>
      </c>
      <c r="M46" s="466" t="s">
        <v>31</v>
      </c>
      <c r="N46" s="466" t="s">
        <v>31</v>
      </c>
      <c r="O46" s="466" t="s">
        <v>31</v>
      </c>
      <c r="P46" s="466" t="s">
        <v>31</v>
      </c>
      <c r="Q46" s="466" t="s">
        <v>31</v>
      </c>
      <c r="R46" s="466" t="s">
        <v>31</v>
      </c>
      <c r="S46" s="466" t="s">
        <v>31</v>
      </c>
      <c r="T46" s="466" t="s">
        <v>31</v>
      </c>
      <c r="U46" s="466" t="s">
        <v>31</v>
      </c>
      <c r="V46" s="466" t="s">
        <v>31</v>
      </c>
      <c r="W46" s="466">
        <v>85</v>
      </c>
      <c r="X46" s="466" t="s">
        <v>31</v>
      </c>
      <c r="Y46" s="466" t="s">
        <v>31</v>
      </c>
      <c r="Z46" s="466" t="s">
        <v>31</v>
      </c>
      <c r="AA46" s="524"/>
      <c r="AB46" s="2"/>
      <c r="AC46" s="1"/>
    </row>
    <row r="47" spans="1:29" x14ac:dyDescent="0.2">
      <c r="A47" s="465"/>
      <c r="B47" s="537" t="s">
        <v>655</v>
      </c>
      <c r="C47" s="534" t="s">
        <v>31</v>
      </c>
      <c r="D47" s="466">
        <v>45</v>
      </c>
      <c r="E47" s="466">
        <v>70</v>
      </c>
      <c r="F47" s="466" t="s">
        <v>31</v>
      </c>
      <c r="G47" s="466" t="s">
        <v>31</v>
      </c>
      <c r="H47" s="466" t="s">
        <v>31</v>
      </c>
      <c r="I47" s="466" t="s">
        <v>31</v>
      </c>
      <c r="J47" s="466" t="s">
        <v>31</v>
      </c>
      <c r="K47" s="466" t="s">
        <v>31</v>
      </c>
      <c r="L47" s="466" t="s">
        <v>31</v>
      </c>
      <c r="M47" s="466" t="s">
        <v>31</v>
      </c>
      <c r="N47" s="466" t="s">
        <v>31</v>
      </c>
      <c r="O47" s="466" t="s">
        <v>31</v>
      </c>
      <c r="P47" s="466" t="s">
        <v>31</v>
      </c>
      <c r="Q47" s="466" t="s">
        <v>31</v>
      </c>
      <c r="R47" s="466">
        <v>16</v>
      </c>
      <c r="S47" s="466">
        <v>180</v>
      </c>
      <c r="T47" s="466" t="s">
        <v>31</v>
      </c>
      <c r="U47" s="466" t="s">
        <v>31</v>
      </c>
      <c r="V47" s="466" t="s">
        <v>31</v>
      </c>
      <c r="W47" s="466" t="s">
        <v>31</v>
      </c>
      <c r="X47" s="466">
        <v>160</v>
      </c>
      <c r="Y47" s="466" t="s">
        <v>31</v>
      </c>
      <c r="Z47" s="466" t="s">
        <v>31</v>
      </c>
      <c r="AA47" s="524" t="s">
        <v>31</v>
      </c>
      <c r="AB47" s="2"/>
      <c r="AC47" s="1"/>
    </row>
    <row r="48" spans="1:29" x14ac:dyDescent="0.2">
      <c r="A48" s="465"/>
      <c r="B48" s="537" t="s">
        <v>693</v>
      </c>
      <c r="C48" s="534" t="s">
        <v>31</v>
      </c>
      <c r="D48" s="466">
        <v>95</v>
      </c>
      <c r="E48" s="466" t="s">
        <v>31</v>
      </c>
      <c r="F48" s="466">
        <v>125</v>
      </c>
      <c r="G48" s="466" t="s">
        <v>31</v>
      </c>
      <c r="H48" s="466" t="s">
        <v>31</v>
      </c>
      <c r="I48" s="466" t="s">
        <v>31</v>
      </c>
      <c r="J48" s="466">
        <v>115</v>
      </c>
      <c r="K48" s="466" t="s">
        <v>31</v>
      </c>
      <c r="L48" s="466" t="s">
        <v>31</v>
      </c>
      <c r="M48" s="466" t="s">
        <v>31</v>
      </c>
      <c r="N48" s="466">
        <v>125</v>
      </c>
      <c r="O48" s="466">
        <v>550</v>
      </c>
      <c r="P48" s="466" t="s">
        <v>31</v>
      </c>
      <c r="Q48" s="466" t="s">
        <v>31</v>
      </c>
      <c r="R48" s="466" t="s">
        <v>31</v>
      </c>
      <c r="S48" s="466" t="s">
        <v>31</v>
      </c>
      <c r="T48" s="466" t="s">
        <v>31</v>
      </c>
      <c r="U48" s="466" t="s">
        <v>31</v>
      </c>
      <c r="V48" s="466" t="s">
        <v>31</v>
      </c>
      <c r="W48" s="466" t="s">
        <v>31</v>
      </c>
      <c r="X48" s="466" t="s">
        <v>31</v>
      </c>
      <c r="Y48" s="466" t="s">
        <v>31</v>
      </c>
      <c r="Z48" s="466" t="s">
        <v>31</v>
      </c>
      <c r="AA48" s="524" t="s">
        <v>31</v>
      </c>
      <c r="AB48" s="2"/>
      <c r="AC48" s="1"/>
    </row>
    <row r="49" spans="1:29" x14ac:dyDescent="0.2">
      <c r="A49" s="465"/>
      <c r="B49" s="537" t="s">
        <v>657</v>
      </c>
      <c r="C49" s="534" t="s">
        <v>31</v>
      </c>
      <c r="D49" s="466" t="s">
        <v>31</v>
      </c>
      <c r="E49" s="466" t="s">
        <v>31</v>
      </c>
      <c r="F49" s="466" t="s">
        <v>31</v>
      </c>
      <c r="G49" s="466" t="s">
        <v>31</v>
      </c>
      <c r="H49" s="466" t="s">
        <v>31</v>
      </c>
      <c r="I49" s="466" t="s">
        <v>31</v>
      </c>
      <c r="J49" s="466" t="s">
        <v>31</v>
      </c>
      <c r="K49" s="466" t="s">
        <v>31</v>
      </c>
      <c r="L49" s="466" t="s">
        <v>31</v>
      </c>
      <c r="M49" s="466" t="s">
        <v>31</v>
      </c>
      <c r="N49" s="466" t="s">
        <v>31</v>
      </c>
      <c r="O49" s="466" t="s">
        <v>31</v>
      </c>
      <c r="P49" s="466" t="s">
        <v>31</v>
      </c>
      <c r="Q49" s="466" t="s">
        <v>31</v>
      </c>
      <c r="R49" s="466" t="s">
        <v>31</v>
      </c>
      <c r="S49" s="466" t="s">
        <v>31</v>
      </c>
      <c r="T49" s="466" t="s">
        <v>31</v>
      </c>
      <c r="U49" s="466" t="s">
        <v>31</v>
      </c>
      <c r="V49" s="466" t="s">
        <v>31</v>
      </c>
      <c r="W49" s="466" t="s">
        <v>31</v>
      </c>
      <c r="X49" s="466" t="s">
        <v>31</v>
      </c>
      <c r="Y49" s="466" t="s">
        <v>31</v>
      </c>
      <c r="Z49" s="466" t="s">
        <v>31</v>
      </c>
      <c r="AA49" s="524" t="s">
        <v>31</v>
      </c>
      <c r="AB49" s="2"/>
      <c r="AC49" s="1"/>
    </row>
    <row r="50" spans="1:29" x14ac:dyDescent="0.2">
      <c r="A50" s="465"/>
      <c r="B50" s="537" t="s">
        <v>694</v>
      </c>
      <c r="C50" s="534" t="s">
        <v>31</v>
      </c>
      <c r="D50" s="466">
        <v>50</v>
      </c>
      <c r="E50" s="466">
        <v>50</v>
      </c>
      <c r="F50" s="466" t="s">
        <v>31</v>
      </c>
      <c r="G50" s="466">
        <v>160</v>
      </c>
      <c r="H50" s="466" t="s">
        <v>31</v>
      </c>
      <c r="I50" s="466">
        <v>140</v>
      </c>
      <c r="J50" s="466" t="s">
        <v>31</v>
      </c>
      <c r="K50" s="466" t="s">
        <v>31</v>
      </c>
      <c r="L50" s="466">
        <v>15</v>
      </c>
      <c r="M50" s="466">
        <v>10</v>
      </c>
      <c r="N50" s="466" t="s">
        <v>31</v>
      </c>
      <c r="O50" s="466" t="s">
        <v>31</v>
      </c>
      <c r="P50" s="466" t="s">
        <v>31</v>
      </c>
      <c r="Q50" s="466" t="s">
        <v>31</v>
      </c>
      <c r="R50" s="466" t="s">
        <v>31</v>
      </c>
      <c r="S50" s="466" t="s">
        <v>31</v>
      </c>
      <c r="T50" s="466" t="s">
        <v>31</v>
      </c>
      <c r="U50" s="466" t="s">
        <v>31</v>
      </c>
      <c r="V50" s="466" t="s">
        <v>31</v>
      </c>
      <c r="W50" s="466" t="s">
        <v>31</v>
      </c>
      <c r="X50" s="466" t="s">
        <v>31</v>
      </c>
      <c r="Y50" s="466" t="s">
        <v>31</v>
      </c>
      <c r="Z50" s="466" t="s">
        <v>31</v>
      </c>
      <c r="AA50" s="524" t="s">
        <v>31</v>
      </c>
      <c r="AB50" s="2"/>
      <c r="AC50" s="1"/>
    </row>
    <row r="51" spans="1:29" x14ac:dyDescent="0.2">
      <c r="A51" s="465"/>
      <c r="B51" s="537" t="s">
        <v>695</v>
      </c>
      <c r="C51" s="534" t="s">
        <v>31</v>
      </c>
      <c r="D51" s="466">
        <v>45</v>
      </c>
      <c r="E51" s="466" t="s">
        <v>31</v>
      </c>
      <c r="F51" s="466">
        <v>40</v>
      </c>
      <c r="G51" s="466" t="s">
        <v>31</v>
      </c>
      <c r="H51" s="466" t="s">
        <v>31</v>
      </c>
      <c r="I51" s="466" t="s">
        <v>31</v>
      </c>
      <c r="J51" s="466" t="s">
        <v>31</v>
      </c>
      <c r="K51" s="466" t="s">
        <v>31</v>
      </c>
      <c r="L51" s="466" t="s">
        <v>31</v>
      </c>
      <c r="M51" s="466" t="s">
        <v>31</v>
      </c>
      <c r="N51" s="466" t="s">
        <v>31</v>
      </c>
      <c r="O51" s="466" t="s">
        <v>31</v>
      </c>
      <c r="P51" s="466" t="s">
        <v>31</v>
      </c>
      <c r="Q51" s="466" t="s">
        <v>31</v>
      </c>
      <c r="R51" s="466" t="s">
        <v>31</v>
      </c>
      <c r="S51" s="466" t="s">
        <v>31</v>
      </c>
      <c r="T51" s="466" t="s">
        <v>31</v>
      </c>
      <c r="U51" s="466" t="s">
        <v>31</v>
      </c>
      <c r="V51" s="466" t="s">
        <v>31</v>
      </c>
      <c r="W51" s="466" t="s">
        <v>31</v>
      </c>
      <c r="X51" s="466" t="s">
        <v>31</v>
      </c>
      <c r="Y51" s="466" t="s">
        <v>31</v>
      </c>
      <c r="Z51" s="466" t="s">
        <v>31</v>
      </c>
      <c r="AA51" s="524" t="s">
        <v>31</v>
      </c>
      <c r="AB51" s="2"/>
      <c r="AC51" s="1"/>
    </row>
    <row r="52" spans="1:29" x14ac:dyDescent="0.2">
      <c r="A52" s="465"/>
      <c r="B52" s="537" t="s">
        <v>696</v>
      </c>
      <c r="C52" s="534" t="s">
        <v>31</v>
      </c>
      <c r="D52" s="466">
        <v>60</v>
      </c>
      <c r="E52" s="466">
        <v>55</v>
      </c>
      <c r="F52" s="466" t="s">
        <v>31</v>
      </c>
      <c r="G52" s="466" t="s">
        <v>31</v>
      </c>
      <c r="H52" s="466">
        <v>90</v>
      </c>
      <c r="I52" s="466">
        <v>100</v>
      </c>
      <c r="J52" s="466">
        <v>90</v>
      </c>
      <c r="K52" s="466">
        <v>80</v>
      </c>
      <c r="L52" s="466" t="s">
        <v>31</v>
      </c>
      <c r="M52" s="466" t="s">
        <v>31</v>
      </c>
      <c r="N52" s="466" t="s">
        <v>31</v>
      </c>
      <c r="O52" s="466" t="s">
        <v>31</v>
      </c>
      <c r="P52" s="466" t="s">
        <v>31</v>
      </c>
      <c r="Q52" s="466" t="s">
        <v>31</v>
      </c>
      <c r="R52" s="466" t="s">
        <v>31</v>
      </c>
      <c r="S52" s="466" t="s">
        <v>31</v>
      </c>
      <c r="T52" s="466">
        <v>130</v>
      </c>
      <c r="U52" s="466" t="s">
        <v>31</v>
      </c>
      <c r="V52" s="466" t="s">
        <v>31</v>
      </c>
      <c r="W52" s="466" t="s">
        <v>31</v>
      </c>
      <c r="X52" s="466">
        <v>250</v>
      </c>
      <c r="Y52" s="466" t="s">
        <v>31</v>
      </c>
      <c r="Z52" s="466" t="s">
        <v>31</v>
      </c>
      <c r="AA52" s="524" t="s">
        <v>31</v>
      </c>
      <c r="AB52" s="2"/>
      <c r="AC52" s="1"/>
    </row>
    <row r="53" spans="1:29" x14ac:dyDescent="0.2">
      <c r="A53" s="465"/>
      <c r="B53" s="537" t="s">
        <v>661</v>
      </c>
      <c r="C53" s="534" t="s">
        <v>31</v>
      </c>
      <c r="D53" s="466">
        <v>52</v>
      </c>
      <c r="E53" s="466">
        <v>42</v>
      </c>
      <c r="F53" s="466">
        <v>68</v>
      </c>
      <c r="G53" s="466" t="s">
        <v>31</v>
      </c>
      <c r="H53" s="466" t="s">
        <v>31</v>
      </c>
      <c r="I53" s="466" t="s">
        <v>31</v>
      </c>
      <c r="J53" s="466" t="s">
        <v>31</v>
      </c>
      <c r="K53" s="466" t="s">
        <v>31</v>
      </c>
      <c r="L53" s="466">
        <v>18</v>
      </c>
      <c r="M53" s="466">
        <v>8</v>
      </c>
      <c r="N53" s="466" t="s">
        <v>31</v>
      </c>
      <c r="O53" s="466" t="s">
        <v>31</v>
      </c>
      <c r="P53" s="466" t="s">
        <v>31</v>
      </c>
      <c r="Q53" s="466" t="s">
        <v>31</v>
      </c>
      <c r="R53" s="466" t="s">
        <v>31</v>
      </c>
      <c r="S53" s="466" t="s">
        <v>31</v>
      </c>
      <c r="T53" s="466">
        <v>159</v>
      </c>
      <c r="U53" s="466" t="s">
        <v>31</v>
      </c>
      <c r="V53" s="466" t="s">
        <v>31</v>
      </c>
      <c r="W53" s="466" t="s">
        <v>31</v>
      </c>
      <c r="X53" s="466">
        <v>248</v>
      </c>
      <c r="Y53" s="466" t="s">
        <v>31</v>
      </c>
      <c r="Z53" s="466" t="s">
        <v>31</v>
      </c>
      <c r="AA53" s="524" t="s">
        <v>31</v>
      </c>
      <c r="AB53" s="2"/>
      <c r="AC53" s="1"/>
    </row>
    <row r="54" spans="1:29" x14ac:dyDescent="0.2">
      <c r="A54" s="465"/>
      <c r="B54" s="537" t="s">
        <v>704</v>
      </c>
      <c r="C54" s="538" t="s">
        <v>31</v>
      </c>
      <c r="D54" s="523">
        <v>49</v>
      </c>
      <c r="E54" s="523" t="s">
        <v>31</v>
      </c>
      <c r="F54" s="523" t="s">
        <v>31</v>
      </c>
      <c r="G54" s="523" t="s">
        <v>31</v>
      </c>
      <c r="H54" s="523" t="s">
        <v>31</v>
      </c>
      <c r="I54" s="523" t="s">
        <v>31</v>
      </c>
      <c r="J54" s="523" t="s">
        <v>31</v>
      </c>
      <c r="K54" s="523" t="s">
        <v>31</v>
      </c>
      <c r="L54" s="523">
        <v>19</v>
      </c>
      <c r="M54" s="523" t="s">
        <v>31</v>
      </c>
      <c r="N54" s="523">
        <v>89</v>
      </c>
      <c r="O54" s="523" t="s">
        <v>31</v>
      </c>
      <c r="P54" s="523" t="s">
        <v>31</v>
      </c>
      <c r="Q54" s="523" t="s">
        <v>31</v>
      </c>
      <c r="R54" s="523" t="s">
        <v>31</v>
      </c>
      <c r="S54" s="466" t="s">
        <v>31</v>
      </c>
      <c r="T54" s="523" t="s">
        <v>31</v>
      </c>
      <c r="U54" s="523" t="s">
        <v>31</v>
      </c>
      <c r="V54" s="523" t="s">
        <v>31</v>
      </c>
      <c r="W54" s="523" t="s">
        <v>31</v>
      </c>
      <c r="X54" s="523" t="s">
        <v>31</v>
      </c>
      <c r="Y54" s="523" t="s">
        <v>31</v>
      </c>
      <c r="Z54" s="523" t="s">
        <v>31</v>
      </c>
      <c r="AA54" s="527" t="s">
        <v>31</v>
      </c>
      <c r="AB54" s="2"/>
      <c r="AC54" s="1"/>
    </row>
    <row r="55" spans="1:29" x14ac:dyDescent="0.2">
      <c r="A55" s="465"/>
      <c r="B55" s="539" t="s">
        <v>37</v>
      </c>
      <c r="C55" s="535">
        <v>59</v>
      </c>
      <c r="D55" s="525">
        <v>55</v>
      </c>
      <c r="E55" s="525">
        <v>55</v>
      </c>
      <c r="F55" s="525">
        <v>69</v>
      </c>
      <c r="G55" s="525">
        <v>169</v>
      </c>
      <c r="H55" s="525">
        <v>90</v>
      </c>
      <c r="I55" s="525" t="s">
        <v>697</v>
      </c>
      <c r="J55" s="525" t="s">
        <v>697</v>
      </c>
      <c r="K55" s="525" t="s">
        <v>697</v>
      </c>
      <c r="L55" s="525" t="s">
        <v>698</v>
      </c>
      <c r="M55" s="525">
        <v>10</v>
      </c>
      <c r="N55" s="525">
        <v>89</v>
      </c>
      <c r="O55" s="525">
        <v>500</v>
      </c>
      <c r="P55" s="525">
        <v>149</v>
      </c>
      <c r="Q55" s="525">
        <v>299</v>
      </c>
      <c r="R55" s="525">
        <v>35</v>
      </c>
      <c r="S55" s="525">
        <v>189</v>
      </c>
      <c r="T55" s="525">
        <v>159</v>
      </c>
      <c r="U55" s="525">
        <v>280</v>
      </c>
      <c r="V55" s="525" t="s">
        <v>699</v>
      </c>
      <c r="W55" s="525" t="s">
        <v>699</v>
      </c>
      <c r="X55" s="525">
        <v>199</v>
      </c>
      <c r="Y55" s="525">
        <v>89</v>
      </c>
      <c r="Z55" s="525" t="s">
        <v>700</v>
      </c>
      <c r="AA55" s="526">
        <v>49</v>
      </c>
      <c r="AB55" s="2"/>
      <c r="AC55" s="1"/>
    </row>
    <row r="56" spans="1:29" x14ac:dyDescent="0.2">
      <c r="A56" s="1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1"/>
      <c r="AC56" s="1"/>
    </row>
    <row r="57" spans="1:29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Summary &gt;</vt:lpstr>
      <vt:lpstr>PnL</vt:lpstr>
      <vt:lpstr>Cash Flow Summary</vt:lpstr>
      <vt:lpstr>Assumptions &amp; Calculations &gt;</vt:lpstr>
      <vt:lpstr>Assumptions</vt:lpstr>
      <vt:lpstr>PnL (monthly)</vt:lpstr>
      <vt:lpstr>Cash Flow</vt:lpstr>
      <vt:lpstr>Purchases</vt:lpstr>
      <vt:lpstr>Pricing</vt:lpstr>
      <vt:lpstr>Marketing Plan</vt:lpstr>
      <vt:lpstr>Pop-ups</vt:lpstr>
      <vt:lpstr>Timeline</vt:lpstr>
      <vt:lpstr>Valuation Comparison</vt:lpstr>
      <vt:lpstr>PnL (2)</vt:lpstr>
      <vt:lpstr>Cash Flow Summary (2)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Ralfs Janis Gaigulis</dc:creator>
  <cp:keywords/>
  <dc:description/>
  <cp:lastModifiedBy>Ralfs Janis Gaigulis</cp:lastModifiedBy>
  <cp:revision/>
  <dcterms:created xsi:type="dcterms:W3CDTF">2024-11-16T16:24:53Z</dcterms:created>
  <dcterms:modified xsi:type="dcterms:W3CDTF">2025-04-16T18:56:21Z</dcterms:modified>
  <cp:category/>
  <cp:contentStatus/>
</cp:coreProperties>
</file>