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me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V:\Finance\Audit\2026 1H Review\NZX\Results Announcement\"/>
    </mc:Choice>
  </mc:AlternateContent>
  <xr:revisionPtr revIDLastSave="0" documentId="13_ncr:1_{A59B86A1-EA0F-4360-ABB2-48290E2F8333}" xr6:coauthVersionLast="47" xr6:coauthVersionMax="47" xr10:uidLastSave="{00000000-0000-0000-0000-000000000000}"/>
  <bookViews>
    <workbookView xWindow="28680" yWindow="-120" windowWidth="29040" windowHeight="15720" xr2:uid="{00000000-000D-0000-FFFF-FFFF00000000}"/>
  </bookViews>
  <sheets>
    <sheet name="Summary" sheetId="1" r:id="rId1"/>
  </sheets>
  <definedNames>
    <definedName name="_xlnm.Print_Area" localSheetId="0">Summary!$A$1:$V$246</definedName>
    <definedName name="_xlnm.Print_Titles" localSheetId="0">Summary!$1:$7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U126" i="1" l="1"/>
  <c r="U130" i="1"/>
  <c r="V235" i="1" l="1"/>
  <c r="J46" i="1" l="1"/>
  <c r="L46" i="1"/>
  <c r="N46" i="1"/>
  <c r="E46" i="1"/>
  <c r="O46" i="1" s="1"/>
  <c r="D46" i="1"/>
  <c r="M46" i="1" s="1"/>
  <c r="C46" i="1"/>
  <c r="K46" i="1" s="1"/>
  <c r="Q10" i="1"/>
  <c r="O10" i="1"/>
  <c r="M10" i="1"/>
  <c r="K10" i="1"/>
  <c r="K28" i="1"/>
  <c r="M28" i="1"/>
  <c r="O28" i="1"/>
  <c r="U235" i="1" l="1"/>
  <c r="T235" i="1"/>
  <c r="S235" i="1"/>
  <c r="R235" i="1"/>
  <c r="Q235" i="1"/>
  <c r="H234" i="1"/>
  <c r="G234" i="1"/>
  <c r="F234" i="1"/>
  <c r="H233" i="1"/>
  <c r="G233" i="1"/>
  <c r="F233" i="1"/>
  <c r="J230" i="1"/>
  <c r="K227" i="1" s="1"/>
  <c r="K230" i="1" s="1"/>
  <c r="L227" i="1" s="1"/>
  <c r="L230" i="1" s="1"/>
  <c r="M227" i="1" s="1"/>
  <c r="M230" i="1" s="1"/>
  <c r="N227" i="1" s="1"/>
  <c r="N230" i="1" s="1"/>
  <c r="O227" i="1" s="1"/>
  <c r="O230" i="1" s="1"/>
  <c r="P227" i="1" s="1"/>
  <c r="P230" i="1" s="1"/>
  <c r="Q227" i="1" s="1"/>
  <c r="Q230" i="1" s="1"/>
  <c r="R227" i="1" s="1"/>
  <c r="R230" i="1" s="1"/>
  <c r="S227" i="1" s="1"/>
  <c r="S230" i="1" s="1"/>
  <c r="T227" i="1" s="1"/>
  <c r="T230" i="1" s="1"/>
  <c r="U227" i="1" s="1"/>
  <c r="U230" i="1" s="1"/>
  <c r="V227" i="1" s="1"/>
  <c r="V230" i="1" s="1"/>
  <c r="H229" i="1"/>
  <c r="G229" i="1"/>
  <c r="F229" i="1"/>
  <c r="E229" i="1"/>
  <c r="D229" i="1"/>
  <c r="C229" i="1"/>
  <c r="H228" i="1"/>
  <c r="G228" i="1"/>
  <c r="F228" i="1"/>
  <c r="E228" i="1"/>
  <c r="D228" i="1"/>
  <c r="C228" i="1"/>
  <c r="C227" i="1"/>
  <c r="V222" i="1"/>
  <c r="T222" i="1"/>
  <c r="R222" i="1"/>
  <c r="P222" i="1"/>
  <c r="N222" i="1"/>
  <c r="L222" i="1"/>
  <c r="J222" i="1"/>
  <c r="H222" i="1"/>
  <c r="G222" i="1"/>
  <c r="F222" i="1"/>
  <c r="E222" i="1"/>
  <c r="D222" i="1"/>
  <c r="C222" i="1"/>
  <c r="U221" i="1"/>
  <c r="S221" i="1"/>
  <c r="Q221" i="1"/>
  <c r="O221" i="1"/>
  <c r="M221" i="1"/>
  <c r="K221" i="1"/>
  <c r="U220" i="1"/>
  <c r="S220" i="1"/>
  <c r="Q220" i="1"/>
  <c r="O220" i="1"/>
  <c r="M220" i="1"/>
  <c r="K220" i="1"/>
  <c r="U219" i="1"/>
  <c r="S219" i="1"/>
  <c r="Q219" i="1"/>
  <c r="O219" i="1"/>
  <c r="M219" i="1"/>
  <c r="K219" i="1"/>
  <c r="U218" i="1"/>
  <c r="S218" i="1"/>
  <c r="Q218" i="1"/>
  <c r="O218" i="1"/>
  <c r="M218" i="1"/>
  <c r="K218" i="1"/>
  <c r="U217" i="1"/>
  <c r="S217" i="1"/>
  <c r="Q217" i="1"/>
  <c r="O217" i="1"/>
  <c r="M217" i="1"/>
  <c r="K217" i="1"/>
  <c r="U214" i="1"/>
  <c r="S214" i="1"/>
  <c r="Q214" i="1"/>
  <c r="O214" i="1"/>
  <c r="M214" i="1"/>
  <c r="K214" i="1"/>
  <c r="U213" i="1"/>
  <c r="S213" i="1"/>
  <c r="Q213" i="1"/>
  <c r="O213" i="1"/>
  <c r="M213" i="1"/>
  <c r="K213" i="1"/>
  <c r="U212" i="1"/>
  <c r="S212" i="1"/>
  <c r="Q212" i="1"/>
  <c r="O212" i="1"/>
  <c r="M212" i="1"/>
  <c r="K212" i="1"/>
  <c r="U211" i="1"/>
  <c r="S211" i="1"/>
  <c r="Q211" i="1"/>
  <c r="O211" i="1"/>
  <c r="M211" i="1"/>
  <c r="K211" i="1"/>
  <c r="V210" i="1"/>
  <c r="T210" i="1"/>
  <c r="R210" i="1"/>
  <c r="P210" i="1"/>
  <c r="N210" i="1"/>
  <c r="L210" i="1"/>
  <c r="J210" i="1"/>
  <c r="H210" i="1"/>
  <c r="G210" i="1"/>
  <c r="F210" i="1"/>
  <c r="E210" i="1"/>
  <c r="D210" i="1"/>
  <c r="C210" i="1"/>
  <c r="U209" i="1"/>
  <c r="S209" i="1"/>
  <c r="Q209" i="1"/>
  <c r="O209" i="1"/>
  <c r="M209" i="1"/>
  <c r="K209" i="1"/>
  <c r="U208" i="1"/>
  <c r="S208" i="1"/>
  <c r="Q208" i="1"/>
  <c r="O208" i="1"/>
  <c r="M208" i="1"/>
  <c r="K208" i="1"/>
  <c r="V207" i="1"/>
  <c r="T207" i="1"/>
  <c r="R207" i="1"/>
  <c r="P207" i="1"/>
  <c r="N207" i="1"/>
  <c r="L207" i="1"/>
  <c r="J207" i="1"/>
  <c r="H207" i="1"/>
  <c r="G207" i="1"/>
  <c r="F207" i="1"/>
  <c r="E207" i="1"/>
  <c r="D207" i="1"/>
  <c r="C207" i="1"/>
  <c r="U206" i="1"/>
  <c r="S206" i="1"/>
  <c r="Q206" i="1"/>
  <c r="O206" i="1"/>
  <c r="M206" i="1"/>
  <c r="K206" i="1"/>
  <c r="U205" i="1"/>
  <c r="S205" i="1"/>
  <c r="Q205" i="1"/>
  <c r="O205" i="1"/>
  <c r="M205" i="1"/>
  <c r="K205" i="1"/>
  <c r="V204" i="1"/>
  <c r="T204" i="1"/>
  <c r="R204" i="1"/>
  <c r="P204" i="1"/>
  <c r="N204" i="1"/>
  <c r="L204" i="1"/>
  <c r="J204" i="1"/>
  <c r="H204" i="1"/>
  <c r="G204" i="1"/>
  <c r="F204" i="1"/>
  <c r="E204" i="1"/>
  <c r="D204" i="1"/>
  <c r="C204" i="1"/>
  <c r="V203" i="1"/>
  <c r="T203" i="1"/>
  <c r="R203" i="1"/>
  <c r="P203" i="1"/>
  <c r="N203" i="1"/>
  <c r="L203" i="1"/>
  <c r="J203" i="1"/>
  <c r="H203" i="1"/>
  <c r="G203" i="1"/>
  <c r="F203" i="1"/>
  <c r="E203" i="1"/>
  <c r="D203" i="1"/>
  <c r="C203" i="1"/>
  <c r="U197" i="1"/>
  <c r="S197" i="1"/>
  <c r="Q197" i="1"/>
  <c r="O197" i="1"/>
  <c r="M197" i="1"/>
  <c r="K197" i="1"/>
  <c r="J196" i="1"/>
  <c r="V194" i="1"/>
  <c r="T194" i="1"/>
  <c r="R194" i="1"/>
  <c r="P194" i="1"/>
  <c r="N194" i="1"/>
  <c r="L194" i="1"/>
  <c r="J194" i="1"/>
  <c r="H194" i="1"/>
  <c r="F194" i="1"/>
  <c r="E194" i="1"/>
  <c r="D194" i="1"/>
  <c r="C194" i="1"/>
  <c r="U193" i="1"/>
  <c r="S193" i="1"/>
  <c r="Q193" i="1"/>
  <c r="O193" i="1"/>
  <c r="M193" i="1"/>
  <c r="K193" i="1"/>
  <c r="U192" i="1"/>
  <c r="S192" i="1"/>
  <c r="Q192" i="1"/>
  <c r="O192" i="1"/>
  <c r="M192" i="1"/>
  <c r="K192" i="1"/>
  <c r="U191" i="1"/>
  <c r="S191" i="1"/>
  <c r="Q191" i="1"/>
  <c r="O191" i="1"/>
  <c r="M191" i="1"/>
  <c r="K191" i="1"/>
  <c r="U190" i="1"/>
  <c r="Q190" i="1"/>
  <c r="O190" i="1"/>
  <c r="M190" i="1"/>
  <c r="K190" i="1"/>
  <c r="G190" i="1"/>
  <c r="U189" i="1"/>
  <c r="U114" i="1" s="1"/>
  <c r="S189" i="1"/>
  <c r="S114" i="1" s="1"/>
  <c r="Q189" i="1"/>
  <c r="Q114" i="1" s="1"/>
  <c r="O189" i="1"/>
  <c r="O114" i="1" s="1"/>
  <c r="M189" i="1"/>
  <c r="M114" i="1" s="1"/>
  <c r="K189" i="1"/>
  <c r="K114" i="1" s="1"/>
  <c r="U188" i="1"/>
  <c r="S188" i="1"/>
  <c r="Q188" i="1"/>
  <c r="O188" i="1"/>
  <c r="M188" i="1"/>
  <c r="K188" i="1"/>
  <c r="V186" i="1"/>
  <c r="T186" i="1"/>
  <c r="R186" i="1"/>
  <c r="P186" i="1"/>
  <c r="N186" i="1"/>
  <c r="L186" i="1"/>
  <c r="J186" i="1"/>
  <c r="H186" i="1"/>
  <c r="G186" i="1"/>
  <c r="F186" i="1"/>
  <c r="E186" i="1"/>
  <c r="D186" i="1"/>
  <c r="C186" i="1"/>
  <c r="U185" i="1"/>
  <c r="S185" i="1"/>
  <c r="Q185" i="1"/>
  <c r="O185" i="1"/>
  <c r="M185" i="1"/>
  <c r="K185" i="1"/>
  <c r="U184" i="1"/>
  <c r="S184" i="1"/>
  <c r="Q184" i="1"/>
  <c r="O184" i="1"/>
  <c r="M184" i="1"/>
  <c r="K184" i="1"/>
  <c r="U183" i="1"/>
  <c r="S183" i="1"/>
  <c r="Q183" i="1"/>
  <c r="O183" i="1"/>
  <c r="M183" i="1"/>
  <c r="K183" i="1"/>
  <c r="U182" i="1"/>
  <c r="S182" i="1"/>
  <c r="Q182" i="1"/>
  <c r="O182" i="1"/>
  <c r="M182" i="1"/>
  <c r="K182" i="1"/>
  <c r="U181" i="1"/>
  <c r="S181" i="1"/>
  <c r="Q181" i="1"/>
  <c r="O181" i="1"/>
  <c r="M181" i="1"/>
  <c r="K181" i="1"/>
  <c r="V179" i="1"/>
  <c r="T179" i="1"/>
  <c r="R179" i="1"/>
  <c r="P179" i="1"/>
  <c r="N179" i="1"/>
  <c r="L179" i="1"/>
  <c r="J179" i="1"/>
  <c r="H179" i="1"/>
  <c r="G179" i="1"/>
  <c r="F179" i="1"/>
  <c r="E179" i="1"/>
  <c r="D179" i="1"/>
  <c r="C179" i="1"/>
  <c r="U178" i="1"/>
  <c r="S178" i="1"/>
  <c r="Q178" i="1"/>
  <c r="O178" i="1"/>
  <c r="M178" i="1"/>
  <c r="K178" i="1"/>
  <c r="U177" i="1"/>
  <c r="S177" i="1"/>
  <c r="Q177" i="1"/>
  <c r="O177" i="1"/>
  <c r="M177" i="1"/>
  <c r="K177" i="1"/>
  <c r="U176" i="1"/>
  <c r="S176" i="1"/>
  <c r="Q176" i="1"/>
  <c r="O176" i="1"/>
  <c r="M176" i="1"/>
  <c r="K176" i="1"/>
  <c r="U175" i="1"/>
  <c r="S175" i="1"/>
  <c r="Q175" i="1"/>
  <c r="O175" i="1"/>
  <c r="M175" i="1"/>
  <c r="K175" i="1"/>
  <c r="U174" i="1"/>
  <c r="S174" i="1"/>
  <c r="Q174" i="1"/>
  <c r="O174" i="1"/>
  <c r="M174" i="1"/>
  <c r="K174" i="1"/>
  <c r="U169" i="1"/>
  <c r="S169" i="1"/>
  <c r="Q169" i="1"/>
  <c r="O169" i="1"/>
  <c r="M169" i="1"/>
  <c r="K169" i="1"/>
  <c r="V168" i="1"/>
  <c r="V170" i="1" s="1"/>
  <c r="T168" i="1"/>
  <c r="T170" i="1" s="1"/>
  <c r="R168" i="1"/>
  <c r="R170" i="1" s="1"/>
  <c r="P168" i="1"/>
  <c r="P170" i="1" s="1"/>
  <c r="N168" i="1"/>
  <c r="N170" i="1" s="1"/>
  <c r="L168" i="1"/>
  <c r="L170" i="1" s="1"/>
  <c r="J168" i="1"/>
  <c r="J170" i="1" s="1"/>
  <c r="H168" i="1"/>
  <c r="H170" i="1" s="1"/>
  <c r="G168" i="1"/>
  <c r="G170" i="1" s="1"/>
  <c r="F168" i="1"/>
  <c r="F170" i="1" s="1"/>
  <c r="E168" i="1"/>
  <c r="E170" i="1" s="1"/>
  <c r="D168" i="1"/>
  <c r="D170" i="1" s="1"/>
  <c r="C168" i="1"/>
  <c r="C170" i="1" s="1"/>
  <c r="U167" i="1"/>
  <c r="S167" i="1"/>
  <c r="Q167" i="1"/>
  <c r="O167" i="1"/>
  <c r="M167" i="1"/>
  <c r="K167" i="1"/>
  <c r="U166" i="1"/>
  <c r="S166" i="1"/>
  <c r="Q166" i="1"/>
  <c r="O166" i="1"/>
  <c r="M166" i="1"/>
  <c r="K166" i="1"/>
  <c r="U165" i="1"/>
  <c r="S165" i="1"/>
  <c r="Q165" i="1"/>
  <c r="O165" i="1"/>
  <c r="M165" i="1"/>
  <c r="K165" i="1"/>
  <c r="U164" i="1"/>
  <c r="S164" i="1"/>
  <c r="Q164" i="1"/>
  <c r="O164" i="1"/>
  <c r="M164" i="1"/>
  <c r="K164" i="1"/>
  <c r="V160" i="1"/>
  <c r="T160" i="1"/>
  <c r="R160" i="1"/>
  <c r="P160" i="1"/>
  <c r="N160" i="1"/>
  <c r="L160" i="1"/>
  <c r="J160" i="1"/>
  <c r="H160" i="1"/>
  <c r="G160" i="1"/>
  <c r="F160" i="1"/>
  <c r="E160" i="1"/>
  <c r="D160" i="1"/>
  <c r="C160" i="1"/>
  <c r="U159" i="1"/>
  <c r="S159" i="1"/>
  <c r="Q159" i="1"/>
  <c r="O159" i="1"/>
  <c r="M159" i="1"/>
  <c r="K159" i="1"/>
  <c r="U158" i="1"/>
  <c r="S158" i="1"/>
  <c r="Q158" i="1"/>
  <c r="O158" i="1"/>
  <c r="M158" i="1"/>
  <c r="K158" i="1"/>
  <c r="U157" i="1"/>
  <c r="S157" i="1"/>
  <c r="Q157" i="1"/>
  <c r="O157" i="1"/>
  <c r="M157" i="1"/>
  <c r="K157" i="1"/>
  <c r="U156" i="1"/>
  <c r="S156" i="1"/>
  <c r="Q156" i="1"/>
  <c r="O156" i="1"/>
  <c r="M156" i="1"/>
  <c r="K156" i="1"/>
  <c r="U155" i="1"/>
  <c r="S155" i="1"/>
  <c r="Q155" i="1"/>
  <c r="O155" i="1"/>
  <c r="M155" i="1"/>
  <c r="K155" i="1"/>
  <c r="U154" i="1"/>
  <c r="S154" i="1"/>
  <c r="Q154" i="1"/>
  <c r="O154" i="1"/>
  <c r="M154" i="1"/>
  <c r="K154" i="1"/>
  <c r="V152" i="1"/>
  <c r="T152" i="1"/>
  <c r="R152" i="1"/>
  <c r="P152" i="1"/>
  <c r="N152" i="1"/>
  <c r="L152" i="1"/>
  <c r="J152" i="1"/>
  <c r="H152" i="1"/>
  <c r="G152" i="1"/>
  <c r="F152" i="1"/>
  <c r="E152" i="1"/>
  <c r="D152" i="1"/>
  <c r="C152" i="1"/>
  <c r="U151" i="1"/>
  <c r="S151" i="1"/>
  <c r="Q151" i="1"/>
  <c r="O151" i="1"/>
  <c r="M151" i="1"/>
  <c r="K151" i="1"/>
  <c r="U150" i="1"/>
  <c r="S150" i="1"/>
  <c r="Q150" i="1"/>
  <c r="O150" i="1"/>
  <c r="M150" i="1"/>
  <c r="K150" i="1"/>
  <c r="U149" i="1"/>
  <c r="S149" i="1"/>
  <c r="Q149" i="1"/>
  <c r="O149" i="1"/>
  <c r="M149" i="1"/>
  <c r="K149" i="1"/>
  <c r="U148" i="1"/>
  <c r="S148" i="1"/>
  <c r="Q148" i="1"/>
  <c r="O148" i="1"/>
  <c r="M148" i="1"/>
  <c r="K148" i="1"/>
  <c r="U147" i="1"/>
  <c r="S147" i="1"/>
  <c r="Q147" i="1"/>
  <c r="O147" i="1"/>
  <c r="M147" i="1"/>
  <c r="K147" i="1"/>
  <c r="U146" i="1"/>
  <c r="S146" i="1"/>
  <c r="Q146" i="1"/>
  <c r="O146" i="1"/>
  <c r="M146" i="1"/>
  <c r="K146" i="1"/>
  <c r="U145" i="1"/>
  <c r="S145" i="1"/>
  <c r="Q145" i="1"/>
  <c r="O145" i="1"/>
  <c r="M145" i="1"/>
  <c r="K145" i="1"/>
  <c r="V142" i="1"/>
  <c r="T142" i="1"/>
  <c r="R142" i="1"/>
  <c r="P142" i="1"/>
  <c r="N142" i="1"/>
  <c r="L142" i="1"/>
  <c r="J142" i="1"/>
  <c r="H142" i="1"/>
  <c r="G142" i="1"/>
  <c r="F142" i="1"/>
  <c r="E142" i="1"/>
  <c r="D142" i="1"/>
  <c r="C142" i="1"/>
  <c r="U141" i="1"/>
  <c r="S141" i="1"/>
  <c r="Q141" i="1"/>
  <c r="O141" i="1"/>
  <c r="M141" i="1"/>
  <c r="K141" i="1"/>
  <c r="U140" i="1"/>
  <c r="S140" i="1"/>
  <c r="Q140" i="1"/>
  <c r="O140" i="1"/>
  <c r="M140" i="1"/>
  <c r="K140" i="1"/>
  <c r="U139" i="1"/>
  <c r="S139" i="1"/>
  <c r="Q139" i="1"/>
  <c r="O139" i="1"/>
  <c r="M139" i="1"/>
  <c r="K139" i="1"/>
  <c r="U138" i="1"/>
  <c r="S138" i="1"/>
  <c r="Q138" i="1"/>
  <c r="O138" i="1"/>
  <c r="M138" i="1"/>
  <c r="K138" i="1"/>
  <c r="U137" i="1"/>
  <c r="S137" i="1"/>
  <c r="Q137" i="1"/>
  <c r="O137" i="1"/>
  <c r="M137" i="1"/>
  <c r="K137" i="1"/>
  <c r="U136" i="1"/>
  <c r="S136" i="1"/>
  <c r="Q136" i="1"/>
  <c r="O136" i="1"/>
  <c r="M136" i="1"/>
  <c r="K136" i="1"/>
  <c r="U135" i="1"/>
  <c r="S135" i="1"/>
  <c r="Q135" i="1"/>
  <c r="O135" i="1"/>
  <c r="M135" i="1"/>
  <c r="K135" i="1"/>
  <c r="U134" i="1"/>
  <c r="S134" i="1"/>
  <c r="Q134" i="1"/>
  <c r="O134" i="1"/>
  <c r="M134" i="1"/>
  <c r="K134" i="1"/>
  <c r="U133" i="1"/>
  <c r="S133" i="1"/>
  <c r="M133" i="1"/>
  <c r="K133" i="1"/>
  <c r="V131" i="1"/>
  <c r="T131" i="1"/>
  <c r="R131" i="1"/>
  <c r="P131" i="1"/>
  <c r="N131" i="1"/>
  <c r="L131" i="1"/>
  <c r="J131" i="1"/>
  <c r="H131" i="1"/>
  <c r="G131" i="1"/>
  <c r="F131" i="1"/>
  <c r="E131" i="1"/>
  <c r="D131" i="1"/>
  <c r="C131" i="1"/>
  <c r="S130" i="1"/>
  <c r="Q130" i="1"/>
  <c r="O130" i="1"/>
  <c r="M130" i="1"/>
  <c r="K130" i="1"/>
  <c r="U129" i="1"/>
  <c r="S129" i="1"/>
  <c r="Q129" i="1"/>
  <c r="O129" i="1"/>
  <c r="M129" i="1"/>
  <c r="K129" i="1"/>
  <c r="U128" i="1"/>
  <c r="S128" i="1"/>
  <c r="Q128" i="1"/>
  <c r="O128" i="1"/>
  <c r="M128" i="1"/>
  <c r="K128" i="1"/>
  <c r="U127" i="1"/>
  <c r="S127" i="1"/>
  <c r="Q127" i="1"/>
  <c r="O127" i="1"/>
  <c r="M127" i="1"/>
  <c r="K127" i="1"/>
  <c r="S126" i="1"/>
  <c r="Q126" i="1"/>
  <c r="O126" i="1"/>
  <c r="M126" i="1"/>
  <c r="K126" i="1"/>
  <c r="U118" i="1"/>
  <c r="S118" i="1"/>
  <c r="Q118" i="1"/>
  <c r="O118" i="1"/>
  <c r="M118" i="1"/>
  <c r="V114" i="1"/>
  <c r="T114" i="1"/>
  <c r="R114" i="1"/>
  <c r="P114" i="1"/>
  <c r="N114" i="1"/>
  <c r="L114" i="1"/>
  <c r="J114" i="1"/>
  <c r="H114" i="1"/>
  <c r="G114" i="1"/>
  <c r="F114" i="1"/>
  <c r="E114" i="1"/>
  <c r="D114" i="1"/>
  <c r="C114" i="1"/>
  <c r="V113" i="1"/>
  <c r="T113" i="1"/>
  <c r="R113" i="1"/>
  <c r="P113" i="1"/>
  <c r="N113" i="1"/>
  <c r="M113" i="1"/>
  <c r="L113" i="1"/>
  <c r="K113" i="1"/>
  <c r="J113" i="1"/>
  <c r="H113" i="1"/>
  <c r="G113" i="1"/>
  <c r="F113" i="1"/>
  <c r="E113" i="1"/>
  <c r="D113" i="1"/>
  <c r="C113" i="1"/>
  <c r="V112" i="1"/>
  <c r="T112" i="1"/>
  <c r="R112" i="1"/>
  <c r="P112" i="1"/>
  <c r="N112" i="1"/>
  <c r="L112" i="1"/>
  <c r="J112" i="1"/>
  <c r="H112" i="1"/>
  <c r="G112" i="1"/>
  <c r="F112" i="1"/>
  <c r="E112" i="1"/>
  <c r="D112" i="1"/>
  <c r="C112" i="1"/>
  <c r="V110" i="1"/>
  <c r="T110" i="1"/>
  <c r="R110" i="1"/>
  <c r="P110" i="1"/>
  <c r="N110" i="1"/>
  <c r="L110" i="1"/>
  <c r="J110" i="1"/>
  <c r="H110" i="1"/>
  <c r="G110" i="1"/>
  <c r="F110" i="1"/>
  <c r="E110" i="1"/>
  <c r="D110" i="1"/>
  <c r="C110" i="1"/>
  <c r="V106" i="1"/>
  <c r="T106" i="1"/>
  <c r="R106" i="1"/>
  <c r="P106" i="1"/>
  <c r="N106" i="1"/>
  <c r="L106" i="1"/>
  <c r="J106" i="1"/>
  <c r="H106" i="1"/>
  <c r="G106" i="1"/>
  <c r="F106" i="1"/>
  <c r="E106" i="1"/>
  <c r="D106" i="1"/>
  <c r="C106" i="1"/>
  <c r="U105" i="1"/>
  <c r="S105" i="1"/>
  <c r="Q105" i="1"/>
  <c r="O105" i="1"/>
  <c r="M105" i="1"/>
  <c r="K105" i="1"/>
  <c r="U104" i="1"/>
  <c r="S104" i="1"/>
  <c r="Q104" i="1"/>
  <c r="O104" i="1"/>
  <c r="M104" i="1"/>
  <c r="K104" i="1"/>
  <c r="U103" i="1"/>
  <c r="S103" i="1"/>
  <c r="Q103" i="1"/>
  <c r="O103" i="1"/>
  <c r="M103" i="1"/>
  <c r="K103" i="1"/>
  <c r="U102" i="1"/>
  <c r="S102" i="1"/>
  <c r="Q102" i="1"/>
  <c r="O102" i="1"/>
  <c r="M102" i="1"/>
  <c r="K102" i="1"/>
  <c r="U101" i="1"/>
  <c r="S101" i="1"/>
  <c r="Q101" i="1"/>
  <c r="O101" i="1"/>
  <c r="M101" i="1"/>
  <c r="K101" i="1"/>
  <c r="U100" i="1"/>
  <c r="S100" i="1"/>
  <c r="Q100" i="1"/>
  <c r="O100" i="1"/>
  <c r="M100" i="1"/>
  <c r="K100" i="1"/>
  <c r="U99" i="1"/>
  <c r="S99" i="1"/>
  <c r="Q99" i="1"/>
  <c r="O99" i="1"/>
  <c r="M99" i="1"/>
  <c r="K99" i="1"/>
  <c r="U98" i="1"/>
  <c r="S98" i="1"/>
  <c r="Q98" i="1"/>
  <c r="O98" i="1"/>
  <c r="M98" i="1"/>
  <c r="K98" i="1"/>
  <c r="U97" i="1"/>
  <c r="S97" i="1"/>
  <c r="Q97" i="1"/>
  <c r="O97" i="1"/>
  <c r="M97" i="1"/>
  <c r="K97" i="1"/>
  <c r="U96" i="1"/>
  <c r="S96" i="1"/>
  <c r="Q96" i="1"/>
  <c r="O96" i="1"/>
  <c r="U95" i="1"/>
  <c r="S95" i="1"/>
  <c r="Q95" i="1"/>
  <c r="O95" i="1"/>
  <c r="U94" i="1"/>
  <c r="U112" i="1" s="1"/>
  <c r="S94" i="1"/>
  <c r="S112" i="1" s="1"/>
  <c r="Q94" i="1"/>
  <c r="Q112" i="1" s="1"/>
  <c r="O94" i="1"/>
  <c r="O112" i="1" s="1"/>
  <c r="M94" i="1"/>
  <c r="M112" i="1" s="1"/>
  <c r="K94" i="1"/>
  <c r="K112" i="1" s="1"/>
  <c r="U93" i="1"/>
  <c r="S93" i="1"/>
  <c r="Q93" i="1"/>
  <c r="O93" i="1"/>
  <c r="M93" i="1"/>
  <c r="K93" i="1"/>
  <c r="U92" i="1"/>
  <c r="S92" i="1"/>
  <c r="Q92" i="1"/>
  <c r="O92" i="1"/>
  <c r="M92" i="1"/>
  <c r="K92" i="1"/>
  <c r="U91" i="1"/>
  <c r="S91" i="1"/>
  <c r="Q91" i="1"/>
  <c r="O91" i="1"/>
  <c r="M91" i="1"/>
  <c r="K91" i="1"/>
  <c r="U90" i="1"/>
  <c r="S90" i="1"/>
  <c r="Q90" i="1"/>
  <c r="O90" i="1"/>
  <c r="M90" i="1"/>
  <c r="K90" i="1"/>
  <c r="U89" i="1"/>
  <c r="S89" i="1"/>
  <c r="Q89" i="1"/>
  <c r="O89" i="1"/>
  <c r="M89" i="1"/>
  <c r="K89" i="1"/>
  <c r="U88" i="1"/>
  <c r="S88" i="1"/>
  <c r="Q88" i="1"/>
  <c r="O88" i="1"/>
  <c r="M88" i="1"/>
  <c r="K88" i="1"/>
  <c r="V84" i="1"/>
  <c r="T84" i="1"/>
  <c r="R84" i="1"/>
  <c r="P84" i="1"/>
  <c r="N84" i="1"/>
  <c r="L84" i="1"/>
  <c r="J84" i="1"/>
  <c r="H84" i="1"/>
  <c r="G84" i="1"/>
  <c r="F84" i="1"/>
  <c r="E84" i="1"/>
  <c r="D84" i="1"/>
  <c r="C84" i="1"/>
  <c r="U83" i="1"/>
  <c r="S83" i="1"/>
  <c r="Q83" i="1"/>
  <c r="O83" i="1"/>
  <c r="M83" i="1"/>
  <c r="K83" i="1"/>
  <c r="U82" i="1"/>
  <c r="S82" i="1"/>
  <c r="Q82" i="1"/>
  <c r="O82" i="1"/>
  <c r="M82" i="1"/>
  <c r="K82" i="1"/>
  <c r="U81" i="1"/>
  <c r="S81" i="1"/>
  <c r="Q81" i="1"/>
  <c r="O81" i="1"/>
  <c r="M81" i="1"/>
  <c r="K81" i="1"/>
  <c r="U80" i="1"/>
  <c r="S80" i="1"/>
  <c r="Q80" i="1"/>
  <c r="O80" i="1"/>
  <c r="M80" i="1"/>
  <c r="K80" i="1"/>
  <c r="V78" i="1"/>
  <c r="T78" i="1"/>
  <c r="R78" i="1"/>
  <c r="P78" i="1"/>
  <c r="N78" i="1"/>
  <c r="L78" i="1"/>
  <c r="J78" i="1"/>
  <c r="H78" i="1"/>
  <c r="G78" i="1"/>
  <c r="F78" i="1"/>
  <c r="E78" i="1"/>
  <c r="D78" i="1"/>
  <c r="C78" i="1"/>
  <c r="U77" i="1"/>
  <c r="S77" i="1"/>
  <c r="Q77" i="1"/>
  <c r="O77" i="1"/>
  <c r="M77" i="1"/>
  <c r="K77" i="1"/>
  <c r="U76" i="1"/>
  <c r="S76" i="1"/>
  <c r="Q76" i="1"/>
  <c r="O76" i="1"/>
  <c r="M76" i="1"/>
  <c r="K76" i="1"/>
  <c r="U72" i="1"/>
  <c r="S72" i="1"/>
  <c r="Q72" i="1"/>
  <c r="O72" i="1"/>
  <c r="M72" i="1"/>
  <c r="K72" i="1"/>
  <c r="U70" i="1"/>
  <c r="S70" i="1"/>
  <c r="Q70" i="1"/>
  <c r="O70" i="1"/>
  <c r="M70" i="1"/>
  <c r="K70" i="1"/>
  <c r="U69" i="1"/>
  <c r="U210" i="1" s="1"/>
  <c r="S69" i="1"/>
  <c r="S210" i="1" s="1"/>
  <c r="Q69" i="1"/>
  <c r="Q210" i="1" s="1"/>
  <c r="O69" i="1"/>
  <c r="O210" i="1" s="1"/>
  <c r="M69" i="1"/>
  <c r="M210" i="1" s="1"/>
  <c r="K69" i="1"/>
  <c r="K210" i="1" s="1"/>
  <c r="U68" i="1"/>
  <c r="S68" i="1"/>
  <c r="Q68" i="1"/>
  <c r="O68" i="1"/>
  <c r="M68" i="1"/>
  <c r="K68" i="1"/>
  <c r="U67" i="1"/>
  <c r="S67" i="1"/>
  <c r="Q67" i="1"/>
  <c r="O67" i="1"/>
  <c r="M67" i="1"/>
  <c r="K67" i="1"/>
  <c r="U66" i="1"/>
  <c r="U204" i="1" s="1"/>
  <c r="S66" i="1"/>
  <c r="S204" i="1" s="1"/>
  <c r="Q66" i="1"/>
  <c r="Q204" i="1" s="1"/>
  <c r="O66" i="1"/>
  <c r="O204" i="1" s="1"/>
  <c r="M66" i="1"/>
  <c r="M204" i="1" s="1"/>
  <c r="K66" i="1"/>
  <c r="K204" i="1" s="1"/>
  <c r="U65" i="1"/>
  <c r="U203" i="1" s="1"/>
  <c r="S65" i="1"/>
  <c r="S203" i="1" s="1"/>
  <c r="Q65" i="1"/>
  <c r="Q203" i="1" s="1"/>
  <c r="O65" i="1"/>
  <c r="O203" i="1" s="1"/>
  <c r="M65" i="1"/>
  <c r="M203" i="1" s="1"/>
  <c r="K65" i="1"/>
  <c r="K203" i="1" s="1"/>
  <c r="U62" i="1"/>
  <c r="S62" i="1"/>
  <c r="Q62" i="1"/>
  <c r="O62" i="1"/>
  <c r="M62" i="1"/>
  <c r="K62" i="1"/>
  <c r="U61" i="1"/>
  <c r="S61" i="1"/>
  <c r="Q61" i="1"/>
  <c r="O61" i="1"/>
  <c r="M61" i="1"/>
  <c r="K61" i="1"/>
  <c r="V58" i="1"/>
  <c r="T58" i="1"/>
  <c r="R58" i="1"/>
  <c r="P58" i="1"/>
  <c r="N58" i="1"/>
  <c r="L58" i="1"/>
  <c r="J58" i="1"/>
  <c r="H58" i="1"/>
  <c r="G58" i="1"/>
  <c r="F58" i="1"/>
  <c r="E58" i="1"/>
  <c r="D58" i="1"/>
  <c r="C58" i="1"/>
  <c r="V57" i="1"/>
  <c r="T57" i="1"/>
  <c r="R57" i="1"/>
  <c r="P57" i="1"/>
  <c r="N57" i="1"/>
  <c r="L57" i="1"/>
  <c r="J57" i="1"/>
  <c r="H57" i="1"/>
  <c r="G57" i="1"/>
  <c r="F57" i="1"/>
  <c r="E57" i="1"/>
  <c r="D57" i="1"/>
  <c r="C57" i="1"/>
  <c r="V53" i="1"/>
  <c r="T53" i="1"/>
  <c r="R53" i="1"/>
  <c r="P53" i="1"/>
  <c r="N53" i="1"/>
  <c r="L53" i="1"/>
  <c r="J53" i="1"/>
  <c r="H53" i="1"/>
  <c r="G53" i="1"/>
  <c r="F53" i="1"/>
  <c r="E53" i="1"/>
  <c r="D53" i="1"/>
  <c r="C53" i="1"/>
  <c r="V52" i="1"/>
  <c r="T52" i="1"/>
  <c r="R52" i="1"/>
  <c r="P52" i="1"/>
  <c r="N52" i="1"/>
  <c r="L52" i="1"/>
  <c r="J52" i="1"/>
  <c r="H52" i="1"/>
  <c r="G52" i="1"/>
  <c r="F52" i="1"/>
  <c r="E52" i="1"/>
  <c r="D52" i="1"/>
  <c r="C52" i="1"/>
  <c r="V50" i="1"/>
  <c r="T50" i="1"/>
  <c r="R50" i="1"/>
  <c r="H50" i="1"/>
  <c r="G50" i="1"/>
  <c r="V49" i="1"/>
  <c r="T49" i="1"/>
  <c r="R49" i="1"/>
  <c r="P49" i="1"/>
  <c r="N49" i="1"/>
  <c r="L49" i="1"/>
  <c r="J49" i="1"/>
  <c r="H49" i="1"/>
  <c r="G49" i="1"/>
  <c r="F49" i="1"/>
  <c r="E49" i="1"/>
  <c r="D49" i="1"/>
  <c r="C49" i="1"/>
  <c r="V47" i="1"/>
  <c r="T47" i="1"/>
  <c r="R47" i="1"/>
  <c r="P47" i="1"/>
  <c r="H47" i="1"/>
  <c r="G47" i="1"/>
  <c r="F47" i="1"/>
  <c r="V46" i="1"/>
  <c r="T46" i="1"/>
  <c r="R46" i="1"/>
  <c r="P46" i="1"/>
  <c r="H46" i="1"/>
  <c r="G46" i="1"/>
  <c r="F46" i="1"/>
  <c r="V45" i="1"/>
  <c r="T45" i="1"/>
  <c r="R45" i="1"/>
  <c r="P45" i="1"/>
  <c r="N45" i="1"/>
  <c r="L45" i="1"/>
  <c r="J45" i="1"/>
  <c r="H45" i="1"/>
  <c r="G45" i="1"/>
  <c r="F45" i="1"/>
  <c r="E45" i="1"/>
  <c r="D45" i="1"/>
  <c r="C45" i="1"/>
  <c r="U40" i="1"/>
  <c r="S40" i="1"/>
  <c r="Q40" i="1"/>
  <c r="O40" i="1"/>
  <c r="M40" i="1"/>
  <c r="K40" i="1"/>
  <c r="U39" i="1"/>
  <c r="S39" i="1"/>
  <c r="Q39" i="1"/>
  <c r="O39" i="1"/>
  <c r="M39" i="1"/>
  <c r="K39" i="1"/>
  <c r="U35" i="1"/>
  <c r="S35" i="1"/>
  <c r="Q35" i="1"/>
  <c r="O35" i="1"/>
  <c r="M35" i="1"/>
  <c r="K35" i="1"/>
  <c r="U34" i="1"/>
  <c r="S34" i="1"/>
  <c r="Q34" i="1"/>
  <c r="O34" i="1"/>
  <c r="M34" i="1"/>
  <c r="K34" i="1"/>
  <c r="U32" i="1"/>
  <c r="S32" i="1"/>
  <c r="U31" i="1"/>
  <c r="S31" i="1"/>
  <c r="Q31" i="1"/>
  <c r="O31" i="1"/>
  <c r="M31" i="1"/>
  <c r="K31" i="1"/>
  <c r="V30" i="1"/>
  <c r="V33" i="1" s="1"/>
  <c r="V36" i="1" s="1"/>
  <c r="T30" i="1"/>
  <c r="T33" i="1" s="1"/>
  <c r="T36" i="1" s="1"/>
  <c r="R30" i="1"/>
  <c r="R33" i="1" s="1"/>
  <c r="R36" i="1" s="1"/>
  <c r="P30" i="1"/>
  <c r="P33" i="1" s="1"/>
  <c r="P36" i="1" s="1"/>
  <c r="H30" i="1"/>
  <c r="H33" i="1" s="1"/>
  <c r="H36" i="1" s="1"/>
  <c r="G30" i="1"/>
  <c r="G33" i="1" s="1"/>
  <c r="G36" i="1" s="1"/>
  <c r="F30" i="1"/>
  <c r="F33" i="1" s="1"/>
  <c r="F36" i="1" s="1"/>
  <c r="U29" i="1"/>
  <c r="S29" i="1"/>
  <c r="Q29" i="1"/>
  <c r="N30" i="1"/>
  <c r="N33" i="1" s="1"/>
  <c r="N36" i="1" s="1"/>
  <c r="L30" i="1"/>
  <c r="L33" i="1" s="1"/>
  <c r="L36" i="1" s="1"/>
  <c r="J30" i="1"/>
  <c r="J33" i="1" s="1"/>
  <c r="J36" i="1" s="1"/>
  <c r="U28" i="1"/>
  <c r="S28" i="1"/>
  <c r="Q28" i="1"/>
  <c r="U27" i="1"/>
  <c r="S27" i="1"/>
  <c r="Q27" i="1"/>
  <c r="O27" i="1"/>
  <c r="M27" i="1"/>
  <c r="K27" i="1"/>
  <c r="U22" i="1"/>
  <c r="S22" i="1"/>
  <c r="Q22" i="1"/>
  <c r="O22" i="1"/>
  <c r="M22" i="1"/>
  <c r="K22" i="1"/>
  <c r="U21" i="1"/>
  <c r="S21" i="1"/>
  <c r="Q21" i="1"/>
  <c r="O21" i="1"/>
  <c r="M21" i="1"/>
  <c r="K21" i="1"/>
  <c r="U17" i="1"/>
  <c r="S17" i="1"/>
  <c r="Q17" i="1"/>
  <c r="O17" i="1"/>
  <c r="M17" i="1"/>
  <c r="K17" i="1"/>
  <c r="U16" i="1"/>
  <c r="S16" i="1"/>
  <c r="Q16" i="1"/>
  <c r="O16" i="1"/>
  <c r="M16" i="1"/>
  <c r="K16" i="1"/>
  <c r="U14" i="1"/>
  <c r="S14" i="1"/>
  <c r="P14" i="1"/>
  <c r="P50" i="1" s="1"/>
  <c r="N14" i="1"/>
  <c r="N50" i="1" s="1"/>
  <c r="L14" i="1"/>
  <c r="L50" i="1" s="1"/>
  <c r="J14" i="1"/>
  <c r="J50" i="1" s="1"/>
  <c r="F14" i="1"/>
  <c r="E14" i="1"/>
  <c r="D14" i="1"/>
  <c r="C14" i="1"/>
  <c r="U13" i="1"/>
  <c r="S13" i="1"/>
  <c r="Q13" i="1"/>
  <c r="O13" i="1"/>
  <c r="M13" i="1"/>
  <c r="K13" i="1"/>
  <c r="V12" i="1"/>
  <c r="V15" i="1" s="1"/>
  <c r="V18" i="1" s="1"/>
  <c r="T12" i="1"/>
  <c r="T15" i="1" s="1"/>
  <c r="T18" i="1" s="1"/>
  <c r="R12" i="1"/>
  <c r="R15" i="1" s="1"/>
  <c r="R18" i="1" s="1"/>
  <c r="P12" i="1"/>
  <c r="H12" i="1"/>
  <c r="G12" i="1"/>
  <c r="F12" i="1"/>
  <c r="U11" i="1"/>
  <c r="S11" i="1"/>
  <c r="Q11" i="1"/>
  <c r="U10" i="1"/>
  <c r="S10" i="1"/>
  <c r="U9" i="1"/>
  <c r="S9" i="1"/>
  <c r="Q9" i="1"/>
  <c r="O9" i="1"/>
  <c r="M9" i="1"/>
  <c r="K9" i="1"/>
  <c r="O194" i="1" l="1"/>
  <c r="U47" i="1"/>
  <c r="S57" i="1"/>
  <c r="Q58" i="1"/>
  <c r="O52" i="1"/>
  <c r="K78" i="1"/>
  <c r="S113" i="1"/>
  <c r="K57" i="1"/>
  <c r="Q12" i="1"/>
  <c r="H143" i="1"/>
  <c r="D161" i="1"/>
  <c r="P161" i="1"/>
  <c r="J195" i="1"/>
  <c r="J198" i="1" s="1"/>
  <c r="K196" i="1" s="1"/>
  <c r="D195" i="1"/>
  <c r="Q46" i="1"/>
  <c r="U49" i="1"/>
  <c r="U52" i="1"/>
  <c r="O113" i="1"/>
  <c r="U46" i="1"/>
  <c r="S47" i="1"/>
  <c r="U50" i="1"/>
  <c r="U58" i="1"/>
  <c r="N143" i="1"/>
  <c r="G161" i="1"/>
  <c r="P195" i="1"/>
  <c r="U222" i="1"/>
  <c r="C143" i="1"/>
  <c r="V161" i="1"/>
  <c r="S53" i="1"/>
  <c r="F195" i="1"/>
  <c r="M57" i="1"/>
  <c r="E143" i="1"/>
  <c r="M160" i="1"/>
  <c r="T195" i="1"/>
  <c r="U194" i="1"/>
  <c r="C215" i="1"/>
  <c r="N215" i="1"/>
  <c r="J161" i="1"/>
  <c r="O168" i="1"/>
  <c r="O170" i="1" s="1"/>
  <c r="M45" i="1"/>
  <c r="O57" i="1"/>
  <c r="O78" i="1"/>
  <c r="Q84" i="1"/>
  <c r="O142" i="1"/>
  <c r="K45" i="1"/>
  <c r="R143" i="1"/>
  <c r="U53" i="1"/>
  <c r="O45" i="1"/>
  <c r="K53" i="1"/>
  <c r="Q57" i="1"/>
  <c r="Q78" i="1"/>
  <c r="U113" i="1"/>
  <c r="S160" i="1"/>
  <c r="U168" i="1"/>
  <c r="U170" i="1" s="1"/>
  <c r="O179" i="1"/>
  <c r="M186" i="1"/>
  <c r="Q52" i="1"/>
  <c r="M78" i="1"/>
  <c r="U30" i="1"/>
  <c r="U33" i="1" s="1"/>
  <c r="U36" i="1" s="1"/>
  <c r="Q47" i="1"/>
  <c r="S50" i="1"/>
  <c r="S58" i="1"/>
  <c r="O49" i="1"/>
  <c r="K52" i="1"/>
  <c r="Q53" i="1"/>
  <c r="M58" i="1"/>
  <c r="Q30" i="1"/>
  <c r="Q33" i="1" s="1"/>
  <c r="Q36" i="1" s="1"/>
  <c r="Q37" i="1" s="1"/>
  <c r="S30" i="1"/>
  <c r="S46" i="1"/>
  <c r="M152" i="1"/>
  <c r="K194" i="1"/>
  <c r="F215" i="1"/>
  <c r="T215" i="1"/>
  <c r="M84" i="1"/>
  <c r="S106" i="1"/>
  <c r="S131" i="1"/>
  <c r="U142" i="1"/>
  <c r="S152" i="1"/>
  <c r="K168" i="1"/>
  <c r="K170" i="1" s="1"/>
  <c r="U179" i="1"/>
  <c r="S186" i="1"/>
  <c r="Q194" i="1"/>
  <c r="J215" i="1"/>
  <c r="S222" i="1"/>
  <c r="M49" i="1"/>
  <c r="K58" i="1"/>
  <c r="U78" i="1"/>
  <c r="S84" i="1"/>
  <c r="K142" i="1"/>
  <c r="U57" i="1"/>
  <c r="O84" i="1"/>
  <c r="Q113" i="1"/>
  <c r="U106" i="1"/>
  <c r="U131" i="1"/>
  <c r="D143" i="1"/>
  <c r="P143" i="1"/>
  <c r="P162" i="1" s="1"/>
  <c r="U152" i="1"/>
  <c r="H161" i="1"/>
  <c r="K160" i="1"/>
  <c r="M168" i="1"/>
  <c r="M170" i="1" s="1"/>
  <c r="E195" i="1"/>
  <c r="R195" i="1"/>
  <c r="U186" i="1"/>
  <c r="L215" i="1"/>
  <c r="D215" i="1"/>
  <c r="P215" i="1"/>
  <c r="F143" i="1"/>
  <c r="T143" i="1"/>
  <c r="L161" i="1"/>
  <c r="O160" i="1"/>
  <c r="Q168" i="1"/>
  <c r="Q170" i="1" s="1"/>
  <c r="K179" i="1"/>
  <c r="V195" i="1"/>
  <c r="S49" i="1"/>
  <c r="S52" i="1"/>
  <c r="S33" i="1"/>
  <c r="S36" i="1" s="1"/>
  <c r="S37" i="1" s="1"/>
  <c r="Q45" i="1"/>
  <c r="T48" i="1"/>
  <c r="T51" i="1" s="1"/>
  <c r="T54" i="1" s="1"/>
  <c r="K49" i="1"/>
  <c r="M53" i="1"/>
  <c r="S78" i="1"/>
  <c r="K106" i="1"/>
  <c r="K131" i="1"/>
  <c r="G143" i="1"/>
  <c r="V143" i="1"/>
  <c r="V162" i="1" s="1"/>
  <c r="Q142" i="1"/>
  <c r="K152" i="1"/>
  <c r="C161" i="1"/>
  <c r="N161" i="1"/>
  <c r="Q160" i="1"/>
  <c r="S168" i="1"/>
  <c r="S170" i="1" s="1"/>
  <c r="M179" i="1"/>
  <c r="H195" i="1"/>
  <c r="K186" i="1"/>
  <c r="E215" i="1"/>
  <c r="R215" i="1"/>
  <c r="K222" i="1"/>
  <c r="M222" i="1"/>
  <c r="F235" i="1"/>
  <c r="O53" i="1"/>
  <c r="M131" i="1"/>
  <c r="U84" i="1"/>
  <c r="O106" i="1"/>
  <c r="O131" i="1"/>
  <c r="J143" i="1"/>
  <c r="M142" i="1"/>
  <c r="O152" i="1"/>
  <c r="E161" i="1"/>
  <c r="R161" i="1"/>
  <c r="U160" i="1"/>
  <c r="Q179" i="1"/>
  <c r="L195" i="1"/>
  <c r="O186" i="1"/>
  <c r="M194" i="1"/>
  <c r="G215" i="1"/>
  <c r="V215" i="1"/>
  <c r="O222" i="1"/>
  <c r="G235" i="1"/>
  <c r="R48" i="1"/>
  <c r="R51" i="1" s="1"/>
  <c r="R120" i="1" s="1"/>
  <c r="V48" i="1"/>
  <c r="V51" i="1" s="1"/>
  <c r="V120" i="1" s="1"/>
  <c r="M106" i="1"/>
  <c r="Q49" i="1"/>
  <c r="M52" i="1"/>
  <c r="O58" i="1"/>
  <c r="K84" i="1"/>
  <c r="K85" i="1" s="1"/>
  <c r="K79" i="1" s="1"/>
  <c r="Q106" i="1"/>
  <c r="Q131" i="1"/>
  <c r="L143" i="1"/>
  <c r="S142" i="1"/>
  <c r="Q152" i="1"/>
  <c r="F161" i="1"/>
  <c r="T161" i="1"/>
  <c r="S179" i="1"/>
  <c r="C195" i="1"/>
  <c r="C198" i="1" s="1"/>
  <c r="D196" i="1" s="1"/>
  <c r="N195" i="1"/>
  <c r="Q186" i="1"/>
  <c r="H215" i="1"/>
  <c r="Q222" i="1"/>
  <c r="C230" i="1"/>
  <c r="D227" i="1" s="1"/>
  <c r="D230" i="1" s="1"/>
  <c r="E227" i="1" s="1"/>
  <c r="E230" i="1" s="1"/>
  <c r="F227" i="1" s="1"/>
  <c r="F230" i="1" s="1"/>
  <c r="G227" i="1" s="1"/>
  <c r="G230" i="1" s="1"/>
  <c r="H227" i="1" s="1"/>
  <c r="H230" i="1" s="1"/>
  <c r="H235" i="1"/>
  <c r="G194" i="1"/>
  <c r="G195" i="1" s="1"/>
  <c r="S190" i="1"/>
  <c r="S194" i="1" s="1"/>
  <c r="U110" i="1"/>
  <c r="U207" i="1"/>
  <c r="U215" i="1" s="1"/>
  <c r="S110" i="1"/>
  <c r="S207" i="1"/>
  <c r="S215" i="1" s="1"/>
  <c r="Q110" i="1"/>
  <c r="Q207" i="1"/>
  <c r="Q215" i="1" s="1"/>
  <c r="O110" i="1"/>
  <c r="O207" i="1"/>
  <c r="O215" i="1" s="1"/>
  <c r="M207" i="1"/>
  <c r="M215" i="1" s="1"/>
  <c r="M110" i="1"/>
  <c r="K207" i="1"/>
  <c r="K215" i="1" s="1"/>
  <c r="K110" i="1"/>
  <c r="V85" i="1"/>
  <c r="V79" i="1" s="1"/>
  <c r="T85" i="1"/>
  <c r="T79" i="1" s="1"/>
  <c r="R85" i="1"/>
  <c r="R79" i="1" s="1"/>
  <c r="P85" i="1"/>
  <c r="P79" i="1" s="1"/>
  <c r="N85" i="1"/>
  <c r="N79" i="1" s="1"/>
  <c r="L85" i="1"/>
  <c r="L79" i="1" s="1"/>
  <c r="J85" i="1"/>
  <c r="J79" i="1" s="1"/>
  <c r="H85" i="1"/>
  <c r="H79" i="1" s="1"/>
  <c r="G85" i="1"/>
  <c r="G79" i="1" s="1"/>
  <c r="F85" i="1"/>
  <c r="F79" i="1" s="1"/>
  <c r="E85" i="1"/>
  <c r="E79" i="1" s="1"/>
  <c r="D85" i="1"/>
  <c r="D79" i="1" s="1"/>
  <c r="C85" i="1"/>
  <c r="C79" i="1" s="1"/>
  <c r="V37" i="1"/>
  <c r="V38" i="1"/>
  <c r="V41" i="1"/>
  <c r="V42" i="1" s="1"/>
  <c r="T37" i="1"/>
  <c r="T38" i="1"/>
  <c r="T41" i="1"/>
  <c r="T42" i="1" s="1"/>
  <c r="R37" i="1"/>
  <c r="R38" i="1"/>
  <c r="R41" i="1"/>
  <c r="R42" i="1" s="1"/>
  <c r="P37" i="1"/>
  <c r="P38" i="1"/>
  <c r="P41" i="1"/>
  <c r="P42" i="1" s="1"/>
  <c r="H37" i="1"/>
  <c r="H38" i="1"/>
  <c r="H41" i="1"/>
  <c r="H42" i="1" s="1"/>
  <c r="G37" i="1"/>
  <c r="G38" i="1"/>
  <c r="G41" i="1"/>
  <c r="G42" i="1" s="1"/>
  <c r="F37" i="1"/>
  <c r="F38" i="1"/>
  <c r="F41" i="1"/>
  <c r="F42" i="1" s="1"/>
  <c r="N37" i="1"/>
  <c r="N38" i="1"/>
  <c r="N41" i="1"/>
  <c r="N42" i="1" s="1"/>
  <c r="L37" i="1"/>
  <c r="L38" i="1"/>
  <c r="L41" i="1"/>
  <c r="L42" i="1" s="1"/>
  <c r="J37" i="1"/>
  <c r="J38" i="1"/>
  <c r="J41" i="1"/>
  <c r="J42" i="1" s="1"/>
  <c r="E30" i="1"/>
  <c r="E33" i="1" s="1"/>
  <c r="E36" i="1" s="1"/>
  <c r="O30" i="1"/>
  <c r="O33" i="1" s="1"/>
  <c r="O36" i="1" s="1"/>
  <c r="O41" i="1" s="1"/>
  <c r="O42" i="1" s="1"/>
  <c r="D30" i="1"/>
  <c r="D33" i="1" s="1"/>
  <c r="D36" i="1" s="1"/>
  <c r="M30" i="1"/>
  <c r="M33" i="1" s="1"/>
  <c r="M36" i="1" s="1"/>
  <c r="M37" i="1" s="1"/>
  <c r="K30" i="1"/>
  <c r="K33" i="1" s="1"/>
  <c r="K36" i="1" s="1"/>
  <c r="K37" i="1" s="1"/>
  <c r="C30" i="1"/>
  <c r="C33" i="1" s="1"/>
  <c r="C36" i="1" s="1"/>
  <c r="Q14" i="1"/>
  <c r="F50" i="1"/>
  <c r="E50" i="1"/>
  <c r="O14" i="1"/>
  <c r="O50" i="1" s="1"/>
  <c r="D50" i="1"/>
  <c r="M14" i="1"/>
  <c r="M50" i="1" s="1"/>
  <c r="C50" i="1"/>
  <c r="K14" i="1"/>
  <c r="K50" i="1" s="1"/>
  <c r="V19" i="1"/>
  <c r="V20" i="1"/>
  <c r="V23" i="1"/>
  <c r="V24" i="1" s="1"/>
  <c r="T19" i="1"/>
  <c r="T20" i="1"/>
  <c r="T23" i="1"/>
  <c r="T24" i="1" s="1"/>
  <c r="R19" i="1"/>
  <c r="R20" i="1"/>
  <c r="R23" i="1"/>
  <c r="R24" i="1" s="1"/>
  <c r="P48" i="1"/>
  <c r="P15" i="1"/>
  <c r="H48" i="1"/>
  <c r="H15" i="1"/>
  <c r="G48" i="1"/>
  <c r="G15" i="1"/>
  <c r="F15" i="1"/>
  <c r="F48" i="1"/>
  <c r="N47" i="1"/>
  <c r="N12" i="1"/>
  <c r="L47" i="1"/>
  <c r="L12" i="1"/>
  <c r="J47" i="1"/>
  <c r="J12" i="1"/>
  <c r="E47" i="1"/>
  <c r="E12" i="1"/>
  <c r="O12" i="1"/>
  <c r="D47" i="1"/>
  <c r="D12" i="1"/>
  <c r="M12" i="1"/>
  <c r="C47" i="1"/>
  <c r="K12" i="1"/>
  <c r="C12" i="1"/>
  <c r="U45" i="1"/>
  <c r="U12" i="1"/>
  <c r="U15" i="1" s="1"/>
  <c r="U18" i="1" s="1"/>
  <c r="S45" i="1"/>
  <c r="S12" i="1"/>
  <c r="S15" i="1" s="1"/>
  <c r="S18" i="1" s="1"/>
  <c r="K47" i="1" l="1"/>
  <c r="Q85" i="1"/>
  <c r="Q79" i="1" s="1"/>
  <c r="H162" i="1"/>
  <c r="U38" i="1"/>
  <c r="U41" i="1"/>
  <c r="U42" i="1" s="1"/>
  <c r="U37" i="1"/>
  <c r="D162" i="1"/>
  <c r="U85" i="1"/>
  <c r="U79" i="1" s="1"/>
  <c r="E162" i="1"/>
  <c r="N162" i="1"/>
  <c r="D198" i="1"/>
  <c r="E196" i="1" s="1"/>
  <c r="E198" i="1" s="1"/>
  <c r="F196" i="1" s="1"/>
  <c r="F198" i="1" s="1"/>
  <c r="G196" i="1" s="1"/>
  <c r="G198" i="1" s="1"/>
  <c r="H196" i="1" s="1"/>
  <c r="H198" i="1" s="1"/>
  <c r="G162" i="1"/>
  <c r="S85" i="1"/>
  <c r="S79" i="1" s="1"/>
  <c r="C162" i="1"/>
  <c r="M161" i="1"/>
  <c r="U48" i="1"/>
  <c r="U51" i="1" s="1"/>
  <c r="U54" i="1" s="1"/>
  <c r="Q161" i="1"/>
  <c r="Q195" i="1"/>
  <c r="O85" i="1"/>
  <c r="O79" i="1" s="1"/>
  <c r="M85" i="1"/>
  <c r="M79" i="1" s="1"/>
  <c r="O47" i="1"/>
  <c r="O37" i="1"/>
  <c r="U161" i="1"/>
  <c r="S41" i="1"/>
  <c r="S42" i="1" s="1"/>
  <c r="K195" i="1"/>
  <c r="K198" i="1" s="1"/>
  <c r="L196" i="1" s="1"/>
  <c r="L198" i="1" s="1"/>
  <c r="M196" i="1" s="1"/>
  <c r="M15" i="1"/>
  <c r="M18" i="1" s="1"/>
  <c r="M19" i="1" s="1"/>
  <c r="M143" i="1"/>
  <c r="O195" i="1"/>
  <c r="R162" i="1"/>
  <c r="J162" i="1"/>
  <c r="S48" i="1"/>
  <c r="S51" i="1" s="1"/>
  <c r="S54" i="1" s="1"/>
  <c r="O143" i="1"/>
  <c r="U195" i="1"/>
  <c r="K161" i="1"/>
  <c r="O15" i="1"/>
  <c r="O18" i="1" s="1"/>
  <c r="Q48" i="1"/>
  <c r="S161" i="1"/>
  <c r="R54" i="1"/>
  <c r="R59" i="1" s="1"/>
  <c r="V54" i="1"/>
  <c r="V56" i="1" s="1"/>
  <c r="M41" i="1"/>
  <c r="M42" i="1" s="1"/>
  <c r="S38" i="1"/>
  <c r="K41" i="1"/>
  <c r="K42" i="1" s="1"/>
  <c r="O38" i="1"/>
  <c r="T120" i="1"/>
  <c r="K38" i="1"/>
  <c r="K15" i="1"/>
  <c r="K18" i="1" s="1"/>
  <c r="Q41" i="1"/>
  <c r="Q42" i="1" s="1"/>
  <c r="Q38" i="1"/>
  <c r="U143" i="1"/>
  <c r="M38" i="1"/>
  <c r="L162" i="1"/>
  <c r="M195" i="1"/>
  <c r="T162" i="1"/>
  <c r="M47" i="1"/>
  <c r="S195" i="1"/>
  <c r="Q143" i="1"/>
  <c r="O161" i="1"/>
  <c r="K143" i="1"/>
  <c r="K162" i="1" s="1"/>
  <c r="F162" i="1"/>
  <c r="S143" i="1"/>
  <c r="T59" i="1"/>
  <c r="T55" i="1"/>
  <c r="T56" i="1"/>
  <c r="E37" i="1"/>
  <c r="E38" i="1"/>
  <c r="E41" i="1"/>
  <c r="E42" i="1" s="1"/>
  <c r="D37" i="1"/>
  <c r="D38" i="1"/>
  <c r="D41" i="1"/>
  <c r="D42" i="1" s="1"/>
  <c r="C37" i="1"/>
  <c r="C38" i="1"/>
  <c r="C41" i="1"/>
  <c r="C42" i="1" s="1"/>
  <c r="Q15" i="1"/>
  <c r="Q18" i="1" s="1"/>
  <c r="Q50" i="1"/>
  <c r="P18" i="1"/>
  <c r="P51" i="1"/>
  <c r="P120" i="1" s="1"/>
  <c r="H18" i="1"/>
  <c r="H51" i="1"/>
  <c r="H120" i="1" s="1"/>
  <c r="G18" i="1"/>
  <c r="G51" i="1"/>
  <c r="G120" i="1" s="1"/>
  <c r="F18" i="1"/>
  <c r="F51" i="1"/>
  <c r="N15" i="1"/>
  <c r="N48" i="1"/>
  <c r="L15" i="1"/>
  <c r="L48" i="1"/>
  <c r="J15" i="1"/>
  <c r="J48" i="1"/>
  <c r="E15" i="1"/>
  <c r="E48" i="1"/>
  <c r="D15" i="1"/>
  <c r="D48" i="1"/>
  <c r="C15" i="1"/>
  <c r="C48" i="1"/>
  <c r="U19" i="1"/>
  <c r="U20" i="1"/>
  <c r="U23" i="1"/>
  <c r="U24" i="1" s="1"/>
  <c r="S19" i="1"/>
  <c r="S20" i="1"/>
  <c r="S23" i="1"/>
  <c r="S24" i="1" s="1"/>
  <c r="U120" i="1" l="1"/>
  <c r="O162" i="1"/>
  <c r="Q162" i="1"/>
  <c r="U162" i="1"/>
  <c r="S120" i="1"/>
  <c r="M162" i="1"/>
  <c r="V59" i="1"/>
  <c r="V63" i="1" s="1"/>
  <c r="M198" i="1"/>
  <c r="N196" i="1" s="1"/>
  <c r="N198" i="1" s="1"/>
  <c r="O196" i="1" s="1"/>
  <c r="O198" i="1" s="1"/>
  <c r="P196" i="1" s="1"/>
  <c r="P198" i="1" s="1"/>
  <c r="Q196" i="1" s="1"/>
  <c r="Q198" i="1" s="1"/>
  <c r="R196" i="1" s="1"/>
  <c r="R198" i="1" s="1"/>
  <c r="S196" i="1" s="1"/>
  <c r="S198" i="1" s="1"/>
  <c r="T196" i="1" s="1"/>
  <c r="T198" i="1" s="1"/>
  <c r="U196" i="1" s="1"/>
  <c r="U198" i="1" s="1"/>
  <c r="V196" i="1" s="1"/>
  <c r="V198" i="1" s="1"/>
  <c r="M23" i="1"/>
  <c r="M24" i="1" s="1"/>
  <c r="M20" i="1"/>
  <c r="V55" i="1"/>
  <c r="S162" i="1"/>
  <c r="O20" i="1"/>
  <c r="O19" i="1"/>
  <c r="O48" i="1"/>
  <c r="O23" i="1"/>
  <c r="O24" i="1" s="1"/>
  <c r="R56" i="1"/>
  <c r="R55" i="1"/>
  <c r="K48" i="1"/>
  <c r="K19" i="1"/>
  <c r="K20" i="1"/>
  <c r="K23" i="1"/>
  <c r="K24" i="1" s="1"/>
  <c r="M48" i="1"/>
  <c r="T63" i="1"/>
  <c r="T60" i="1"/>
  <c r="R63" i="1"/>
  <c r="R60" i="1"/>
  <c r="Q23" i="1"/>
  <c r="Q24" i="1" s="1"/>
  <c r="Q20" i="1"/>
  <c r="Q19" i="1"/>
  <c r="P19" i="1"/>
  <c r="P20" i="1"/>
  <c r="P23" i="1"/>
  <c r="P54" i="1"/>
  <c r="H19" i="1"/>
  <c r="H20" i="1"/>
  <c r="H23" i="1"/>
  <c r="H54" i="1"/>
  <c r="G19" i="1"/>
  <c r="G20" i="1"/>
  <c r="G23" i="1"/>
  <c r="G54" i="1"/>
  <c r="F19" i="1"/>
  <c r="F20" i="1"/>
  <c r="F23" i="1"/>
  <c r="F54" i="1"/>
  <c r="Q51" i="1"/>
  <c r="Q120" i="1" s="1"/>
  <c r="F120" i="1"/>
  <c r="N18" i="1"/>
  <c r="N51" i="1"/>
  <c r="N120" i="1" s="1"/>
  <c r="L18" i="1"/>
  <c r="L51" i="1"/>
  <c r="L120" i="1" s="1"/>
  <c r="J18" i="1"/>
  <c r="J51" i="1"/>
  <c r="J120" i="1" s="1"/>
  <c r="E18" i="1"/>
  <c r="E51" i="1"/>
  <c r="D18" i="1"/>
  <c r="D51" i="1"/>
  <c r="C18" i="1"/>
  <c r="C51" i="1"/>
  <c r="U59" i="1"/>
  <c r="U55" i="1"/>
  <c r="U56" i="1"/>
  <c r="S59" i="1"/>
  <c r="S55" i="1"/>
  <c r="S56" i="1"/>
  <c r="V60" i="1" l="1"/>
  <c r="V64" i="1"/>
  <c r="V71" i="1"/>
  <c r="V73" i="1" s="1"/>
  <c r="V201" i="1" s="1"/>
  <c r="V223" i="1" s="1"/>
  <c r="V109" i="1"/>
  <c r="V111" i="1" s="1"/>
  <c r="V115" i="1" s="1" a="1"/>
  <c r="V115" i="1" s="1"/>
  <c r="V121" i="1" s="1"/>
  <c r="V122" i="1" s="1"/>
  <c r="T64" i="1"/>
  <c r="T71" i="1"/>
  <c r="T73" i="1" s="1"/>
  <c r="T201" i="1" s="1"/>
  <c r="T223" i="1" s="1"/>
  <c r="T109" i="1"/>
  <c r="T111" i="1" s="1"/>
  <c r="T115" i="1" s="1" a="1"/>
  <c r="T115" i="1" s="1"/>
  <c r="T121" i="1" s="1"/>
  <c r="T122" i="1" s="1"/>
  <c r="R64" i="1"/>
  <c r="R71" i="1"/>
  <c r="R73" i="1" s="1"/>
  <c r="R201" i="1" s="1"/>
  <c r="R223" i="1" s="1"/>
  <c r="R109" i="1"/>
  <c r="R111" i="1" s="1"/>
  <c r="R115" i="1" s="1" a="1"/>
  <c r="R115" i="1" s="1"/>
  <c r="R121" i="1" s="1"/>
  <c r="R122" i="1" s="1"/>
  <c r="P24" i="1"/>
  <c r="P59" i="1"/>
  <c r="P55" i="1"/>
  <c r="P56" i="1"/>
  <c r="H24" i="1"/>
  <c r="H59" i="1"/>
  <c r="H55" i="1"/>
  <c r="H56" i="1"/>
  <c r="G24" i="1"/>
  <c r="G59" i="1"/>
  <c r="G55" i="1"/>
  <c r="G56" i="1"/>
  <c r="F24" i="1"/>
  <c r="F59" i="1"/>
  <c r="Q54" i="1"/>
  <c r="F55" i="1"/>
  <c r="F56" i="1"/>
  <c r="N19" i="1"/>
  <c r="N20" i="1"/>
  <c r="N23" i="1"/>
  <c r="N54" i="1"/>
  <c r="L19" i="1"/>
  <c r="L20" i="1"/>
  <c r="L23" i="1"/>
  <c r="L54" i="1"/>
  <c r="J19" i="1"/>
  <c r="J20" i="1"/>
  <c r="J23" i="1"/>
  <c r="J54" i="1"/>
  <c r="E19" i="1"/>
  <c r="E20" i="1"/>
  <c r="E23" i="1"/>
  <c r="E54" i="1"/>
  <c r="O51" i="1"/>
  <c r="O120" i="1" s="1"/>
  <c r="E120" i="1"/>
  <c r="D19" i="1"/>
  <c r="D20" i="1"/>
  <c r="D23" i="1"/>
  <c r="D54" i="1"/>
  <c r="M51" i="1"/>
  <c r="M120" i="1" s="1"/>
  <c r="D120" i="1"/>
  <c r="C19" i="1"/>
  <c r="C20" i="1"/>
  <c r="C23" i="1"/>
  <c r="C54" i="1"/>
  <c r="K51" i="1"/>
  <c r="K120" i="1" s="1"/>
  <c r="C120" i="1"/>
  <c r="U63" i="1"/>
  <c r="U60" i="1"/>
  <c r="S63" i="1"/>
  <c r="S60" i="1"/>
  <c r="P60" i="1" l="1"/>
  <c r="P63" i="1"/>
  <c r="H60" i="1"/>
  <c r="H63" i="1"/>
  <c r="G60" i="1"/>
  <c r="G63" i="1"/>
  <c r="Q59" i="1"/>
  <c r="F60" i="1"/>
  <c r="F63" i="1"/>
  <c r="Q55" i="1"/>
  <c r="Q56" i="1"/>
  <c r="N24" i="1"/>
  <c r="N59" i="1"/>
  <c r="N55" i="1"/>
  <c r="N56" i="1"/>
  <c r="L24" i="1"/>
  <c r="L59" i="1"/>
  <c r="L55" i="1"/>
  <c r="L56" i="1"/>
  <c r="J24" i="1"/>
  <c r="J59" i="1"/>
  <c r="J55" i="1"/>
  <c r="J56" i="1"/>
  <c r="E24" i="1"/>
  <c r="E59" i="1"/>
  <c r="O54" i="1"/>
  <c r="E55" i="1"/>
  <c r="E56" i="1"/>
  <c r="D24" i="1"/>
  <c r="D59" i="1"/>
  <c r="M54" i="1"/>
  <c r="D55" i="1"/>
  <c r="D56" i="1"/>
  <c r="C24" i="1"/>
  <c r="C59" i="1"/>
  <c r="K54" i="1"/>
  <c r="C55" i="1"/>
  <c r="C56" i="1"/>
  <c r="U64" i="1"/>
  <c r="U71" i="1"/>
  <c r="U73" i="1" s="1"/>
  <c r="U201" i="1" s="1"/>
  <c r="U223" i="1" s="1"/>
  <c r="U109" i="1"/>
  <c r="U111" i="1" s="1"/>
  <c r="U115" i="1" s="1" a="1"/>
  <c r="U115" i="1" s="1"/>
  <c r="U121" i="1" s="1"/>
  <c r="U122" i="1" s="1"/>
  <c r="S64" i="1"/>
  <c r="S71" i="1"/>
  <c r="S73" i="1" s="1"/>
  <c r="S201" i="1" s="1"/>
  <c r="S223" i="1" s="1"/>
  <c r="S109" i="1"/>
  <c r="S111" i="1" s="1"/>
  <c r="S115" i="1" s="1" a="1"/>
  <c r="S115" i="1" s="1"/>
  <c r="S121" i="1" s="1"/>
  <c r="S122" i="1" s="1"/>
  <c r="P64" i="1" l="1"/>
  <c r="P71" i="1"/>
  <c r="P73" i="1" s="1"/>
  <c r="P201" i="1" s="1"/>
  <c r="P223" i="1" s="1"/>
  <c r="P109" i="1"/>
  <c r="P111" i="1" s="1"/>
  <c r="P115" i="1" s="1" a="1"/>
  <c r="P115" i="1" s="1"/>
  <c r="P121" i="1" s="1"/>
  <c r="P122" i="1" s="1"/>
  <c r="H64" i="1"/>
  <c r="H71" i="1"/>
  <c r="H73" i="1" s="1"/>
  <c r="H201" i="1" s="1"/>
  <c r="H223" i="1" s="1"/>
  <c r="H109" i="1"/>
  <c r="H111" i="1" s="1"/>
  <c r="H115" i="1" s="1"/>
  <c r="H121" i="1" s="1"/>
  <c r="H122" i="1" s="1"/>
  <c r="G64" i="1"/>
  <c r="G71" i="1"/>
  <c r="G73" i="1" s="1"/>
  <c r="G201" i="1" s="1"/>
  <c r="G223" i="1" s="1"/>
  <c r="G109" i="1"/>
  <c r="G111" i="1" s="1"/>
  <c r="G115" i="1" s="1" a="1"/>
  <c r="G115" i="1" s="1"/>
  <c r="G121" i="1" s="1"/>
  <c r="G122" i="1" s="1"/>
  <c r="Q60" i="1"/>
  <c r="Q63" i="1"/>
  <c r="F64" i="1"/>
  <c r="F71" i="1"/>
  <c r="F73" i="1" s="1"/>
  <c r="F201" i="1" s="1"/>
  <c r="F223" i="1" s="1"/>
  <c r="F109" i="1"/>
  <c r="F111" i="1" s="1"/>
  <c r="F115" i="1" s="1" a="1"/>
  <c r="F115" i="1" s="1"/>
  <c r="F121" i="1" s="1"/>
  <c r="F122" i="1" s="1"/>
  <c r="N60" i="1"/>
  <c r="N63" i="1"/>
  <c r="L60" i="1"/>
  <c r="L63" i="1"/>
  <c r="J60" i="1"/>
  <c r="J63" i="1"/>
  <c r="O59" i="1"/>
  <c r="E60" i="1"/>
  <c r="E63" i="1"/>
  <c r="O55" i="1"/>
  <c r="O56" i="1"/>
  <c r="M59" i="1"/>
  <c r="D60" i="1"/>
  <c r="D63" i="1"/>
  <c r="M55" i="1"/>
  <c r="M56" i="1"/>
  <c r="K59" i="1"/>
  <c r="C60" i="1"/>
  <c r="C63" i="1"/>
  <c r="K55" i="1"/>
  <c r="K56" i="1"/>
  <c r="Q71" i="1" l="1"/>
  <c r="Q73" i="1" s="1"/>
  <c r="Q201" i="1" s="1"/>
  <c r="Q223" i="1" s="1"/>
  <c r="Q64" i="1"/>
  <c r="Q109" i="1"/>
  <c r="Q111" i="1" s="1"/>
  <c r="Q115" i="1" s="1" a="1"/>
  <c r="Q115" i="1" s="1"/>
  <c r="Q121" i="1" s="1"/>
  <c r="Q122" i="1" s="1"/>
  <c r="N64" i="1"/>
  <c r="N71" i="1"/>
  <c r="N73" i="1" s="1"/>
  <c r="N201" i="1" s="1"/>
  <c r="N223" i="1" s="1"/>
  <c r="N109" i="1"/>
  <c r="N111" i="1" s="1"/>
  <c r="N115" i="1" s="1" a="1"/>
  <c r="N115" i="1" s="1"/>
  <c r="N121" i="1" s="1"/>
  <c r="N122" i="1" s="1"/>
  <c r="L64" i="1"/>
  <c r="L71" i="1"/>
  <c r="L73" i="1" s="1"/>
  <c r="L201" i="1" s="1"/>
  <c r="L223" i="1" s="1"/>
  <c r="L109" i="1"/>
  <c r="L111" i="1" s="1"/>
  <c r="L115" i="1" s="1" a="1"/>
  <c r="L115" i="1" s="1"/>
  <c r="L121" i="1" s="1"/>
  <c r="L122" i="1" s="1"/>
  <c r="J64" i="1"/>
  <c r="J71" i="1"/>
  <c r="J73" i="1" s="1"/>
  <c r="J201" i="1" s="1"/>
  <c r="J223" i="1" s="1"/>
  <c r="J109" i="1"/>
  <c r="J111" i="1" s="1"/>
  <c r="J115" i="1" s="1" a="1"/>
  <c r="J115" i="1" s="1"/>
  <c r="J121" i="1" s="1"/>
  <c r="J122" i="1" s="1"/>
  <c r="O60" i="1"/>
  <c r="O63" i="1"/>
  <c r="E64" i="1"/>
  <c r="E71" i="1"/>
  <c r="E73" i="1" s="1"/>
  <c r="E201" i="1" s="1"/>
  <c r="E223" i="1" s="1"/>
  <c r="E109" i="1"/>
  <c r="E111" i="1" s="1"/>
  <c r="E115" i="1" s="1" a="1"/>
  <c r="E115" i="1" s="1"/>
  <c r="E121" i="1" s="1"/>
  <c r="E122" i="1" s="1"/>
  <c r="M60" i="1"/>
  <c r="M63" i="1"/>
  <c r="D64" i="1"/>
  <c r="D71" i="1"/>
  <c r="D73" i="1" s="1"/>
  <c r="D201" i="1" s="1"/>
  <c r="D223" i="1" s="1"/>
  <c r="D109" i="1"/>
  <c r="D111" i="1" s="1"/>
  <c r="D115" i="1" s="1" a="1"/>
  <c r="D115" i="1" s="1"/>
  <c r="D121" i="1" s="1"/>
  <c r="D122" i="1" s="1"/>
  <c r="K60" i="1"/>
  <c r="K63" i="1"/>
  <c r="C64" i="1"/>
  <c r="C71" i="1"/>
  <c r="C73" i="1" s="1"/>
  <c r="C201" i="1" s="1"/>
  <c r="C223" i="1" s="1"/>
  <c r="C109" i="1"/>
  <c r="C111" i="1" s="1"/>
  <c r="C115" i="1" s="1" a="1"/>
  <c r="C115" i="1" s="1"/>
  <c r="C121" i="1" s="1"/>
  <c r="C122" i="1" s="1"/>
  <c r="O71" i="1" l="1"/>
  <c r="O73" i="1" s="1"/>
  <c r="O201" i="1" s="1"/>
  <c r="O223" i="1" s="1"/>
  <c r="O64" i="1"/>
  <c r="O109" i="1"/>
  <c r="O111" i="1" s="1"/>
  <c r="O115" i="1" s="1" a="1"/>
  <c r="O115" i="1" s="1"/>
  <c r="O121" i="1" s="1"/>
  <c r="O122" i="1" s="1"/>
  <c r="M71" i="1"/>
  <c r="M73" i="1" s="1"/>
  <c r="M201" i="1" s="1"/>
  <c r="M223" i="1" s="1"/>
  <c r="M64" i="1"/>
  <c r="M109" i="1"/>
  <c r="M111" i="1" s="1"/>
  <c r="M115" i="1" s="1" a="1"/>
  <c r="M115" i="1" s="1"/>
  <c r="M121" i="1" s="1"/>
  <c r="M122" i="1" s="1"/>
  <c r="K71" i="1"/>
  <c r="K73" i="1" s="1"/>
  <c r="K201" i="1" s="1"/>
  <c r="K223" i="1" s="1"/>
  <c r="K64" i="1"/>
  <c r="K109" i="1"/>
  <c r="K111" i="1" s="1"/>
  <c r="K115" i="1" s="1" a="1"/>
  <c r="K115" i="1" s="1"/>
  <c r="K121" i="1" s="1"/>
  <c r="K122" i="1" s="1"/>
</calcChain>
</file>

<file path=xl/sharedStrings.xml><?xml version="1.0" encoding="utf-8"?>
<sst xmlns="http://schemas.openxmlformats.org/spreadsheetml/2006/main" count="469" uniqueCount="225">
  <si>
    <t>Vista Group</t>
  </si>
  <si>
    <t xml:space="preserve">Full year values are sourced from audited financial statements. Half year values and new segment values are not audited. </t>
  </si>
  <si>
    <t>Historical years have been impacted by the 2020 pandemic.</t>
  </si>
  <si>
    <t>Disclaimer: This data sheet has been prepared by Vista Group International Limited and its related companies (collectively referred to as Vista Group). Information in this data sheet:
• is provided for general information purposes only, does not purport to be complete or comprehensive, and is not an offer or invitation or subscription or purchase of, or solicitation of an offer to buy or subscribe for, financial products in Vista Group;
• does not constitute a recommendation or investment or any other type of advice and may not be relied upon in connection with any purchase or sale of financial products in Vista Group. The data sheet is not intended as investment, legal, tax, financial advice or recommendation to any person. Independent professional advice should be obtained prior to making any investment or financial decisions; and
• should be read in conjunction with, and is subject to, Vista Group’s financial statements, market releases and information available on Vista Group’s website (vistagroup.co.nz) and on NZX Limited’s website (nzx.com) under ticker code VGL.
While all reasonable care has been taken in compiling this data sheet, Vista Group, and their respective directors, employees, agents and advisers accept no responsibility for any errors or omissions. Neither Vista Group or any of its respective directors, employees, agents or advisers makes any representation or warranty, express or implied, as to the accuracy or completeness of the information in this data sheet or as to the existence, substance or materiality of any information omitted from this data sheet. No person is under any obligation to update this data sheet at any time after its release. 
Unless otherwise stated, all information in this presentation are in NZ dollars.</t>
  </si>
  <si>
    <t>Cinema Segmental Performance (NZ$m)</t>
  </si>
  <si>
    <t>FY2020</t>
  </si>
  <si>
    <t>FY2021</t>
  </si>
  <si>
    <t>FY2022</t>
  </si>
  <si>
    <t>FY2023</t>
  </si>
  <si>
    <t>FY2024</t>
  </si>
  <si>
    <t>FY2025</t>
  </si>
  <si>
    <t>1H20</t>
  </si>
  <si>
    <t>2H20</t>
  </si>
  <si>
    <t>1H21</t>
  </si>
  <si>
    <t>2H21</t>
  </si>
  <si>
    <t>1H22</t>
  </si>
  <si>
    <t>2H22</t>
  </si>
  <si>
    <t>1H23</t>
  </si>
  <si>
    <t>2H23</t>
  </si>
  <si>
    <t>1H24</t>
  </si>
  <si>
    <t>2H24</t>
  </si>
  <si>
    <t>1H25</t>
  </si>
  <si>
    <t>2H25</t>
  </si>
  <si>
    <t>1H26</t>
  </si>
  <si>
    <t>Cinema</t>
  </si>
  <si>
    <t>SaaS Revenue</t>
  </si>
  <si>
    <t>Maintenance revenue</t>
  </si>
  <si>
    <t>Other Non-SaaS Revenue</t>
  </si>
  <si>
    <t>Recurring Revenue</t>
  </si>
  <si>
    <t>Hardware Revenue</t>
  </si>
  <si>
    <t>Total revenue</t>
  </si>
  <si>
    <t>Cost to serve (excl Hardware)</t>
  </si>
  <si>
    <t>Hardware cost of sales</t>
  </si>
  <si>
    <t>Gross profit</t>
  </si>
  <si>
    <t>Gross profit %</t>
  </si>
  <si>
    <t>Gross profit % (ex hardware)</t>
  </si>
  <si>
    <t>Sales &amp; marketing costs</t>
  </si>
  <si>
    <t>Research &amp; development costs</t>
  </si>
  <si>
    <t>Contribution margin %</t>
  </si>
  <si>
    <t>Film Segmental Performance (NZ$m)</t>
  </si>
  <si>
    <t>Film</t>
  </si>
  <si>
    <t>Consolidated Performance (NZ$m)</t>
  </si>
  <si>
    <t>General and administration costs</t>
  </si>
  <si>
    <t>Foreign currency gains / losses</t>
  </si>
  <si>
    <t>EBITDA</t>
  </si>
  <si>
    <t>EBITDA margin %</t>
  </si>
  <si>
    <t>Amortisation</t>
  </si>
  <si>
    <t>Depreciation</t>
  </si>
  <si>
    <t>Finance costs</t>
  </si>
  <si>
    <t>Finance income</t>
  </si>
  <si>
    <t>Equity accounted loss from associate</t>
  </si>
  <si>
    <t>Other gains and losses</t>
  </si>
  <si>
    <t>Profit/(loss) before tax</t>
  </si>
  <si>
    <t>Taxation</t>
  </si>
  <si>
    <t>Profit/(loss) for the year</t>
  </si>
  <si>
    <t>Vista Group Revenue Breakdown (NZ$m)</t>
  </si>
  <si>
    <t>Vista Group Revenue</t>
  </si>
  <si>
    <t>% of total revenue</t>
  </si>
  <si>
    <t>Perpetual software</t>
  </si>
  <si>
    <t>Hardware</t>
  </si>
  <si>
    <t>Services &amp; development - one off</t>
  </si>
  <si>
    <t>Other revenue</t>
  </si>
  <si>
    <t>Total costs categorised within EBITDA (NZ$m)</t>
  </si>
  <si>
    <t>Expenses</t>
  </si>
  <si>
    <t>Direct COS (excl. hardware &amp; personnel)</t>
  </si>
  <si>
    <t>Personnel costs</t>
  </si>
  <si>
    <t>Contractor costs</t>
  </si>
  <si>
    <t>Share-based payment expense</t>
  </si>
  <si>
    <t>Pension plans and employee insurances</t>
  </si>
  <si>
    <t>Capitalised development</t>
  </si>
  <si>
    <t>Deferred implementation costs</t>
  </si>
  <si>
    <t>Amortisation of deferred implementation costs</t>
  </si>
  <si>
    <t>Government grants</t>
  </si>
  <si>
    <t>Computer equipment and software</t>
  </si>
  <si>
    <t>Marketing costs</t>
  </si>
  <si>
    <t>Travel related costs</t>
  </si>
  <si>
    <t>ECL expense / (benefit)</t>
  </si>
  <si>
    <t>Bad debt expense</t>
  </si>
  <si>
    <t>Foreign currency (gains) / losses</t>
  </si>
  <si>
    <t>Group auditor remuneration</t>
  </si>
  <si>
    <t>Other operating expenses</t>
  </si>
  <si>
    <t>Total costs categorised within EBITDA</t>
  </si>
  <si>
    <t>Cash EBITDA (NZ$m)</t>
  </si>
  <si>
    <t>Cash EBITDA</t>
  </si>
  <si>
    <t>Share-based payments expense</t>
  </si>
  <si>
    <t>EBITDA excl SBP</t>
  </si>
  <si>
    <t>Net deferred implementation costs</t>
  </si>
  <si>
    <t>Leases (principal elements)</t>
  </si>
  <si>
    <t>KPIs</t>
  </si>
  <si>
    <t>Key Performance Indicators (NZ$m)</t>
  </si>
  <si>
    <t>ARR (on Gross Recurring Revenues)</t>
  </si>
  <si>
    <t>Total Revenue</t>
  </si>
  <si>
    <t>Less: Cash EBITDA</t>
  </si>
  <si>
    <t>Total Cash Costs</t>
  </si>
  <si>
    <t>Balance Sheet (NZ$m)</t>
  </si>
  <si>
    <t>Balance Sheet</t>
  </si>
  <si>
    <t>CURRENT ASSETS</t>
  </si>
  <si>
    <t>Cash</t>
  </si>
  <si>
    <t>Trade and other receivables</t>
  </si>
  <si>
    <t>Contract assets</t>
  </si>
  <si>
    <t>Net investment in sublease</t>
  </si>
  <si>
    <t>Income tax receivable</t>
  </si>
  <si>
    <t>Total current assets</t>
  </si>
  <si>
    <t>NON-CURRENT ASSETS</t>
  </si>
  <si>
    <t>Property, plant and equipment</t>
  </si>
  <si>
    <t>Lease assets</t>
  </si>
  <si>
    <t>Investment in associate</t>
  </si>
  <si>
    <t>Goodwill</t>
  </si>
  <si>
    <t>Other intangible assets</t>
  </si>
  <si>
    <t>Deferred tax asset</t>
  </si>
  <si>
    <t>Total non-current assets</t>
  </si>
  <si>
    <t>Total assets</t>
  </si>
  <si>
    <t>CURRENT LIABILITIES</t>
  </si>
  <si>
    <t xml:space="preserve">Borrowings </t>
  </si>
  <si>
    <t>Trade and other payables</t>
  </si>
  <si>
    <t>Lease liabilities</t>
  </si>
  <si>
    <t>Deferred revenue</t>
  </si>
  <si>
    <t>Contingent consideration</t>
  </si>
  <si>
    <t>Provisions</t>
  </si>
  <si>
    <t>Income tax payable</t>
  </si>
  <si>
    <t>Total current liabilities</t>
  </si>
  <si>
    <t>NON-CURRENT LIABILITIES</t>
  </si>
  <si>
    <t>Deferred tax liability</t>
  </si>
  <si>
    <t>Total non-current liabilities</t>
  </si>
  <si>
    <t>Total liabilities</t>
  </si>
  <si>
    <t>Net assets</t>
  </si>
  <si>
    <t>EQUITY</t>
  </si>
  <si>
    <t>Contributed equity</t>
  </si>
  <si>
    <t>Retained earnings</t>
  </si>
  <si>
    <t>Foreign currency reserve</t>
  </si>
  <si>
    <t>Share-based payment reserve</t>
  </si>
  <si>
    <t>Total equity attributable to owners</t>
  </si>
  <si>
    <t>Non-controlling interests</t>
  </si>
  <si>
    <t>Total equity</t>
  </si>
  <si>
    <t>Cash Flow Statement (NZ$m)</t>
  </si>
  <si>
    <t>STATEMENT OF CASH FLOWS</t>
  </si>
  <si>
    <t>OPERATING ACTIVITIES</t>
  </si>
  <si>
    <t>Receipts from clients</t>
  </si>
  <si>
    <t>Payments to suppliers and employees</t>
  </si>
  <si>
    <t>Exceptional items</t>
  </si>
  <si>
    <t>Taxes received / (paid)</t>
  </si>
  <si>
    <t>Interest paid</t>
  </si>
  <si>
    <t>Net cash inflow from operating activities</t>
  </si>
  <si>
    <t>INVESTING ACTIVITIES</t>
  </si>
  <si>
    <t>Purchase of PP&amp;E</t>
  </si>
  <si>
    <t>Purchase of intangibles</t>
  </si>
  <si>
    <t>Interest received</t>
  </si>
  <si>
    <t>Contingent consideration paid</t>
  </si>
  <si>
    <t>Business acquisitions</t>
  </si>
  <si>
    <t>Net cash applied to investing activities</t>
  </si>
  <si>
    <t>FINANCING ACTIVITIES</t>
  </si>
  <si>
    <t>Issue of ordinary shares</t>
  </si>
  <si>
    <t>Lease payments - principal elements</t>
  </si>
  <si>
    <t>Bank borrowings / (repayments)</t>
  </si>
  <si>
    <t>Related party borrowings / (repayments)</t>
  </si>
  <si>
    <t>Government borrowings / (repayments)</t>
  </si>
  <si>
    <t>Dividends paid to non-controlling interests</t>
  </si>
  <si>
    <t>Net cash applied to financing activities</t>
  </si>
  <si>
    <t xml:space="preserve">Net decrease in cash </t>
  </si>
  <si>
    <t>Cash at beginning of period</t>
  </si>
  <si>
    <t>Foreign exchange differences</t>
  </si>
  <si>
    <t>Cash at period end</t>
  </si>
  <si>
    <t>Operating Cashflow Reconciliation (NZ$m)</t>
  </si>
  <si>
    <t>OPERATING CASHFLOW RECONCILIATION</t>
  </si>
  <si>
    <t>Loss for the period</t>
  </si>
  <si>
    <t>Non-cash items:</t>
  </si>
  <si>
    <t xml:space="preserve">Amortisation </t>
  </si>
  <si>
    <t>Impairment charges</t>
  </si>
  <si>
    <t>FV movements in contingent consideration</t>
  </si>
  <si>
    <t>Deferred tax expense</t>
  </si>
  <si>
    <t>Non-cash finance charges</t>
  </si>
  <si>
    <t>Share of equity accounted losses</t>
  </si>
  <si>
    <t>Unrealised foreign currency movements</t>
  </si>
  <si>
    <t>Movement in ECL provision through P&amp;L</t>
  </si>
  <si>
    <t>Movement in revenue provisions</t>
  </si>
  <si>
    <t>Movement in other provisions</t>
  </si>
  <si>
    <t>Net non-cash items</t>
  </si>
  <si>
    <t>Movements in working capital:</t>
  </si>
  <si>
    <t>Related party payables</t>
  </si>
  <si>
    <t>Related party receivables</t>
  </si>
  <si>
    <t>Payables, incl. contingent consideration</t>
  </si>
  <si>
    <t>Receivables, net of deferred revenue</t>
  </si>
  <si>
    <t>Net taxation receivable</t>
  </si>
  <si>
    <t xml:space="preserve">Net change in working capital </t>
  </si>
  <si>
    <t xml:space="preserve">Net cash inflow from operating activities </t>
  </si>
  <si>
    <t>Site Count</t>
  </si>
  <si>
    <t>Site Count - Direct</t>
  </si>
  <si>
    <t>Vista Cloud Site Count</t>
  </si>
  <si>
    <t>Site Count - Vista Cloud</t>
  </si>
  <si>
    <t>Site Count - Digital Solutions</t>
  </si>
  <si>
    <t>Site Count - Vista Cloud Platform</t>
  </si>
  <si>
    <t>SITE INFORMATION:</t>
  </si>
  <si>
    <t>Site information is based on management estimates, with market data being less available post-pandemic. New sites, closures and losses are aggregated when the split is not known or includes seasonal client changes. ​</t>
  </si>
  <si>
    <t>NON-GAAP INFORMATION: Non-GAAP information does not have a standardised meaning prescribed by NZ GAAP and therefore may not be comparable to similar financial information presented by other entities.</t>
  </si>
  <si>
    <t>Recurring and Non-Recurring Revenues: Recurring revenue is the portion of revenues that are expected to give rise to recurring cash receipts that will continue until the service is cancelled. Unlike non-recurring revenues, these revenues are predictable, stable and can be expected to occur at regular intervals going forward with a relatively high degree of certainty. This classification of revenue is also expected to help investors understand the nature of Vista Group’s revenue.</t>
  </si>
  <si>
    <t>SaaS Revenues: are those derived from subscription-based cloud-hosted software, with the software located on externally provided servers.</t>
  </si>
  <si>
    <t>Non-SaaS Revenues: are those derived from recurring revenue streams that are not cloud-hosted software.</t>
  </si>
  <si>
    <t>EBITDA: is a non-GAAP financial measure that the CODM uses to evaluate the financial performance of Vista Group and its operating segments, because it closely correlates to operating cashflows, and therefore is considered useful to investors. It is defined as earnings before net finance costs, income tax, depreciation, amortisation, “other gains and losses” and share of equity accounted results from associates. A reconciliation is provided on the income statement.</t>
  </si>
  <si>
    <t>Cash EBITDA: is a non-GAAP measure which is defined as EBITDA plus share-based payments expense (an IFRS-based non-cash expense), less capitalised development costs, net deferred implementation costs and lease payments.</t>
  </si>
  <si>
    <t>Contribution</t>
  </si>
  <si>
    <t>Contribution: is a non-GAAP measure which is calculated as total revenue, less cost to serve, sales &amp; marketing costs, and research &amp; development costs</t>
  </si>
  <si>
    <t>Non-Recurring Revenue (excl Hardware)</t>
  </si>
  <si>
    <t>Non-SaaS Revenue</t>
  </si>
  <si>
    <t>Enterprise</t>
  </si>
  <si>
    <t>Opening Balance - Enterprise</t>
  </si>
  <si>
    <t>New Sites - Enterprise</t>
  </si>
  <si>
    <t>Closures/Losses - Enterprise</t>
  </si>
  <si>
    <t>Segmental Reporting Data Sheet (2020-2026)</t>
  </si>
  <si>
    <r>
      <t xml:space="preserve">FY2020
</t>
    </r>
    <r>
      <rPr>
        <i/>
        <sz val="6"/>
        <color theme="0"/>
        <rFont val="Aptos"/>
        <family val="2"/>
      </rPr>
      <t>represented</t>
    </r>
  </si>
  <si>
    <r>
      <t xml:space="preserve">FY2021
</t>
    </r>
    <r>
      <rPr>
        <i/>
        <sz val="6"/>
        <color theme="0"/>
        <rFont val="Aptos"/>
        <family val="2"/>
      </rPr>
      <t>represented</t>
    </r>
  </si>
  <si>
    <r>
      <t xml:space="preserve">FY2022
</t>
    </r>
    <r>
      <rPr>
        <i/>
        <sz val="6"/>
        <color theme="0"/>
        <rFont val="Aptos"/>
        <family val="2"/>
      </rPr>
      <t>represented</t>
    </r>
  </si>
  <si>
    <r>
      <t xml:space="preserve">FY2023
</t>
    </r>
    <r>
      <rPr>
        <i/>
        <sz val="6"/>
        <color theme="0"/>
        <rFont val="Aptos"/>
        <family val="2"/>
      </rPr>
      <t>represented</t>
    </r>
  </si>
  <si>
    <r>
      <t xml:space="preserve">FY2024
</t>
    </r>
    <r>
      <rPr>
        <i/>
        <sz val="6"/>
        <color theme="0"/>
        <rFont val="Aptos"/>
        <family val="2"/>
      </rPr>
      <t>represented</t>
    </r>
  </si>
  <si>
    <r>
      <t xml:space="preserve">1H20
</t>
    </r>
    <r>
      <rPr>
        <i/>
        <sz val="6"/>
        <color theme="0"/>
        <rFont val="Aptos"/>
        <family val="2"/>
      </rPr>
      <t>represented</t>
    </r>
  </si>
  <si>
    <r>
      <t xml:space="preserve">2H20
</t>
    </r>
    <r>
      <rPr>
        <i/>
        <sz val="6"/>
        <color theme="0"/>
        <rFont val="Aptos"/>
        <family val="2"/>
      </rPr>
      <t>represented</t>
    </r>
  </si>
  <si>
    <r>
      <t xml:space="preserve">1H21
</t>
    </r>
    <r>
      <rPr>
        <i/>
        <sz val="6"/>
        <color theme="0"/>
        <rFont val="Aptos"/>
        <family val="2"/>
      </rPr>
      <t>represented</t>
    </r>
  </si>
  <si>
    <r>
      <t xml:space="preserve">2H21
</t>
    </r>
    <r>
      <rPr>
        <i/>
        <sz val="6"/>
        <color theme="0"/>
        <rFont val="Aptos"/>
        <family val="2"/>
      </rPr>
      <t>represented</t>
    </r>
  </si>
  <si>
    <r>
      <t xml:space="preserve">1H22
</t>
    </r>
    <r>
      <rPr>
        <i/>
        <sz val="6"/>
        <color theme="0"/>
        <rFont val="Aptos"/>
        <family val="2"/>
      </rPr>
      <t>represented</t>
    </r>
  </si>
  <si>
    <r>
      <t xml:space="preserve">2H22
</t>
    </r>
    <r>
      <rPr>
        <i/>
        <sz val="6"/>
        <color theme="0"/>
        <rFont val="Aptos"/>
        <family val="2"/>
      </rPr>
      <t>represented</t>
    </r>
  </si>
  <si>
    <r>
      <t xml:space="preserve">1H23
</t>
    </r>
    <r>
      <rPr>
        <i/>
        <sz val="6"/>
        <color theme="0"/>
        <rFont val="Aptos"/>
        <family val="2"/>
      </rPr>
      <t>represented</t>
    </r>
  </si>
  <si>
    <r>
      <t xml:space="preserve">2H23
</t>
    </r>
    <r>
      <rPr>
        <i/>
        <sz val="6"/>
        <color theme="0"/>
        <rFont val="Aptos"/>
        <family val="2"/>
      </rPr>
      <t>represented</t>
    </r>
  </si>
  <si>
    <r>
      <t xml:space="preserve">1H24
</t>
    </r>
    <r>
      <rPr>
        <i/>
        <sz val="6"/>
        <color theme="0"/>
        <rFont val="Aptos"/>
        <family val="2"/>
      </rPr>
      <t>represented</t>
    </r>
  </si>
  <si>
    <r>
      <t xml:space="preserve">2H24
</t>
    </r>
    <r>
      <rPr>
        <i/>
        <sz val="6"/>
        <color theme="0"/>
        <rFont val="Aptos"/>
        <family val="2"/>
      </rPr>
      <t>represented</t>
    </r>
  </si>
  <si>
    <r>
      <t xml:space="preserve">1H25
</t>
    </r>
    <r>
      <rPr>
        <i/>
        <sz val="6"/>
        <color theme="0"/>
        <rFont val="Aptos"/>
        <family val="2"/>
      </rPr>
      <t>represented</t>
    </r>
  </si>
  <si>
    <t>Non-Recurring Revenue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</si>
</sst>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0.0,,\);\-"/>
    <numFmt numFmtId="165" formatCode="_-* #,##0.00_-;\-* #,##0.00_-;_-* \-??_-;_-@_-"/>
    <numFmt numFmtId="166" formatCode="#,##0\ ;\(#,##0\);\-"/>
  </numFmts>
  <fonts count="20" x14ac:knownFonts="1">
    <font>
      <sz val="11"/>
      <color theme="1"/>
      <name val="Aptos Narrow"/>
      <family val="2"/>
      <charset val="1"/>
    </font>
    <font>
      <sz val="12"/>
      <color theme="1"/>
      <name val="Aptos Narrow"/>
      <family val="2"/>
      <charset val="1"/>
    </font>
    <font>
      <b/>
      <sz val="16"/>
      <color theme="3"/>
      <name val="Aptos"/>
      <family val="2"/>
    </font>
    <font>
      <sz val="11"/>
      <color theme="3"/>
      <name val="Aptos"/>
      <family val="2"/>
    </font>
    <font>
      <i/>
      <sz val="11"/>
      <color theme="3"/>
      <name val="Aptos"/>
      <family val="2"/>
    </font>
    <font>
      <i/>
      <sz val="10"/>
      <color theme="3"/>
      <name val="Aptos"/>
      <family val="2"/>
    </font>
    <font>
      <i/>
      <sz val="7"/>
      <color theme="3"/>
      <name val="Aptos"/>
      <family val="2"/>
    </font>
    <font>
      <sz val="12"/>
      <color theme="3"/>
      <name val="Aptos"/>
      <family val="2"/>
    </font>
    <font>
      <sz val="12"/>
      <color theme="0"/>
      <name val="Aptos"/>
      <family val="2"/>
    </font>
    <font>
      <b/>
      <sz val="8"/>
      <color theme="0"/>
      <name val="Aptos"/>
      <family val="2"/>
    </font>
    <font>
      <sz val="8"/>
      <color theme="0"/>
      <name val="Aptos"/>
      <family val="2"/>
    </font>
    <font>
      <sz val="8"/>
      <color theme="3"/>
      <name val="Aptos"/>
      <family val="2"/>
    </font>
    <font>
      <b/>
      <sz val="8"/>
      <color theme="3"/>
      <name val="Aptos"/>
      <family val="2"/>
    </font>
    <font>
      <sz val="6"/>
      <color theme="3"/>
      <name val="Aptos"/>
      <family val="2"/>
    </font>
    <font>
      <i/>
      <sz val="6"/>
      <color theme="3"/>
      <name val="Aptos"/>
      <family val="2"/>
    </font>
    <font>
      <i/>
      <sz val="8"/>
      <color theme="3"/>
      <name val="Aptos"/>
      <family val="2"/>
    </font>
    <font>
      <i/>
      <sz val="6"/>
      <color theme="0"/>
      <name val="Aptos"/>
      <family val="2"/>
    </font>
    <font>
      <sz val="8"/>
      <name val="Aptos"/>
      <family val="2"/>
    </font>
    <font>
      <b/>
      <u/>
      <sz val="8"/>
      <name val="Aptos"/>
      <family val="2"/>
    </font>
    <font>
      <sz val="6"/>
      <name val="Aptos"/>
      <family val="2"/>
    </font>
  </fonts>
  <fills count="9">
    <fill>
      <patternFill patternType="none"/>
    </fill>
    <fill>
      <patternFill patternType="gray125"/>
    </fill>
    <fill>
      <patternFill patternType="solid">
        <fgColor theme="0"/>
        <bgColor rgb="FFF2F2F2"/>
      </patternFill>
    </fill>
    <fill>
      <patternFill patternType="solid">
        <fgColor theme="0" tint="-4.9989318521683403E-2"/>
        <bgColor rgb="FFE8E8E8"/>
      </patternFill>
    </fill>
    <fill>
      <patternFill patternType="solid">
        <fgColor theme="3" tint="0.24988555558946501"/>
        <bgColor rgb="FF008080"/>
      </patternFill>
    </fill>
    <fill>
      <patternFill patternType="solid">
        <fgColor theme="3" tint="0.89989928891872917"/>
        <bgColor rgb="FFE8E8E8"/>
      </patternFill>
    </fill>
    <fill>
      <patternFill patternType="solid">
        <fgColor theme="3" tint="0.249977111117893"/>
        <bgColor indexed="64"/>
      </patternFill>
    </fill>
    <fill>
      <patternFill patternType="solid">
        <fgColor theme="0"/>
        <bgColor indexed="64"/>
      </patternFill>
    </fill>
    <fill>
      <patternFill patternType="solid">
        <fgColor theme="3" tint="0.89999084444715716"/>
        <bgColor rgb="FFE8E8E8"/>
      </patternFill>
    </fill>
  </fills>
  <borders count="12">
    <border>
      <left/>
      <right/>
      <top/>
      <bottom/>
      <diagonal/>
    </border>
    <border>
      <left/>
      <right/>
      <top style="medium">
        <color auto="1"/>
      </top>
      <bottom style="medium">
        <color auto="1"/>
      </bottom>
      <diagonal/>
    </border>
    <border>
      <left/>
      <right/>
      <top/>
      <bottom style="thick">
        <color rgb="FF002060"/>
      </bottom>
      <diagonal/>
    </border>
    <border>
      <left/>
      <right/>
      <top style="thin">
        <color theme="3"/>
      </top>
      <bottom/>
      <diagonal/>
    </border>
    <border>
      <left/>
      <right/>
      <top style="thin">
        <color auto="1"/>
      </top>
      <bottom style="medium">
        <color auto="1"/>
      </bottom>
      <diagonal/>
    </border>
    <border>
      <left/>
      <right/>
      <top style="thin">
        <color auto="1"/>
      </top>
      <bottom/>
      <diagonal/>
    </border>
    <border>
      <left/>
      <right/>
      <top style="thick">
        <color rgb="FF002060"/>
      </top>
      <bottom/>
      <diagonal/>
    </border>
    <border>
      <left/>
      <right/>
      <top/>
      <bottom style="thin">
        <color rgb="FF002060"/>
      </bottom>
      <diagonal/>
    </border>
    <border>
      <left/>
      <right/>
      <top/>
      <bottom style="thin">
        <color auto="1"/>
      </bottom>
      <diagonal/>
    </border>
    <border>
      <left/>
      <right/>
      <top style="thin">
        <color auto="1"/>
      </top>
      <bottom style="thin">
        <color auto="1"/>
      </bottom>
      <diagonal/>
    </border>
    <border>
      <left style="medium">
        <color auto="1"/>
      </left>
      <right/>
      <top style="medium">
        <color auto="1"/>
      </top>
      <bottom style="medium">
        <color auto="1"/>
      </bottom>
      <diagonal/>
    </border>
    <border>
      <left/>
      <right style="medium">
        <color indexed="64"/>
      </right>
      <top style="medium">
        <color indexed="64"/>
      </top>
      <bottom style="medium">
        <color indexed="64"/>
      </bottom>
      <diagonal/>
    </border>
  </borders>
  <cellStyleXfs count="2">
    <xf numFmtId="0" fontId="0" fillId="0" borderId="0"/>
    <xf numFmtId="0" fontId="1" fillId="0" borderId="0"/>
  </cellStyleXfs>
  <cellXfs count="78">
    <xf numFmtId="0" fontId="0" fillId="0" borderId="0" xfId="0"/>
    <xf numFmtId="0" fontId="2" fillId="2" borderId="0" xfId="0" applyFont="1" applyFill="1" applyAlignment="1">
      <alignment vertical="center"/>
    </xf>
    <xf numFmtId="0" fontId="3" fillId="2" borderId="0" xfId="0" applyFont="1" applyFill="1" applyAlignment="1">
      <alignment vertical="center"/>
    </xf>
    <xf numFmtId="0" fontId="3" fillId="0" borderId="0" xfId="0" applyFont="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7" fillId="2" borderId="0" xfId="0" applyFont="1" applyFill="1" applyAlignment="1">
      <alignment vertical="center"/>
    </xf>
    <xf numFmtId="0" fontId="8" fillId="4" borderId="0" xfId="0" applyFont="1" applyFill="1" applyAlignment="1">
      <alignment vertical="center"/>
    </xf>
    <xf numFmtId="0" fontId="9" fillId="4" borderId="2" xfId="0" applyFont="1" applyFill="1" applyBorder="1" applyAlignment="1">
      <alignment horizontal="left" vertical="center" wrapText="1"/>
    </xf>
    <xf numFmtId="0" fontId="9" fillId="4" borderId="2" xfId="0" applyFont="1" applyFill="1" applyBorder="1" applyAlignment="1">
      <alignment horizontal="right" vertical="center" wrapText="1"/>
    </xf>
    <xf numFmtId="0" fontId="10" fillId="2" borderId="0" xfId="0" applyFont="1" applyFill="1" applyAlignment="1">
      <alignment vertical="center"/>
    </xf>
    <xf numFmtId="0" fontId="10" fillId="0" borderId="0" xfId="0" applyFont="1" applyAlignment="1">
      <alignment vertical="center"/>
    </xf>
    <xf numFmtId="0" fontId="11" fillId="2" borderId="0" xfId="0" applyFont="1" applyFill="1" applyAlignment="1">
      <alignment vertical="center" wrapText="1"/>
    </xf>
    <xf numFmtId="164" fontId="11" fillId="2" borderId="0" xfId="0" applyNumberFormat="1" applyFont="1" applyFill="1" applyAlignment="1">
      <alignment horizontal="right" vertical="center" wrapText="1"/>
    </xf>
    <xf numFmtId="164" fontId="11" fillId="5" borderId="0" xfId="0" applyNumberFormat="1" applyFont="1" applyFill="1" applyAlignment="1">
      <alignment horizontal="right" vertical="center" wrapText="1"/>
    </xf>
    <xf numFmtId="0" fontId="11" fillId="2" borderId="0" xfId="0" applyFont="1" applyFill="1" applyAlignment="1">
      <alignment vertical="center"/>
    </xf>
    <xf numFmtId="0" fontId="11" fillId="0" borderId="0" xfId="0" applyFont="1" applyAlignment="1">
      <alignment vertical="center"/>
    </xf>
    <xf numFmtId="0" fontId="12" fillId="2" borderId="3" xfId="0" applyFont="1" applyFill="1" applyBorder="1" applyAlignment="1">
      <alignment vertical="center" wrapText="1"/>
    </xf>
    <xf numFmtId="164" fontId="12" fillId="2" borderId="3" xfId="0" applyNumberFormat="1" applyFont="1" applyFill="1" applyBorder="1" applyAlignment="1">
      <alignment horizontal="right" vertical="center" wrapText="1"/>
    </xf>
    <xf numFmtId="164" fontId="12" fillId="5" borderId="3" xfId="0" applyNumberFormat="1" applyFont="1" applyFill="1" applyBorder="1" applyAlignment="1">
      <alignment horizontal="right" vertical="center" wrapText="1"/>
    </xf>
    <xf numFmtId="0" fontId="13" fillId="0" borderId="0" xfId="0" applyFont="1" applyAlignment="1">
      <alignment vertical="center"/>
    </xf>
    <xf numFmtId="0" fontId="14" fillId="2" borderId="0" xfId="0" applyFont="1" applyFill="1" applyAlignment="1">
      <alignment vertical="center" wrapText="1"/>
    </xf>
    <xf numFmtId="9" fontId="14" fillId="2" borderId="0" xfId="0" applyNumberFormat="1" applyFont="1" applyFill="1" applyAlignment="1">
      <alignment vertical="center" wrapText="1"/>
    </xf>
    <xf numFmtId="9" fontId="14" fillId="5" borderId="0" xfId="0" applyNumberFormat="1" applyFont="1" applyFill="1" applyAlignment="1">
      <alignment vertical="center" wrapText="1"/>
    </xf>
    <xf numFmtId="0" fontId="13" fillId="2" borderId="0" xfId="0" applyFont="1" applyFill="1" applyAlignment="1">
      <alignment vertical="center"/>
    </xf>
    <xf numFmtId="0" fontId="12" fillId="2" borderId="4" xfId="0" applyFont="1" applyFill="1" applyBorder="1" applyAlignment="1">
      <alignment vertical="center" wrapText="1"/>
    </xf>
    <xf numFmtId="164" fontId="12" fillId="2" borderId="4" xfId="0" applyNumberFormat="1" applyFont="1" applyFill="1" applyBorder="1" applyAlignment="1">
      <alignment horizontal="right" vertical="center" wrapText="1"/>
    </xf>
    <xf numFmtId="164" fontId="12" fillId="5" borderId="4" xfId="0" applyNumberFormat="1" applyFont="1" applyFill="1" applyBorder="1" applyAlignment="1">
      <alignment horizontal="right" vertical="center" wrapText="1"/>
    </xf>
    <xf numFmtId="0" fontId="8" fillId="2" borderId="0" xfId="0" applyFont="1" applyFill="1" applyAlignment="1">
      <alignment vertical="center"/>
    </xf>
    <xf numFmtId="0" fontId="15" fillId="2" borderId="0" xfId="0" applyFont="1" applyFill="1" applyAlignment="1">
      <alignment vertical="center" wrapText="1"/>
    </xf>
    <xf numFmtId="0" fontId="12" fillId="2" borderId="0" xfId="0" applyFont="1" applyFill="1" applyAlignment="1">
      <alignment horizontal="left" vertical="center" wrapText="1"/>
    </xf>
    <xf numFmtId="0" fontId="12" fillId="2" borderId="0" xfId="0" applyFont="1" applyFill="1" applyAlignment="1">
      <alignment horizontal="right" vertical="center" wrapText="1"/>
    </xf>
    <xf numFmtId="0" fontId="9" fillId="6" borderId="2" xfId="1" applyFont="1" applyFill="1" applyBorder="1" applyAlignment="1">
      <alignment horizontal="right" vertical="top" wrapText="1"/>
    </xf>
    <xf numFmtId="0" fontId="10" fillId="7" borderId="0" xfId="0" applyFont="1" applyFill="1" applyAlignment="1">
      <alignment vertical="top"/>
    </xf>
    <xf numFmtId="0" fontId="9" fillId="4" borderId="2" xfId="0" applyFont="1" applyFill="1" applyBorder="1" applyAlignment="1">
      <alignment horizontal="right" vertical="top" wrapText="1"/>
    </xf>
    <xf numFmtId="164" fontId="11" fillId="0" borderId="0" xfId="0" applyNumberFormat="1" applyFont="1" applyAlignment="1">
      <alignment horizontal="right" vertical="center" wrapText="1"/>
    </xf>
    <xf numFmtId="164" fontId="12" fillId="0" borderId="4" xfId="0" applyNumberFormat="1" applyFont="1" applyBorder="1" applyAlignment="1">
      <alignment horizontal="right" vertical="center" wrapText="1"/>
    </xf>
    <xf numFmtId="0" fontId="12" fillId="2" borderId="0" xfId="0" applyFont="1" applyFill="1" applyAlignment="1">
      <alignment vertical="center" wrapText="1"/>
    </xf>
    <xf numFmtId="0" fontId="12" fillId="2" borderId="5" xfId="0" applyFont="1" applyFill="1" applyBorder="1" applyAlignment="1">
      <alignment vertical="center" wrapText="1"/>
    </xf>
    <xf numFmtId="164" fontId="12" fillId="2" borderId="5" xfId="0" applyNumberFormat="1" applyFont="1" applyFill="1" applyBorder="1" applyAlignment="1">
      <alignment horizontal="right" vertical="center" wrapText="1"/>
    </xf>
    <xf numFmtId="164" fontId="12" fillId="5" borderId="5" xfId="0" applyNumberFormat="1" applyFont="1" applyFill="1" applyBorder="1" applyAlignment="1">
      <alignment horizontal="right" vertical="center" wrapText="1"/>
    </xf>
    <xf numFmtId="165" fontId="15" fillId="2" borderId="0" xfId="0" applyNumberFormat="1" applyFont="1" applyFill="1" applyAlignment="1">
      <alignment vertical="center" wrapText="1"/>
    </xf>
    <xf numFmtId="0" fontId="9" fillId="4" borderId="2" xfId="0" applyFont="1" applyFill="1" applyBorder="1" applyAlignment="1">
      <alignment vertical="center" wrapText="1"/>
    </xf>
    <xf numFmtId="0" fontId="12" fillId="0" borderId="0" xfId="0" applyFont="1" applyAlignment="1">
      <alignment vertical="center"/>
    </xf>
    <xf numFmtId="0" fontId="12" fillId="2" borderId="6" xfId="0" applyFont="1" applyFill="1" applyBorder="1" applyAlignment="1">
      <alignment vertical="center" wrapText="1"/>
    </xf>
    <xf numFmtId="0" fontId="12" fillId="2" borderId="0" xfId="0" applyFont="1" applyFill="1" applyAlignment="1">
      <alignment vertical="center"/>
    </xf>
    <xf numFmtId="0" fontId="12" fillId="5" borderId="0" xfId="0" applyFont="1" applyFill="1" applyAlignment="1">
      <alignment vertical="center"/>
    </xf>
    <xf numFmtId="0" fontId="11" fillId="2" borderId="7" xfId="0" applyFont="1" applyFill="1" applyBorder="1" applyAlignment="1">
      <alignment vertical="center" wrapText="1"/>
    </xf>
    <xf numFmtId="0" fontId="11" fillId="2" borderId="8" xfId="0" applyFont="1" applyFill="1" applyBorder="1" applyAlignment="1">
      <alignment vertical="center" wrapText="1"/>
    </xf>
    <xf numFmtId="0" fontId="11" fillId="5" borderId="6" xfId="0" applyFont="1" applyFill="1" applyBorder="1" applyAlignment="1">
      <alignment horizontal="right" vertical="center" wrapText="1"/>
    </xf>
    <xf numFmtId="0" fontId="15" fillId="0" borderId="0" xfId="0" applyFont="1" applyAlignment="1">
      <alignment vertical="center"/>
    </xf>
    <xf numFmtId="164" fontId="12" fillId="2" borderId="0" xfId="0" applyNumberFormat="1" applyFont="1" applyFill="1" applyAlignment="1">
      <alignment horizontal="right" vertical="center" wrapText="1"/>
    </xf>
    <xf numFmtId="164" fontId="12" fillId="5" borderId="0" xfId="0" applyNumberFormat="1" applyFont="1" applyFill="1" applyAlignment="1">
      <alignment horizontal="right" vertical="center" wrapText="1"/>
    </xf>
    <xf numFmtId="164" fontId="15" fillId="2" borderId="0" xfId="0" applyNumberFormat="1" applyFont="1" applyFill="1" applyAlignment="1">
      <alignment horizontal="right" vertical="center" wrapText="1"/>
    </xf>
    <xf numFmtId="164" fontId="15" fillId="5" borderId="0" xfId="0" applyNumberFormat="1" applyFont="1" applyFill="1" applyAlignment="1">
      <alignment horizontal="right" vertical="center" wrapText="1"/>
    </xf>
    <xf numFmtId="0" fontId="15" fillId="2" borderId="0" xfId="0" applyFont="1" applyFill="1" applyAlignment="1">
      <alignment vertical="center"/>
    </xf>
    <xf numFmtId="0" fontId="12" fillId="2" borderId="9" xfId="0" applyFont="1" applyFill="1" applyBorder="1" applyAlignment="1">
      <alignment vertical="center" wrapText="1"/>
    </xf>
    <xf numFmtId="0" fontId="9" fillId="4" borderId="0" xfId="0" applyFont="1" applyFill="1" applyAlignment="1">
      <alignment horizontal="left" vertical="center" wrapText="1"/>
    </xf>
    <xf numFmtId="0" fontId="10" fillId="4" borderId="0" xfId="0" applyFont="1" applyFill="1" applyAlignment="1">
      <alignment vertical="center"/>
    </xf>
    <xf numFmtId="166" fontId="11" fillId="2" borderId="0" xfId="0" applyNumberFormat="1" applyFont="1" applyFill="1" applyAlignment="1">
      <alignment horizontal="right" vertical="center" wrapText="1"/>
    </xf>
    <xf numFmtId="166" fontId="11" fillId="5" borderId="0" xfId="0" applyNumberFormat="1" applyFont="1" applyFill="1" applyAlignment="1">
      <alignment horizontal="right" vertical="center" wrapText="1"/>
    </xf>
    <xf numFmtId="166" fontId="11" fillId="8" borderId="0" xfId="0" applyNumberFormat="1" applyFont="1" applyFill="1" applyAlignment="1">
      <alignment horizontal="right" vertical="center" wrapText="1"/>
    </xf>
    <xf numFmtId="166" fontId="12" fillId="2" borderId="4" xfId="0" applyNumberFormat="1" applyFont="1" applyFill="1" applyBorder="1" applyAlignment="1">
      <alignment horizontal="right" vertical="center" wrapText="1"/>
    </xf>
    <xf numFmtId="166" fontId="12" fillId="5" borderId="4" xfId="0" applyNumberFormat="1" applyFont="1" applyFill="1" applyBorder="1" applyAlignment="1">
      <alignment horizontal="right" vertical="center" wrapText="1"/>
    </xf>
    <xf numFmtId="166" fontId="12" fillId="8" borderId="4" xfId="0" applyNumberFormat="1" applyFont="1" applyFill="1" applyBorder="1" applyAlignment="1">
      <alignment horizontal="right" vertical="center" wrapText="1"/>
    </xf>
    <xf numFmtId="3" fontId="12" fillId="2" borderId="0" xfId="0" applyNumberFormat="1" applyFont="1" applyFill="1" applyAlignment="1">
      <alignment horizontal="right" vertical="center" wrapText="1"/>
    </xf>
    <xf numFmtId="0" fontId="17" fillId="0" borderId="0" xfId="0" applyFont="1" applyAlignment="1">
      <alignment vertical="center"/>
    </xf>
    <xf numFmtId="0" fontId="17" fillId="2" borderId="0" xfId="0" applyFont="1" applyFill="1" applyAlignment="1">
      <alignment vertical="center"/>
    </xf>
    <xf numFmtId="166" fontId="12" fillId="2" borderId="0" xfId="0" applyNumberFormat="1" applyFont="1" applyFill="1" applyAlignment="1">
      <alignment horizontal="right" vertical="center" wrapText="1"/>
    </xf>
    <xf numFmtId="0" fontId="18" fillId="2" borderId="0" xfId="0" applyFont="1" applyFill="1" applyAlignment="1">
      <alignment vertical="center"/>
    </xf>
    <xf numFmtId="0" fontId="19" fillId="2" borderId="0" xfId="0" applyFont="1" applyFill="1" applyAlignment="1">
      <alignment horizontal="left" vertical="center" wrapText="1"/>
    </xf>
    <xf numFmtId="0" fontId="19" fillId="2" borderId="0" xfId="0" applyFont="1" applyFill="1" applyAlignment="1">
      <alignment vertical="center"/>
    </xf>
    <xf numFmtId="0" fontId="7" fillId="0" borderId="0" xfId="0" applyFont="1" applyAlignment="1">
      <alignment vertical="center"/>
    </xf>
    <xf numFmtId="0" fontId="8" fillId="4" borderId="0" xfId="0" applyFont="1" applyFill="1" applyAlignment="1">
      <alignment horizontal="center" vertical="center" textRotation="90"/>
    </xf>
    <xf numFmtId="0" fontId="19" fillId="2" borderId="0" xfId="0" applyFont="1" applyFill="1" applyAlignment="1">
      <alignment horizontal="left" vertical="center" wrapText="1"/>
    </xf>
    <xf numFmtId="0" fontId="6" fillId="3" borderId="10" xfId="0" applyFont="1" applyFill="1" applyBorder="1" applyAlignment="1">
      <alignment horizontal="left" vertical="center" wrapText="1"/>
    </xf>
    <xf numFmtId="0" fontId="6" fillId="3" borderId="1" xfId="0" applyFont="1" applyFill="1" applyBorder="1" applyAlignment="1">
      <alignment horizontal="left" vertical="center" wrapText="1"/>
    </xf>
    <xf numFmtId="0" fontId="6" fillId="3" borderId="11" xfId="0" applyFont="1" applyFill="1" applyBorder="1" applyAlignment="1">
      <alignment horizontal="left" vertical="center" wrapText="1"/>
    </xf>
  </cellXfs>
  <cellStyles count="2">
    <cellStyle name="Normal" xfId="0" builtinId="0"/>
    <cellStyle name="Normal 2" xfId="1" xr:uid="{00000000-0005-0000-0000-000006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BBBBBB"/>
      <rgbColor rgb="FF808080"/>
      <rgbColor rgb="FF9999FF"/>
      <rgbColor rgb="FF993366"/>
      <rgbColor rgb="FFF2F2F2"/>
      <rgbColor rgb="FFDCEAF7"/>
      <rgbColor rgb="FF660066"/>
      <rgbColor rgb="FFFF8080"/>
      <rgbColor rgb="FF215F9A"/>
      <rgbColor rgb="FFCCCCFF"/>
      <rgbColor rgb="FF000080"/>
      <rgbColor rgb="FFFF00FF"/>
      <rgbColor rgb="FFFFFF00"/>
      <rgbColor rgb="FF00FFFF"/>
      <rgbColor rgb="FF800080"/>
      <rgbColor rgb="FF800000"/>
      <rgbColor rgb="FF008080"/>
      <rgbColor rgb="FF0000FF"/>
      <rgbColor rgb="FF00CCFF"/>
      <rgbColor rgb="FFE8E8E8"/>
      <rgbColor rgb="FFCCFFCC"/>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2060"/>
      <rgbColor rgb="FF00B050"/>
      <rgbColor rgb="FF003300"/>
      <rgbColor rgb="FF333300"/>
      <rgbColor rgb="FF993300"/>
      <rgbColor rgb="FF993366"/>
      <rgbColor rgb="FF333399"/>
      <rgbColor rgb="FF0E2841"/>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19</xdr:col>
      <xdr:colOff>153826</xdr:colOff>
      <xdr:row>0</xdr:row>
      <xdr:rowOff>56753</xdr:rowOff>
    </xdr:from>
    <xdr:to>
      <xdr:col>21</xdr:col>
      <xdr:colOff>441106</xdr:colOff>
      <xdr:row>1</xdr:row>
      <xdr:rowOff>225233</xdr:rowOff>
    </xdr:to>
    <xdr:pic>
      <xdr:nvPicPr>
        <xdr:cNvPr id="2" name="Picture 1" descr="A blue text on a black background&#10;&#10;Description automatically generated with medium confidenc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0653307" y="56753"/>
          <a:ext cx="1283741" cy="432249"/>
        </a:xfrm>
        <a:prstGeom prst="rect">
          <a:avLst/>
        </a:prstGeom>
        <a:noFill/>
        <a:ln w="0">
          <a:noFill/>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246"/>
  <sheetViews>
    <sheetView showGridLines="0" tabSelected="1" zoomScale="115" zoomScaleNormal="115" workbookViewId="0"/>
  </sheetViews>
  <sheetFormatPr defaultColWidth="9.140625" defaultRowHeight="15.75" x14ac:dyDescent="0.25"/>
  <cols>
    <col min="1" max="1" width="4.5703125" style="72" customWidth="1"/>
    <col min="2" max="2" width="31.5703125" style="3" customWidth="1"/>
    <col min="3" max="5" width="7.42578125" style="3" customWidth="1"/>
    <col min="6" max="8" width="7.42578125" style="2" customWidth="1"/>
    <col min="9" max="9" width="1.7109375" style="2" customWidth="1"/>
    <col min="10" max="10" width="7.42578125" style="2" customWidth="1"/>
    <col min="11" max="21" width="7.42578125" style="3" customWidth="1"/>
    <col min="22" max="22" width="7.5703125" style="3" customWidth="1"/>
    <col min="23" max="16384" width="9.140625" style="3"/>
  </cols>
  <sheetData>
    <row r="1" spans="1:22" ht="21" customHeight="1" x14ac:dyDescent="0.25">
      <c r="A1" s="1" t="s">
        <v>0</v>
      </c>
      <c r="B1" s="2"/>
      <c r="C1" s="2"/>
      <c r="D1" s="2"/>
      <c r="E1" s="2"/>
      <c r="K1" s="2"/>
      <c r="L1" s="2"/>
      <c r="M1" s="2"/>
      <c r="N1" s="2"/>
      <c r="O1" s="2"/>
      <c r="P1" s="2"/>
      <c r="Q1" s="2"/>
      <c r="R1" s="2"/>
      <c r="S1" s="2"/>
      <c r="T1" s="2"/>
      <c r="U1" s="2"/>
      <c r="V1" s="2"/>
    </row>
    <row r="2" spans="1:22" ht="21" customHeight="1" x14ac:dyDescent="0.25">
      <c r="A2" s="1" t="s">
        <v>207</v>
      </c>
      <c r="B2" s="2"/>
      <c r="C2" s="2"/>
      <c r="D2" s="2"/>
      <c r="E2" s="2"/>
      <c r="K2" s="2"/>
      <c r="L2" s="2"/>
      <c r="M2" s="2"/>
      <c r="N2" s="2"/>
      <c r="O2" s="2"/>
      <c r="P2" s="2"/>
      <c r="Q2" s="2"/>
      <c r="R2" s="2"/>
      <c r="S2" s="2"/>
      <c r="T2" s="2"/>
      <c r="U2" s="2"/>
      <c r="V2" s="2"/>
    </row>
    <row r="3" spans="1:22" ht="15" customHeight="1" x14ac:dyDescent="0.25">
      <c r="A3" s="4" t="s">
        <v>1</v>
      </c>
      <c r="B3" s="2"/>
      <c r="C3" s="2"/>
      <c r="D3" s="2"/>
      <c r="E3" s="2"/>
      <c r="K3" s="2"/>
      <c r="L3" s="2"/>
      <c r="M3" s="2"/>
      <c r="N3" s="2"/>
      <c r="O3" s="2"/>
      <c r="P3" s="2"/>
      <c r="Q3" s="2"/>
      <c r="R3" s="2"/>
      <c r="S3" s="2"/>
      <c r="T3" s="2"/>
      <c r="U3" s="2"/>
      <c r="V3" s="2"/>
    </row>
    <row r="4" spans="1:22" ht="15" customHeight="1" x14ac:dyDescent="0.25">
      <c r="A4" s="4" t="s">
        <v>2</v>
      </c>
      <c r="B4" s="2"/>
      <c r="C4" s="2"/>
      <c r="D4" s="2"/>
      <c r="E4" s="2"/>
      <c r="K4" s="2"/>
      <c r="L4" s="2"/>
      <c r="M4" s="2"/>
      <c r="N4" s="2"/>
      <c r="O4" s="2"/>
      <c r="P4" s="2"/>
      <c r="Q4" s="2"/>
      <c r="R4" s="2"/>
      <c r="S4" s="2"/>
      <c r="T4" s="2"/>
      <c r="U4" s="2"/>
      <c r="V4" s="2"/>
    </row>
    <row r="5" spans="1:22" ht="15.75" customHeight="1" thickBot="1" x14ac:dyDescent="0.3">
      <c r="A5" s="5"/>
      <c r="B5" s="2"/>
      <c r="C5" s="2"/>
      <c r="D5" s="2"/>
      <c r="E5" s="2"/>
      <c r="K5" s="2"/>
      <c r="L5" s="2"/>
      <c r="M5" s="2"/>
      <c r="N5" s="2"/>
      <c r="O5" s="2"/>
      <c r="P5" s="2"/>
      <c r="Q5" s="2"/>
      <c r="R5" s="2"/>
      <c r="S5" s="2"/>
      <c r="T5" s="2"/>
      <c r="U5" s="2"/>
      <c r="V5" s="2"/>
    </row>
    <row r="6" spans="1:22" ht="75.75" customHeight="1" thickBot="1" x14ac:dyDescent="0.3">
      <c r="A6" s="75" t="s">
        <v>3</v>
      </c>
      <c r="B6" s="76"/>
      <c r="C6" s="76"/>
      <c r="D6" s="76"/>
      <c r="E6" s="76"/>
      <c r="F6" s="76"/>
      <c r="G6" s="76"/>
      <c r="H6" s="76"/>
      <c r="I6" s="76"/>
      <c r="J6" s="76"/>
      <c r="K6" s="76"/>
      <c r="L6" s="76"/>
      <c r="M6" s="76"/>
      <c r="N6" s="76"/>
      <c r="O6" s="76"/>
      <c r="P6" s="76"/>
      <c r="Q6" s="76"/>
      <c r="R6" s="76"/>
      <c r="S6" s="76"/>
      <c r="T6" s="76"/>
      <c r="U6" s="76"/>
      <c r="V6" s="77"/>
    </row>
    <row r="7" spans="1:22" ht="15.75" customHeight="1" x14ac:dyDescent="0.25">
      <c r="A7" s="6"/>
      <c r="B7" s="2"/>
      <c r="C7" s="2"/>
      <c r="D7" s="2"/>
      <c r="E7" s="2"/>
      <c r="K7" s="2"/>
      <c r="L7" s="2"/>
      <c r="M7" s="2"/>
      <c r="N7" s="2"/>
      <c r="O7" s="2"/>
      <c r="P7" s="2"/>
      <c r="Q7" s="2"/>
      <c r="R7" s="2"/>
      <c r="S7" s="2"/>
      <c r="T7" s="2"/>
      <c r="U7" s="2"/>
      <c r="V7" s="2"/>
    </row>
    <row r="8" spans="1:22" s="11" customFormat="1" ht="20.25" customHeight="1" thickBot="1" x14ac:dyDescent="0.3">
      <c r="A8" s="7"/>
      <c r="B8" s="8" t="s">
        <v>4</v>
      </c>
      <c r="C8" s="9" t="s">
        <v>5</v>
      </c>
      <c r="D8" s="9" t="s">
        <v>6</v>
      </c>
      <c r="E8" s="9" t="s">
        <v>7</v>
      </c>
      <c r="F8" s="9" t="s">
        <v>8</v>
      </c>
      <c r="G8" s="9" t="s">
        <v>9</v>
      </c>
      <c r="H8" s="9" t="s">
        <v>10</v>
      </c>
      <c r="I8" s="10"/>
      <c r="J8" s="9" t="s">
        <v>11</v>
      </c>
      <c r="K8" s="9" t="s">
        <v>12</v>
      </c>
      <c r="L8" s="9" t="s">
        <v>13</v>
      </c>
      <c r="M8" s="9" t="s">
        <v>14</v>
      </c>
      <c r="N8" s="9" t="s">
        <v>15</v>
      </c>
      <c r="O8" s="9" t="s">
        <v>16</v>
      </c>
      <c r="P8" s="9" t="s">
        <v>17</v>
      </c>
      <c r="Q8" s="9" t="s">
        <v>18</v>
      </c>
      <c r="R8" s="9" t="s">
        <v>19</v>
      </c>
      <c r="S8" s="9" t="s">
        <v>20</v>
      </c>
      <c r="T8" s="9" t="s">
        <v>21</v>
      </c>
      <c r="U8" s="9" t="s">
        <v>22</v>
      </c>
      <c r="V8" s="9" t="s">
        <v>23</v>
      </c>
    </row>
    <row r="9" spans="1:22" s="16" customFormat="1" ht="12" customHeight="1" thickTop="1" x14ac:dyDescent="0.25">
      <c r="A9" s="73" t="s">
        <v>24</v>
      </c>
      <c r="B9" s="12" t="s">
        <v>25</v>
      </c>
      <c r="C9" s="13">
        <v>16400000</v>
      </c>
      <c r="D9" s="13">
        <v>19900000</v>
      </c>
      <c r="E9" s="13">
        <v>27100000</v>
      </c>
      <c r="F9" s="13">
        <v>35500000</v>
      </c>
      <c r="G9" s="13">
        <v>43600000</v>
      </c>
      <c r="H9" s="14">
        <v>56300000</v>
      </c>
      <c r="I9" s="15"/>
      <c r="J9" s="13">
        <v>7900000</v>
      </c>
      <c r="K9" s="13">
        <f>ROUND(C9,-5)-ROUND(J9,-5)</f>
        <v>8500000</v>
      </c>
      <c r="L9" s="13">
        <v>9000000</v>
      </c>
      <c r="M9" s="13">
        <f>ROUND(D9,-5)-ROUND(L9,-5)</f>
        <v>10900000</v>
      </c>
      <c r="N9" s="13">
        <v>12600000</v>
      </c>
      <c r="O9" s="13">
        <f>ROUND(E9,-5)-ROUND(N9,-5)</f>
        <v>14500000</v>
      </c>
      <c r="P9" s="13">
        <v>16200000</v>
      </c>
      <c r="Q9" s="13">
        <f>ROUND(F9,-5)-ROUND(P9,-5)</f>
        <v>19300000</v>
      </c>
      <c r="R9" s="13">
        <v>19500000</v>
      </c>
      <c r="S9" s="13">
        <f>G9-R9</f>
        <v>24100000</v>
      </c>
      <c r="T9" s="13">
        <v>25100000</v>
      </c>
      <c r="U9" s="13">
        <f>H9-T9</f>
        <v>31200000</v>
      </c>
      <c r="V9" s="14">
        <v>36400000</v>
      </c>
    </row>
    <row r="10" spans="1:22" s="16" customFormat="1" ht="12" customHeight="1" x14ac:dyDescent="0.25">
      <c r="A10" s="73"/>
      <c r="B10" s="12" t="s">
        <v>26</v>
      </c>
      <c r="C10" s="13">
        <v>32700000</v>
      </c>
      <c r="D10" s="13">
        <v>37700000</v>
      </c>
      <c r="E10" s="13">
        <v>45100000</v>
      </c>
      <c r="F10" s="13">
        <v>41000000</v>
      </c>
      <c r="G10" s="13">
        <v>38100000</v>
      </c>
      <c r="H10" s="14">
        <v>37000000</v>
      </c>
      <c r="I10" s="15"/>
      <c r="J10" s="13">
        <v>16700000</v>
      </c>
      <c r="K10" s="13">
        <f>ROUND(C10,-5)-ROUND(J10,-5)</f>
        <v>16000000</v>
      </c>
      <c r="L10" s="13">
        <v>19000000</v>
      </c>
      <c r="M10" s="13">
        <f>ROUND(D10,-5)-ROUND(L10,-5)</f>
        <v>18700000</v>
      </c>
      <c r="N10" s="13">
        <v>21900000</v>
      </c>
      <c r="O10" s="13">
        <f>ROUND(E10,-5)-ROUND(N10,-5)</f>
        <v>23200000</v>
      </c>
      <c r="P10" s="13">
        <v>22300000</v>
      </c>
      <c r="Q10" s="13">
        <f>ROUND(F10,-5)-ROUND(P10,-5)</f>
        <v>18700000</v>
      </c>
      <c r="R10" s="13">
        <v>19400000</v>
      </c>
      <c r="S10" s="13">
        <f>G10-R10</f>
        <v>18700000</v>
      </c>
      <c r="T10" s="13">
        <v>19100000</v>
      </c>
      <c r="U10" s="13">
        <f>H10-T10</f>
        <v>17900000</v>
      </c>
      <c r="V10" s="14">
        <v>16900000</v>
      </c>
    </row>
    <row r="11" spans="1:22" s="16" customFormat="1" ht="12" customHeight="1" x14ac:dyDescent="0.25">
      <c r="A11" s="73"/>
      <c r="B11" s="12" t="s">
        <v>27</v>
      </c>
      <c r="C11" s="13">
        <v>1100000</v>
      </c>
      <c r="D11" s="13">
        <v>7000000</v>
      </c>
      <c r="E11" s="13">
        <v>17300000</v>
      </c>
      <c r="F11" s="13">
        <v>23300000</v>
      </c>
      <c r="G11" s="13">
        <v>26400000</v>
      </c>
      <c r="H11" s="14">
        <v>24300000</v>
      </c>
      <c r="I11" s="15"/>
      <c r="J11" s="13">
        <v>600000</v>
      </c>
      <c r="K11" s="13">
        <v>500000</v>
      </c>
      <c r="L11" s="13">
        <v>2500000</v>
      </c>
      <c r="M11" s="13">
        <v>4500000</v>
      </c>
      <c r="N11" s="13">
        <v>8300000</v>
      </c>
      <c r="O11" s="13">
        <v>9000000</v>
      </c>
      <c r="P11" s="13">
        <v>10300000</v>
      </c>
      <c r="Q11" s="13">
        <f>ROUND(F11,-5)-ROUND(P11,-5)</f>
        <v>13000000</v>
      </c>
      <c r="R11" s="13">
        <v>12000000</v>
      </c>
      <c r="S11" s="13">
        <f>G11-R11</f>
        <v>14400000</v>
      </c>
      <c r="T11" s="13">
        <v>12200000</v>
      </c>
      <c r="U11" s="13">
        <f>H11-T11</f>
        <v>12100000</v>
      </c>
      <c r="V11" s="14">
        <v>12400000</v>
      </c>
    </row>
    <row r="12" spans="1:22" s="16" customFormat="1" ht="12" customHeight="1" x14ac:dyDescent="0.25">
      <c r="A12" s="73"/>
      <c r="B12" s="17" t="s">
        <v>28</v>
      </c>
      <c r="C12" s="18">
        <f t="shared" ref="C12:H12" si="0">SUM(C9:C11)</f>
        <v>50200000</v>
      </c>
      <c r="D12" s="18">
        <f t="shared" si="0"/>
        <v>64600000</v>
      </c>
      <c r="E12" s="18">
        <f t="shared" si="0"/>
        <v>89500000</v>
      </c>
      <c r="F12" s="18">
        <f t="shared" si="0"/>
        <v>99800000</v>
      </c>
      <c r="G12" s="18">
        <f t="shared" si="0"/>
        <v>108100000</v>
      </c>
      <c r="H12" s="19">
        <f t="shared" si="0"/>
        <v>117600000</v>
      </c>
      <c r="I12" s="15"/>
      <c r="J12" s="18">
        <f t="shared" ref="J12:V12" si="1">SUM(J9:J11)</f>
        <v>25200000</v>
      </c>
      <c r="K12" s="18">
        <f t="shared" si="1"/>
        <v>25000000</v>
      </c>
      <c r="L12" s="18">
        <f t="shared" si="1"/>
        <v>30500000</v>
      </c>
      <c r="M12" s="18">
        <f t="shared" si="1"/>
        <v>34100000</v>
      </c>
      <c r="N12" s="18">
        <f t="shared" si="1"/>
        <v>42800000</v>
      </c>
      <c r="O12" s="18">
        <f t="shared" si="1"/>
        <v>46700000</v>
      </c>
      <c r="P12" s="18">
        <f t="shared" si="1"/>
        <v>48800000</v>
      </c>
      <c r="Q12" s="18">
        <f t="shared" si="1"/>
        <v>51000000</v>
      </c>
      <c r="R12" s="18">
        <f t="shared" si="1"/>
        <v>50900000</v>
      </c>
      <c r="S12" s="18">
        <f t="shared" si="1"/>
        <v>57200000</v>
      </c>
      <c r="T12" s="18">
        <f t="shared" si="1"/>
        <v>56400000</v>
      </c>
      <c r="U12" s="18">
        <f t="shared" si="1"/>
        <v>61200000</v>
      </c>
      <c r="V12" s="19">
        <f t="shared" si="1"/>
        <v>65700000</v>
      </c>
    </row>
    <row r="13" spans="1:22" s="16" customFormat="1" ht="12" customHeight="1" x14ac:dyDescent="0.25">
      <c r="A13" s="73"/>
      <c r="B13" s="12" t="s">
        <v>201</v>
      </c>
      <c r="C13" s="13">
        <v>14900000</v>
      </c>
      <c r="D13" s="13">
        <v>11800000</v>
      </c>
      <c r="E13" s="13">
        <v>11700000</v>
      </c>
      <c r="F13" s="13">
        <v>10700000</v>
      </c>
      <c r="G13" s="13">
        <v>9700000</v>
      </c>
      <c r="H13" s="14">
        <v>10800000</v>
      </c>
      <c r="I13" s="15"/>
      <c r="J13" s="13">
        <v>7400000</v>
      </c>
      <c r="K13" s="13">
        <f>ROUND(C13,-5)-ROUND(J13,-5)</f>
        <v>7500000</v>
      </c>
      <c r="L13" s="13">
        <v>5900000</v>
      </c>
      <c r="M13" s="13">
        <f>ROUND(D13,-5)-ROUND(L13,-5)</f>
        <v>5900000</v>
      </c>
      <c r="N13" s="13">
        <v>4400000</v>
      </c>
      <c r="O13" s="13">
        <f>ROUND(E13,-5)-ROUND(N13,-5)</f>
        <v>7300000</v>
      </c>
      <c r="P13" s="13">
        <v>5100000</v>
      </c>
      <c r="Q13" s="13">
        <f>ROUND(F13,-5)-ROUND(P13,-5)</f>
        <v>5600000</v>
      </c>
      <c r="R13" s="13">
        <v>3600000</v>
      </c>
      <c r="S13" s="13">
        <f>G13-R13</f>
        <v>6100000</v>
      </c>
      <c r="T13" s="13">
        <v>3000000</v>
      </c>
      <c r="U13" s="13">
        <f>H13-T13</f>
        <v>7800000</v>
      </c>
      <c r="V13" s="14">
        <v>3200000</v>
      </c>
    </row>
    <row r="14" spans="1:22" s="16" customFormat="1" ht="12" customHeight="1" x14ac:dyDescent="0.25">
      <c r="A14" s="73"/>
      <c r="B14" s="12" t="s">
        <v>29</v>
      </c>
      <c r="C14" s="13">
        <f>+ROUND(C81,-5)</f>
        <v>3300000</v>
      </c>
      <c r="D14" s="13">
        <f>+ROUND(D81,-5)</f>
        <v>1500000</v>
      </c>
      <c r="E14" s="13">
        <f>+ROUND(E81,-5)</f>
        <v>6200000</v>
      </c>
      <c r="F14" s="13">
        <f>+ROUND(F81,-5)</f>
        <v>3700000</v>
      </c>
      <c r="G14" s="13">
        <v>2000000</v>
      </c>
      <c r="H14" s="14">
        <v>2200000</v>
      </c>
      <c r="I14" s="15"/>
      <c r="J14" s="13">
        <f>ROUND(J81,-5)</f>
        <v>2500000</v>
      </c>
      <c r="K14" s="13">
        <f>ROUND(C14,-5)-ROUND(J14,-5)</f>
        <v>800000</v>
      </c>
      <c r="L14" s="13">
        <f>+ROUND(L81,-5)</f>
        <v>600000</v>
      </c>
      <c r="M14" s="13">
        <f>ROUND(D14,-5)-ROUND(L14,-5)</f>
        <v>900000</v>
      </c>
      <c r="N14" s="13">
        <f>+ROUND(N81,-5)</f>
        <v>2900000</v>
      </c>
      <c r="O14" s="13">
        <f>ROUND(E14,-5)-ROUND(N14,-5)</f>
        <v>3300000</v>
      </c>
      <c r="P14" s="13">
        <f>+ROUND(P81,-5)</f>
        <v>1600000</v>
      </c>
      <c r="Q14" s="13">
        <f>ROUND(F14,-5)-ROUND(P14,-5)</f>
        <v>2100000</v>
      </c>
      <c r="R14" s="13">
        <v>900000</v>
      </c>
      <c r="S14" s="13">
        <f>G14-R14</f>
        <v>1100000</v>
      </c>
      <c r="T14" s="13">
        <v>1100000</v>
      </c>
      <c r="U14" s="13">
        <f>H14-T14</f>
        <v>1100000</v>
      </c>
      <c r="V14" s="14">
        <v>800000</v>
      </c>
    </row>
    <row r="15" spans="1:22" s="16" customFormat="1" ht="12" customHeight="1" x14ac:dyDescent="0.25">
      <c r="A15" s="73"/>
      <c r="B15" s="17" t="s">
        <v>30</v>
      </c>
      <c r="C15" s="18">
        <f t="shared" ref="C15:H15" si="2">SUM(C12:C14)</f>
        <v>68400000</v>
      </c>
      <c r="D15" s="18">
        <f t="shared" si="2"/>
        <v>77900000</v>
      </c>
      <c r="E15" s="18">
        <f t="shared" si="2"/>
        <v>107400000</v>
      </c>
      <c r="F15" s="18">
        <f t="shared" si="2"/>
        <v>114200000</v>
      </c>
      <c r="G15" s="18">
        <f t="shared" si="2"/>
        <v>119800000</v>
      </c>
      <c r="H15" s="19">
        <f t="shared" si="2"/>
        <v>130600000</v>
      </c>
      <c r="I15" s="15"/>
      <c r="J15" s="18">
        <f t="shared" ref="J15:V15" si="3">SUM(J12:J14)</f>
        <v>35100000</v>
      </c>
      <c r="K15" s="18">
        <f t="shared" si="3"/>
        <v>33300000</v>
      </c>
      <c r="L15" s="18">
        <f t="shared" si="3"/>
        <v>37000000</v>
      </c>
      <c r="M15" s="18">
        <f t="shared" si="3"/>
        <v>40900000</v>
      </c>
      <c r="N15" s="18">
        <f t="shared" si="3"/>
        <v>50100000</v>
      </c>
      <c r="O15" s="18">
        <f t="shared" si="3"/>
        <v>57300000</v>
      </c>
      <c r="P15" s="18">
        <f t="shared" si="3"/>
        <v>55500000</v>
      </c>
      <c r="Q15" s="18">
        <f t="shared" si="3"/>
        <v>58700000</v>
      </c>
      <c r="R15" s="18">
        <f t="shared" si="3"/>
        <v>55400000</v>
      </c>
      <c r="S15" s="18">
        <f t="shared" si="3"/>
        <v>64400000</v>
      </c>
      <c r="T15" s="18">
        <f t="shared" si="3"/>
        <v>60500000</v>
      </c>
      <c r="U15" s="18">
        <f t="shared" si="3"/>
        <v>70100000</v>
      </c>
      <c r="V15" s="19">
        <f t="shared" si="3"/>
        <v>69700000</v>
      </c>
    </row>
    <row r="16" spans="1:22" s="16" customFormat="1" ht="12" customHeight="1" x14ac:dyDescent="0.25">
      <c r="A16" s="73"/>
      <c r="B16" s="12" t="s">
        <v>31</v>
      </c>
      <c r="C16" s="13">
        <v>-26600000</v>
      </c>
      <c r="D16" s="13">
        <v>-26700000</v>
      </c>
      <c r="E16" s="13">
        <v>-35300000</v>
      </c>
      <c r="F16" s="13">
        <v>-39900000</v>
      </c>
      <c r="G16" s="13">
        <v>-50100000</v>
      </c>
      <c r="H16" s="14">
        <v>-57000000</v>
      </c>
      <c r="I16" s="15"/>
      <c r="J16" s="13">
        <v>-12900000</v>
      </c>
      <c r="K16" s="13">
        <f>ROUND(C16,-5)-ROUND(J16,-5)</f>
        <v>-13700000</v>
      </c>
      <c r="L16" s="13">
        <v>-12500000</v>
      </c>
      <c r="M16" s="13">
        <f>ROUND(D16,-5)-ROUND(L16,-5)</f>
        <v>-14200000</v>
      </c>
      <c r="N16" s="13">
        <v>-16500000</v>
      </c>
      <c r="O16" s="13">
        <f>ROUND(E16,-5)-ROUND(N16,-5)</f>
        <v>-18800000</v>
      </c>
      <c r="P16" s="13">
        <v>-19800000</v>
      </c>
      <c r="Q16" s="13">
        <f>ROUND(F16,-5)-ROUND(P16,-5)</f>
        <v>-20100000</v>
      </c>
      <c r="R16" s="13">
        <v>-23900000</v>
      </c>
      <c r="S16" s="13">
        <f>G16-R16</f>
        <v>-26200000</v>
      </c>
      <c r="T16" s="13">
        <v>-26900000</v>
      </c>
      <c r="U16" s="13">
        <f>H16-T16</f>
        <v>-30100000</v>
      </c>
      <c r="V16" s="14">
        <v>-30900000</v>
      </c>
    </row>
    <row r="17" spans="1:22" s="16" customFormat="1" ht="12" customHeight="1" x14ac:dyDescent="0.25">
      <c r="A17" s="73"/>
      <c r="B17" s="12" t="s">
        <v>32</v>
      </c>
      <c r="C17" s="13">
        <v>-3000000</v>
      </c>
      <c r="D17" s="13">
        <v>-1300000</v>
      </c>
      <c r="E17" s="13">
        <v>-4700000</v>
      </c>
      <c r="F17" s="13">
        <v>-2600000</v>
      </c>
      <c r="G17" s="13">
        <v>-1300000</v>
      </c>
      <c r="H17" s="14">
        <v>-1800000</v>
      </c>
      <c r="I17" s="15"/>
      <c r="J17" s="13">
        <v>-2100000</v>
      </c>
      <c r="K17" s="13">
        <f>ROUND(C17,-5)-ROUND(J17,-5)</f>
        <v>-900000</v>
      </c>
      <c r="L17" s="13">
        <v>-500000</v>
      </c>
      <c r="M17" s="13">
        <f>ROUND(D17,-5)-ROUND(L17,-5)</f>
        <v>-800000</v>
      </c>
      <c r="N17" s="13">
        <v>-2400000</v>
      </c>
      <c r="O17" s="13">
        <f>ROUND(E17,-5)-ROUND(N17,-5)</f>
        <v>-2300000</v>
      </c>
      <c r="P17" s="13">
        <v>-1100000</v>
      </c>
      <c r="Q17" s="13">
        <f>ROUND(F17,-5)-ROUND(P17,-5)</f>
        <v>-1500000</v>
      </c>
      <c r="R17" s="13">
        <v>-500000</v>
      </c>
      <c r="S17" s="13">
        <f>G17-R17</f>
        <v>-800000</v>
      </c>
      <c r="T17" s="13">
        <v>-900000</v>
      </c>
      <c r="U17" s="13">
        <f>H17-T17</f>
        <v>-900000</v>
      </c>
      <c r="V17" s="14">
        <v>-600000</v>
      </c>
    </row>
    <row r="18" spans="1:22" s="20" customFormat="1" ht="12" customHeight="1" x14ac:dyDescent="0.25">
      <c r="A18" s="73"/>
      <c r="B18" s="17" t="s">
        <v>33</v>
      </c>
      <c r="C18" s="18">
        <f t="shared" ref="C18:H18" si="4">SUM(C15:C17)</f>
        <v>38800000</v>
      </c>
      <c r="D18" s="18">
        <f t="shared" si="4"/>
        <v>49900000</v>
      </c>
      <c r="E18" s="18">
        <f t="shared" si="4"/>
        <v>67400000</v>
      </c>
      <c r="F18" s="18">
        <f t="shared" si="4"/>
        <v>71700000</v>
      </c>
      <c r="G18" s="18">
        <f t="shared" si="4"/>
        <v>68400000</v>
      </c>
      <c r="H18" s="19">
        <f t="shared" si="4"/>
        <v>71800000</v>
      </c>
      <c r="I18" s="15"/>
      <c r="J18" s="18">
        <f t="shared" ref="J18:V18" si="5">SUM(J15:J17)</f>
        <v>20100000</v>
      </c>
      <c r="K18" s="18">
        <f t="shared" si="5"/>
        <v>18700000</v>
      </c>
      <c r="L18" s="18">
        <f t="shared" si="5"/>
        <v>24000000</v>
      </c>
      <c r="M18" s="18">
        <f t="shared" si="5"/>
        <v>25900000</v>
      </c>
      <c r="N18" s="18">
        <f t="shared" si="5"/>
        <v>31200000</v>
      </c>
      <c r="O18" s="18">
        <f t="shared" si="5"/>
        <v>36200000</v>
      </c>
      <c r="P18" s="18">
        <f t="shared" si="5"/>
        <v>34600000</v>
      </c>
      <c r="Q18" s="18">
        <f t="shared" si="5"/>
        <v>37100000</v>
      </c>
      <c r="R18" s="18">
        <f t="shared" si="5"/>
        <v>31000000</v>
      </c>
      <c r="S18" s="18">
        <f t="shared" si="5"/>
        <v>37400000</v>
      </c>
      <c r="T18" s="18">
        <f t="shared" si="5"/>
        <v>32700000</v>
      </c>
      <c r="U18" s="18">
        <f t="shared" si="5"/>
        <v>39100000</v>
      </c>
      <c r="V18" s="19">
        <f t="shared" si="5"/>
        <v>38200000</v>
      </c>
    </row>
    <row r="19" spans="1:22" s="20" customFormat="1" ht="12" customHeight="1" x14ac:dyDescent="0.25">
      <c r="A19" s="73"/>
      <c r="B19" s="21" t="s">
        <v>34</v>
      </c>
      <c r="C19" s="22">
        <f t="shared" ref="C19:H19" si="6">+C18/C15</f>
        <v>0.56725146198830412</v>
      </c>
      <c r="D19" s="22">
        <f t="shared" si="6"/>
        <v>0.64056482670089854</v>
      </c>
      <c r="E19" s="22">
        <f t="shared" si="6"/>
        <v>0.62756052141526997</v>
      </c>
      <c r="F19" s="22">
        <f t="shared" si="6"/>
        <v>0.62784588441331002</v>
      </c>
      <c r="G19" s="22">
        <f t="shared" si="6"/>
        <v>0.57095158597662776</v>
      </c>
      <c r="H19" s="23">
        <f t="shared" si="6"/>
        <v>0.54977029096477792</v>
      </c>
      <c r="I19" s="24"/>
      <c r="J19" s="22">
        <f t="shared" ref="J19:V19" si="7">+J18/J15</f>
        <v>0.57264957264957261</v>
      </c>
      <c r="K19" s="22">
        <f t="shared" si="7"/>
        <v>0.56156156156156156</v>
      </c>
      <c r="L19" s="22">
        <f t="shared" si="7"/>
        <v>0.64864864864864868</v>
      </c>
      <c r="M19" s="22">
        <f t="shared" si="7"/>
        <v>0.63325183374083127</v>
      </c>
      <c r="N19" s="22">
        <f t="shared" si="7"/>
        <v>0.6227544910179641</v>
      </c>
      <c r="O19" s="22">
        <f t="shared" si="7"/>
        <v>0.63176265270506105</v>
      </c>
      <c r="P19" s="22">
        <f t="shared" si="7"/>
        <v>0.62342342342342338</v>
      </c>
      <c r="Q19" s="22">
        <f t="shared" si="7"/>
        <v>0.63202725724020448</v>
      </c>
      <c r="R19" s="22">
        <f t="shared" si="7"/>
        <v>0.55956678700361007</v>
      </c>
      <c r="S19" s="22">
        <f t="shared" si="7"/>
        <v>0.58074534161490687</v>
      </c>
      <c r="T19" s="22">
        <f t="shared" si="7"/>
        <v>0.54049586776859504</v>
      </c>
      <c r="U19" s="22">
        <f t="shared" si="7"/>
        <v>0.55777460770328102</v>
      </c>
      <c r="V19" s="23">
        <f t="shared" si="7"/>
        <v>0.54806312769010046</v>
      </c>
    </row>
    <row r="20" spans="1:22" s="16" customFormat="1" ht="12" customHeight="1" x14ac:dyDescent="0.25">
      <c r="A20" s="73"/>
      <c r="B20" s="21" t="s">
        <v>35</v>
      </c>
      <c r="C20" s="22">
        <f t="shared" ref="C20:H20" si="8">+(C18-C17-C14)/(C15-C14)</f>
        <v>0.59139784946236562</v>
      </c>
      <c r="D20" s="22">
        <f t="shared" si="8"/>
        <v>0.65052356020942403</v>
      </c>
      <c r="E20" s="22">
        <f t="shared" si="8"/>
        <v>0.65118577075098816</v>
      </c>
      <c r="F20" s="22">
        <f t="shared" si="8"/>
        <v>0.63891402714932122</v>
      </c>
      <c r="G20" s="22">
        <f t="shared" si="8"/>
        <v>0.5747028862478778</v>
      </c>
      <c r="H20" s="23">
        <f t="shared" si="8"/>
        <v>0.55607476635514019</v>
      </c>
      <c r="I20" s="24"/>
      <c r="J20" s="22">
        <f t="shared" ref="J20:V20" si="9">+(J18-J17-J14)/(J15-J14)</f>
        <v>0.60429447852760731</v>
      </c>
      <c r="K20" s="22">
        <f t="shared" si="9"/>
        <v>0.57846153846153847</v>
      </c>
      <c r="L20" s="22">
        <f t="shared" si="9"/>
        <v>0.65659340659340659</v>
      </c>
      <c r="M20" s="22">
        <f t="shared" si="9"/>
        <v>0.64500000000000002</v>
      </c>
      <c r="N20" s="22">
        <f t="shared" si="9"/>
        <v>0.65042372881355937</v>
      </c>
      <c r="O20" s="22">
        <f t="shared" si="9"/>
        <v>0.6518518518518519</v>
      </c>
      <c r="P20" s="22">
        <f t="shared" si="9"/>
        <v>0.63265306122448983</v>
      </c>
      <c r="Q20" s="22">
        <f t="shared" si="9"/>
        <v>0.64487632508833925</v>
      </c>
      <c r="R20" s="22">
        <f t="shared" si="9"/>
        <v>0.56146788990825691</v>
      </c>
      <c r="S20" s="22">
        <f t="shared" si="9"/>
        <v>0.58609794628751977</v>
      </c>
      <c r="T20" s="22">
        <f t="shared" si="9"/>
        <v>0.54713804713804715</v>
      </c>
      <c r="U20" s="22">
        <f t="shared" si="9"/>
        <v>0.56376811594202902</v>
      </c>
      <c r="V20" s="23">
        <f t="shared" si="9"/>
        <v>0.55152394775036284</v>
      </c>
    </row>
    <row r="21" spans="1:22" s="16" customFormat="1" ht="12" customHeight="1" x14ac:dyDescent="0.25">
      <c r="A21" s="73"/>
      <c r="B21" s="12" t="s">
        <v>36</v>
      </c>
      <c r="C21" s="13">
        <v>-8300000</v>
      </c>
      <c r="D21" s="13">
        <v>-7300000</v>
      </c>
      <c r="E21" s="13">
        <v>-11400000</v>
      </c>
      <c r="F21" s="13">
        <v>-12400000</v>
      </c>
      <c r="G21" s="13">
        <v>-5700000</v>
      </c>
      <c r="H21" s="14">
        <v>-6000000</v>
      </c>
      <c r="I21" s="15"/>
      <c r="J21" s="13">
        <v>-4400000</v>
      </c>
      <c r="K21" s="13">
        <f>ROUND(C21,-5)-ROUND(J21,-5)</f>
        <v>-3900000</v>
      </c>
      <c r="L21" s="13">
        <v>-3200000</v>
      </c>
      <c r="M21" s="13">
        <f>ROUND(D21,-5)-ROUND(L21,-5)</f>
        <v>-4100000</v>
      </c>
      <c r="N21" s="13">
        <v>-5300000</v>
      </c>
      <c r="O21" s="13">
        <f>ROUND(E21,-5)-ROUND(N21,-5)</f>
        <v>-6100000</v>
      </c>
      <c r="P21" s="13">
        <v>-6200000</v>
      </c>
      <c r="Q21" s="13">
        <f>ROUND(F21,-5)-ROUND(P21,-5)</f>
        <v>-6200000</v>
      </c>
      <c r="R21" s="13">
        <v>-2900000</v>
      </c>
      <c r="S21" s="13">
        <f>G21-R21</f>
        <v>-2800000</v>
      </c>
      <c r="T21" s="13">
        <v>-3400000</v>
      </c>
      <c r="U21" s="13">
        <f>H21-T21</f>
        <v>-2600000</v>
      </c>
      <c r="V21" s="14">
        <v>-4000000</v>
      </c>
    </row>
    <row r="22" spans="1:22" s="16" customFormat="1" ht="12" customHeight="1" x14ac:dyDescent="0.25">
      <c r="A22" s="73"/>
      <c r="B22" s="12" t="s">
        <v>37</v>
      </c>
      <c r="C22" s="13">
        <v>-15300000</v>
      </c>
      <c r="D22" s="13">
        <v>-18900000</v>
      </c>
      <c r="E22" s="13">
        <v>-23300000</v>
      </c>
      <c r="F22" s="13">
        <v>-23000000</v>
      </c>
      <c r="G22" s="13">
        <v>-22500000</v>
      </c>
      <c r="H22" s="14">
        <v>-21300000</v>
      </c>
      <c r="I22" s="15"/>
      <c r="J22" s="13">
        <v>-7700000</v>
      </c>
      <c r="K22" s="13">
        <f>ROUND(C22,-5)-ROUND(J22,-5)</f>
        <v>-7600000</v>
      </c>
      <c r="L22" s="13">
        <v>-8500000</v>
      </c>
      <c r="M22" s="13">
        <f>ROUND(D22,-5)-ROUND(L22,-5)</f>
        <v>-10400000</v>
      </c>
      <c r="N22" s="13">
        <v>-10500000</v>
      </c>
      <c r="O22" s="13">
        <f>ROUND(E22,-5)-ROUND(N22,-5)</f>
        <v>-12800000</v>
      </c>
      <c r="P22" s="13">
        <v>-11900000</v>
      </c>
      <c r="Q22" s="13">
        <f>ROUND(F22,-5)-ROUND(P22,-5)</f>
        <v>-11100000</v>
      </c>
      <c r="R22" s="13">
        <v>-11000000</v>
      </c>
      <c r="S22" s="13">
        <f>G22-R22</f>
        <v>-11500000</v>
      </c>
      <c r="T22" s="13">
        <v>-12100000</v>
      </c>
      <c r="U22" s="13">
        <f>H22-T22</f>
        <v>-9200000</v>
      </c>
      <c r="V22" s="14">
        <v>-13700000</v>
      </c>
    </row>
    <row r="23" spans="1:22" s="20" customFormat="1" ht="12" customHeight="1" thickBot="1" x14ac:dyDescent="0.3">
      <c r="A23" s="73"/>
      <c r="B23" s="25" t="s">
        <v>199</v>
      </c>
      <c r="C23" s="26">
        <f t="shared" ref="C23:H23" si="10">+C18+C21+C22</f>
        <v>15200000</v>
      </c>
      <c r="D23" s="26">
        <f t="shared" si="10"/>
        <v>23700000</v>
      </c>
      <c r="E23" s="26">
        <f t="shared" si="10"/>
        <v>32700000</v>
      </c>
      <c r="F23" s="26">
        <f t="shared" si="10"/>
        <v>36300000</v>
      </c>
      <c r="G23" s="26">
        <f t="shared" si="10"/>
        <v>40200000</v>
      </c>
      <c r="H23" s="27">
        <f t="shared" si="10"/>
        <v>44500000</v>
      </c>
      <c r="I23" s="15"/>
      <c r="J23" s="26">
        <f t="shared" ref="J23:V23" si="11">+J18+J21+J22</f>
        <v>8000000</v>
      </c>
      <c r="K23" s="26">
        <f t="shared" si="11"/>
        <v>7200000</v>
      </c>
      <c r="L23" s="26">
        <f t="shared" si="11"/>
        <v>12300000</v>
      </c>
      <c r="M23" s="26">
        <f t="shared" si="11"/>
        <v>11400000</v>
      </c>
      <c r="N23" s="26">
        <f t="shared" si="11"/>
        <v>15400000</v>
      </c>
      <c r="O23" s="26">
        <f t="shared" si="11"/>
        <v>17300000</v>
      </c>
      <c r="P23" s="26">
        <f t="shared" si="11"/>
        <v>16500000</v>
      </c>
      <c r="Q23" s="26">
        <f t="shared" si="11"/>
        <v>19800000</v>
      </c>
      <c r="R23" s="26">
        <f t="shared" si="11"/>
        <v>17100000</v>
      </c>
      <c r="S23" s="26">
        <f t="shared" si="11"/>
        <v>23100000</v>
      </c>
      <c r="T23" s="26">
        <f t="shared" si="11"/>
        <v>17200000</v>
      </c>
      <c r="U23" s="26">
        <f t="shared" si="11"/>
        <v>27300000</v>
      </c>
      <c r="V23" s="27">
        <f t="shared" si="11"/>
        <v>20500000</v>
      </c>
    </row>
    <row r="24" spans="1:22" s="16" customFormat="1" ht="12" customHeight="1" x14ac:dyDescent="0.25">
      <c r="A24" s="73"/>
      <c r="B24" s="21" t="s">
        <v>38</v>
      </c>
      <c r="C24" s="22">
        <f t="shared" ref="C24:H24" si="12">+C23/C15</f>
        <v>0.22222222222222221</v>
      </c>
      <c r="D24" s="22">
        <f t="shared" si="12"/>
        <v>0.30423620025673942</v>
      </c>
      <c r="E24" s="22">
        <f t="shared" si="12"/>
        <v>0.30446927374301674</v>
      </c>
      <c r="F24" s="22">
        <f t="shared" si="12"/>
        <v>0.31786339754816112</v>
      </c>
      <c r="G24" s="22">
        <f t="shared" si="12"/>
        <v>0.335559265442404</v>
      </c>
      <c r="H24" s="23">
        <f t="shared" si="12"/>
        <v>0.34073506891271055</v>
      </c>
      <c r="I24" s="24"/>
      <c r="J24" s="22">
        <f t="shared" ref="J24:V24" si="13">+J23/J15</f>
        <v>0.22792022792022792</v>
      </c>
      <c r="K24" s="22">
        <f t="shared" si="13"/>
        <v>0.21621621621621623</v>
      </c>
      <c r="L24" s="22">
        <f t="shared" si="13"/>
        <v>0.33243243243243242</v>
      </c>
      <c r="M24" s="22">
        <f t="shared" si="13"/>
        <v>0.27872860635696822</v>
      </c>
      <c r="N24" s="22">
        <f t="shared" si="13"/>
        <v>0.30738522954091818</v>
      </c>
      <c r="O24" s="22">
        <f t="shared" si="13"/>
        <v>0.30191972076788831</v>
      </c>
      <c r="P24" s="22">
        <f t="shared" si="13"/>
        <v>0.29729729729729731</v>
      </c>
      <c r="Q24" s="22">
        <f t="shared" si="13"/>
        <v>0.33730834752981259</v>
      </c>
      <c r="R24" s="22">
        <f t="shared" si="13"/>
        <v>0.30866425992779783</v>
      </c>
      <c r="S24" s="22">
        <f t="shared" si="13"/>
        <v>0.35869565217391303</v>
      </c>
      <c r="T24" s="22">
        <f t="shared" si="13"/>
        <v>0.28429752066115704</v>
      </c>
      <c r="U24" s="22">
        <f t="shared" si="13"/>
        <v>0.38944365192582026</v>
      </c>
      <c r="V24" s="23">
        <f t="shared" si="13"/>
        <v>0.29411764705882354</v>
      </c>
    </row>
    <row r="25" spans="1:22" s="11" customFormat="1" ht="20.25" customHeight="1" x14ac:dyDescent="0.25">
      <c r="A25" s="28"/>
      <c r="B25" s="15"/>
      <c r="C25" s="15"/>
      <c r="D25" s="15"/>
      <c r="E25" s="15"/>
      <c r="F25" s="15"/>
      <c r="G25" s="15"/>
      <c r="H25" s="15"/>
      <c r="I25" s="15"/>
      <c r="J25" s="15"/>
      <c r="K25" s="15"/>
      <c r="L25" s="15"/>
      <c r="M25" s="15"/>
      <c r="N25" s="15"/>
      <c r="O25" s="15"/>
      <c r="P25" s="15"/>
      <c r="Q25" s="15"/>
      <c r="R25" s="15"/>
      <c r="S25" s="15"/>
      <c r="T25" s="15"/>
      <c r="U25" s="15"/>
      <c r="V25" s="15"/>
    </row>
    <row r="26" spans="1:22" s="16" customFormat="1" ht="20.25" customHeight="1" thickBot="1" x14ac:dyDescent="0.3">
      <c r="A26" s="7"/>
      <c r="B26" s="8" t="s">
        <v>39</v>
      </c>
      <c r="C26" s="9" t="s">
        <v>5</v>
      </c>
      <c r="D26" s="9" t="s">
        <v>6</v>
      </c>
      <c r="E26" s="9" t="s">
        <v>7</v>
      </c>
      <c r="F26" s="9" t="s">
        <v>8</v>
      </c>
      <c r="G26" s="9" t="s">
        <v>9</v>
      </c>
      <c r="H26" s="9" t="s">
        <v>10</v>
      </c>
      <c r="I26" s="10"/>
      <c r="J26" s="9" t="s">
        <v>11</v>
      </c>
      <c r="K26" s="9" t="s">
        <v>12</v>
      </c>
      <c r="L26" s="9" t="s">
        <v>13</v>
      </c>
      <c r="M26" s="9" t="s">
        <v>14</v>
      </c>
      <c r="N26" s="9" t="s">
        <v>15</v>
      </c>
      <c r="O26" s="9" t="s">
        <v>16</v>
      </c>
      <c r="P26" s="9" t="s">
        <v>17</v>
      </c>
      <c r="Q26" s="9" t="s">
        <v>18</v>
      </c>
      <c r="R26" s="9" t="s">
        <v>19</v>
      </c>
      <c r="S26" s="9" t="s">
        <v>20</v>
      </c>
      <c r="T26" s="9" t="s">
        <v>21</v>
      </c>
      <c r="U26" s="9" t="s">
        <v>22</v>
      </c>
      <c r="V26" s="9" t="s">
        <v>23</v>
      </c>
    </row>
    <row r="27" spans="1:22" s="16" customFormat="1" ht="12" customHeight="1" thickTop="1" x14ac:dyDescent="0.25">
      <c r="A27" s="73" t="s">
        <v>40</v>
      </c>
      <c r="B27" s="12" t="s">
        <v>25</v>
      </c>
      <c r="C27" s="13">
        <v>7500000</v>
      </c>
      <c r="D27" s="13">
        <v>7900000</v>
      </c>
      <c r="E27" s="13">
        <v>11300000</v>
      </c>
      <c r="F27" s="13">
        <v>10400000</v>
      </c>
      <c r="G27" s="13">
        <v>12100000</v>
      </c>
      <c r="H27" s="14">
        <v>13400000</v>
      </c>
      <c r="I27" s="15"/>
      <c r="J27" s="13">
        <v>3600000</v>
      </c>
      <c r="K27" s="13">
        <f>ROUND(C27,-5)-ROUND(J27,-5)</f>
        <v>3900000</v>
      </c>
      <c r="L27" s="13">
        <v>3100000</v>
      </c>
      <c r="M27" s="13">
        <f>ROUND(D27,-5)-ROUND(L27,-5)</f>
        <v>4800000</v>
      </c>
      <c r="N27" s="13">
        <v>5400000</v>
      </c>
      <c r="O27" s="13">
        <f>ROUND(E27,-5)-ROUND(N27,-5)</f>
        <v>5900000</v>
      </c>
      <c r="P27" s="13">
        <v>4900000</v>
      </c>
      <c r="Q27" s="13">
        <f>ROUND(F27,-5)-ROUND(P27,-5)</f>
        <v>5500000</v>
      </c>
      <c r="R27" s="13">
        <v>5900000</v>
      </c>
      <c r="S27" s="13">
        <f>G27-R27</f>
        <v>6200000</v>
      </c>
      <c r="T27" s="13">
        <v>6500000</v>
      </c>
      <c r="U27" s="13">
        <f>H27-T27</f>
        <v>6900000</v>
      </c>
      <c r="V27" s="14">
        <v>7100000</v>
      </c>
    </row>
    <row r="28" spans="1:22" s="16" customFormat="1" ht="12" customHeight="1" x14ac:dyDescent="0.25">
      <c r="A28" s="73"/>
      <c r="B28" s="12" t="s">
        <v>26</v>
      </c>
      <c r="C28" s="13">
        <v>4100000</v>
      </c>
      <c r="D28" s="13">
        <v>4100000</v>
      </c>
      <c r="E28" s="13">
        <v>4200000</v>
      </c>
      <c r="F28" s="13">
        <v>4600000</v>
      </c>
      <c r="G28" s="13">
        <v>4900000</v>
      </c>
      <c r="H28" s="14">
        <v>4800000</v>
      </c>
      <c r="I28" s="15"/>
      <c r="J28" s="13">
        <v>2200000</v>
      </c>
      <c r="K28" s="13">
        <f>C28-J28</f>
        <v>1900000</v>
      </c>
      <c r="L28" s="13">
        <v>2000000</v>
      </c>
      <c r="M28" s="13">
        <f>D28-L28</f>
        <v>2100000</v>
      </c>
      <c r="N28" s="13">
        <v>2100000</v>
      </c>
      <c r="O28" s="13">
        <f>E28-N28</f>
        <v>2100000</v>
      </c>
      <c r="P28" s="13">
        <v>2300000</v>
      </c>
      <c r="Q28" s="13">
        <f>F28-P28</f>
        <v>2300000</v>
      </c>
      <c r="R28" s="13">
        <v>2500000</v>
      </c>
      <c r="S28" s="13">
        <f>G28-R28</f>
        <v>2400000</v>
      </c>
      <c r="T28" s="13">
        <v>2300000</v>
      </c>
      <c r="U28" s="13">
        <f>H28-T28</f>
        <v>2500000</v>
      </c>
      <c r="V28" s="14">
        <v>2400000</v>
      </c>
    </row>
    <row r="29" spans="1:22" s="16" customFormat="1" ht="12" customHeight="1" x14ac:dyDescent="0.25">
      <c r="A29" s="73"/>
      <c r="B29" s="12" t="s">
        <v>27</v>
      </c>
      <c r="C29" s="13">
        <v>3700000</v>
      </c>
      <c r="D29" s="13">
        <v>4800000</v>
      </c>
      <c r="E29" s="13">
        <v>7300000</v>
      </c>
      <c r="F29" s="13">
        <v>9200000</v>
      </c>
      <c r="G29" s="13">
        <v>9500000</v>
      </c>
      <c r="H29" s="14">
        <v>11400000</v>
      </c>
      <c r="I29" s="15"/>
      <c r="J29" s="13">
        <v>1900000</v>
      </c>
      <c r="K29" s="13">
        <v>1800000</v>
      </c>
      <c r="L29" s="13">
        <v>1700000</v>
      </c>
      <c r="M29" s="13">
        <v>3100000</v>
      </c>
      <c r="N29" s="13">
        <v>3200000</v>
      </c>
      <c r="O29" s="13">
        <v>4100000</v>
      </c>
      <c r="P29" s="13">
        <v>4500000</v>
      </c>
      <c r="Q29" s="13">
        <f>ROUND(F29,-5)-ROUND(P29,-5)</f>
        <v>4700000</v>
      </c>
      <c r="R29" s="13">
        <v>4100000</v>
      </c>
      <c r="S29" s="13">
        <f>G29-R29</f>
        <v>5400000</v>
      </c>
      <c r="T29" s="13">
        <v>5200000</v>
      </c>
      <c r="U29" s="13">
        <f>H29-T29</f>
        <v>6200000</v>
      </c>
      <c r="V29" s="14">
        <v>4900000</v>
      </c>
    </row>
    <row r="30" spans="1:22" s="16" customFormat="1" ht="12" customHeight="1" x14ac:dyDescent="0.25">
      <c r="A30" s="73"/>
      <c r="B30" s="17" t="s">
        <v>28</v>
      </c>
      <c r="C30" s="18">
        <f t="shared" ref="C30:H30" si="14">SUM(C27:C29)</f>
        <v>15300000</v>
      </c>
      <c r="D30" s="18">
        <f t="shared" si="14"/>
        <v>16800000</v>
      </c>
      <c r="E30" s="18">
        <f t="shared" si="14"/>
        <v>22800000</v>
      </c>
      <c r="F30" s="18">
        <f t="shared" si="14"/>
        <v>24200000</v>
      </c>
      <c r="G30" s="18">
        <f t="shared" si="14"/>
        <v>26500000</v>
      </c>
      <c r="H30" s="19">
        <f t="shared" si="14"/>
        <v>29600000</v>
      </c>
      <c r="I30" s="15"/>
      <c r="J30" s="18">
        <f t="shared" ref="J30:V30" si="15">SUM(J27:J29)</f>
        <v>7700000</v>
      </c>
      <c r="K30" s="18">
        <f t="shared" si="15"/>
        <v>7600000</v>
      </c>
      <c r="L30" s="18">
        <f t="shared" si="15"/>
        <v>6800000</v>
      </c>
      <c r="M30" s="18">
        <f t="shared" si="15"/>
        <v>10000000</v>
      </c>
      <c r="N30" s="18">
        <f t="shared" si="15"/>
        <v>10700000</v>
      </c>
      <c r="O30" s="18">
        <f t="shared" si="15"/>
        <v>12100000</v>
      </c>
      <c r="P30" s="18">
        <f t="shared" si="15"/>
        <v>11700000</v>
      </c>
      <c r="Q30" s="18">
        <f t="shared" si="15"/>
        <v>12500000</v>
      </c>
      <c r="R30" s="18">
        <f t="shared" si="15"/>
        <v>12500000</v>
      </c>
      <c r="S30" s="18">
        <f t="shared" si="15"/>
        <v>14000000</v>
      </c>
      <c r="T30" s="18">
        <f t="shared" si="15"/>
        <v>14000000</v>
      </c>
      <c r="U30" s="18">
        <f t="shared" si="15"/>
        <v>15600000</v>
      </c>
      <c r="V30" s="19">
        <f t="shared" si="15"/>
        <v>14400000</v>
      </c>
    </row>
    <row r="31" spans="1:22" s="16" customFormat="1" ht="12" customHeight="1" x14ac:dyDescent="0.25">
      <c r="A31" s="73"/>
      <c r="B31" s="12" t="s">
        <v>201</v>
      </c>
      <c r="C31" s="13">
        <v>3800000</v>
      </c>
      <c r="D31" s="13">
        <v>3400000</v>
      </c>
      <c r="E31" s="13">
        <v>4900000</v>
      </c>
      <c r="F31" s="13">
        <v>4600000</v>
      </c>
      <c r="G31" s="13">
        <v>3700000</v>
      </c>
      <c r="H31" s="14">
        <v>4100000</v>
      </c>
      <c r="I31" s="15"/>
      <c r="J31" s="13">
        <v>2000000</v>
      </c>
      <c r="K31" s="13">
        <f>ROUND(C31,-5)-ROUND(J31,-5)</f>
        <v>1800000</v>
      </c>
      <c r="L31" s="13">
        <v>1100000</v>
      </c>
      <c r="M31" s="13">
        <f>ROUND(D31,-5)-ROUND(L31,-5)</f>
        <v>2300000</v>
      </c>
      <c r="N31" s="13">
        <v>1600000</v>
      </c>
      <c r="O31" s="13">
        <f>ROUND(E31,-5)-ROUND(N31,-5)</f>
        <v>3300000</v>
      </c>
      <c r="P31" s="13">
        <v>2500000</v>
      </c>
      <c r="Q31" s="13">
        <f>ROUND(F31,-5)-ROUND(P31,-5)</f>
        <v>2100000</v>
      </c>
      <c r="R31" s="13">
        <v>1700000</v>
      </c>
      <c r="S31" s="13">
        <f>G31-R31</f>
        <v>2000000</v>
      </c>
      <c r="T31" s="13">
        <v>2500000</v>
      </c>
      <c r="U31" s="13">
        <f>H31-T31</f>
        <v>1600000</v>
      </c>
      <c r="V31" s="14">
        <v>2200000</v>
      </c>
    </row>
    <row r="32" spans="1:22" s="16" customFormat="1" ht="12" customHeight="1" x14ac:dyDescent="0.25">
      <c r="A32" s="73"/>
      <c r="B32" s="12" t="s">
        <v>29</v>
      </c>
      <c r="C32" s="13">
        <v>0</v>
      </c>
      <c r="D32" s="13">
        <v>0</v>
      </c>
      <c r="E32" s="13">
        <v>0</v>
      </c>
      <c r="F32" s="13">
        <v>0</v>
      </c>
      <c r="G32" s="13">
        <v>0</v>
      </c>
      <c r="H32" s="14">
        <v>0</v>
      </c>
      <c r="I32" s="15"/>
      <c r="J32" s="13">
        <v>0</v>
      </c>
      <c r="K32" s="13">
        <v>0</v>
      </c>
      <c r="L32" s="13">
        <v>0</v>
      </c>
      <c r="M32" s="13">
        <v>0</v>
      </c>
      <c r="N32" s="13">
        <v>0</v>
      </c>
      <c r="O32" s="13">
        <v>0</v>
      </c>
      <c r="P32" s="13">
        <v>0</v>
      </c>
      <c r="Q32" s="13">
        <v>0</v>
      </c>
      <c r="R32" s="13">
        <v>0</v>
      </c>
      <c r="S32" s="13">
        <f>G32-R32</f>
        <v>0</v>
      </c>
      <c r="T32" s="13">
        <v>0</v>
      </c>
      <c r="U32" s="13">
        <f>H32-T32</f>
        <v>0</v>
      </c>
      <c r="V32" s="14">
        <v>0</v>
      </c>
    </row>
    <row r="33" spans="1:22" s="16" customFormat="1" ht="12" customHeight="1" x14ac:dyDescent="0.25">
      <c r="A33" s="73"/>
      <c r="B33" s="17" t="s">
        <v>30</v>
      </c>
      <c r="C33" s="18">
        <f t="shared" ref="C33:H33" si="16">+C30+C31</f>
        <v>19100000</v>
      </c>
      <c r="D33" s="18">
        <f t="shared" si="16"/>
        <v>20200000</v>
      </c>
      <c r="E33" s="18">
        <f t="shared" si="16"/>
        <v>27700000</v>
      </c>
      <c r="F33" s="18">
        <f t="shared" si="16"/>
        <v>28800000</v>
      </c>
      <c r="G33" s="18">
        <f t="shared" si="16"/>
        <v>30200000</v>
      </c>
      <c r="H33" s="19">
        <f t="shared" si="16"/>
        <v>33700000</v>
      </c>
      <c r="I33" s="15"/>
      <c r="J33" s="18">
        <f t="shared" ref="J33:V33" si="17">+J30+J31</f>
        <v>9700000</v>
      </c>
      <c r="K33" s="18">
        <f t="shared" si="17"/>
        <v>9400000</v>
      </c>
      <c r="L33" s="18">
        <f t="shared" si="17"/>
        <v>7900000</v>
      </c>
      <c r="M33" s="18">
        <f t="shared" si="17"/>
        <v>12300000</v>
      </c>
      <c r="N33" s="18">
        <f t="shared" si="17"/>
        <v>12300000</v>
      </c>
      <c r="O33" s="18">
        <f t="shared" si="17"/>
        <v>15400000</v>
      </c>
      <c r="P33" s="18">
        <f t="shared" si="17"/>
        <v>14200000</v>
      </c>
      <c r="Q33" s="18">
        <f t="shared" si="17"/>
        <v>14600000</v>
      </c>
      <c r="R33" s="18">
        <f t="shared" si="17"/>
        <v>14200000</v>
      </c>
      <c r="S33" s="18">
        <f t="shared" si="17"/>
        <v>16000000</v>
      </c>
      <c r="T33" s="18">
        <f t="shared" si="17"/>
        <v>16500000</v>
      </c>
      <c r="U33" s="18">
        <f t="shared" si="17"/>
        <v>17200000</v>
      </c>
      <c r="V33" s="19">
        <f t="shared" si="17"/>
        <v>16600000</v>
      </c>
    </row>
    <row r="34" spans="1:22" s="16" customFormat="1" ht="12" customHeight="1" x14ac:dyDescent="0.25">
      <c r="A34" s="73"/>
      <c r="B34" s="12" t="s">
        <v>31</v>
      </c>
      <c r="C34" s="13">
        <v>-7900000</v>
      </c>
      <c r="D34" s="13">
        <v>-8400000</v>
      </c>
      <c r="E34" s="13">
        <v>-10600000</v>
      </c>
      <c r="F34" s="13">
        <v>-10800000</v>
      </c>
      <c r="G34" s="13">
        <v>-8900000</v>
      </c>
      <c r="H34" s="14">
        <v>-10200000</v>
      </c>
      <c r="I34" s="15"/>
      <c r="J34" s="13">
        <v>-4000000</v>
      </c>
      <c r="K34" s="13">
        <f>ROUND(C34,-5)-ROUND(J34,-5)</f>
        <v>-3900000</v>
      </c>
      <c r="L34" s="13">
        <v>-3800000</v>
      </c>
      <c r="M34" s="13">
        <f>ROUND(D34,-5)-ROUND(L34,-5)</f>
        <v>-4600000</v>
      </c>
      <c r="N34" s="13">
        <v>-5100000</v>
      </c>
      <c r="O34" s="13">
        <f>ROUND(E34,-5)-ROUND(N34,-5)</f>
        <v>-5500000</v>
      </c>
      <c r="P34" s="13">
        <v>-5500000</v>
      </c>
      <c r="Q34" s="13">
        <f>ROUND(F34,-5)-ROUND(P34,-5)</f>
        <v>-5300000</v>
      </c>
      <c r="R34" s="13">
        <v>-4500000</v>
      </c>
      <c r="S34" s="13">
        <f>G34-R34</f>
        <v>-4400000</v>
      </c>
      <c r="T34" s="13">
        <v>-5200000</v>
      </c>
      <c r="U34" s="13">
        <f>H34-T34</f>
        <v>-5000000</v>
      </c>
      <c r="V34" s="14">
        <v>-4800000</v>
      </c>
    </row>
    <row r="35" spans="1:22" s="20" customFormat="1" ht="12" customHeight="1" x14ac:dyDescent="0.25">
      <c r="A35" s="73"/>
      <c r="B35" s="12" t="s">
        <v>32</v>
      </c>
      <c r="C35" s="13">
        <v>0</v>
      </c>
      <c r="D35" s="13">
        <v>0</v>
      </c>
      <c r="E35" s="13">
        <v>0</v>
      </c>
      <c r="F35" s="13">
        <v>0</v>
      </c>
      <c r="G35" s="13">
        <v>0</v>
      </c>
      <c r="H35" s="14">
        <v>0</v>
      </c>
      <c r="I35" s="15"/>
      <c r="J35" s="13">
        <v>0</v>
      </c>
      <c r="K35" s="13">
        <f>ROUND(C35,-5)-ROUND(J35,-5)</f>
        <v>0</v>
      </c>
      <c r="L35" s="13">
        <v>0</v>
      </c>
      <c r="M35" s="13">
        <f>ROUND(D35,-5)-ROUND(L35,-5)</f>
        <v>0</v>
      </c>
      <c r="N35" s="13">
        <v>0</v>
      </c>
      <c r="O35" s="13">
        <f>ROUND(E35,-5)-ROUND(N35,-5)</f>
        <v>0</v>
      </c>
      <c r="P35" s="13">
        <v>0</v>
      </c>
      <c r="Q35" s="13">
        <f>ROUND(F35,-5)-ROUND(P35,-5)</f>
        <v>0</v>
      </c>
      <c r="R35" s="13">
        <v>0</v>
      </c>
      <c r="S35" s="13">
        <f>G35-R35</f>
        <v>0</v>
      </c>
      <c r="T35" s="13">
        <v>0</v>
      </c>
      <c r="U35" s="13">
        <f>H35-T35</f>
        <v>0</v>
      </c>
      <c r="V35" s="14">
        <v>0</v>
      </c>
    </row>
    <row r="36" spans="1:22" s="20" customFormat="1" ht="12" customHeight="1" x14ac:dyDescent="0.25">
      <c r="A36" s="73"/>
      <c r="B36" s="17" t="s">
        <v>33</v>
      </c>
      <c r="C36" s="18">
        <f t="shared" ref="C36:H36" si="18">+C33+C34+C35</f>
        <v>11200000</v>
      </c>
      <c r="D36" s="18">
        <f t="shared" si="18"/>
        <v>11800000</v>
      </c>
      <c r="E36" s="18">
        <f t="shared" si="18"/>
        <v>17100000</v>
      </c>
      <c r="F36" s="18">
        <f t="shared" si="18"/>
        <v>18000000</v>
      </c>
      <c r="G36" s="18">
        <f t="shared" si="18"/>
        <v>21300000</v>
      </c>
      <c r="H36" s="19">
        <f t="shared" si="18"/>
        <v>23500000</v>
      </c>
      <c r="I36" s="15"/>
      <c r="J36" s="18">
        <f t="shared" ref="J36:V36" si="19">+J33+J34+J35</f>
        <v>5700000</v>
      </c>
      <c r="K36" s="18">
        <f t="shared" si="19"/>
        <v>5500000</v>
      </c>
      <c r="L36" s="18">
        <f t="shared" si="19"/>
        <v>4100000</v>
      </c>
      <c r="M36" s="18">
        <f t="shared" si="19"/>
        <v>7700000</v>
      </c>
      <c r="N36" s="18">
        <f t="shared" si="19"/>
        <v>7200000</v>
      </c>
      <c r="O36" s="18">
        <f t="shared" si="19"/>
        <v>9900000</v>
      </c>
      <c r="P36" s="18">
        <f t="shared" si="19"/>
        <v>8700000</v>
      </c>
      <c r="Q36" s="18">
        <f t="shared" si="19"/>
        <v>9300000</v>
      </c>
      <c r="R36" s="18">
        <f t="shared" si="19"/>
        <v>9700000</v>
      </c>
      <c r="S36" s="18">
        <f t="shared" si="19"/>
        <v>11600000</v>
      </c>
      <c r="T36" s="18">
        <f t="shared" si="19"/>
        <v>11300000</v>
      </c>
      <c r="U36" s="18">
        <f t="shared" si="19"/>
        <v>12200000</v>
      </c>
      <c r="V36" s="19">
        <f t="shared" si="19"/>
        <v>11800000</v>
      </c>
    </row>
    <row r="37" spans="1:22" s="16" customFormat="1" ht="12" customHeight="1" x14ac:dyDescent="0.25">
      <c r="A37" s="73"/>
      <c r="B37" s="21" t="s">
        <v>34</v>
      </c>
      <c r="C37" s="22">
        <f t="shared" ref="C37:H37" si="20">+C36/C33</f>
        <v>0.58638743455497377</v>
      </c>
      <c r="D37" s="22">
        <f t="shared" si="20"/>
        <v>0.58415841584158412</v>
      </c>
      <c r="E37" s="22">
        <f t="shared" si="20"/>
        <v>0.61732851985559567</v>
      </c>
      <c r="F37" s="22">
        <f t="shared" si="20"/>
        <v>0.625</v>
      </c>
      <c r="G37" s="22">
        <f t="shared" si="20"/>
        <v>0.70529801324503316</v>
      </c>
      <c r="H37" s="23">
        <f t="shared" si="20"/>
        <v>0.69732937685459939</v>
      </c>
      <c r="I37" s="24"/>
      <c r="J37" s="22">
        <f t="shared" ref="J37:V37" si="21">+J36/J33</f>
        <v>0.58762886597938147</v>
      </c>
      <c r="K37" s="22">
        <f t="shared" si="21"/>
        <v>0.58510638297872342</v>
      </c>
      <c r="L37" s="22">
        <f t="shared" si="21"/>
        <v>0.51898734177215189</v>
      </c>
      <c r="M37" s="22">
        <f t="shared" si="21"/>
        <v>0.62601626016260159</v>
      </c>
      <c r="N37" s="22">
        <f t="shared" si="21"/>
        <v>0.58536585365853655</v>
      </c>
      <c r="O37" s="22">
        <f t="shared" si="21"/>
        <v>0.6428571428571429</v>
      </c>
      <c r="P37" s="22">
        <f t="shared" si="21"/>
        <v>0.61267605633802813</v>
      </c>
      <c r="Q37" s="22">
        <f t="shared" si="21"/>
        <v>0.63698630136986301</v>
      </c>
      <c r="R37" s="22">
        <f t="shared" si="21"/>
        <v>0.68309859154929575</v>
      </c>
      <c r="S37" s="22">
        <f t="shared" si="21"/>
        <v>0.72499999999999998</v>
      </c>
      <c r="T37" s="22">
        <f t="shared" si="21"/>
        <v>0.68484848484848482</v>
      </c>
      <c r="U37" s="22">
        <f t="shared" si="21"/>
        <v>0.70930232558139539</v>
      </c>
      <c r="V37" s="23">
        <f t="shared" si="21"/>
        <v>0.71084337349397586</v>
      </c>
    </row>
    <row r="38" spans="1:22" s="16" customFormat="1" ht="12" customHeight="1" x14ac:dyDescent="0.25">
      <c r="A38" s="73"/>
      <c r="B38" s="21" t="s">
        <v>35</v>
      </c>
      <c r="C38" s="22">
        <f t="shared" ref="C38:H38" si="22">+(C36-C35-C32)/(C33-C32)</f>
        <v>0.58638743455497377</v>
      </c>
      <c r="D38" s="22">
        <f t="shared" si="22"/>
        <v>0.58415841584158412</v>
      </c>
      <c r="E38" s="22">
        <f t="shared" si="22"/>
        <v>0.61732851985559567</v>
      </c>
      <c r="F38" s="22">
        <f t="shared" si="22"/>
        <v>0.625</v>
      </c>
      <c r="G38" s="22">
        <f t="shared" si="22"/>
        <v>0.70529801324503316</v>
      </c>
      <c r="H38" s="23">
        <f t="shared" si="22"/>
        <v>0.69732937685459939</v>
      </c>
      <c r="I38" s="24"/>
      <c r="J38" s="22">
        <f t="shared" ref="J38:V38" si="23">+(J36-J35-J32)/(J33-J32)</f>
        <v>0.58762886597938147</v>
      </c>
      <c r="K38" s="22">
        <f t="shared" si="23"/>
        <v>0.58510638297872342</v>
      </c>
      <c r="L38" s="22">
        <f t="shared" si="23"/>
        <v>0.51898734177215189</v>
      </c>
      <c r="M38" s="22">
        <f t="shared" si="23"/>
        <v>0.62601626016260159</v>
      </c>
      <c r="N38" s="22">
        <f t="shared" si="23"/>
        <v>0.58536585365853655</v>
      </c>
      <c r="O38" s="22">
        <f t="shared" si="23"/>
        <v>0.6428571428571429</v>
      </c>
      <c r="P38" s="22">
        <f t="shared" si="23"/>
        <v>0.61267605633802813</v>
      </c>
      <c r="Q38" s="22">
        <f t="shared" si="23"/>
        <v>0.63698630136986301</v>
      </c>
      <c r="R38" s="22">
        <f t="shared" si="23"/>
        <v>0.68309859154929575</v>
      </c>
      <c r="S38" s="22">
        <f t="shared" si="23"/>
        <v>0.72499999999999998</v>
      </c>
      <c r="T38" s="22">
        <f t="shared" si="23"/>
        <v>0.68484848484848482</v>
      </c>
      <c r="U38" s="22">
        <f t="shared" si="23"/>
        <v>0.70930232558139539</v>
      </c>
      <c r="V38" s="23">
        <f t="shared" si="23"/>
        <v>0.71084337349397586</v>
      </c>
    </row>
    <row r="39" spans="1:22" s="16" customFormat="1" ht="12" customHeight="1" x14ac:dyDescent="0.25">
      <c r="A39" s="73"/>
      <c r="B39" s="12" t="s">
        <v>36</v>
      </c>
      <c r="C39" s="13">
        <v>-1500000</v>
      </c>
      <c r="D39" s="13">
        <v>-2000000</v>
      </c>
      <c r="E39" s="13">
        <v>-2900000</v>
      </c>
      <c r="F39" s="13">
        <v>-2900000</v>
      </c>
      <c r="G39" s="13">
        <v>-4100000</v>
      </c>
      <c r="H39" s="14">
        <v>-4300000</v>
      </c>
      <c r="I39" s="15"/>
      <c r="J39" s="13">
        <v>-700000</v>
      </c>
      <c r="K39" s="13">
        <f>ROUND(C39,-5)-ROUND(J39,-5)</f>
        <v>-800000</v>
      </c>
      <c r="L39" s="13">
        <v>-1000000</v>
      </c>
      <c r="M39" s="13">
        <f>ROUND(D39,-5)-ROUND(L39,-5)</f>
        <v>-1000000</v>
      </c>
      <c r="N39" s="13">
        <v>-1500000</v>
      </c>
      <c r="O39" s="13">
        <f>ROUND(E39,-5)-ROUND(N39,-5)</f>
        <v>-1400000</v>
      </c>
      <c r="P39" s="13">
        <v>-1500000</v>
      </c>
      <c r="Q39" s="13">
        <f>ROUND(F39,-5)-ROUND(P39,-5)</f>
        <v>-1400000</v>
      </c>
      <c r="R39" s="13">
        <v>-2000000</v>
      </c>
      <c r="S39" s="13">
        <f>G39-R39</f>
        <v>-2100000</v>
      </c>
      <c r="T39" s="13">
        <v>-2200000</v>
      </c>
      <c r="U39" s="13">
        <f>H39-T39</f>
        <v>-2100000</v>
      </c>
      <c r="V39" s="14">
        <v>-2400000</v>
      </c>
    </row>
    <row r="40" spans="1:22" s="20" customFormat="1" ht="12" customHeight="1" x14ac:dyDescent="0.25">
      <c r="A40" s="73"/>
      <c r="B40" s="12" t="s">
        <v>37</v>
      </c>
      <c r="C40" s="13">
        <v>-3500000</v>
      </c>
      <c r="D40" s="13">
        <v>-3400000</v>
      </c>
      <c r="E40" s="13">
        <v>-4300000</v>
      </c>
      <c r="F40" s="13">
        <v>-5400000</v>
      </c>
      <c r="G40" s="13">
        <v>-5200000</v>
      </c>
      <c r="H40" s="14">
        <v>-4900000</v>
      </c>
      <c r="I40" s="15"/>
      <c r="J40" s="13">
        <v>-1900000</v>
      </c>
      <c r="K40" s="13">
        <f>ROUND(C40,-5)-ROUND(J40,-5)</f>
        <v>-1600000</v>
      </c>
      <c r="L40" s="13">
        <v>-1800000</v>
      </c>
      <c r="M40" s="13">
        <f>ROUND(D40,-5)-ROUND(L40,-5)</f>
        <v>-1600000</v>
      </c>
      <c r="N40" s="13">
        <v>-2100000</v>
      </c>
      <c r="O40" s="13">
        <f>ROUND(E40,-5)-ROUND(N40,-5)</f>
        <v>-2200000</v>
      </c>
      <c r="P40" s="13">
        <v>-2700000</v>
      </c>
      <c r="Q40" s="13">
        <f>ROUND(F40,-5)-ROUND(P40,-5)</f>
        <v>-2700000</v>
      </c>
      <c r="R40" s="13">
        <v>-2200000</v>
      </c>
      <c r="S40" s="13">
        <f>G40-R40</f>
        <v>-3000000</v>
      </c>
      <c r="T40" s="13">
        <v>-2400000</v>
      </c>
      <c r="U40" s="13">
        <f>H40-T40</f>
        <v>-2500000</v>
      </c>
      <c r="V40" s="14">
        <v>-3100000</v>
      </c>
    </row>
    <row r="41" spans="1:22" s="15" customFormat="1" ht="12" customHeight="1" thickBot="1" x14ac:dyDescent="0.3">
      <c r="A41" s="73"/>
      <c r="B41" s="25" t="s">
        <v>199</v>
      </c>
      <c r="C41" s="26">
        <f t="shared" ref="C41:H41" si="24">+C36+C39+C40</f>
        <v>6200000</v>
      </c>
      <c r="D41" s="26">
        <f t="shared" si="24"/>
        <v>6400000</v>
      </c>
      <c r="E41" s="26">
        <f t="shared" si="24"/>
        <v>9900000</v>
      </c>
      <c r="F41" s="26">
        <f t="shared" si="24"/>
        <v>9700000</v>
      </c>
      <c r="G41" s="26">
        <f t="shared" si="24"/>
        <v>12000000</v>
      </c>
      <c r="H41" s="27">
        <f t="shared" si="24"/>
        <v>14300000</v>
      </c>
      <c r="J41" s="26">
        <f t="shared" ref="J41:V41" si="25">+J36+J39+J40</f>
        <v>3100000</v>
      </c>
      <c r="K41" s="26">
        <f t="shared" si="25"/>
        <v>3100000</v>
      </c>
      <c r="L41" s="26">
        <f t="shared" si="25"/>
        <v>1300000</v>
      </c>
      <c r="M41" s="26">
        <f t="shared" si="25"/>
        <v>5100000</v>
      </c>
      <c r="N41" s="26">
        <f t="shared" si="25"/>
        <v>3600000</v>
      </c>
      <c r="O41" s="26">
        <f t="shared" si="25"/>
        <v>6300000</v>
      </c>
      <c r="P41" s="26">
        <f t="shared" si="25"/>
        <v>4500000</v>
      </c>
      <c r="Q41" s="26">
        <f t="shared" si="25"/>
        <v>5200000</v>
      </c>
      <c r="R41" s="26">
        <f t="shared" si="25"/>
        <v>5500000</v>
      </c>
      <c r="S41" s="26">
        <f t="shared" si="25"/>
        <v>6500000</v>
      </c>
      <c r="T41" s="26">
        <f t="shared" si="25"/>
        <v>6700000</v>
      </c>
      <c r="U41" s="26">
        <f t="shared" si="25"/>
        <v>7600000</v>
      </c>
      <c r="V41" s="27">
        <f t="shared" si="25"/>
        <v>6300000</v>
      </c>
    </row>
    <row r="42" spans="1:22" s="11" customFormat="1" ht="12" customHeight="1" x14ac:dyDescent="0.25">
      <c r="A42" s="73"/>
      <c r="B42" s="21" t="s">
        <v>38</v>
      </c>
      <c r="C42" s="22">
        <f t="shared" ref="C42:H42" si="26">+C41/C33</f>
        <v>0.32460732984293195</v>
      </c>
      <c r="D42" s="22">
        <f t="shared" si="26"/>
        <v>0.31683168316831684</v>
      </c>
      <c r="E42" s="22">
        <f t="shared" si="26"/>
        <v>0.35740072202166068</v>
      </c>
      <c r="F42" s="22">
        <f t="shared" si="26"/>
        <v>0.33680555555555558</v>
      </c>
      <c r="G42" s="22">
        <f t="shared" si="26"/>
        <v>0.39735099337748342</v>
      </c>
      <c r="H42" s="23">
        <f t="shared" si="26"/>
        <v>0.42433234421364985</v>
      </c>
      <c r="I42" s="24"/>
      <c r="J42" s="22">
        <f t="shared" ref="J42:V42" si="27">+J41/J33</f>
        <v>0.31958762886597936</v>
      </c>
      <c r="K42" s="22">
        <f t="shared" si="27"/>
        <v>0.32978723404255317</v>
      </c>
      <c r="L42" s="22">
        <f t="shared" si="27"/>
        <v>0.16455696202531644</v>
      </c>
      <c r="M42" s="22">
        <f t="shared" si="27"/>
        <v>0.41463414634146339</v>
      </c>
      <c r="N42" s="22">
        <f t="shared" si="27"/>
        <v>0.29268292682926828</v>
      </c>
      <c r="O42" s="22">
        <f t="shared" si="27"/>
        <v>0.40909090909090912</v>
      </c>
      <c r="P42" s="22">
        <f t="shared" si="27"/>
        <v>0.31690140845070425</v>
      </c>
      <c r="Q42" s="22">
        <f t="shared" si="27"/>
        <v>0.35616438356164382</v>
      </c>
      <c r="R42" s="22">
        <f t="shared" si="27"/>
        <v>0.38732394366197181</v>
      </c>
      <c r="S42" s="22">
        <f t="shared" si="27"/>
        <v>0.40625</v>
      </c>
      <c r="T42" s="22">
        <f t="shared" si="27"/>
        <v>0.40606060606060607</v>
      </c>
      <c r="U42" s="22">
        <f t="shared" si="27"/>
        <v>0.44186046511627908</v>
      </c>
      <c r="V42" s="23">
        <f t="shared" si="27"/>
        <v>0.37951807228915663</v>
      </c>
    </row>
    <row r="43" spans="1:22" s="16" customFormat="1" ht="20.25" customHeight="1" x14ac:dyDescent="0.25">
      <c r="A43" s="28"/>
    </row>
    <row r="44" spans="1:22" s="16" customFormat="1" ht="20.25" customHeight="1" thickBot="1" x14ac:dyDescent="0.3">
      <c r="A44" s="7"/>
      <c r="B44" s="8" t="s">
        <v>41</v>
      </c>
      <c r="C44" s="9" t="s">
        <v>5</v>
      </c>
      <c r="D44" s="9" t="s">
        <v>6</v>
      </c>
      <c r="E44" s="9" t="s">
        <v>7</v>
      </c>
      <c r="F44" s="9" t="s">
        <v>8</v>
      </c>
      <c r="G44" s="9" t="s">
        <v>9</v>
      </c>
      <c r="H44" s="9" t="s">
        <v>10</v>
      </c>
      <c r="I44" s="10"/>
      <c r="J44" s="9" t="s">
        <v>11</v>
      </c>
      <c r="K44" s="9" t="s">
        <v>12</v>
      </c>
      <c r="L44" s="9" t="s">
        <v>13</v>
      </c>
      <c r="M44" s="9" t="s">
        <v>14</v>
      </c>
      <c r="N44" s="9" t="s">
        <v>15</v>
      </c>
      <c r="O44" s="9" t="s">
        <v>16</v>
      </c>
      <c r="P44" s="9" t="s">
        <v>17</v>
      </c>
      <c r="Q44" s="9" t="s">
        <v>18</v>
      </c>
      <c r="R44" s="9" t="s">
        <v>19</v>
      </c>
      <c r="S44" s="9" t="s">
        <v>20</v>
      </c>
      <c r="T44" s="9" t="s">
        <v>21</v>
      </c>
      <c r="U44" s="9" t="s">
        <v>22</v>
      </c>
      <c r="V44" s="9" t="s">
        <v>23</v>
      </c>
    </row>
    <row r="45" spans="1:22" s="16" customFormat="1" ht="12" customHeight="1" thickTop="1" x14ac:dyDescent="0.25">
      <c r="A45" s="73" t="s">
        <v>0</v>
      </c>
      <c r="B45" s="12" t="s">
        <v>25</v>
      </c>
      <c r="C45" s="13">
        <f t="shared" ref="C45:H46" si="28">+C9+C27</f>
        <v>23900000</v>
      </c>
      <c r="D45" s="13">
        <f t="shared" si="28"/>
        <v>27800000</v>
      </c>
      <c r="E45" s="13">
        <f t="shared" si="28"/>
        <v>38400000</v>
      </c>
      <c r="F45" s="13">
        <f t="shared" si="28"/>
        <v>45900000</v>
      </c>
      <c r="G45" s="13">
        <f t="shared" si="28"/>
        <v>55700000</v>
      </c>
      <c r="H45" s="14">
        <f t="shared" si="28"/>
        <v>69700000</v>
      </c>
      <c r="I45" s="15"/>
      <c r="J45" s="13">
        <f>+J9+J27</f>
        <v>11500000</v>
      </c>
      <c r="K45" s="13">
        <f>ROUND(C45,-5)-ROUND(J45,-5)</f>
        <v>12400000</v>
      </c>
      <c r="L45" s="13">
        <f>+L9+L27</f>
        <v>12100000</v>
      </c>
      <c r="M45" s="13">
        <f>ROUND(D45,-5)-ROUND(L45,-5)</f>
        <v>15700000</v>
      </c>
      <c r="N45" s="13">
        <f>+N9+N27</f>
        <v>18000000</v>
      </c>
      <c r="O45" s="13">
        <f>ROUND(E45,-5)-ROUND(N45,-5)</f>
        <v>20400000</v>
      </c>
      <c r="P45" s="13">
        <f>+P9+P27</f>
        <v>21100000</v>
      </c>
      <c r="Q45" s="13">
        <f>ROUND(F45,-5)-ROUND(P45,-5)</f>
        <v>24800000</v>
      </c>
      <c r="R45" s="13">
        <f>+ROUND(R9,-5)+ROUND(R27,-5)</f>
        <v>25400000</v>
      </c>
      <c r="S45" s="13">
        <f>+ROUND(S9,-5)+ROUND(S27,-5)</f>
        <v>30300000</v>
      </c>
      <c r="T45" s="13">
        <f>+ROUND(T9,-5)+ROUND(T27,-5)</f>
        <v>31600000</v>
      </c>
      <c r="U45" s="13">
        <f>+ROUND(U9,-5)+ROUND(U27,-5)</f>
        <v>38100000</v>
      </c>
      <c r="V45" s="14">
        <f>+ROUND(V9,-5)+ROUND(V27,-5)</f>
        <v>43500000</v>
      </c>
    </row>
    <row r="46" spans="1:22" s="16" customFormat="1" ht="12" customHeight="1" x14ac:dyDescent="0.25">
      <c r="A46" s="73"/>
      <c r="B46" s="12" t="s">
        <v>26</v>
      </c>
      <c r="C46" s="13">
        <f t="shared" si="28"/>
        <v>36800000</v>
      </c>
      <c r="D46" s="13">
        <f t="shared" si="28"/>
        <v>41800000</v>
      </c>
      <c r="E46" s="13">
        <f t="shared" si="28"/>
        <v>49300000</v>
      </c>
      <c r="F46" s="13">
        <f>F10+F28</f>
        <v>45600000</v>
      </c>
      <c r="G46" s="13">
        <f>G10+G28</f>
        <v>43000000</v>
      </c>
      <c r="H46" s="14">
        <f>H10+H28</f>
        <v>41800000</v>
      </c>
      <c r="I46" s="15"/>
      <c r="J46" s="13">
        <f>+J10+J28</f>
        <v>18900000</v>
      </c>
      <c r="K46" s="13">
        <f>ROUND(C46,-5)-ROUND(J46,-5)</f>
        <v>17900000</v>
      </c>
      <c r="L46" s="13">
        <f>+L10+L28</f>
        <v>21000000</v>
      </c>
      <c r="M46" s="13">
        <f>ROUND(D46,-5)-ROUND(L46,-5)</f>
        <v>20800000</v>
      </c>
      <c r="N46" s="13">
        <f>+N10+N28</f>
        <v>24000000</v>
      </c>
      <c r="O46" s="13">
        <f>ROUND(E46,-5)-ROUND(N46,-5)</f>
        <v>25300000</v>
      </c>
      <c r="P46" s="13">
        <f t="shared" ref="P46:V46" si="29">P10+P28</f>
        <v>24600000</v>
      </c>
      <c r="Q46" s="13">
        <f t="shared" si="29"/>
        <v>21000000</v>
      </c>
      <c r="R46" s="13">
        <f t="shared" si="29"/>
        <v>21900000</v>
      </c>
      <c r="S46" s="13">
        <f t="shared" si="29"/>
        <v>21100000</v>
      </c>
      <c r="T46" s="13">
        <f t="shared" si="29"/>
        <v>21400000</v>
      </c>
      <c r="U46" s="13">
        <f t="shared" si="29"/>
        <v>20400000</v>
      </c>
      <c r="V46" s="14">
        <f t="shared" si="29"/>
        <v>19300000</v>
      </c>
    </row>
    <row r="47" spans="1:22" s="16" customFormat="1" ht="12" customHeight="1" x14ac:dyDescent="0.25">
      <c r="A47" s="73"/>
      <c r="B47" s="12" t="s">
        <v>27</v>
      </c>
      <c r="C47" s="13">
        <f t="shared" ref="C47:H49" si="30">+C11+C29</f>
        <v>4800000</v>
      </c>
      <c r="D47" s="13">
        <f t="shared" si="30"/>
        <v>11800000</v>
      </c>
      <c r="E47" s="13">
        <f t="shared" si="30"/>
        <v>24600000</v>
      </c>
      <c r="F47" s="13">
        <f t="shared" si="30"/>
        <v>32500000</v>
      </c>
      <c r="G47" s="13">
        <f t="shared" si="30"/>
        <v>35900000</v>
      </c>
      <c r="H47" s="14">
        <f t="shared" si="30"/>
        <v>35700000</v>
      </c>
      <c r="I47" s="15"/>
      <c r="J47" s="13">
        <f>+J11+J29</f>
        <v>2500000</v>
      </c>
      <c r="K47" s="13">
        <f>ROUND(C47,-5)-ROUND(J47,-5)</f>
        <v>2300000</v>
      </c>
      <c r="L47" s="13">
        <f>+L11+L29</f>
        <v>4200000</v>
      </c>
      <c r="M47" s="13">
        <f>ROUND(D47,-5)-ROUND(L47,-5)</f>
        <v>7600000</v>
      </c>
      <c r="N47" s="13">
        <f>+N11+N29</f>
        <v>11500000</v>
      </c>
      <c r="O47" s="13">
        <f>ROUND(E47,-5)-ROUND(N47,-5)</f>
        <v>13100000</v>
      </c>
      <c r="P47" s="13">
        <f>+P11+P29</f>
        <v>14800000</v>
      </c>
      <c r="Q47" s="13">
        <f>ROUND(F47,-5)-ROUND(P47,-5)</f>
        <v>17700000</v>
      </c>
      <c r="R47" s="13">
        <f>+ROUND(R11,-5)+ROUND(R29,-5)</f>
        <v>16100000</v>
      </c>
      <c r="S47" s="13">
        <f>+ROUND(S11,-5)+ROUND(S29,-5)</f>
        <v>19800000</v>
      </c>
      <c r="T47" s="13">
        <f>+ROUND(T11,-5)+ROUND(T29,-5)</f>
        <v>17400000</v>
      </c>
      <c r="U47" s="13">
        <f>+ROUND(U11,-5)+ROUND(U29,-5)</f>
        <v>18300000</v>
      </c>
      <c r="V47" s="14">
        <f>+ROUND(V11,-5)+ROUND(V29,-5)</f>
        <v>17300000</v>
      </c>
    </row>
    <row r="48" spans="1:22" s="16" customFormat="1" ht="12" customHeight="1" x14ac:dyDescent="0.25">
      <c r="A48" s="73"/>
      <c r="B48" s="17" t="s">
        <v>28</v>
      </c>
      <c r="C48" s="18">
        <f t="shared" si="30"/>
        <v>65500000</v>
      </c>
      <c r="D48" s="18">
        <f t="shared" si="30"/>
        <v>81400000</v>
      </c>
      <c r="E48" s="18">
        <f t="shared" si="30"/>
        <v>112300000</v>
      </c>
      <c r="F48" s="18">
        <f t="shared" si="30"/>
        <v>124000000</v>
      </c>
      <c r="G48" s="18">
        <f t="shared" si="30"/>
        <v>134600000</v>
      </c>
      <c r="H48" s="19">
        <f t="shared" si="30"/>
        <v>147200000</v>
      </c>
      <c r="I48" s="15"/>
      <c r="J48" s="18">
        <f>+J12+J30</f>
        <v>32900000</v>
      </c>
      <c r="K48" s="18">
        <f>+C48-J48</f>
        <v>32600000</v>
      </c>
      <c r="L48" s="18">
        <f>+L12+L30</f>
        <v>37300000</v>
      </c>
      <c r="M48" s="18">
        <f>+D48-L48</f>
        <v>44100000</v>
      </c>
      <c r="N48" s="18">
        <f>+N12+N30</f>
        <v>53500000</v>
      </c>
      <c r="O48" s="18">
        <f>+E48-N48</f>
        <v>58800000</v>
      </c>
      <c r="P48" s="18">
        <f>+P12+P30</f>
        <v>60500000</v>
      </c>
      <c r="Q48" s="18">
        <f>+F48-P48</f>
        <v>63500000</v>
      </c>
      <c r="R48" s="18">
        <f>SUM(R45:R47)</f>
        <v>63400000</v>
      </c>
      <c r="S48" s="18">
        <f>SUM(S45:S47)</f>
        <v>71200000</v>
      </c>
      <c r="T48" s="18">
        <f>SUM(T45:T47)</f>
        <v>70400000</v>
      </c>
      <c r="U48" s="18">
        <f>SUM(U45:U47)</f>
        <v>76800000</v>
      </c>
      <c r="V48" s="19">
        <f>SUM(V45:V47)</f>
        <v>80100000</v>
      </c>
    </row>
    <row r="49" spans="1:22" s="16" customFormat="1" ht="12" customHeight="1" x14ac:dyDescent="0.25">
      <c r="A49" s="73"/>
      <c r="B49" s="12" t="s">
        <v>201</v>
      </c>
      <c r="C49" s="13">
        <f t="shared" si="30"/>
        <v>18700000</v>
      </c>
      <c r="D49" s="13">
        <f t="shared" si="30"/>
        <v>15200000</v>
      </c>
      <c r="E49" s="13">
        <f t="shared" si="30"/>
        <v>16600000</v>
      </c>
      <c r="F49" s="13">
        <f t="shared" si="30"/>
        <v>15300000</v>
      </c>
      <c r="G49" s="13">
        <f t="shared" si="30"/>
        <v>13400000</v>
      </c>
      <c r="H49" s="14">
        <f t="shared" si="30"/>
        <v>14900000</v>
      </c>
      <c r="I49" s="15"/>
      <c r="J49" s="13">
        <f>+J13+J31</f>
        <v>9400000</v>
      </c>
      <c r="K49" s="13">
        <f>ROUND(C49,-5)-ROUND(J49,-5)</f>
        <v>9300000</v>
      </c>
      <c r="L49" s="13">
        <f>+L13+L31</f>
        <v>7000000</v>
      </c>
      <c r="M49" s="13">
        <f>ROUND(D49,-5)-ROUND(L49,-5)</f>
        <v>8200000</v>
      </c>
      <c r="N49" s="13">
        <f>+N13+N31</f>
        <v>6000000</v>
      </c>
      <c r="O49" s="13">
        <f>ROUND(E49,-5)-ROUND(N49,-5)</f>
        <v>10600000</v>
      </c>
      <c r="P49" s="13">
        <f>+P13+P31</f>
        <v>7600000</v>
      </c>
      <c r="Q49" s="13">
        <f>ROUND(F49,-5)-ROUND(P49,-5)</f>
        <v>7700000</v>
      </c>
      <c r="R49" s="13">
        <f t="shared" ref="R49:V50" si="31">+ROUND(R13,-5)+ROUND(R31,-5)</f>
        <v>5300000</v>
      </c>
      <c r="S49" s="13">
        <f t="shared" si="31"/>
        <v>8100000</v>
      </c>
      <c r="T49" s="13">
        <f t="shared" si="31"/>
        <v>5500000</v>
      </c>
      <c r="U49" s="13">
        <f t="shared" si="31"/>
        <v>9400000</v>
      </c>
      <c r="V49" s="14">
        <f t="shared" si="31"/>
        <v>5400000</v>
      </c>
    </row>
    <row r="50" spans="1:22" s="16" customFormat="1" ht="12" customHeight="1" x14ac:dyDescent="0.25">
      <c r="A50" s="73"/>
      <c r="B50" s="12" t="s">
        <v>29</v>
      </c>
      <c r="C50" s="13">
        <f>+C14</f>
        <v>3300000</v>
      </c>
      <c r="D50" s="13">
        <f>+D14</f>
        <v>1500000</v>
      </c>
      <c r="E50" s="13">
        <f>+E14</f>
        <v>6200000</v>
      </c>
      <c r="F50" s="13">
        <f>+F14</f>
        <v>3700000</v>
      </c>
      <c r="G50" s="13">
        <f t="shared" ref="G50:H54" si="32">+G14+G32</f>
        <v>2000000</v>
      </c>
      <c r="H50" s="14">
        <f t="shared" si="32"/>
        <v>2200000</v>
      </c>
      <c r="I50" s="15"/>
      <c r="J50" s="13">
        <f t="shared" ref="J50:Q50" si="33">+J14</f>
        <v>2500000</v>
      </c>
      <c r="K50" s="13">
        <f t="shared" si="33"/>
        <v>800000</v>
      </c>
      <c r="L50" s="13">
        <f t="shared" si="33"/>
        <v>600000</v>
      </c>
      <c r="M50" s="13">
        <f t="shared" si="33"/>
        <v>900000</v>
      </c>
      <c r="N50" s="13">
        <f t="shared" si="33"/>
        <v>2900000</v>
      </c>
      <c r="O50" s="13">
        <f t="shared" si="33"/>
        <v>3300000</v>
      </c>
      <c r="P50" s="13">
        <f t="shared" si="33"/>
        <v>1600000</v>
      </c>
      <c r="Q50" s="13">
        <f t="shared" si="33"/>
        <v>2100000</v>
      </c>
      <c r="R50" s="13">
        <f t="shared" si="31"/>
        <v>900000</v>
      </c>
      <c r="S50" s="13">
        <f t="shared" si="31"/>
        <v>1100000</v>
      </c>
      <c r="T50" s="13">
        <f t="shared" si="31"/>
        <v>1100000</v>
      </c>
      <c r="U50" s="13">
        <f t="shared" si="31"/>
        <v>1100000</v>
      </c>
      <c r="V50" s="14">
        <f t="shared" si="31"/>
        <v>800000</v>
      </c>
    </row>
    <row r="51" spans="1:22" s="16" customFormat="1" ht="12" customHeight="1" x14ac:dyDescent="0.25">
      <c r="A51" s="73"/>
      <c r="B51" s="17" t="s">
        <v>30</v>
      </c>
      <c r="C51" s="18">
        <f t="shared" ref="C51:F54" si="34">+C15+C33</f>
        <v>87500000</v>
      </c>
      <c r="D51" s="18">
        <f t="shared" si="34"/>
        <v>98100000</v>
      </c>
      <c r="E51" s="18">
        <f t="shared" si="34"/>
        <v>135100000</v>
      </c>
      <c r="F51" s="18">
        <f t="shared" si="34"/>
        <v>143000000</v>
      </c>
      <c r="G51" s="18">
        <f t="shared" si="32"/>
        <v>150000000</v>
      </c>
      <c r="H51" s="19">
        <f t="shared" si="32"/>
        <v>164300000</v>
      </c>
      <c r="I51" s="15"/>
      <c r="J51" s="18">
        <f>+J15+J33</f>
        <v>44800000</v>
      </c>
      <c r="K51" s="18">
        <f>+C51-J51</f>
        <v>42700000</v>
      </c>
      <c r="L51" s="18">
        <f>+L15+L33</f>
        <v>44900000</v>
      </c>
      <c r="M51" s="18">
        <f>+D51-L51</f>
        <v>53200000</v>
      </c>
      <c r="N51" s="18">
        <f>+N15+N33</f>
        <v>62400000</v>
      </c>
      <c r="O51" s="18">
        <f>+E51-N51</f>
        <v>72700000</v>
      </c>
      <c r="P51" s="18">
        <f>+P15+P33</f>
        <v>69700000</v>
      </c>
      <c r="Q51" s="18">
        <f>+F51-P51</f>
        <v>73300000</v>
      </c>
      <c r="R51" s="18">
        <f>SUM(R48:R50)</f>
        <v>69600000</v>
      </c>
      <c r="S51" s="18">
        <f>SUM(S48:S50)</f>
        <v>80400000</v>
      </c>
      <c r="T51" s="18">
        <f>SUM(T48:T50)</f>
        <v>77000000</v>
      </c>
      <c r="U51" s="18">
        <f>SUM(U48:U50)</f>
        <v>87300000</v>
      </c>
      <c r="V51" s="19">
        <f>SUM(V48:V50)</f>
        <v>86300000</v>
      </c>
    </row>
    <row r="52" spans="1:22" s="20" customFormat="1" ht="12" customHeight="1" x14ac:dyDescent="0.25">
      <c r="A52" s="73"/>
      <c r="B52" s="12" t="s">
        <v>31</v>
      </c>
      <c r="C52" s="13">
        <f t="shared" si="34"/>
        <v>-34500000</v>
      </c>
      <c r="D52" s="13">
        <f t="shared" si="34"/>
        <v>-35100000</v>
      </c>
      <c r="E52" s="13">
        <f t="shared" si="34"/>
        <v>-45900000</v>
      </c>
      <c r="F52" s="13">
        <f t="shared" si="34"/>
        <v>-50700000</v>
      </c>
      <c r="G52" s="13">
        <f t="shared" si="32"/>
        <v>-59000000</v>
      </c>
      <c r="H52" s="14">
        <f t="shared" si="32"/>
        <v>-67200000</v>
      </c>
      <c r="I52" s="15"/>
      <c r="J52" s="13">
        <f>+J16+J34</f>
        <v>-16900000</v>
      </c>
      <c r="K52" s="13">
        <f>ROUND(C52,-5)-ROUND(J52,-5)</f>
        <v>-17600000</v>
      </c>
      <c r="L52" s="13">
        <f>+L16+L34</f>
        <v>-16300000</v>
      </c>
      <c r="M52" s="13">
        <f>ROUND(D52,-5)-ROUND(L52,-5)</f>
        <v>-18800000</v>
      </c>
      <c r="N52" s="13">
        <f>+N16+N34</f>
        <v>-21600000</v>
      </c>
      <c r="O52" s="13">
        <f>ROUND(E52,-5)-ROUND(N52,-5)</f>
        <v>-24300000</v>
      </c>
      <c r="P52" s="13">
        <f>+P16+P34</f>
        <v>-25300000</v>
      </c>
      <c r="Q52" s="13">
        <f>ROUND(F52,-5)-ROUND(P52,-5)</f>
        <v>-25400000</v>
      </c>
      <c r="R52" s="13">
        <f t="shared" ref="R52:V53" si="35">+ROUND(R16,-5)+ROUND(R34,-5)</f>
        <v>-28400000</v>
      </c>
      <c r="S52" s="13">
        <f t="shared" si="35"/>
        <v>-30600000</v>
      </c>
      <c r="T52" s="13">
        <f t="shared" si="35"/>
        <v>-32100000</v>
      </c>
      <c r="U52" s="13">
        <f t="shared" si="35"/>
        <v>-35100000</v>
      </c>
      <c r="V52" s="14">
        <f t="shared" si="35"/>
        <v>-35700000</v>
      </c>
    </row>
    <row r="53" spans="1:22" s="20" customFormat="1" ht="12" customHeight="1" x14ac:dyDescent="0.25">
      <c r="A53" s="73"/>
      <c r="B53" s="12" t="s">
        <v>32</v>
      </c>
      <c r="C53" s="13">
        <f t="shared" si="34"/>
        <v>-3000000</v>
      </c>
      <c r="D53" s="13">
        <f t="shared" si="34"/>
        <v>-1300000</v>
      </c>
      <c r="E53" s="13">
        <f t="shared" si="34"/>
        <v>-4700000</v>
      </c>
      <c r="F53" s="13">
        <f t="shared" si="34"/>
        <v>-2600000</v>
      </c>
      <c r="G53" s="13">
        <f t="shared" si="32"/>
        <v>-1300000</v>
      </c>
      <c r="H53" s="14">
        <f t="shared" si="32"/>
        <v>-1800000</v>
      </c>
      <c r="I53" s="15"/>
      <c r="J53" s="13">
        <f>+J17+J35</f>
        <v>-2100000</v>
      </c>
      <c r="K53" s="13">
        <f>ROUND(C53,-5)-ROUND(J53,-5)</f>
        <v>-900000</v>
      </c>
      <c r="L53" s="13">
        <f>+L17+L35</f>
        <v>-500000</v>
      </c>
      <c r="M53" s="13">
        <f>ROUND(D53,-5)-ROUND(L53,-5)</f>
        <v>-800000</v>
      </c>
      <c r="N53" s="13">
        <f>+N17+N35</f>
        <v>-2400000</v>
      </c>
      <c r="O53" s="13">
        <f>ROUND(E53,-5)-ROUND(N53,-5)</f>
        <v>-2300000</v>
      </c>
      <c r="P53" s="13">
        <f>+P17+P35</f>
        <v>-1100000</v>
      </c>
      <c r="Q53" s="13">
        <f>ROUND(F53,-5)-ROUND(P53,-5)</f>
        <v>-1500000</v>
      </c>
      <c r="R53" s="13">
        <f t="shared" si="35"/>
        <v>-500000</v>
      </c>
      <c r="S53" s="13">
        <f t="shared" si="35"/>
        <v>-800000</v>
      </c>
      <c r="T53" s="13">
        <f t="shared" si="35"/>
        <v>-900000</v>
      </c>
      <c r="U53" s="13">
        <f t="shared" si="35"/>
        <v>-900000</v>
      </c>
      <c r="V53" s="14">
        <f t="shared" si="35"/>
        <v>-600000</v>
      </c>
    </row>
    <row r="54" spans="1:22" s="16" customFormat="1" ht="12" customHeight="1" x14ac:dyDescent="0.25">
      <c r="A54" s="73"/>
      <c r="B54" s="17" t="s">
        <v>33</v>
      </c>
      <c r="C54" s="18">
        <f t="shared" si="34"/>
        <v>50000000</v>
      </c>
      <c r="D54" s="18">
        <f t="shared" si="34"/>
        <v>61700000</v>
      </c>
      <c r="E54" s="18">
        <f t="shared" si="34"/>
        <v>84500000</v>
      </c>
      <c r="F54" s="18">
        <f t="shared" si="34"/>
        <v>89700000</v>
      </c>
      <c r="G54" s="18">
        <f t="shared" si="32"/>
        <v>89700000</v>
      </c>
      <c r="H54" s="19">
        <f t="shared" si="32"/>
        <v>95300000</v>
      </c>
      <c r="I54" s="15"/>
      <c r="J54" s="18">
        <f>+J18+J36</f>
        <v>25800000</v>
      </c>
      <c r="K54" s="18">
        <f>+C54-J54</f>
        <v>24200000</v>
      </c>
      <c r="L54" s="18">
        <f>+L18+L36</f>
        <v>28100000</v>
      </c>
      <c r="M54" s="18">
        <f>+D54-L54</f>
        <v>33600000</v>
      </c>
      <c r="N54" s="18">
        <f>+N18+N36</f>
        <v>38400000</v>
      </c>
      <c r="O54" s="18">
        <f>+E54-N54</f>
        <v>46100000</v>
      </c>
      <c r="P54" s="18">
        <f>+P18+P36</f>
        <v>43300000</v>
      </c>
      <c r="Q54" s="18">
        <f>+F54-P54</f>
        <v>46400000</v>
      </c>
      <c r="R54" s="18">
        <f>SUM(R51:R53)</f>
        <v>40700000</v>
      </c>
      <c r="S54" s="18">
        <f>SUM(S51:S53)</f>
        <v>49000000</v>
      </c>
      <c r="T54" s="18">
        <f>SUM(T51:T53)</f>
        <v>44000000</v>
      </c>
      <c r="U54" s="18">
        <f>SUM(U51:U53)</f>
        <v>51300000</v>
      </c>
      <c r="V54" s="19">
        <f>SUM(V51:V53)</f>
        <v>50000000</v>
      </c>
    </row>
    <row r="55" spans="1:22" s="16" customFormat="1" ht="12" customHeight="1" x14ac:dyDescent="0.25">
      <c r="A55" s="73"/>
      <c r="B55" s="21" t="s">
        <v>34</v>
      </c>
      <c r="C55" s="22">
        <f t="shared" ref="C55:H55" si="36">+C54/C51</f>
        <v>0.5714285714285714</v>
      </c>
      <c r="D55" s="22">
        <f t="shared" si="36"/>
        <v>0.62895005096839962</v>
      </c>
      <c r="E55" s="22">
        <f t="shared" si="36"/>
        <v>0.62546262028127309</v>
      </c>
      <c r="F55" s="22">
        <f t="shared" si="36"/>
        <v>0.62727272727272732</v>
      </c>
      <c r="G55" s="22">
        <f t="shared" si="36"/>
        <v>0.59799999999999998</v>
      </c>
      <c r="H55" s="23">
        <f t="shared" si="36"/>
        <v>0.58003651856360317</v>
      </c>
      <c r="I55" s="24"/>
      <c r="J55" s="22">
        <f t="shared" ref="J55:V55" si="37">+J54/J51</f>
        <v>0.5758928571428571</v>
      </c>
      <c r="K55" s="22">
        <f t="shared" si="37"/>
        <v>0.56674473067915687</v>
      </c>
      <c r="L55" s="22">
        <f t="shared" si="37"/>
        <v>0.62583518930957682</v>
      </c>
      <c r="M55" s="22">
        <f t="shared" si="37"/>
        <v>0.63157894736842102</v>
      </c>
      <c r="N55" s="22">
        <f t="shared" si="37"/>
        <v>0.61538461538461542</v>
      </c>
      <c r="O55" s="22">
        <f t="shared" si="37"/>
        <v>0.63411279229711137</v>
      </c>
      <c r="P55" s="22">
        <f t="shared" si="37"/>
        <v>0.62123385939741749</v>
      </c>
      <c r="Q55" s="22">
        <f t="shared" si="37"/>
        <v>0.63301500682128242</v>
      </c>
      <c r="R55" s="22">
        <f t="shared" si="37"/>
        <v>0.58477011494252873</v>
      </c>
      <c r="S55" s="22">
        <f t="shared" si="37"/>
        <v>0.60945273631840791</v>
      </c>
      <c r="T55" s="22">
        <f t="shared" si="37"/>
        <v>0.5714285714285714</v>
      </c>
      <c r="U55" s="22">
        <f t="shared" si="37"/>
        <v>0.58762886597938147</v>
      </c>
      <c r="V55" s="23">
        <f t="shared" si="37"/>
        <v>0.57937427578215528</v>
      </c>
    </row>
    <row r="56" spans="1:22" s="16" customFormat="1" ht="12" customHeight="1" x14ac:dyDescent="0.25">
      <c r="A56" s="73"/>
      <c r="B56" s="21" t="s">
        <v>35</v>
      </c>
      <c r="C56" s="22">
        <f t="shared" ref="C56:H56" si="38">+(C54-C53-C50)/(C51-C50)</f>
        <v>0.59026128266033251</v>
      </c>
      <c r="D56" s="22">
        <f t="shared" si="38"/>
        <v>0.63664596273291929</v>
      </c>
      <c r="E56" s="22">
        <f t="shared" si="38"/>
        <v>0.64391000775795193</v>
      </c>
      <c r="F56" s="22">
        <f t="shared" si="38"/>
        <v>0.63603732950466618</v>
      </c>
      <c r="G56" s="22">
        <f t="shared" si="38"/>
        <v>0.60135135135135132</v>
      </c>
      <c r="H56" s="23">
        <f t="shared" si="38"/>
        <v>0.58544108574953735</v>
      </c>
      <c r="I56" s="24"/>
      <c r="J56" s="22">
        <f t="shared" ref="J56:V56" si="39">+(J54-J53-J50)/(J51-J50)</f>
        <v>0.60047281323877066</v>
      </c>
      <c r="K56" s="22">
        <f t="shared" si="39"/>
        <v>0.57995226730310268</v>
      </c>
      <c r="L56" s="22">
        <f t="shared" si="39"/>
        <v>0.6320541760722348</v>
      </c>
      <c r="M56" s="22">
        <f t="shared" si="39"/>
        <v>0.64053537284894835</v>
      </c>
      <c r="N56" s="22">
        <f t="shared" si="39"/>
        <v>0.63697478991596634</v>
      </c>
      <c r="O56" s="22">
        <f t="shared" si="39"/>
        <v>0.64985590778097979</v>
      </c>
      <c r="P56" s="22">
        <f t="shared" si="39"/>
        <v>0.62848751835535976</v>
      </c>
      <c r="Q56" s="22">
        <f t="shared" si="39"/>
        <v>0.6432584269662921</v>
      </c>
      <c r="R56" s="22">
        <f t="shared" si="39"/>
        <v>0.58660844250363897</v>
      </c>
      <c r="S56" s="22">
        <f t="shared" si="39"/>
        <v>0.61412358133669609</v>
      </c>
      <c r="T56" s="22">
        <f t="shared" si="39"/>
        <v>0.57707509881422925</v>
      </c>
      <c r="U56" s="22">
        <f t="shared" si="39"/>
        <v>0.59280742459396751</v>
      </c>
      <c r="V56" s="23">
        <f t="shared" si="39"/>
        <v>0.58245614035087723</v>
      </c>
    </row>
    <row r="57" spans="1:22" s="16" customFormat="1" ht="12" customHeight="1" x14ac:dyDescent="0.25">
      <c r="A57" s="73"/>
      <c r="B57" s="12" t="s">
        <v>36</v>
      </c>
      <c r="C57" s="13">
        <f t="shared" ref="C57:H59" si="40">+C21+C39</f>
        <v>-9800000</v>
      </c>
      <c r="D57" s="13">
        <f t="shared" si="40"/>
        <v>-9300000</v>
      </c>
      <c r="E57" s="13">
        <f t="shared" si="40"/>
        <v>-14300000</v>
      </c>
      <c r="F57" s="13">
        <f t="shared" si="40"/>
        <v>-15300000</v>
      </c>
      <c r="G57" s="13">
        <f t="shared" si="40"/>
        <v>-9800000</v>
      </c>
      <c r="H57" s="14">
        <f t="shared" si="40"/>
        <v>-10300000</v>
      </c>
      <c r="I57" s="15"/>
      <c r="J57" s="13">
        <f>+J21+J39</f>
        <v>-5100000</v>
      </c>
      <c r="K57" s="13">
        <f>ROUND(C57,-5)-ROUND(J57,-5)</f>
        <v>-4700000</v>
      </c>
      <c r="L57" s="13">
        <f>+L21+L39</f>
        <v>-4200000</v>
      </c>
      <c r="M57" s="13">
        <f>ROUND(D57,-5)-ROUND(L57,-5)</f>
        <v>-5100000</v>
      </c>
      <c r="N57" s="13">
        <f>+N21+N39</f>
        <v>-6800000</v>
      </c>
      <c r="O57" s="13">
        <f>ROUND(E57,-5)-ROUND(N57,-5)</f>
        <v>-7500000</v>
      </c>
      <c r="P57" s="13">
        <f>+P21+P39</f>
        <v>-7700000</v>
      </c>
      <c r="Q57" s="13">
        <f>ROUND(F57,-5)-ROUND(P57,-5)</f>
        <v>-7600000</v>
      </c>
      <c r="R57" s="13">
        <f t="shared" ref="R57:V58" si="41">+ROUND(R21,-5)+ROUND(R39,-5)</f>
        <v>-4900000</v>
      </c>
      <c r="S57" s="13">
        <f t="shared" si="41"/>
        <v>-4900000</v>
      </c>
      <c r="T57" s="13">
        <f t="shared" si="41"/>
        <v>-5600000</v>
      </c>
      <c r="U57" s="13">
        <f t="shared" si="41"/>
        <v>-4700000</v>
      </c>
      <c r="V57" s="14">
        <f t="shared" si="41"/>
        <v>-6400000</v>
      </c>
    </row>
    <row r="58" spans="1:22" s="16" customFormat="1" ht="12" customHeight="1" x14ac:dyDescent="0.25">
      <c r="A58" s="73"/>
      <c r="B58" s="12" t="s">
        <v>37</v>
      </c>
      <c r="C58" s="13">
        <f t="shared" si="40"/>
        <v>-18800000</v>
      </c>
      <c r="D58" s="13">
        <f t="shared" si="40"/>
        <v>-22300000</v>
      </c>
      <c r="E58" s="13">
        <f t="shared" si="40"/>
        <v>-27600000</v>
      </c>
      <c r="F58" s="13">
        <f t="shared" si="40"/>
        <v>-28400000</v>
      </c>
      <c r="G58" s="13">
        <f t="shared" si="40"/>
        <v>-27700000</v>
      </c>
      <c r="H58" s="14">
        <f t="shared" si="40"/>
        <v>-26200000</v>
      </c>
      <c r="I58" s="15"/>
      <c r="J58" s="13">
        <f>+J22+J40</f>
        <v>-9600000</v>
      </c>
      <c r="K58" s="13">
        <f>ROUND(C58,-5)-ROUND(J58,-5)</f>
        <v>-9200000</v>
      </c>
      <c r="L58" s="13">
        <f>+L22+L40</f>
        <v>-10300000</v>
      </c>
      <c r="M58" s="13">
        <f>ROUND(D58,-5)-ROUND(L58,-5)</f>
        <v>-12000000</v>
      </c>
      <c r="N58" s="13">
        <f>+N22+N40</f>
        <v>-12600000</v>
      </c>
      <c r="O58" s="13">
        <f>ROUND(E58,-5)-ROUND(N58,-5)</f>
        <v>-15000000</v>
      </c>
      <c r="P58" s="13">
        <f>+P22+P40</f>
        <v>-14600000</v>
      </c>
      <c r="Q58" s="13">
        <f>ROUND(F58,-5)-ROUND(P58,-5)</f>
        <v>-13800000</v>
      </c>
      <c r="R58" s="13">
        <f t="shared" si="41"/>
        <v>-13200000</v>
      </c>
      <c r="S58" s="13">
        <f t="shared" si="41"/>
        <v>-14500000</v>
      </c>
      <c r="T58" s="13">
        <f t="shared" si="41"/>
        <v>-14500000</v>
      </c>
      <c r="U58" s="13">
        <f t="shared" si="41"/>
        <v>-11700000</v>
      </c>
      <c r="V58" s="14">
        <f t="shared" si="41"/>
        <v>-16800000</v>
      </c>
    </row>
    <row r="59" spans="1:22" s="16" customFormat="1" ht="12" customHeight="1" x14ac:dyDescent="0.25">
      <c r="A59" s="73"/>
      <c r="B59" s="17" t="s">
        <v>199</v>
      </c>
      <c r="C59" s="18">
        <f t="shared" si="40"/>
        <v>21400000</v>
      </c>
      <c r="D59" s="18">
        <f t="shared" si="40"/>
        <v>30100000</v>
      </c>
      <c r="E59" s="18">
        <f t="shared" si="40"/>
        <v>42600000</v>
      </c>
      <c r="F59" s="18">
        <f t="shared" si="40"/>
        <v>46000000</v>
      </c>
      <c r="G59" s="18">
        <f t="shared" si="40"/>
        <v>52200000</v>
      </c>
      <c r="H59" s="19">
        <f t="shared" si="40"/>
        <v>58800000</v>
      </c>
      <c r="I59" s="15"/>
      <c r="J59" s="18">
        <f>+J23+J41</f>
        <v>11100000</v>
      </c>
      <c r="K59" s="18">
        <f>+C59-J59</f>
        <v>10300000</v>
      </c>
      <c r="L59" s="18">
        <f>+L23+L41</f>
        <v>13600000</v>
      </c>
      <c r="M59" s="18">
        <f>+D59-L59</f>
        <v>16500000</v>
      </c>
      <c r="N59" s="18">
        <f>+N23+N41</f>
        <v>19000000</v>
      </c>
      <c r="O59" s="18">
        <f>+E59-N59</f>
        <v>23600000</v>
      </c>
      <c r="P59" s="18">
        <f>+P23+P41</f>
        <v>21000000</v>
      </c>
      <c r="Q59" s="18">
        <f>+F59-P59</f>
        <v>25000000</v>
      </c>
      <c r="R59" s="18">
        <f>SUM(R57:R58,R54)</f>
        <v>22600000</v>
      </c>
      <c r="S59" s="18">
        <f>SUM(S57:S58,S54)</f>
        <v>29600000</v>
      </c>
      <c r="T59" s="18">
        <f>SUM(T57:T58,T54)</f>
        <v>23900000</v>
      </c>
      <c r="U59" s="18">
        <f>SUM(U57:U58,U54)</f>
        <v>34900000</v>
      </c>
      <c r="V59" s="19">
        <f>SUM(V57:V58,V54)</f>
        <v>26800000</v>
      </c>
    </row>
    <row r="60" spans="1:22" s="16" customFormat="1" ht="12" customHeight="1" x14ac:dyDescent="0.25">
      <c r="A60" s="73"/>
      <c r="B60" s="21" t="s">
        <v>38</v>
      </c>
      <c r="C60" s="22">
        <f t="shared" ref="C60:H60" si="42">+C59/C51</f>
        <v>0.24457142857142858</v>
      </c>
      <c r="D60" s="22">
        <f t="shared" si="42"/>
        <v>0.3068297655453619</v>
      </c>
      <c r="E60" s="22">
        <f t="shared" si="42"/>
        <v>0.31532198371576609</v>
      </c>
      <c r="F60" s="22">
        <f t="shared" si="42"/>
        <v>0.32167832167832167</v>
      </c>
      <c r="G60" s="22">
        <f t="shared" si="42"/>
        <v>0.34799999999999998</v>
      </c>
      <c r="H60" s="23">
        <f t="shared" si="42"/>
        <v>0.35788192331101643</v>
      </c>
      <c r="I60" s="24"/>
      <c r="J60" s="22">
        <f t="shared" ref="J60:V60" si="43">+J59/J51</f>
        <v>0.24776785714285715</v>
      </c>
      <c r="K60" s="22">
        <f t="shared" si="43"/>
        <v>0.24121779859484777</v>
      </c>
      <c r="L60" s="22">
        <f t="shared" si="43"/>
        <v>0.30289532293986637</v>
      </c>
      <c r="M60" s="22">
        <f t="shared" si="43"/>
        <v>0.31015037593984962</v>
      </c>
      <c r="N60" s="22">
        <f t="shared" si="43"/>
        <v>0.30448717948717946</v>
      </c>
      <c r="O60" s="22">
        <f t="shared" si="43"/>
        <v>0.3246217331499312</v>
      </c>
      <c r="P60" s="22">
        <f t="shared" si="43"/>
        <v>0.30129124820659969</v>
      </c>
      <c r="Q60" s="22">
        <f t="shared" si="43"/>
        <v>0.34106412005457026</v>
      </c>
      <c r="R60" s="22">
        <f t="shared" si="43"/>
        <v>0.32471264367816094</v>
      </c>
      <c r="S60" s="22">
        <f t="shared" si="43"/>
        <v>0.36815920398009949</v>
      </c>
      <c r="T60" s="22">
        <f t="shared" si="43"/>
        <v>0.31038961038961038</v>
      </c>
      <c r="U60" s="22">
        <f t="shared" si="43"/>
        <v>0.39977090492554412</v>
      </c>
      <c r="V60" s="23">
        <f t="shared" si="43"/>
        <v>0.31054461181923521</v>
      </c>
    </row>
    <row r="61" spans="1:22" s="20" customFormat="1" ht="12" customHeight="1" x14ac:dyDescent="0.25">
      <c r="A61" s="73"/>
      <c r="B61" s="12" t="s">
        <v>42</v>
      </c>
      <c r="C61" s="13">
        <v>-33600000</v>
      </c>
      <c r="D61" s="13">
        <v>-23100000</v>
      </c>
      <c r="E61" s="13">
        <v>-32600000</v>
      </c>
      <c r="F61" s="13">
        <v>-32800000</v>
      </c>
      <c r="G61" s="13">
        <v>-28900000</v>
      </c>
      <c r="H61" s="14">
        <v>-30500000</v>
      </c>
      <c r="I61" s="15"/>
      <c r="J61" s="13">
        <v>-19000000</v>
      </c>
      <c r="K61" s="13">
        <f>ROUND(C61,-5)-ROUND(J61,-5)</f>
        <v>-14600000</v>
      </c>
      <c r="L61" s="13">
        <v>-7300000</v>
      </c>
      <c r="M61" s="13">
        <f>ROUND(D61,-5)-ROUND(L61,-5)</f>
        <v>-15800000</v>
      </c>
      <c r="N61" s="13">
        <v>-15700000</v>
      </c>
      <c r="O61" s="13">
        <f>ROUND(E61,-5)-ROUND(N61,-5)</f>
        <v>-16900000</v>
      </c>
      <c r="P61" s="13">
        <v>-17600000</v>
      </c>
      <c r="Q61" s="13">
        <f>ROUND(F61,-5)-ROUND(P61,-5)</f>
        <v>-15200000</v>
      </c>
      <c r="R61" s="13">
        <v>-14600000</v>
      </c>
      <c r="S61" s="13">
        <f>G61-R61</f>
        <v>-14300000</v>
      </c>
      <c r="T61" s="13">
        <v>-14700000</v>
      </c>
      <c r="U61" s="13">
        <f>H61-T61</f>
        <v>-15800000</v>
      </c>
      <c r="V61" s="14">
        <v>-14900000</v>
      </c>
    </row>
    <row r="62" spans="1:22" s="16" customFormat="1" ht="12" customHeight="1" x14ac:dyDescent="0.25">
      <c r="A62" s="73"/>
      <c r="B62" s="12" t="s">
        <v>43</v>
      </c>
      <c r="C62" s="13">
        <v>800000</v>
      </c>
      <c r="D62" s="13">
        <v>-500000</v>
      </c>
      <c r="E62" s="13">
        <v>600000</v>
      </c>
      <c r="F62" s="13">
        <v>100000</v>
      </c>
      <c r="G62" s="13">
        <v>-1700000</v>
      </c>
      <c r="H62" s="14">
        <v>-100000</v>
      </c>
      <c r="I62" s="15"/>
      <c r="J62" s="13">
        <v>1400000</v>
      </c>
      <c r="K62" s="13">
        <f>ROUND(C62,-5)-ROUND(J62,-5)</f>
        <v>-600000</v>
      </c>
      <c r="L62" s="13">
        <v>100000</v>
      </c>
      <c r="M62" s="13">
        <f>ROUND(D62,-5)-ROUND(L62,-5)</f>
        <v>-600000</v>
      </c>
      <c r="N62" s="13">
        <v>-200000</v>
      </c>
      <c r="O62" s="13">
        <f>ROUND(E62,-5)-ROUND(N62,-5)</f>
        <v>800000</v>
      </c>
      <c r="P62" s="13">
        <v>-900000</v>
      </c>
      <c r="Q62" s="13">
        <f>ROUND(F62,-5)-ROUND(P62,-5)</f>
        <v>1000000</v>
      </c>
      <c r="R62" s="13">
        <v>-800000</v>
      </c>
      <c r="S62" s="13">
        <f>G62-R62</f>
        <v>-900000</v>
      </c>
      <c r="T62" s="13">
        <v>800000</v>
      </c>
      <c r="U62" s="13">
        <f>H62-T62</f>
        <v>-900000</v>
      </c>
      <c r="V62" s="14">
        <v>500000</v>
      </c>
    </row>
    <row r="63" spans="1:22" s="16" customFormat="1" ht="12" customHeight="1" x14ac:dyDescent="0.25">
      <c r="A63" s="73"/>
      <c r="B63" s="17" t="s">
        <v>44</v>
      </c>
      <c r="C63" s="18">
        <f t="shared" ref="C63:H63" si="44">+C59+C61+C62</f>
        <v>-11400000</v>
      </c>
      <c r="D63" s="18">
        <f t="shared" si="44"/>
        <v>6500000</v>
      </c>
      <c r="E63" s="18">
        <f t="shared" si="44"/>
        <v>10600000</v>
      </c>
      <c r="F63" s="18">
        <f t="shared" si="44"/>
        <v>13300000</v>
      </c>
      <c r="G63" s="18">
        <f t="shared" si="44"/>
        <v>21600000</v>
      </c>
      <c r="H63" s="19">
        <f t="shared" si="44"/>
        <v>28200000</v>
      </c>
      <c r="I63" s="15"/>
      <c r="J63" s="18">
        <f t="shared" ref="J63:V63" si="45">+J59+J61+J62</f>
        <v>-6500000</v>
      </c>
      <c r="K63" s="18">
        <f t="shared" si="45"/>
        <v>-4900000</v>
      </c>
      <c r="L63" s="18">
        <f t="shared" si="45"/>
        <v>6400000</v>
      </c>
      <c r="M63" s="18">
        <f t="shared" si="45"/>
        <v>100000</v>
      </c>
      <c r="N63" s="18">
        <f t="shared" si="45"/>
        <v>3100000</v>
      </c>
      <c r="O63" s="18">
        <f t="shared" si="45"/>
        <v>7500000</v>
      </c>
      <c r="P63" s="18">
        <f t="shared" si="45"/>
        <v>2500000</v>
      </c>
      <c r="Q63" s="18">
        <f t="shared" si="45"/>
        <v>10800000</v>
      </c>
      <c r="R63" s="18">
        <f t="shared" si="45"/>
        <v>7200000</v>
      </c>
      <c r="S63" s="18">
        <f t="shared" si="45"/>
        <v>14400000</v>
      </c>
      <c r="T63" s="18">
        <f t="shared" si="45"/>
        <v>10000000</v>
      </c>
      <c r="U63" s="18">
        <f t="shared" si="45"/>
        <v>18200000</v>
      </c>
      <c r="V63" s="19">
        <f t="shared" si="45"/>
        <v>12400000</v>
      </c>
    </row>
    <row r="64" spans="1:22" s="16" customFormat="1" ht="12" customHeight="1" x14ac:dyDescent="0.25">
      <c r="A64" s="73"/>
      <c r="B64" s="21" t="s">
        <v>45</v>
      </c>
      <c r="C64" s="22">
        <f t="shared" ref="C64:H64" si="46">+C63/C51</f>
        <v>-0.13028571428571428</v>
      </c>
      <c r="D64" s="22">
        <f t="shared" si="46"/>
        <v>6.6258919469928651E-2</v>
      </c>
      <c r="E64" s="22">
        <f t="shared" si="46"/>
        <v>7.8460399703923017E-2</v>
      </c>
      <c r="F64" s="22">
        <f t="shared" si="46"/>
        <v>9.3006993006993013E-2</v>
      </c>
      <c r="G64" s="22">
        <f t="shared" si="46"/>
        <v>0.14399999999999999</v>
      </c>
      <c r="H64" s="23">
        <f t="shared" si="46"/>
        <v>0.17163724893487523</v>
      </c>
      <c r="I64" s="24"/>
      <c r="J64" s="22">
        <f t="shared" ref="J64:V64" si="47">+J63/J51</f>
        <v>-0.14508928571428573</v>
      </c>
      <c r="K64" s="22">
        <f t="shared" si="47"/>
        <v>-0.11475409836065574</v>
      </c>
      <c r="L64" s="22">
        <f t="shared" si="47"/>
        <v>0.14253897550111358</v>
      </c>
      <c r="M64" s="22">
        <f t="shared" si="47"/>
        <v>1.8796992481203006E-3</v>
      </c>
      <c r="N64" s="22">
        <f t="shared" si="47"/>
        <v>4.9679487179487176E-2</v>
      </c>
      <c r="O64" s="22">
        <f t="shared" si="47"/>
        <v>0.1031636863823934</v>
      </c>
      <c r="P64" s="22">
        <f t="shared" si="47"/>
        <v>3.5868005738880916E-2</v>
      </c>
      <c r="Q64" s="22">
        <f t="shared" si="47"/>
        <v>0.14733969986357434</v>
      </c>
      <c r="R64" s="22">
        <f t="shared" si="47"/>
        <v>0.10344827586206896</v>
      </c>
      <c r="S64" s="22">
        <f t="shared" si="47"/>
        <v>0.17910447761194029</v>
      </c>
      <c r="T64" s="22">
        <f t="shared" si="47"/>
        <v>0.12987012987012986</v>
      </c>
      <c r="U64" s="22">
        <f t="shared" si="47"/>
        <v>0.20847651775486828</v>
      </c>
      <c r="V64" s="23">
        <f t="shared" si="47"/>
        <v>0.14368482039397451</v>
      </c>
    </row>
    <row r="65" spans="1:22" s="16" customFormat="1" ht="12" customHeight="1" x14ac:dyDescent="0.25">
      <c r="A65" s="73"/>
      <c r="B65" s="12" t="s">
        <v>46</v>
      </c>
      <c r="C65" s="13">
        <v>-7300000</v>
      </c>
      <c r="D65" s="13">
        <v>-7800000</v>
      </c>
      <c r="E65" s="13">
        <v>-11500000</v>
      </c>
      <c r="F65" s="13">
        <v>-13000000</v>
      </c>
      <c r="G65" s="13">
        <v>-14000000</v>
      </c>
      <c r="H65" s="14">
        <v>-15900000</v>
      </c>
      <c r="I65" s="15"/>
      <c r="J65" s="13">
        <v>-3700000</v>
      </c>
      <c r="K65" s="13">
        <f t="shared" ref="K65:K70" si="48">ROUND(C65,-5)-ROUND(J65,-5)</f>
        <v>-3600000</v>
      </c>
      <c r="L65" s="13">
        <v>-4000000</v>
      </c>
      <c r="M65" s="13">
        <f t="shared" ref="M65:M70" si="49">ROUND(D65,-5)-ROUND(L65,-5)</f>
        <v>-3800000</v>
      </c>
      <c r="N65" s="13">
        <v>-5700000</v>
      </c>
      <c r="O65" s="13">
        <f t="shared" ref="O65:O70" si="50">ROUND(E65,-5)-ROUND(N65,-5)</f>
        <v>-5800000</v>
      </c>
      <c r="P65" s="13">
        <v>-6600000</v>
      </c>
      <c r="Q65" s="13">
        <f t="shared" ref="Q65:Q70" si="51">ROUND(F65,-5)-ROUND(P65,-5)</f>
        <v>-6400000</v>
      </c>
      <c r="R65" s="13">
        <v>-6700000</v>
      </c>
      <c r="S65" s="13">
        <f t="shared" ref="S65:S70" si="52">G65-R65</f>
        <v>-7300000</v>
      </c>
      <c r="T65" s="13">
        <v>-7400000</v>
      </c>
      <c r="U65" s="13">
        <f t="shared" ref="U65:U70" si="53">H65-T65</f>
        <v>-8500000</v>
      </c>
      <c r="V65" s="14">
        <v>-10000000</v>
      </c>
    </row>
    <row r="66" spans="1:22" s="16" customFormat="1" ht="12" customHeight="1" x14ac:dyDescent="0.25">
      <c r="A66" s="73"/>
      <c r="B66" s="12" t="s">
        <v>47</v>
      </c>
      <c r="C66" s="13">
        <v>-10400000</v>
      </c>
      <c r="D66" s="13">
        <v>-6100000</v>
      </c>
      <c r="E66" s="13">
        <v>-5700000</v>
      </c>
      <c r="F66" s="13">
        <v>-6900000</v>
      </c>
      <c r="G66" s="13">
        <v>-5800000</v>
      </c>
      <c r="H66" s="14">
        <v>-5600000</v>
      </c>
      <c r="I66" s="15"/>
      <c r="J66" s="13">
        <v>-4500000</v>
      </c>
      <c r="K66" s="13">
        <f t="shared" si="48"/>
        <v>-5900000</v>
      </c>
      <c r="L66" s="13">
        <v>-3400000</v>
      </c>
      <c r="M66" s="13">
        <f t="shared" si="49"/>
        <v>-2700000</v>
      </c>
      <c r="N66" s="13">
        <v>-2700000</v>
      </c>
      <c r="O66" s="13">
        <f t="shared" si="50"/>
        <v>-3000000</v>
      </c>
      <c r="P66" s="13">
        <v>-3200000</v>
      </c>
      <c r="Q66" s="13">
        <f t="shared" si="51"/>
        <v>-3700000</v>
      </c>
      <c r="R66" s="13">
        <v>-3000000</v>
      </c>
      <c r="S66" s="13">
        <f t="shared" si="52"/>
        <v>-2800000</v>
      </c>
      <c r="T66" s="13">
        <v>-2800000</v>
      </c>
      <c r="U66" s="13">
        <f t="shared" si="53"/>
        <v>-2800000</v>
      </c>
      <c r="V66" s="14">
        <v>-3100000</v>
      </c>
    </row>
    <row r="67" spans="1:22" s="16" customFormat="1" ht="12" customHeight="1" x14ac:dyDescent="0.25">
      <c r="A67" s="73"/>
      <c r="B67" s="12" t="s">
        <v>48</v>
      </c>
      <c r="C67" s="13">
        <v>-2200000</v>
      </c>
      <c r="D67" s="13">
        <v>-2000000</v>
      </c>
      <c r="E67" s="13">
        <v>-2100000</v>
      </c>
      <c r="F67" s="13">
        <v>-2700000</v>
      </c>
      <c r="G67" s="13">
        <v>-2800000</v>
      </c>
      <c r="H67" s="14">
        <v>-2400000</v>
      </c>
      <c r="I67" s="15"/>
      <c r="J67" s="13">
        <v>-1200000</v>
      </c>
      <c r="K67" s="13">
        <f t="shared" si="48"/>
        <v>-1000000</v>
      </c>
      <c r="L67" s="13">
        <v>-1100000</v>
      </c>
      <c r="M67" s="13">
        <f t="shared" si="49"/>
        <v>-900000</v>
      </c>
      <c r="N67" s="13">
        <v>-1100000</v>
      </c>
      <c r="O67" s="13">
        <f t="shared" si="50"/>
        <v>-1000000</v>
      </c>
      <c r="P67" s="13">
        <v>-1400000</v>
      </c>
      <c r="Q67" s="13">
        <f t="shared" si="51"/>
        <v>-1300000</v>
      </c>
      <c r="R67" s="13">
        <v>-1300000</v>
      </c>
      <c r="S67" s="13">
        <f t="shared" si="52"/>
        <v>-1500000</v>
      </c>
      <c r="T67" s="13">
        <v>-1200000</v>
      </c>
      <c r="U67" s="13">
        <f t="shared" si="53"/>
        <v>-1200000</v>
      </c>
      <c r="V67" s="14">
        <v>-1600000</v>
      </c>
    </row>
    <row r="68" spans="1:22" s="16" customFormat="1" ht="12" customHeight="1" x14ac:dyDescent="0.25">
      <c r="A68" s="73"/>
      <c r="B68" s="12" t="s">
        <v>49</v>
      </c>
      <c r="C68" s="13">
        <v>700000</v>
      </c>
      <c r="D68" s="13">
        <v>500000</v>
      </c>
      <c r="E68" s="13">
        <v>800000</v>
      </c>
      <c r="F68" s="13">
        <v>1000000</v>
      </c>
      <c r="G68" s="13">
        <v>400000</v>
      </c>
      <c r="H68" s="14">
        <v>100000</v>
      </c>
      <c r="I68" s="15"/>
      <c r="J68" s="13">
        <v>100000</v>
      </c>
      <c r="K68" s="13">
        <f t="shared" si="48"/>
        <v>600000</v>
      </c>
      <c r="L68" s="13">
        <v>300000</v>
      </c>
      <c r="M68" s="13">
        <f t="shared" si="49"/>
        <v>200000</v>
      </c>
      <c r="N68" s="13">
        <v>300000</v>
      </c>
      <c r="O68" s="13">
        <f t="shared" si="50"/>
        <v>500000</v>
      </c>
      <c r="P68" s="13">
        <v>600000</v>
      </c>
      <c r="Q68" s="13">
        <f t="shared" si="51"/>
        <v>400000</v>
      </c>
      <c r="R68" s="13">
        <v>200000</v>
      </c>
      <c r="S68" s="13">
        <f t="shared" si="52"/>
        <v>200000</v>
      </c>
      <c r="T68" s="13">
        <v>100000</v>
      </c>
      <c r="U68" s="13">
        <f t="shared" si="53"/>
        <v>0</v>
      </c>
      <c r="V68" s="14">
        <v>200000</v>
      </c>
    </row>
    <row r="69" spans="1:22" s="16" customFormat="1" ht="12" customHeight="1" x14ac:dyDescent="0.25">
      <c r="A69" s="73"/>
      <c r="B69" s="12" t="s">
        <v>50</v>
      </c>
      <c r="C69" s="13">
        <v>-3000000</v>
      </c>
      <c r="D69" s="13">
        <v>-2000000</v>
      </c>
      <c r="E69" s="13">
        <v>-2700000</v>
      </c>
      <c r="F69" s="13">
        <v>0</v>
      </c>
      <c r="G69" s="13">
        <v>0</v>
      </c>
      <c r="H69" s="14">
        <v>0</v>
      </c>
      <c r="I69" s="15"/>
      <c r="J69" s="13">
        <v>-1900000</v>
      </c>
      <c r="K69" s="13">
        <f t="shared" si="48"/>
        <v>-1100000</v>
      </c>
      <c r="L69" s="13">
        <v>-300000</v>
      </c>
      <c r="M69" s="13">
        <f t="shared" si="49"/>
        <v>-1700000</v>
      </c>
      <c r="N69" s="13">
        <v>-2700000</v>
      </c>
      <c r="O69" s="13">
        <f t="shared" si="50"/>
        <v>0</v>
      </c>
      <c r="P69" s="13">
        <v>0</v>
      </c>
      <c r="Q69" s="13">
        <f t="shared" si="51"/>
        <v>0</v>
      </c>
      <c r="R69" s="13">
        <v>0</v>
      </c>
      <c r="S69" s="13">
        <f t="shared" si="52"/>
        <v>0</v>
      </c>
      <c r="T69" s="13">
        <v>0</v>
      </c>
      <c r="U69" s="13">
        <f t="shared" si="53"/>
        <v>0</v>
      </c>
      <c r="V69" s="14">
        <v>0</v>
      </c>
    </row>
    <row r="70" spans="1:22" s="16" customFormat="1" ht="12" customHeight="1" x14ac:dyDescent="0.25">
      <c r="A70" s="73"/>
      <c r="B70" s="12" t="s">
        <v>51</v>
      </c>
      <c r="C70" s="13">
        <v>-31300000</v>
      </c>
      <c r="D70" s="13">
        <v>-1400000</v>
      </c>
      <c r="E70" s="13">
        <v>-11900000</v>
      </c>
      <c r="F70" s="13">
        <v>-9200000</v>
      </c>
      <c r="G70" s="13">
        <v>2400000</v>
      </c>
      <c r="H70" s="14">
        <v>0</v>
      </c>
      <c r="I70" s="15"/>
      <c r="J70" s="13">
        <v>-30200000</v>
      </c>
      <c r="K70" s="13">
        <f t="shared" si="48"/>
        <v>-1100000</v>
      </c>
      <c r="L70" s="13">
        <v>0</v>
      </c>
      <c r="M70" s="13">
        <f t="shared" si="49"/>
        <v>-1400000</v>
      </c>
      <c r="N70" s="13">
        <v>-11100000</v>
      </c>
      <c r="O70" s="13">
        <f t="shared" si="50"/>
        <v>-800000</v>
      </c>
      <c r="P70" s="13">
        <v>-1800000</v>
      </c>
      <c r="Q70" s="13">
        <f t="shared" si="51"/>
        <v>-7400000</v>
      </c>
      <c r="R70" s="13">
        <v>0</v>
      </c>
      <c r="S70" s="13">
        <f t="shared" si="52"/>
        <v>2400000</v>
      </c>
      <c r="T70" s="13">
        <v>0</v>
      </c>
      <c r="U70" s="13">
        <f t="shared" si="53"/>
        <v>0</v>
      </c>
      <c r="V70" s="14">
        <v>0</v>
      </c>
    </row>
    <row r="71" spans="1:22" s="16" customFormat="1" ht="12" customHeight="1" x14ac:dyDescent="0.25">
      <c r="A71" s="73"/>
      <c r="B71" s="17" t="s">
        <v>52</v>
      </c>
      <c r="C71" s="18">
        <f t="shared" ref="C71:H71" si="54">C63+SUM(C65:C70)</f>
        <v>-64900000</v>
      </c>
      <c r="D71" s="18">
        <f t="shared" si="54"/>
        <v>-12300000</v>
      </c>
      <c r="E71" s="18">
        <f t="shared" si="54"/>
        <v>-22500000</v>
      </c>
      <c r="F71" s="18">
        <f t="shared" si="54"/>
        <v>-17500000</v>
      </c>
      <c r="G71" s="18">
        <f t="shared" si="54"/>
        <v>1800000</v>
      </c>
      <c r="H71" s="19">
        <f t="shared" si="54"/>
        <v>4400000</v>
      </c>
      <c r="I71" s="15"/>
      <c r="J71" s="18">
        <f t="shared" ref="J71:Q71" si="55">+ROUND(J70,-5)+ROUND(J69,-5)+ROUND(J68,-5)+ROUND(J67,-5)+ROUND(J66,-5)+ROUND(J65,-5)+ROUND(J63,-5)</f>
        <v>-47900000</v>
      </c>
      <c r="K71" s="18">
        <f t="shared" si="55"/>
        <v>-17000000</v>
      </c>
      <c r="L71" s="18">
        <f t="shared" si="55"/>
        <v>-2100000</v>
      </c>
      <c r="M71" s="18">
        <f t="shared" si="55"/>
        <v>-10200000</v>
      </c>
      <c r="N71" s="18">
        <f t="shared" si="55"/>
        <v>-19900000</v>
      </c>
      <c r="O71" s="18">
        <f t="shared" si="55"/>
        <v>-2600000</v>
      </c>
      <c r="P71" s="18">
        <f t="shared" si="55"/>
        <v>-9900000</v>
      </c>
      <c r="Q71" s="18">
        <f t="shared" si="55"/>
        <v>-7600000</v>
      </c>
      <c r="R71" s="18">
        <f>SUM(R63,R65:R70)</f>
        <v>-3600000</v>
      </c>
      <c r="S71" s="18">
        <f>SUM(S63,S65:S70)</f>
        <v>5400000</v>
      </c>
      <c r="T71" s="18">
        <f>SUM(T63,T65:T70)</f>
        <v>-1300000</v>
      </c>
      <c r="U71" s="18">
        <f>SUM(U63,U65:U70)</f>
        <v>5700000</v>
      </c>
      <c r="V71" s="19">
        <f>SUM(V63,V65:V70)</f>
        <v>-2100000</v>
      </c>
    </row>
    <row r="72" spans="1:22" s="11" customFormat="1" ht="12" customHeight="1" x14ac:dyDescent="0.25">
      <c r="A72" s="73"/>
      <c r="B72" s="12" t="s">
        <v>53</v>
      </c>
      <c r="C72" s="13">
        <v>7800000</v>
      </c>
      <c r="D72" s="13">
        <v>2400000</v>
      </c>
      <c r="E72" s="13">
        <v>1600000</v>
      </c>
      <c r="F72" s="13">
        <v>3900000</v>
      </c>
      <c r="G72" s="13">
        <v>-2400000</v>
      </c>
      <c r="H72" s="14">
        <v>-1800000</v>
      </c>
      <c r="I72" s="15"/>
      <c r="J72" s="13">
        <v>4700000</v>
      </c>
      <c r="K72" s="13">
        <f>ROUND(C72,-5)-ROUND(J72,-5)</f>
        <v>3100000</v>
      </c>
      <c r="L72" s="13">
        <v>-500000</v>
      </c>
      <c r="M72" s="13">
        <f>ROUND(D72,-5)-ROUND(L72,-5)</f>
        <v>2900000</v>
      </c>
      <c r="N72" s="13">
        <v>1900000</v>
      </c>
      <c r="O72" s="13">
        <f>ROUND(E72,-5)-ROUND(N72,-5)</f>
        <v>-300000</v>
      </c>
      <c r="P72" s="13">
        <v>1400000</v>
      </c>
      <c r="Q72" s="13">
        <f>ROUND(F72,-5)-ROUND(P72,-5)</f>
        <v>2500000</v>
      </c>
      <c r="R72" s="13">
        <v>900000</v>
      </c>
      <c r="S72" s="13">
        <f>G72-R72</f>
        <v>-3300000</v>
      </c>
      <c r="T72" s="13">
        <v>100000</v>
      </c>
      <c r="U72" s="13">
        <f>H72-T72</f>
        <v>-1900000</v>
      </c>
      <c r="V72" s="14">
        <v>600000</v>
      </c>
    </row>
    <row r="73" spans="1:22" s="16" customFormat="1" ht="12" customHeight="1" thickBot="1" x14ac:dyDescent="0.3">
      <c r="A73" s="73"/>
      <c r="B73" s="25" t="s">
        <v>54</v>
      </c>
      <c r="C73" s="26">
        <f t="shared" ref="C73:H73" si="56">+C71+C72</f>
        <v>-57100000</v>
      </c>
      <c r="D73" s="26">
        <f t="shared" si="56"/>
        <v>-9900000</v>
      </c>
      <c r="E73" s="26">
        <f t="shared" si="56"/>
        <v>-20900000</v>
      </c>
      <c r="F73" s="26">
        <f t="shared" si="56"/>
        <v>-13600000</v>
      </c>
      <c r="G73" s="26">
        <f t="shared" si="56"/>
        <v>-600000</v>
      </c>
      <c r="H73" s="27">
        <f t="shared" si="56"/>
        <v>2600000</v>
      </c>
      <c r="I73" s="15"/>
      <c r="J73" s="26">
        <f t="shared" ref="J73:V73" si="57">+J71+J72</f>
        <v>-43200000</v>
      </c>
      <c r="K73" s="26">
        <f t="shared" si="57"/>
        <v>-13900000</v>
      </c>
      <c r="L73" s="26">
        <f t="shared" si="57"/>
        <v>-2600000</v>
      </c>
      <c r="M73" s="26">
        <f t="shared" si="57"/>
        <v>-7300000</v>
      </c>
      <c r="N73" s="26">
        <f t="shared" si="57"/>
        <v>-18000000</v>
      </c>
      <c r="O73" s="26">
        <f t="shared" si="57"/>
        <v>-2900000</v>
      </c>
      <c r="P73" s="26">
        <f t="shared" si="57"/>
        <v>-8500000</v>
      </c>
      <c r="Q73" s="26">
        <f t="shared" si="57"/>
        <v>-5100000</v>
      </c>
      <c r="R73" s="26">
        <f t="shared" si="57"/>
        <v>-2700000</v>
      </c>
      <c r="S73" s="26">
        <f t="shared" si="57"/>
        <v>2100000</v>
      </c>
      <c r="T73" s="26">
        <f t="shared" si="57"/>
        <v>-1200000</v>
      </c>
      <c r="U73" s="26">
        <f t="shared" si="57"/>
        <v>3800000</v>
      </c>
      <c r="V73" s="27">
        <f t="shared" si="57"/>
        <v>-1500000</v>
      </c>
    </row>
    <row r="74" spans="1:22" s="16" customFormat="1" ht="20.25" customHeight="1" x14ac:dyDescent="0.25">
      <c r="A74" s="28"/>
      <c r="B74" s="29"/>
      <c r="C74" s="29"/>
      <c r="D74" s="29"/>
      <c r="E74" s="29"/>
      <c r="F74" s="29"/>
      <c r="G74" s="29"/>
      <c r="H74" s="29"/>
      <c r="I74" s="15"/>
      <c r="J74" s="29"/>
      <c r="K74" s="29"/>
      <c r="L74" s="29"/>
      <c r="M74" s="29"/>
      <c r="N74" s="29"/>
      <c r="O74" s="29"/>
      <c r="P74" s="29"/>
      <c r="Q74" s="29"/>
      <c r="R74" s="29"/>
      <c r="S74" s="29"/>
      <c r="T74" s="29"/>
      <c r="U74" s="29"/>
      <c r="V74" s="29"/>
    </row>
    <row r="75" spans="1:22" s="16" customFormat="1" ht="20.25" customHeight="1" thickBot="1" x14ac:dyDescent="0.3">
      <c r="A75" s="7"/>
      <c r="B75" s="8" t="s">
        <v>55</v>
      </c>
      <c r="C75" s="9" t="s">
        <v>5</v>
      </c>
      <c r="D75" s="9" t="s">
        <v>6</v>
      </c>
      <c r="E75" s="9" t="s">
        <v>7</v>
      </c>
      <c r="F75" s="9" t="s">
        <v>8</v>
      </c>
      <c r="G75" s="9" t="s">
        <v>9</v>
      </c>
      <c r="H75" s="9" t="s">
        <v>10</v>
      </c>
      <c r="I75" s="10"/>
      <c r="J75" s="9" t="s">
        <v>11</v>
      </c>
      <c r="K75" s="9" t="s">
        <v>12</v>
      </c>
      <c r="L75" s="9" t="s">
        <v>13</v>
      </c>
      <c r="M75" s="9" t="s">
        <v>14</v>
      </c>
      <c r="N75" s="9" t="s">
        <v>15</v>
      </c>
      <c r="O75" s="9" t="s">
        <v>16</v>
      </c>
      <c r="P75" s="9" t="s">
        <v>17</v>
      </c>
      <c r="Q75" s="9" t="s">
        <v>18</v>
      </c>
      <c r="R75" s="9" t="s">
        <v>19</v>
      </c>
      <c r="S75" s="9" t="s">
        <v>20</v>
      </c>
      <c r="T75" s="9" t="s">
        <v>21</v>
      </c>
      <c r="U75" s="9" t="s">
        <v>22</v>
      </c>
      <c r="V75" s="9" t="s">
        <v>23</v>
      </c>
    </row>
    <row r="76" spans="1:22" s="16" customFormat="1" ht="12" customHeight="1" thickTop="1" x14ac:dyDescent="0.25">
      <c r="A76" s="73" t="s">
        <v>56</v>
      </c>
      <c r="B76" s="12" t="s">
        <v>25</v>
      </c>
      <c r="C76" s="13">
        <v>23900000</v>
      </c>
      <c r="D76" s="13">
        <v>27800000</v>
      </c>
      <c r="E76" s="13">
        <v>38400000</v>
      </c>
      <c r="F76" s="13">
        <v>45900000</v>
      </c>
      <c r="G76" s="13">
        <v>55700000</v>
      </c>
      <c r="H76" s="14">
        <v>69700000</v>
      </c>
      <c r="I76" s="15"/>
      <c r="J76" s="13">
        <v>11500000</v>
      </c>
      <c r="K76" s="13">
        <f>ROUND(C76,-5)-ROUND(J76,-5)</f>
        <v>12400000</v>
      </c>
      <c r="L76" s="13">
        <v>12100000</v>
      </c>
      <c r="M76" s="13">
        <f>ROUND(D76,-5)-ROUND(L76,-5)</f>
        <v>15700000</v>
      </c>
      <c r="N76" s="13">
        <v>18000000</v>
      </c>
      <c r="O76" s="13">
        <f>ROUND(E76,-5)-ROUND(N76,-5)</f>
        <v>20400000</v>
      </c>
      <c r="P76" s="13">
        <v>21100000</v>
      </c>
      <c r="Q76" s="13">
        <f>ROUND(F76,-5)-ROUND(P76,-5)</f>
        <v>24800000</v>
      </c>
      <c r="R76" s="13">
        <v>25400000</v>
      </c>
      <c r="S76" s="13">
        <f>G76-R76</f>
        <v>30300000</v>
      </c>
      <c r="T76" s="13">
        <v>31600000</v>
      </c>
      <c r="U76" s="13">
        <f>H76-T76</f>
        <v>38100000</v>
      </c>
      <c r="V76" s="14">
        <v>43500000</v>
      </c>
    </row>
    <row r="77" spans="1:22" s="16" customFormat="1" ht="12" customHeight="1" x14ac:dyDescent="0.25">
      <c r="A77" s="73"/>
      <c r="B77" s="12" t="s">
        <v>202</v>
      </c>
      <c r="C77" s="13">
        <v>41600000</v>
      </c>
      <c r="D77" s="13">
        <v>53600000</v>
      </c>
      <c r="E77" s="13">
        <v>73900000</v>
      </c>
      <c r="F77" s="13">
        <v>78100000</v>
      </c>
      <c r="G77" s="13">
        <v>78900000</v>
      </c>
      <c r="H77" s="14">
        <v>77500000</v>
      </c>
      <c r="I77" s="15"/>
      <c r="J77" s="13">
        <v>21400000</v>
      </c>
      <c r="K77" s="13">
        <f>ROUND(C77,-5)-ROUND(J77,-5)</f>
        <v>20200000</v>
      </c>
      <c r="L77" s="13">
        <v>25200000</v>
      </c>
      <c r="M77" s="13">
        <f>ROUND(D77,-5)-ROUND(L77,-5)</f>
        <v>28400000</v>
      </c>
      <c r="N77" s="13">
        <v>35500000</v>
      </c>
      <c r="O77" s="13">
        <f>ROUND(E77,-5)-ROUND(N77,-5)</f>
        <v>38400000</v>
      </c>
      <c r="P77" s="13">
        <v>39400000</v>
      </c>
      <c r="Q77" s="13">
        <f>ROUND(F77,-5)-ROUND(P77,-5)</f>
        <v>38700000</v>
      </c>
      <c r="R77" s="13">
        <v>38000000</v>
      </c>
      <c r="S77" s="13">
        <f>G77-R77</f>
        <v>40900000</v>
      </c>
      <c r="T77" s="13">
        <v>38800000</v>
      </c>
      <c r="U77" s="13">
        <f>H77-T77</f>
        <v>38700000</v>
      </c>
      <c r="V77" s="14">
        <v>36600000</v>
      </c>
    </row>
    <row r="78" spans="1:22" s="16" customFormat="1" ht="12" customHeight="1" x14ac:dyDescent="0.25">
      <c r="A78" s="73"/>
      <c r="B78" s="17" t="s">
        <v>28</v>
      </c>
      <c r="C78" s="18">
        <f t="shared" ref="C78:H78" si="58">ROUND(C76,-5)+ROUND(C77,-5)</f>
        <v>65500000</v>
      </c>
      <c r="D78" s="18">
        <f t="shared" si="58"/>
        <v>81400000</v>
      </c>
      <c r="E78" s="18">
        <f t="shared" si="58"/>
        <v>112300000</v>
      </c>
      <c r="F78" s="18">
        <f t="shared" si="58"/>
        <v>124000000</v>
      </c>
      <c r="G78" s="18">
        <f t="shared" si="58"/>
        <v>134600000</v>
      </c>
      <c r="H78" s="19">
        <f t="shared" si="58"/>
        <v>147200000</v>
      </c>
      <c r="I78" s="15"/>
      <c r="J78" s="18">
        <f t="shared" ref="J78:Q78" si="59">ROUND(J76,-5)+ROUND(J77,-5)</f>
        <v>32900000</v>
      </c>
      <c r="K78" s="18">
        <f t="shared" si="59"/>
        <v>32600000</v>
      </c>
      <c r="L78" s="18">
        <f t="shared" si="59"/>
        <v>37300000</v>
      </c>
      <c r="M78" s="18">
        <f t="shared" si="59"/>
        <v>44100000</v>
      </c>
      <c r="N78" s="18">
        <f t="shared" si="59"/>
        <v>53500000</v>
      </c>
      <c r="O78" s="18">
        <f t="shared" si="59"/>
        <v>58800000</v>
      </c>
      <c r="P78" s="18">
        <f t="shared" si="59"/>
        <v>60500000</v>
      </c>
      <c r="Q78" s="18">
        <f t="shared" si="59"/>
        <v>63500000</v>
      </c>
      <c r="R78" s="18">
        <f>SUM(R76:R77)</f>
        <v>63400000</v>
      </c>
      <c r="S78" s="18">
        <f>SUM(S76:S77)</f>
        <v>71200000</v>
      </c>
      <c r="T78" s="18">
        <f>SUM(T76:T77)</f>
        <v>70400000</v>
      </c>
      <c r="U78" s="18">
        <f>SUM(U76:U77)</f>
        <v>76800000</v>
      </c>
      <c r="V78" s="19">
        <f>SUM(V76:V77)</f>
        <v>80100000</v>
      </c>
    </row>
    <row r="79" spans="1:22" s="16" customFormat="1" ht="12" customHeight="1" x14ac:dyDescent="0.25">
      <c r="A79" s="73"/>
      <c r="B79" s="21" t="s">
        <v>57</v>
      </c>
      <c r="C79" s="22">
        <f t="shared" ref="C79:H79" si="60">+C78/C85</f>
        <v>0.74857142857142855</v>
      </c>
      <c r="D79" s="22">
        <f t="shared" si="60"/>
        <v>0.82976554536187563</v>
      </c>
      <c r="E79" s="22">
        <f t="shared" si="60"/>
        <v>0.83123612139156178</v>
      </c>
      <c r="F79" s="22">
        <f t="shared" si="60"/>
        <v>0.86713286713286708</v>
      </c>
      <c r="G79" s="22">
        <f t="shared" si="60"/>
        <v>0.89733333333333332</v>
      </c>
      <c r="H79" s="23">
        <f t="shared" si="60"/>
        <v>0.89592209373097986</v>
      </c>
      <c r="I79" s="24"/>
      <c r="J79" s="22">
        <f t="shared" ref="J79:V79" si="61">+J78/J85</f>
        <v>0.734375</v>
      </c>
      <c r="K79" s="22">
        <f t="shared" si="61"/>
        <v>0.7634660421545667</v>
      </c>
      <c r="L79" s="22">
        <f t="shared" si="61"/>
        <v>0.83073496659242763</v>
      </c>
      <c r="M79" s="22">
        <f t="shared" si="61"/>
        <v>0.82894736842105265</v>
      </c>
      <c r="N79" s="22">
        <f t="shared" si="61"/>
        <v>0.85737179487179482</v>
      </c>
      <c r="O79" s="22">
        <f t="shared" si="61"/>
        <v>0.80880330123796429</v>
      </c>
      <c r="P79" s="22">
        <f t="shared" si="61"/>
        <v>0.86800573888091825</v>
      </c>
      <c r="Q79" s="22">
        <f t="shared" si="61"/>
        <v>0.86630286493860842</v>
      </c>
      <c r="R79" s="22">
        <f t="shared" si="61"/>
        <v>0.91091954022988508</v>
      </c>
      <c r="S79" s="22">
        <f t="shared" si="61"/>
        <v>0.88557213930348255</v>
      </c>
      <c r="T79" s="22">
        <f t="shared" si="61"/>
        <v>0.91428571428571426</v>
      </c>
      <c r="U79" s="22">
        <f t="shared" si="61"/>
        <v>0.8797250859106529</v>
      </c>
      <c r="V79" s="23">
        <f t="shared" si="61"/>
        <v>0.92815758980301277</v>
      </c>
    </row>
    <row r="80" spans="1:22" s="16" customFormat="1" ht="12" customHeight="1" x14ac:dyDescent="0.25">
      <c r="A80" s="73"/>
      <c r="B80" s="12" t="s">
        <v>58</v>
      </c>
      <c r="C80" s="13">
        <v>6200000</v>
      </c>
      <c r="D80" s="13">
        <v>5400000</v>
      </c>
      <c r="E80" s="13">
        <v>6300000</v>
      </c>
      <c r="F80" s="13">
        <v>4500000</v>
      </c>
      <c r="G80" s="13">
        <v>3500000</v>
      </c>
      <c r="H80" s="14">
        <v>2600000</v>
      </c>
      <c r="I80" s="15"/>
      <c r="J80" s="13">
        <v>2300000</v>
      </c>
      <c r="K80" s="13">
        <f>ROUND(C80,-5)-ROUND(J80,-5)</f>
        <v>3900000</v>
      </c>
      <c r="L80" s="13">
        <v>2300000</v>
      </c>
      <c r="M80" s="13">
        <f>ROUND(D80,-5)-ROUND(L80,-5)</f>
        <v>3100000</v>
      </c>
      <c r="N80" s="13">
        <v>1900000</v>
      </c>
      <c r="O80" s="13">
        <f>ROUND(E80,-5)-ROUND(N80,-5)</f>
        <v>4400000</v>
      </c>
      <c r="P80" s="13">
        <v>2700000</v>
      </c>
      <c r="Q80" s="13">
        <f>ROUND(F80,-5)-ROUND(P80,-5)</f>
        <v>1800000</v>
      </c>
      <c r="R80" s="13">
        <v>1400000</v>
      </c>
      <c r="S80" s="13">
        <f>G80-R80</f>
        <v>2100000</v>
      </c>
      <c r="T80" s="13">
        <v>900000</v>
      </c>
      <c r="U80" s="13">
        <f>H80-T80</f>
        <v>1700000</v>
      </c>
      <c r="V80" s="14">
        <v>900000</v>
      </c>
    </row>
    <row r="81" spans="1:22" s="16" customFormat="1" ht="12" customHeight="1" x14ac:dyDescent="0.25">
      <c r="A81" s="73"/>
      <c r="B81" s="12" t="s">
        <v>59</v>
      </c>
      <c r="C81" s="13">
        <v>3300000</v>
      </c>
      <c r="D81" s="13">
        <v>1500000</v>
      </c>
      <c r="E81" s="13">
        <v>6200000</v>
      </c>
      <c r="F81" s="13">
        <v>3700000</v>
      </c>
      <c r="G81" s="13">
        <v>2000000</v>
      </c>
      <c r="H81" s="14">
        <v>2200000</v>
      </c>
      <c r="I81" s="15"/>
      <c r="J81" s="13">
        <v>2500000</v>
      </c>
      <c r="K81" s="13">
        <f>ROUND(C81,-5)-ROUND(J81,-5)</f>
        <v>800000</v>
      </c>
      <c r="L81" s="13">
        <v>600000</v>
      </c>
      <c r="M81" s="13">
        <f>ROUND(D81,-5)-ROUND(L81,-5)</f>
        <v>900000</v>
      </c>
      <c r="N81" s="13">
        <v>2900000</v>
      </c>
      <c r="O81" s="13">
        <f>ROUND(E81,-5)-ROUND(N81,-5)</f>
        <v>3300000</v>
      </c>
      <c r="P81" s="13">
        <v>1600000</v>
      </c>
      <c r="Q81" s="13">
        <f>ROUND(F81,-5)-ROUND(P81,-5)</f>
        <v>2100000</v>
      </c>
      <c r="R81" s="13">
        <v>900000</v>
      </c>
      <c r="S81" s="13">
        <f>G81-R81</f>
        <v>1100000</v>
      </c>
      <c r="T81" s="13">
        <v>1100000</v>
      </c>
      <c r="U81" s="13">
        <f>H81-T81</f>
        <v>1100000</v>
      </c>
      <c r="V81" s="14">
        <v>800000</v>
      </c>
    </row>
    <row r="82" spans="1:22" s="16" customFormat="1" ht="12" customHeight="1" x14ac:dyDescent="0.25">
      <c r="A82" s="73"/>
      <c r="B82" s="12" t="s">
        <v>60</v>
      </c>
      <c r="C82" s="13">
        <v>11900000</v>
      </c>
      <c r="D82" s="13">
        <v>9500000</v>
      </c>
      <c r="E82" s="13">
        <v>10000000</v>
      </c>
      <c r="F82" s="13">
        <v>10200000</v>
      </c>
      <c r="G82" s="13">
        <v>9600000</v>
      </c>
      <c r="H82" s="14">
        <v>12000000</v>
      </c>
      <c r="I82" s="15"/>
      <c r="J82" s="13">
        <v>6600000</v>
      </c>
      <c r="K82" s="13">
        <f>ROUND(C82,-5)-ROUND(J82,-5)</f>
        <v>5300000</v>
      </c>
      <c r="L82" s="13">
        <v>4500000</v>
      </c>
      <c r="M82" s="13">
        <f>ROUND(D82,-5)-ROUND(L82,-5)</f>
        <v>5000000</v>
      </c>
      <c r="N82" s="13">
        <v>4000000</v>
      </c>
      <c r="O82" s="13">
        <f>ROUND(E82,-5)-ROUND(N82,-5)</f>
        <v>6000000</v>
      </c>
      <c r="P82" s="13">
        <v>4600000</v>
      </c>
      <c r="Q82" s="13">
        <f>ROUND(F82,-5)-ROUND(P82,-5)</f>
        <v>5600000</v>
      </c>
      <c r="R82" s="13">
        <v>3700000</v>
      </c>
      <c r="S82" s="13">
        <f>G82-R82</f>
        <v>5900000</v>
      </c>
      <c r="T82" s="13">
        <v>4500000</v>
      </c>
      <c r="U82" s="13">
        <f>H82-T82</f>
        <v>7500000</v>
      </c>
      <c r="V82" s="14">
        <v>4400000</v>
      </c>
    </row>
    <row r="83" spans="1:22" s="16" customFormat="1" ht="12" customHeight="1" x14ac:dyDescent="0.25">
      <c r="A83" s="73"/>
      <c r="B83" s="12" t="s">
        <v>61</v>
      </c>
      <c r="C83" s="13">
        <v>600000</v>
      </c>
      <c r="D83" s="13">
        <v>300000</v>
      </c>
      <c r="E83" s="13">
        <v>300000</v>
      </c>
      <c r="F83" s="13">
        <v>600000</v>
      </c>
      <c r="G83" s="13">
        <v>300000</v>
      </c>
      <c r="H83" s="14">
        <v>300000</v>
      </c>
      <c r="I83" s="15"/>
      <c r="J83" s="13">
        <v>500000</v>
      </c>
      <c r="K83" s="13">
        <f>ROUND(C83,-5)-ROUND(J83,-5)</f>
        <v>100000</v>
      </c>
      <c r="L83" s="13">
        <v>200000</v>
      </c>
      <c r="M83" s="13">
        <f>ROUND(D83,-5)-ROUND(L83,-5)</f>
        <v>100000</v>
      </c>
      <c r="N83" s="13">
        <v>100000</v>
      </c>
      <c r="O83" s="13">
        <f>ROUND(E83,-5)-ROUND(N83,-5)</f>
        <v>200000</v>
      </c>
      <c r="P83" s="13">
        <v>300000</v>
      </c>
      <c r="Q83" s="13">
        <f>ROUND(F83,-5)-ROUND(P83,-5)</f>
        <v>300000</v>
      </c>
      <c r="R83" s="13">
        <v>200000</v>
      </c>
      <c r="S83" s="13">
        <f>G83-R83</f>
        <v>100000</v>
      </c>
      <c r="T83" s="13">
        <v>100000</v>
      </c>
      <c r="U83" s="13">
        <f>H83-T83</f>
        <v>200000</v>
      </c>
      <c r="V83" s="14">
        <v>100000</v>
      </c>
    </row>
    <row r="84" spans="1:22" s="16" customFormat="1" ht="12" customHeight="1" x14ac:dyDescent="0.25">
      <c r="A84" s="73"/>
      <c r="B84" s="17" t="s">
        <v>224</v>
      </c>
      <c r="C84" s="18">
        <f t="shared" ref="C84:H84" si="62">+ROUND(C81,-5)+ROUND(C82,-5)+ROUND(C83,-5)+ROUND(C80,-5)</f>
        <v>22000000</v>
      </c>
      <c r="D84" s="18">
        <f t="shared" si="62"/>
        <v>16700000</v>
      </c>
      <c r="E84" s="18">
        <f t="shared" si="62"/>
        <v>22800000</v>
      </c>
      <c r="F84" s="18">
        <f t="shared" si="62"/>
        <v>19000000</v>
      </c>
      <c r="G84" s="18">
        <f t="shared" si="62"/>
        <v>15400000</v>
      </c>
      <c r="H84" s="19">
        <f t="shared" si="62"/>
        <v>17100000</v>
      </c>
      <c r="I84" s="15"/>
      <c r="J84" s="18">
        <f t="shared" ref="J84:Q84" si="63">+ROUND(J81,-5)+ROUND(J82,-5)+ROUND(J83,-5)+ROUND(J80,-5)</f>
        <v>11900000</v>
      </c>
      <c r="K84" s="18">
        <f t="shared" si="63"/>
        <v>10100000</v>
      </c>
      <c r="L84" s="18">
        <f t="shared" si="63"/>
        <v>7600000</v>
      </c>
      <c r="M84" s="18">
        <f t="shared" si="63"/>
        <v>9100000</v>
      </c>
      <c r="N84" s="18">
        <f t="shared" si="63"/>
        <v>8900000</v>
      </c>
      <c r="O84" s="18">
        <f t="shared" si="63"/>
        <v>13900000</v>
      </c>
      <c r="P84" s="18">
        <f t="shared" si="63"/>
        <v>9200000</v>
      </c>
      <c r="Q84" s="18">
        <f t="shared" si="63"/>
        <v>9800000</v>
      </c>
      <c r="R84" s="18">
        <f>SUM(R80:R83)</f>
        <v>6200000</v>
      </c>
      <c r="S84" s="18">
        <f>SUM(S80:S83)</f>
        <v>9200000</v>
      </c>
      <c r="T84" s="18">
        <f>SUM(T80:T83)</f>
        <v>6600000</v>
      </c>
      <c r="U84" s="18">
        <f>SUM(U80:U83)</f>
        <v>10500000</v>
      </c>
      <c r="V84" s="19">
        <f>SUM(V80:V83)</f>
        <v>6200000</v>
      </c>
    </row>
    <row r="85" spans="1:22" s="16" customFormat="1" ht="12" customHeight="1" thickBot="1" x14ac:dyDescent="0.3">
      <c r="A85" s="73"/>
      <c r="B85" s="25" t="s">
        <v>30</v>
      </c>
      <c r="C85" s="26">
        <f t="shared" ref="C85:H85" si="64">+C78+C84</f>
        <v>87500000</v>
      </c>
      <c r="D85" s="26">
        <f t="shared" si="64"/>
        <v>98100000</v>
      </c>
      <c r="E85" s="26">
        <f t="shared" si="64"/>
        <v>135100000</v>
      </c>
      <c r="F85" s="26">
        <f t="shared" si="64"/>
        <v>143000000</v>
      </c>
      <c r="G85" s="26">
        <f t="shared" si="64"/>
        <v>150000000</v>
      </c>
      <c r="H85" s="27">
        <f t="shared" si="64"/>
        <v>164300000</v>
      </c>
      <c r="I85" s="15"/>
      <c r="J85" s="26">
        <f t="shared" ref="J85:V85" si="65">+J78+J84</f>
        <v>44800000</v>
      </c>
      <c r="K85" s="26">
        <f t="shared" si="65"/>
        <v>42700000</v>
      </c>
      <c r="L85" s="26">
        <f t="shared" si="65"/>
        <v>44900000</v>
      </c>
      <c r="M85" s="26">
        <f t="shared" si="65"/>
        <v>53200000</v>
      </c>
      <c r="N85" s="26">
        <f t="shared" si="65"/>
        <v>62400000</v>
      </c>
      <c r="O85" s="26">
        <f t="shared" si="65"/>
        <v>72700000</v>
      </c>
      <c r="P85" s="26">
        <f t="shared" si="65"/>
        <v>69700000</v>
      </c>
      <c r="Q85" s="26">
        <f t="shared" si="65"/>
        <v>73300000</v>
      </c>
      <c r="R85" s="26">
        <f t="shared" si="65"/>
        <v>69600000</v>
      </c>
      <c r="S85" s="26">
        <f t="shared" si="65"/>
        <v>80400000</v>
      </c>
      <c r="T85" s="26">
        <f t="shared" si="65"/>
        <v>77000000</v>
      </c>
      <c r="U85" s="26">
        <f t="shared" si="65"/>
        <v>87300000</v>
      </c>
      <c r="V85" s="27">
        <f t="shared" si="65"/>
        <v>86300000</v>
      </c>
    </row>
    <row r="86" spans="1:22" s="16" customFormat="1" ht="20.25" customHeight="1" x14ac:dyDescent="0.25">
      <c r="A86" s="28"/>
      <c r="B86" s="30"/>
      <c r="C86" s="31"/>
      <c r="D86" s="31"/>
      <c r="E86" s="31"/>
      <c r="F86" s="31"/>
      <c r="G86" s="31"/>
      <c r="H86" s="31"/>
      <c r="I86" s="15"/>
      <c r="J86" s="31"/>
      <c r="K86" s="31"/>
      <c r="L86" s="31"/>
      <c r="M86" s="31"/>
      <c r="N86" s="31"/>
      <c r="O86" s="31"/>
      <c r="P86" s="31"/>
      <c r="Q86" s="31"/>
      <c r="R86" s="31"/>
      <c r="S86" s="31"/>
      <c r="T86" s="31"/>
      <c r="U86" s="31"/>
      <c r="V86" s="31"/>
    </row>
    <row r="87" spans="1:22" s="16" customFormat="1" ht="20.25" customHeight="1" thickBot="1" x14ac:dyDescent="0.3">
      <c r="A87" s="7"/>
      <c r="B87" s="8" t="s">
        <v>62</v>
      </c>
      <c r="C87" s="32" t="s">
        <v>208</v>
      </c>
      <c r="D87" s="32" t="s">
        <v>209</v>
      </c>
      <c r="E87" s="32" t="s">
        <v>210</v>
      </c>
      <c r="F87" s="32" t="s">
        <v>211</v>
      </c>
      <c r="G87" s="32" t="s">
        <v>212</v>
      </c>
      <c r="H87" s="32" t="s">
        <v>10</v>
      </c>
      <c r="I87" s="33"/>
      <c r="J87" s="32" t="s">
        <v>213</v>
      </c>
      <c r="K87" s="32" t="s">
        <v>214</v>
      </c>
      <c r="L87" s="32" t="s">
        <v>215</v>
      </c>
      <c r="M87" s="32" t="s">
        <v>216</v>
      </c>
      <c r="N87" s="32" t="s">
        <v>217</v>
      </c>
      <c r="O87" s="32" t="s">
        <v>218</v>
      </c>
      <c r="P87" s="32" t="s">
        <v>219</v>
      </c>
      <c r="Q87" s="32" t="s">
        <v>220</v>
      </c>
      <c r="R87" s="32" t="s">
        <v>221</v>
      </c>
      <c r="S87" s="32" t="s">
        <v>222</v>
      </c>
      <c r="T87" s="32" t="s">
        <v>223</v>
      </c>
      <c r="U87" s="34" t="s">
        <v>22</v>
      </c>
      <c r="V87" s="34" t="s">
        <v>23</v>
      </c>
    </row>
    <row r="88" spans="1:22" s="16" customFormat="1" ht="12" customHeight="1" thickTop="1" x14ac:dyDescent="0.25">
      <c r="A88" s="73" t="s">
        <v>63</v>
      </c>
      <c r="B88" s="12" t="s">
        <v>64</v>
      </c>
      <c r="C88" s="13">
        <v>11000000</v>
      </c>
      <c r="D88" s="13">
        <v>11200000</v>
      </c>
      <c r="E88" s="13">
        <v>15800000</v>
      </c>
      <c r="F88" s="13">
        <v>15600000</v>
      </c>
      <c r="G88" s="13">
        <v>18200000</v>
      </c>
      <c r="H88" s="14">
        <v>22800000</v>
      </c>
      <c r="I88" s="15"/>
      <c r="J88" s="13">
        <v>5700000</v>
      </c>
      <c r="K88" s="13">
        <f t="shared" ref="K88:K94" si="66">ROUND(C88,-5)-ROUND(J88,-5)</f>
        <v>5300000</v>
      </c>
      <c r="L88" s="13">
        <v>5000000</v>
      </c>
      <c r="M88" s="13">
        <f t="shared" ref="M88:M94" si="67">ROUND(D88,-5)-ROUND(L88,-5)</f>
        <v>6200000</v>
      </c>
      <c r="N88" s="13">
        <v>7200000</v>
      </c>
      <c r="O88" s="13">
        <f t="shared" ref="O88:O104" si="68">ROUND(E88,-5)-ROUND(N88,-5)</f>
        <v>8600000</v>
      </c>
      <c r="P88" s="13">
        <v>7800000</v>
      </c>
      <c r="Q88" s="13">
        <f t="shared" ref="Q88:Q104" si="69">ROUND(F88,-5)-ROUND(P88,-5)</f>
        <v>7800000</v>
      </c>
      <c r="R88" s="13">
        <v>8100000</v>
      </c>
      <c r="S88" s="13">
        <f t="shared" ref="S88:S105" si="70">G88-R88</f>
        <v>10100000</v>
      </c>
      <c r="T88" s="13">
        <v>10900000</v>
      </c>
      <c r="U88" s="13">
        <f t="shared" ref="U88:U105" si="71">H88-T88</f>
        <v>11900000</v>
      </c>
      <c r="V88" s="14">
        <v>13900000</v>
      </c>
    </row>
    <row r="89" spans="1:22" s="16" customFormat="1" ht="12" customHeight="1" x14ac:dyDescent="0.25">
      <c r="A89" s="73"/>
      <c r="B89" s="12" t="s">
        <v>32</v>
      </c>
      <c r="C89" s="13">
        <v>3000000</v>
      </c>
      <c r="D89" s="13">
        <v>1300000</v>
      </c>
      <c r="E89" s="13">
        <v>4700000</v>
      </c>
      <c r="F89" s="13">
        <v>2600000</v>
      </c>
      <c r="G89" s="13">
        <v>1300000</v>
      </c>
      <c r="H89" s="14">
        <v>1800000</v>
      </c>
      <c r="I89" s="15"/>
      <c r="J89" s="13">
        <v>2100000</v>
      </c>
      <c r="K89" s="13">
        <f t="shared" si="66"/>
        <v>900000</v>
      </c>
      <c r="L89" s="13">
        <v>500000</v>
      </c>
      <c r="M89" s="13">
        <f t="shared" si="67"/>
        <v>800000</v>
      </c>
      <c r="N89" s="13">
        <v>2400000</v>
      </c>
      <c r="O89" s="13">
        <f t="shared" si="68"/>
        <v>2300000</v>
      </c>
      <c r="P89" s="13">
        <v>1100000</v>
      </c>
      <c r="Q89" s="13">
        <f t="shared" si="69"/>
        <v>1500000</v>
      </c>
      <c r="R89" s="13">
        <v>500000</v>
      </c>
      <c r="S89" s="13">
        <f t="shared" si="70"/>
        <v>800000</v>
      </c>
      <c r="T89" s="13">
        <v>900000</v>
      </c>
      <c r="U89" s="13">
        <f t="shared" si="71"/>
        <v>900000</v>
      </c>
      <c r="V89" s="14">
        <v>600000</v>
      </c>
    </row>
    <row r="90" spans="1:22" s="16" customFormat="1" ht="12" customHeight="1" x14ac:dyDescent="0.25">
      <c r="A90" s="73"/>
      <c r="B90" s="12" t="s">
        <v>65</v>
      </c>
      <c r="C90" s="35">
        <v>63800000</v>
      </c>
      <c r="D90" s="35">
        <v>64100000</v>
      </c>
      <c r="E90" s="35">
        <v>78000000</v>
      </c>
      <c r="F90" s="35">
        <v>86700000</v>
      </c>
      <c r="G90" s="35">
        <v>84400000</v>
      </c>
      <c r="H90" s="14">
        <v>93600000</v>
      </c>
      <c r="J90" s="35">
        <v>33900000</v>
      </c>
      <c r="K90" s="35">
        <f t="shared" si="66"/>
        <v>29900000</v>
      </c>
      <c r="L90" s="35">
        <v>30600000</v>
      </c>
      <c r="M90" s="35">
        <f t="shared" si="67"/>
        <v>33500000</v>
      </c>
      <c r="N90" s="35">
        <v>37000000</v>
      </c>
      <c r="O90" s="35">
        <f t="shared" si="68"/>
        <v>41000000</v>
      </c>
      <c r="P90" s="35">
        <v>44300000</v>
      </c>
      <c r="Q90" s="35">
        <f t="shared" si="69"/>
        <v>42400000</v>
      </c>
      <c r="R90" s="35">
        <v>42000000</v>
      </c>
      <c r="S90" s="35">
        <f t="shared" si="70"/>
        <v>42400000</v>
      </c>
      <c r="T90" s="35">
        <v>47200000</v>
      </c>
      <c r="U90" s="35">
        <f t="shared" si="71"/>
        <v>46400000</v>
      </c>
      <c r="V90" s="14">
        <v>50700000</v>
      </c>
    </row>
    <row r="91" spans="1:22" s="16" customFormat="1" ht="12" customHeight="1" x14ac:dyDescent="0.25">
      <c r="A91" s="73"/>
      <c r="B91" s="12" t="s">
        <v>66</v>
      </c>
      <c r="C91" s="35">
        <v>5600000</v>
      </c>
      <c r="D91" s="35">
        <v>3900000</v>
      </c>
      <c r="E91" s="35">
        <v>4400000</v>
      </c>
      <c r="F91" s="35">
        <v>4900000</v>
      </c>
      <c r="G91" s="35">
        <v>4100000</v>
      </c>
      <c r="H91" s="14">
        <v>7600000</v>
      </c>
      <c r="J91" s="35">
        <v>3000000</v>
      </c>
      <c r="K91" s="35">
        <f t="shared" si="66"/>
        <v>2600000</v>
      </c>
      <c r="L91" s="35">
        <v>1900000</v>
      </c>
      <c r="M91" s="35">
        <f t="shared" si="67"/>
        <v>2000000</v>
      </c>
      <c r="N91" s="35">
        <v>2000000</v>
      </c>
      <c r="O91" s="35">
        <f t="shared" si="68"/>
        <v>2400000</v>
      </c>
      <c r="P91" s="35">
        <v>2700000</v>
      </c>
      <c r="Q91" s="35">
        <f t="shared" si="69"/>
        <v>2200000</v>
      </c>
      <c r="R91" s="35">
        <v>2000000</v>
      </c>
      <c r="S91" s="35">
        <f t="shared" si="70"/>
        <v>2100000</v>
      </c>
      <c r="T91" s="35">
        <v>3200000</v>
      </c>
      <c r="U91" s="35">
        <f t="shared" si="71"/>
        <v>4400000</v>
      </c>
      <c r="V91" s="14">
        <v>3900000</v>
      </c>
    </row>
    <row r="92" spans="1:22" s="16" customFormat="1" ht="12" customHeight="1" x14ac:dyDescent="0.25">
      <c r="A92" s="73"/>
      <c r="B92" s="12" t="s">
        <v>67</v>
      </c>
      <c r="C92" s="13">
        <v>500000</v>
      </c>
      <c r="D92" s="13">
        <v>5200000</v>
      </c>
      <c r="E92" s="13">
        <v>4500000</v>
      </c>
      <c r="F92" s="13">
        <v>3200000</v>
      </c>
      <c r="G92" s="13">
        <v>1800000</v>
      </c>
      <c r="H92" s="14">
        <v>900000</v>
      </c>
      <c r="I92" s="15"/>
      <c r="J92" s="13">
        <v>-300000</v>
      </c>
      <c r="K92" s="13">
        <f t="shared" si="66"/>
        <v>800000</v>
      </c>
      <c r="L92" s="13">
        <v>3000000</v>
      </c>
      <c r="M92" s="13">
        <f t="shared" si="67"/>
        <v>2200000</v>
      </c>
      <c r="N92" s="13">
        <v>1900000</v>
      </c>
      <c r="O92" s="13">
        <f t="shared" si="68"/>
        <v>2600000</v>
      </c>
      <c r="P92" s="13">
        <v>2300000</v>
      </c>
      <c r="Q92" s="13">
        <f t="shared" si="69"/>
        <v>900000</v>
      </c>
      <c r="R92" s="13">
        <v>1100000</v>
      </c>
      <c r="S92" s="13">
        <f t="shared" si="70"/>
        <v>700000</v>
      </c>
      <c r="T92" s="13">
        <v>600000</v>
      </c>
      <c r="U92" s="13">
        <f t="shared" si="71"/>
        <v>300000</v>
      </c>
      <c r="V92" s="14">
        <v>600000</v>
      </c>
    </row>
    <row r="93" spans="1:22" s="16" customFormat="1" ht="12" customHeight="1" x14ac:dyDescent="0.25">
      <c r="A93" s="73"/>
      <c r="B93" s="12" t="s">
        <v>68</v>
      </c>
      <c r="C93" s="13">
        <v>7100000</v>
      </c>
      <c r="D93" s="13">
        <v>6700000</v>
      </c>
      <c r="E93" s="13">
        <v>8200000</v>
      </c>
      <c r="F93" s="13">
        <v>9700000</v>
      </c>
      <c r="G93" s="13">
        <v>9300000</v>
      </c>
      <c r="H93" s="14">
        <v>10600000</v>
      </c>
      <c r="I93" s="15"/>
      <c r="J93" s="13">
        <v>3900000</v>
      </c>
      <c r="K93" s="13">
        <f t="shared" si="66"/>
        <v>3200000</v>
      </c>
      <c r="L93" s="13">
        <v>3000000</v>
      </c>
      <c r="M93" s="13">
        <f t="shared" si="67"/>
        <v>3700000</v>
      </c>
      <c r="N93" s="13">
        <v>3900000</v>
      </c>
      <c r="O93" s="13">
        <f t="shared" si="68"/>
        <v>4300000</v>
      </c>
      <c r="P93" s="13">
        <v>4800000</v>
      </c>
      <c r="Q93" s="13">
        <f t="shared" si="69"/>
        <v>4900000</v>
      </c>
      <c r="R93" s="13">
        <v>4700000</v>
      </c>
      <c r="S93" s="13">
        <f t="shared" si="70"/>
        <v>4600000</v>
      </c>
      <c r="T93" s="13">
        <v>5300000</v>
      </c>
      <c r="U93" s="13">
        <f t="shared" si="71"/>
        <v>5300000</v>
      </c>
      <c r="V93" s="14">
        <v>6100000</v>
      </c>
    </row>
    <row r="94" spans="1:22" s="16" customFormat="1" ht="12" customHeight="1" x14ac:dyDescent="0.25">
      <c r="A94" s="73"/>
      <c r="B94" s="12" t="s">
        <v>69</v>
      </c>
      <c r="C94" s="13">
        <v>-12800000</v>
      </c>
      <c r="D94" s="13">
        <v>-12600000</v>
      </c>
      <c r="E94" s="13">
        <v>-15900000</v>
      </c>
      <c r="F94" s="13">
        <v>-18700000</v>
      </c>
      <c r="G94" s="13">
        <v>-17200000</v>
      </c>
      <c r="H94" s="14">
        <v>-21700000</v>
      </c>
      <c r="I94" s="15"/>
      <c r="J94" s="13">
        <v>-7500000</v>
      </c>
      <c r="K94" s="13">
        <f t="shared" si="66"/>
        <v>-5300000</v>
      </c>
      <c r="L94" s="13">
        <v>-5800000</v>
      </c>
      <c r="M94" s="13">
        <f t="shared" si="67"/>
        <v>-6800000</v>
      </c>
      <c r="N94" s="13">
        <v>-7600000</v>
      </c>
      <c r="O94" s="13">
        <f t="shared" si="68"/>
        <v>-8300000</v>
      </c>
      <c r="P94" s="13">
        <v>-9700000</v>
      </c>
      <c r="Q94" s="13">
        <f t="shared" si="69"/>
        <v>-9000000</v>
      </c>
      <c r="R94" s="13">
        <v>-8800000</v>
      </c>
      <c r="S94" s="13">
        <f t="shared" si="70"/>
        <v>-8400000</v>
      </c>
      <c r="T94" s="13">
        <v>-9500000</v>
      </c>
      <c r="U94" s="13">
        <f t="shared" si="71"/>
        <v>-12200000</v>
      </c>
      <c r="V94" s="14">
        <v>-12100000</v>
      </c>
    </row>
    <row r="95" spans="1:22" s="16" customFormat="1" ht="12" customHeight="1" x14ac:dyDescent="0.25">
      <c r="A95" s="73"/>
      <c r="B95" s="12" t="s">
        <v>70</v>
      </c>
      <c r="C95" s="13">
        <v>0</v>
      </c>
      <c r="D95" s="13">
        <v>0</v>
      </c>
      <c r="E95" s="13">
        <v>-600000</v>
      </c>
      <c r="F95" s="13">
        <v>-800000</v>
      </c>
      <c r="G95" s="13">
        <v>-1600000</v>
      </c>
      <c r="H95" s="14">
        <v>-7200000</v>
      </c>
      <c r="I95" s="15"/>
      <c r="J95" s="13">
        <v>0</v>
      </c>
      <c r="K95" s="13">
        <v>0</v>
      </c>
      <c r="L95" s="13">
        <v>0</v>
      </c>
      <c r="M95" s="13">
        <v>0</v>
      </c>
      <c r="N95" s="13">
        <v>0</v>
      </c>
      <c r="O95" s="13">
        <f t="shared" si="68"/>
        <v>-600000</v>
      </c>
      <c r="P95" s="13">
        <v>-400000</v>
      </c>
      <c r="Q95" s="13">
        <f t="shared" si="69"/>
        <v>-400000</v>
      </c>
      <c r="R95" s="13">
        <v>-700000</v>
      </c>
      <c r="S95" s="13">
        <f t="shared" si="70"/>
        <v>-900000</v>
      </c>
      <c r="T95" s="13">
        <v>-3300000</v>
      </c>
      <c r="U95" s="13">
        <f t="shared" si="71"/>
        <v>-3900000</v>
      </c>
      <c r="V95" s="14">
        <v>-4200000</v>
      </c>
    </row>
    <row r="96" spans="1:22" s="16" customFormat="1" ht="12" customHeight="1" x14ac:dyDescent="0.25">
      <c r="A96" s="73"/>
      <c r="B96" s="15" t="s">
        <v>71</v>
      </c>
      <c r="C96" s="13">
        <v>0</v>
      </c>
      <c r="D96" s="13">
        <v>0</v>
      </c>
      <c r="E96" s="13">
        <v>0</v>
      </c>
      <c r="F96" s="13">
        <v>100000</v>
      </c>
      <c r="G96" s="13">
        <v>600000</v>
      </c>
      <c r="H96" s="14">
        <v>1300000</v>
      </c>
      <c r="I96" s="15"/>
      <c r="J96" s="13">
        <v>0</v>
      </c>
      <c r="K96" s="13">
        <v>0</v>
      </c>
      <c r="L96" s="13">
        <v>0</v>
      </c>
      <c r="M96" s="13">
        <v>0</v>
      </c>
      <c r="N96" s="13">
        <v>0</v>
      </c>
      <c r="O96" s="13">
        <f t="shared" si="68"/>
        <v>0</v>
      </c>
      <c r="P96" s="13">
        <v>0</v>
      </c>
      <c r="Q96" s="13">
        <f t="shared" si="69"/>
        <v>100000</v>
      </c>
      <c r="R96" s="13">
        <v>200000</v>
      </c>
      <c r="S96" s="13">
        <f t="shared" si="70"/>
        <v>400000</v>
      </c>
      <c r="T96" s="13">
        <v>400000</v>
      </c>
      <c r="U96" s="13">
        <f t="shared" si="71"/>
        <v>900000</v>
      </c>
      <c r="V96" s="14">
        <v>1300000</v>
      </c>
    </row>
    <row r="97" spans="1:22" s="16" customFormat="1" ht="12" customHeight="1" x14ac:dyDescent="0.25">
      <c r="A97" s="73"/>
      <c r="B97" s="12" t="s">
        <v>72</v>
      </c>
      <c r="C97" s="13">
        <v>-8500000</v>
      </c>
      <c r="D97" s="13">
        <v>-5200000</v>
      </c>
      <c r="E97" s="13">
        <v>-200000</v>
      </c>
      <c r="F97" s="13">
        <v>-600000</v>
      </c>
      <c r="G97" s="13">
        <v>-500000</v>
      </c>
      <c r="H97" s="14">
        <v>-200000</v>
      </c>
      <c r="I97" s="15"/>
      <c r="J97" s="13">
        <v>-7600000</v>
      </c>
      <c r="K97" s="13">
        <f t="shared" ref="K97:K104" si="72">ROUND(C97,-5)-ROUND(J97,-5)</f>
        <v>-900000</v>
      </c>
      <c r="L97" s="13">
        <v>-4100000</v>
      </c>
      <c r="M97" s="13">
        <f t="shared" ref="M97:M104" si="73">ROUND(D97,-5)-ROUND(L97,-5)</f>
        <v>-1100000</v>
      </c>
      <c r="N97" s="13">
        <v>-200000</v>
      </c>
      <c r="O97" s="13">
        <f t="shared" si="68"/>
        <v>0</v>
      </c>
      <c r="P97" s="13">
        <v>-100000</v>
      </c>
      <c r="Q97" s="13">
        <f t="shared" si="69"/>
        <v>-500000</v>
      </c>
      <c r="R97" s="13">
        <v>-600000</v>
      </c>
      <c r="S97" s="13">
        <f t="shared" si="70"/>
        <v>100000</v>
      </c>
      <c r="T97" s="13">
        <v>-100000</v>
      </c>
      <c r="U97" s="13">
        <f t="shared" si="71"/>
        <v>-100000</v>
      </c>
      <c r="V97" s="14">
        <v>-100000</v>
      </c>
    </row>
    <row r="98" spans="1:22" s="16" customFormat="1" ht="12" customHeight="1" x14ac:dyDescent="0.25">
      <c r="A98" s="73"/>
      <c r="B98" s="12" t="s">
        <v>73</v>
      </c>
      <c r="C98" s="13">
        <v>3800000</v>
      </c>
      <c r="D98" s="13">
        <v>3200000</v>
      </c>
      <c r="E98" s="13">
        <v>5200000</v>
      </c>
      <c r="F98" s="13">
        <v>6100000</v>
      </c>
      <c r="G98" s="13">
        <v>6600000</v>
      </c>
      <c r="H98" s="14">
        <v>9000000</v>
      </c>
      <c r="I98" s="15"/>
      <c r="J98" s="13">
        <v>1700000</v>
      </c>
      <c r="K98" s="13">
        <f t="shared" si="72"/>
        <v>2100000</v>
      </c>
      <c r="L98" s="13">
        <v>1500000</v>
      </c>
      <c r="M98" s="13">
        <f t="shared" si="73"/>
        <v>1700000</v>
      </c>
      <c r="N98" s="13">
        <v>2500000</v>
      </c>
      <c r="O98" s="13">
        <f t="shared" si="68"/>
        <v>2700000</v>
      </c>
      <c r="P98" s="13">
        <v>3200000</v>
      </c>
      <c r="Q98" s="13">
        <f t="shared" si="69"/>
        <v>2900000</v>
      </c>
      <c r="R98" s="13">
        <v>3000000</v>
      </c>
      <c r="S98" s="13">
        <f t="shared" si="70"/>
        <v>3600000</v>
      </c>
      <c r="T98" s="13">
        <v>4100000</v>
      </c>
      <c r="U98" s="13">
        <f t="shared" si="71"/>
        <v>4900000</v>
      </c>
      <c r="V98" s="14">
        <v>5100000</v>
      </c>
    </row>
    <row r="99" spans="1:22" s="16" customFormat="1" ht="12" customHeight="1" x14ac:dyDescent="0.25">
      <c r="A99" s="73"/>
      <c r="B99" s="12" t="s">
        <v>74</v>
      </c>
      <c r="C99" s="13">
        <v>2600000</v>
      </c>
      <c r="D99" s="13">
        <v>1100000</v>
      </c>
      <c r="E99" s="13">
        <v>2100000</v>
      </c>
      <c r="F99" s="13">
        <v>2000000</v>
      </c>
      <c r="G99" s="13">
        <v>1600000</v>
      </c>
      <c r="H99" s="14">
        <v>1600000</v>
      </c>
      <c r="I99" s="15"/>
      <c r="J99" s="13">
        <v>1600000</v>
      </c>
      <c r="K99" s="13">
        <f t="shared" si="72"/>
        <v>1000000</v>
      </c>
      <c r="L99" s="13">
        <v>200000</v>
      </c>
      <c r="M99" s="13">
        <f t="shared" si="73"/>
        <v>900000</v>
      </c>
      <c r="N99" s="13">
        <v>1400000</v>
      </c>
      <c r="O99" s="13">
        <f t="shared" si="68"/>
        <v>700000</v>
      </c>
      <c r="P99" s="13">
        <v>1200000</v>
      </c>
      <c r="Q99" s="13">
        <f t="shared" si="69"/>
        <v>800000</v>
      </c>
      <c r="R99" s="13">
        <v>1100000</v>
      </c>
      <c r="S99" s="13">
        <f t="shared" si="70"/>
        <v>500000</v>
      </c>
      <c r="T99" s="13">
        <v>1000000</v>
      </c>
      <c r="U99" s="13">
        <f t="shared" si="71"/>
        <v>600000</v>
      </c>
      <c r="V99" s="14">
        <v>1300000</v>
      </c>
    </row>
    <row r="100" spans="1:22" s="16" customFormat="1" ht="12" customHeight="1" x14ac:dyDescent="0.25">
      <c r="A100" s="73"/>
      <c r="B100" s="12" t="s">
        <v>75</v>
      </c>
      <c r="C100" s="13">
        <v>1200000</v>
      </c>
      <c r="D100" s="13">
        <v>1100000</v>
      </c>
      <c r="E100" s="13">
        <v>3300000</v>
      </c>
      <c r="F100" s="13">
        <v>2500000</v>
      </c>
      <c r="G100" s="13">
        <v>2000000</v>
      </c>
      <c r="H100" s="14">
        <v>2600000</v>
      </c>
      <c r="I100" s="15"/>
      <c r="J100" s="13">
        <v>1000000</v>
      </c>
      <c r="K100" s="13">
        <f t="shared" si="72"/>
        <v>200000</v>
      </c>
      <c r="L100" s="13">
        <v>200000</v>
      </c>
      <c r="M100" s="13">
        <f t="shared" si="73"/>
        <v>900000</v>
      </c>
      <c r="N100" s="13">
        <v>1200000</v>
      </c>
      <c r="O100" s="13">
        <f t="shared" si="68"/>
        <v>2100000</v>
      </c>
      <c r="P100" s="13">
        <v>1300000</v>
      </c>
      <c r="Q100" s="13">
        <f t="shared" si="69"/>
        <v>1200000</v>
      </c>
      <c r="R100" s="13">
        <v>1000000</v>
      </c>
      <c r="S100" s="13">
        <f t="shared" si="70"/>
        <v>1000000</v>
      </c>
      <c r="T100" s="13">
        <v>1300000</v>
      </c>
      <c r="U100" s="13">
        <f t="shared" si="71"/>
        <v>1300000</v>
      </c>
      <c r="V100" s="14">
        <v>1500000</v>
      </c>
    </row>
    <row r="101" spans="1:22" s="16" customFormat="1" ht="12" customHeight="1" x14ac:dyDescent="0.25">
      <c r="A101" s="73"/>
      <c r="B101" s="12" t="s">
        <v>76</v>
      </c>
      <c r="C101" s="13">
        <v>6900000</v>
      </c>
      <c r="D101" s="13">
        <v>-3100000</v>
      </c>
      <c r="E101" s="13">
        <v>-1000000</v>
      </c>
      <c r="F101" s="13">
        <v>-2300000</v>
      </c>
      <c r="G101" s="13">
        <v>700000</v>
      </c>
      <c r="H101" s="14">
        <v>600000</v>
      </c>
      <c r="I101" s="15"/>
      <c r="J101" s="13">
        <v>5800000</v>
      </c>
      <c r="K101" s="13">
        <f t="shared" si="72"/>
        <v>1100000</v>
      </c>
      <c r="L101" s="13">
        <v>-3700000</v>
      </c>
      <c r="M101" s="13">
        <f t="shared" si="73"/>
        <v>600000</v>
      </c>
      <c r="N101" s="13">
        <v>-100000</v>
      </c>
      <c r="O101" s="13">
        <f t="shared" si="68"/>
        <v>-900000</v>
      </c>
      <c r="P101" s="13">
        <v>-1500000</v>
      </c>
      <c r="Q101" s="13">
        <f t="shared" si="69"/>
        <v>-800000</v>
      </c>
      <c r="R101" s="13">
        <v>400000</v>
      </c>
      <c r="S101" s="13">
        <f t="shared" si="70"/>
        <v>300000</v>
      </c>
      <c r="T101" s="13">
        <v>100000</v>
      </c>
      <c r="U101" s="13">
        <f t="shared" si="71"/>
        <v>500000</v>
      </c>
      <c r="V101" s="14">
        <v>-500000</v>
      </c>
    </row>
    <row r="102" spans="1:22" s="16" customFormat="1" ht="12" customHeight="1" x14ac:dyDescent="0.25">
      <c r="A102" s="73"/>
      <c r="B102" s="12" t="s">
        <v>77</v>
      </c>
      <c r="C102" s="13">
        <v>1000000</v>
      </c>
      <c r="D102" s="13">
        <v>700000</v>
      </c>
      <c r="E102" s="13">
        <v>600000</v>
      </c>
      <c r="F102" s="13">
        <v>1600000</v>
      </c>
      <c r="G102" s="13">
        <v>100000</v>
      </c>
      <c r="H102" s="14">
        <v>900000</v>
      </c>
      <c r="I102" s="15"/>
      <c r="J102" s="13">
        <v>700000</v>
      </c>
      <c r="K102" s="13">
        <f t="shared" si="72"/>
        <v>300000</v>
      </c>
      <c r="L102" s="13">
        <v>700000</v>
      </c>
      <c r="M102" s="13">
        <f t="shared" si="73"/>
        <v>0</v>
      </c>
      <c r="N102" s="13">
        <v>400000</v>
      </c>
      <c r="O102" s="13">
        <f t="shared" si="68"/>
        <v>200000</v>
      </c>
      <c r="P102" s="13">
        <v>1000000</v>
      </c>
      <c r="Q102" s="13">
        <f t="shared" si="69"/>
        <v>600000</v>
      </c>
      <c r="R102" s="13">
        <v>100000</v>
      </c>
      <c r="S102" s="13">
        <f t="shared" si="70"/>
        <v>0</v>
      </c>
      <c r="T102" s="13">
        <v>0</v>
      </c>
      <c r="U102" s="13">
        <f t="shared" si="71"/>
        <v>900000</v>
      </c>
      <c r="V102" s="14">
        <v>0</v>
      </c>
    </row>
    <row r="103" spans="1:22" s="16" customFormat="1" ht="12" customHeight="1" x14ac:dyDescent="0.25">
      <c r="A103" s="73"/>
      <c r="B103" s="12" t="s">
        <v>78</v>
      </c>
      <c r="C103" s="13">
        <v>-800000</v>
      </c>
      <c r="D103" s="13">
        <v>500000</v>
      </c>
      <c r="E103" s="13">
        <v>-600000</v>
      </c>
      <c r="F103" s="13">
        <v>-100000</v>
      </c>
      <c r="G103" s="13">
        <v>1700000</v>
      </c>
      <c r="H103" s="14">
        <v>100000</v>
      </c>
      <c r="I103" s="15"/>
      <c r="J103" s="13">
        <v>-1400000</v>
      </c>
      <c r="K103" s="13">
        <f t="shared" si="72"/>
        <v>600000</v>
      </c>
      <c r="L103" s="13">
        <v>-100000</v>
      </c>
      <c r="M103" s="13">
        <f t="shared" si="73"/>
        <v>600000</v>
      </c>
      <c r="N103" s="13">
        <v>200000</v>
      </c>
      <c r="O103" s="13">
        <f t="shared" si="68"/>
        <v>-800000</v>
      </c>
      <c r="P103" s="13">
        <v>900000</v>
      </c>
      <c r="Q103" s="13">
        <f t="shared" si="69"/>
        <v>-1000000</v>
      </c>
      <c r="R103" s="13">
        <v>800000</v>
      </c>
      <c r="S103" s="13">
        <f t="shared" si="70"/>
        <v>900000</v>
      </c>
      <c r="T103" s="13">
        <v>-800000</v>
      </c>
      <c r="U103" s="13">
        <f t="shared" si="71"/>
        <v>900000</v>
      </c>
      <c r="V103" s="14">
        <v>-500000</v>
      </c>
    </row>
    <row r="104" spans="1:22" s="16" customFormat="1" ht="12" customHeight="1" x14ac:dyDescent="0.25">
      <c r="A104" s="73"/>
      <c r="B104" s="12" t="s">
        <v>79</v>
      </c>
      <c r="C104" s="13">
        <v>500000</v>
      </c>
      <c r="D104" s="13">
        <v>500000</v>
      </c>
      <c r="E104" s="13">
        <v>500000</v>
      </c>
      <c r="F104" s="13">
        <v>500000</v>
      </c>
      <c r="G104" s="13">
        <v>1000000</v>
      </c>
      <c r="H104" s="14">
        <v>700000</v>
      </c>
      <c r="I104" s="15"/>
      <c r="J104" s="13">
        <v>200000</v>
      </c>
      <c r="K104" s="13">
        <f t="shared" si="72"/>
        <v>300000</v>
      </c>
      <c r="L104" s="13">
        <v>300000</v>
      </c>
      <c r="M104" s="13">
        <f t="shared" si="73"/>
        <v>200000</v>
      </c>
      <c r="N104" s="13">
        <v>300000</v>
      </c>
      <c r="O104" s="13">
        <f t="shared" si="68"/>
        <v>200000</v>
      </c>
      <c r="P104" s="13">
        <v>300000</v>
      </c>
      <c r="Q104" s="13">
        <f t="shared" si="69"/>
        <v>200000</v>
      </c>
      <c r="R104" s="13">
        <v>300000</v>
      </c>
      <c r="S104" s="13">
        <f t="shared" si="70"/>
        <v>700000</v>
      </c>
      <c r="T104" s="13">
        <v>300000</v>
      </c>
      <c r="U104" s="13">
        <f t="shared" si="71"/>
        <v>400000</v>
      </c>
      <c r="V104" s="14">
        <v>300000</v>
      </c>
    </row>
    <row r="105" spans="1:22" s="16" customFormat="1" ht="12" customHeight="1" x14ac:dyDescent="0.25">
      <c r="A105" s="73"/>
      <c r="B105" s="12" t="s">
        <v>80</v>
      </c>
      <c r="C105" s="13">
        <v>14000000</v>
      </c>
      <c r="D105" s="13">
        <v>13000000</v>
      </c>
      <c r="E105" s="13">
        <v>15500000</v>
      </c>
      <c r="F105" s="13">
        <v>16700000</v>
      </c>
      <c r="G105" s="13">
        <v>14300000</v>
      </c>
      <c r="H105" s="14">
        <v>11100000</v>
      </c>
      <c r="I105" s="15"/>
      <c r="J105" s="13">
        <v>8500000</v>
      </c>
      <c r="K105" s="13">
        <f>ROUND(C105,-5)-ROUND(J105,-5)</f>
        <v>5500000</v>
      </c>
      <c r="L105" s="13">
        <v>5300000</v>
      </c>
      <c r="M105" s="13">
        <f>ROUND(D105,-5)-ROUND(L105,-5)</f>
        <v>7700000</v>
      </c>
      <c r="N105" s="13">
        <v>6800000</v>
      </c>
      <c r="O105" s="13">
        <f>ROUND(E105,-5)-ROUND(N105,-5)</f>
        <v>8700000</v>
      </c>
      <c r="P105" s="13">
        <v>8000000</v>
      </c>
      <c r="Q105" s="13">
        <f>ROUND(F105,-5)-ROUND(P105,-5)</f>
        <v>8700000</v>
      </c>
      <c r="R105" s="13">
        <v>7200000</v>
      </c>
      <c r="S105" s="13">
        <f t="shared" si="70"/>
        <v>7100000</v>
      </c>
      <c r="T105" s="13">
        <v>5400000</v>
      </c>
      <c r="U105" s="13">
        <f t="shared" si="71"/>
        <v>5700000</v>
      </c>
      <c r="V105" s="14">
        <v>6000000</v>
      </c>
    </row>
    <row r="106" spans="1:22" s="16" customFormat="1" ht="12" customHeight="1" thickBot="1" x14ac:dyDescent="0.3">
      <c r="A106" s="73"/>
      <c r="B106" s="25" t="s">
        <v>81</v>
      </c>
      <c r="C106" s="36">
        <f t="shared" ref="C106:H106" si="74">+ROUND(C103,-5)+ROUND(C104,-5)+ROUND(C105,-5)+ROUND(C88,-5)+ROUND(C89,-5)+ROUND(C90,-5)+ROUND(C92,-5)+ROUND(C93,-5)+ROUND(C94,-5)+ROUND(C97,-5)+ROUND(C98,-5)+ROUND(C99,-5)+ROUND(C100,-5)+ROUND(C101,-5)+ROUND(C102,-5)+ROUND(C95,5)+ROUND(C96,5)+ROUND(C91,-5)</f>
        <v>98900000</v>
      </c>
      <c r="D106" s="36">
        <f t="shared" si="74"/>
        <v>91600000</v>
      </c>
      <c r="E106" s="36">
        <f t="shared" si="74"/>
        <v>124500000</v>
      </c>
      <c r="F106" s="36">
        <f t="shared" si="74"/>
        <v>129700000</v>
      </c>
      <c r="G106" s="36">
        <f t="shared" si="74"/>
        <v>128400000</v>
      </c>
      <c r="H106" s="27">
        <f t="shared" si="74"/>
        <v>136100000</v>
      </c>
      <c r="J106" s="36">
        <f t="shared" ref="J106:V106" si="75">+ROUND(J103,-5)+ROUND(J104,-5)+ROUND(J105,-5)+ROUND(J88,-5)+ROUND(J89,-5)+ROUND(J90,-5)+ROUND(J92,-5)+ROUND(J93,-5)+ROUND(J94,-5)+ROUND(J97,-5)+ROUND(J98,-5)+ROUND(J99,-5)+ROUND(J100,-5)+ROUND(J101,-5)+ROUND(J102,-5)+ROUND(J95,5)+ROUND(J96,5)+ROUND(J91,-5)</f>
        <v>51300000</v>
      </c>
      <c r="K106" s="36">
        <f t="shared" si="75"/>
        <v>47600000</v>
      </c>
      <c r="L106" s="36">
        <f t="shared" si="75"/>
        <v>38500000</v>
      </c>
      <c r="M106" s="36">
        <f t="shared" si="75"/>
        <v>53100000</v>
      </c>
      <c r="N106" s="36">
        <f t="shared" si="75"/>
        <v>59300000</v>
      </c>
      <c r="O106" s="36">
        <f t="shared" si="75"/>
        <v>65200000</v>
      </c>
      <c r="P106" s="36">
        <f t="shared" si="75"/>
        <v>67200000</v>
      </c>
      <c r="Q106" s="36">
        <f t="shared" si="75"/>
        <v>62500000</v>
      </c>
      <c r="R106" s="36">
        <f t="shared" si="75"/>
        <v>62400000</v>
      </c>
      <c r="S106" s="36">
        <f t="shared" si="75"/>
        <v>66000000</v>
      </c>
      <c r="T106" s="36">
        <f t="shared" si="75"/>
        <v>67000000</v>
      </c>
      <c r="U106" s="36">
        <f t="shared" si="75"/>
        <v>69100000</v>
      </c>
      <c r="V106" s="27">
        <f t="shared" si="75"/>
        <v>73900000</v>
      </c>
    </row>
    <row r="107" spans="1:22" s="16" customFormat="1" ht="20.25" customHeight="1" x14ac:dyDescent="0.25">
      <c r="A107" s="28"/>
      <c r="B107" s="37"/>
      <c r="C107" s="37"/>
      <c r="D107" s="37"/>
      <c r="E107" s="37"/>
      <c r="F107" s="37"/>
      <c r="G107" s="37"/>
      <c r="H107" s="37"/>
      <c r="I107" s="15"/>
      <c r="J107" s="37"/>
      <c r="K107" s="37"/>
      <c r="L107" s="37"/>
      <c r="M107" s="37"/>
      <c r="N107" s="37"/>
      <c r="O107" s="37"/>
      <c r="P107" s="37"/>
      <c r="Q107" s="37"/>
      <c r="R107" s="37"/>
      <c r="S107" s="37"/>
      <c r="T107" s="37"/>
      <c r="U107" s="37"/>
      <c r="V107" s="37"/>
    </row>
    <row r="108" spans="1:22" s="16" customFormat="1" ht="20.25" customHeight="1" thickBot="1" x14ac:dyDescent="0.3">
      <c r="A108" s="7"/>
      <c r="B108" s="8" t="s">
        <v>82</v>
      </c>
      <c r="C108" s="9" t="s">
        <v>5</v>
      </c>
      <c r="D108" s="9" t="s">
        <v>6</v>
      </c>
      <c r="E108" s="32" t="s">
        <v>210</v>
      </c>
      <c r="F108" s="32" t="s">
        <v>211</v>
      </c>
      <c r="G108" s="32" t="s">
        <v>212</v>
      </c>
      <c r="H108" s="9" t="s">
        <v>10</v>
      </c>
      <c r="I108" s="10"/>
      <c r="J108" s="9" t="s">
        <v>11</v>
      </c>
      <c r="K108" s="9" t="s">
        <v>12</v>
      </c>
      <c r="L108" s="9" t="s">
        <v>13</v>
      </c>
      <c r="M108" s="9" t="s">
        <v>14</v>
      </c>
      <c r="N108" s="9" t="s">
        <v>15</v>
      </c>
      <c r="O108" s="32" t="s">
        <v>218</v>
      </c>
      <c r="P108" s="32" t="s">
        <v>219</v>
      </c>
      <c r="Q108" s="32" t="s">
        <v>220</v>
      </c>
      <c r="R108" s="32" t="s">
        <v>221</v>
      </c>
      <c r="S108" s="32" t="s">
        <v>222</v>
      </c>
      <c r="T108" s="9" t="s">
        <v>21</v>
      </c>
      <c r="U108" s="9" t="s">
        <v>22</v>
      </c>
      <c r="V108" s="9" t="s">
        <v>23</v>
      </c>
    </row>
    <row r="109" spans="1:22" s="16" customFormat="1" ht="12" customHeight="1" thickTop="1" x14ac:dyDescent="0.25">
      <c r="A109" s="73" t="s">
        <v>83</v>
      </c>
      <c r="B109" s="12" t="s">
        <v>44</v>
      </c>
      <c r="C109" s="13">
        <f t="shared" ref="C109:H109" si="76">+C63</f>
        <v>-11400000</v>
      </c>
      <c r="D109" s="13">
        <f t="shared" si="76"/>
        <v>6500000</v>
      </c>
      <c r="E109" s="13">
        <f t="shared" si="76"/>
        <v>10600000</v>
      </c>
      <c r="F109" s="13">
        <f t="shared" si="76"/>
        <v>13300000</v>
      </c>
      <c r="G109" s="13">
        <f t="shared" si="76"/>
        <v>21600000</v>
      </c>
      <c r="H109" s="14">
        <f t="shared" si="76"/>
        <v>28200000</v>
      </c>
      <c r="I109" s="15"/>
      <c r="J109" s="13">
        <f t="shared" ref="J109:V109" si="77">+J63</f>
        <v>-6500000</v>
      </c>
      <c r="K109" s="13">
        <f t="shared" si="77"/>
        <v>-4900000</v>
      </c>
      <c r="L109" s="13">
        <f t="shared" si="77"/>
        <v>6400000</v>
      </c>
      <c r="M109" s="13">
        <f t="shared" si="77"/>
        <v>100000</v>
      </c>
      <c r="N109" s="13">
        <f t="shared" si="77"/>
        <v>3100000</v>
      </c>
      <c r="O109" s="13">
        <f t="shared" si="77"/>
        <v>7500000</v>
      </c>
      <c r="P109" s="13">
        <f t="shared" si="77"/>
        <v>2500000</v>
      </c>
      <c r="Q109" s="13">
        <f t="shared" si="77"/>
        <v>10800000</v>
      </c>
      <c r="R109" s="13">
        <f t="shared" si="77"/>
        <v>7200000</v>
      </c>
      <c r="S109" s="13">
        <f t="shared" si="77"/>
        <v>14400000</v>
      </c>
      <c r="T109" s="13">
        <f t="shared" si="77"/>
        <v>10000000</v>
      </c>
      <c r="U109" s="13">
        <f t="shared" si="77"/>
        <v>18200000</v>
      </c>
      <c r="V109" s="14">
        <f t="shared" si="77"/>
        <v>12400000</v>
      </c>
    </row>
    <row r="110" spans="1:22" s="16" customFormat="1" ht="12" customHeight="1" x14ac:dyDescent="0.25">
      <c r="A110" s="73"/>
      <c r="B110" s="12" t="s">
        <v>84</v>
      </c>
      <c r="C110" s="13">
        <f t="shared" ref="C110:H110" si="78">+C92</f>
        <v>500000</v>
      </c>
      <c r="D110" s="13">
        <f t="shared" si="78"/>
        <v>5200000</v>
      </c>
      <c r="E110" s="13">
        <f t="shared" si="78"/>
        <v>4500000</v>
      </c>
      <c r="F110" s="13">
        <f t="shared" si="78"/>
        <v>3200000</v>
      </c>
      <c r="G110" s="13">
        <f t="shared" si="78"/>
        <v>1800000</v>
      </c>
      <c r="H110" s="14">
        <f t="shared" si="78"/>
        <v>900000</v>
      </c>
      <c r="I110" s="15"/>
      <c r="J110" s="13">
        <f t="shared" ref="J110:V110" si="79">+J92</f>
        <v>-300000</v>
      </c>
      <c r="K110" s="13">
        <f t="shared" si="79"/>
        <v>800000</v>
      </c>
      <c r="L110" s="13">
        <f t="shared" si="79"/>
        <v>3000000</v>
      </c>
      <c r="M110" s="13">
        <f t="shared" si="79"/>
        <v>2200000</v>
      </c>
      <c r="N110" s="13">
        <f t="shared" si="79"/>
        <v>1900000</v>
      </c>
      <c r="O110" s="13">
        <f t="shared" si="79"/>
        <v>2600000</v>
      </c>
      <c r="P110" s="13">
        <f t="shared" si="79"/>
        <v>2300000</v>
      </c>
      <c r="Q110" s="13">
        <f t="shared" si="79"/>
        <v>900000</v>
      </c>
      <c r="R110" s="13">
        <f t="shared" si="79"/>
        <v>1100000</v>
      </c>
      <c r="S110" s="13">
        <f t="shared" si="79"/>
        <v>700000</v>
      </c>
      <c r="T110" s="13">
        <f t="shared" si="79"/>
        <v>600000</v>
      </c>
      <c r="U110" s="13">
        <f t="shared" si="79"/>
        <v>300000</v>
      </c>
      <c r="V110" s="14">
        <f t="shared" si="79"/>
        <v>600000</v>
      </c>
    </row>
    <row r="111" spans="1:22" s="16" customFormat="1" ht="12" customHeight="1" x14ac:dyDescent="0.25">
      <c r="A111" s="73"/>
      <c r="B111" s="38" t="s">
        <v>85</v>
      </c>
      <c r="C111" s="39">
        <f t="shared" ref="C111:H111" si="80">+ROUND(C109,-5)+ROUND(C110,-5)</f>
        <v>-10900000</v>
      </c>
      <c r="D111" s="39">
        <f t="shared" si="80"/>
        <v>11700000</v>
      </c>
      <c r="E111" s="39">
        <f t="shared" si="80"/>
        <v>15100000</v>
      </c>
      <c r="F111" s="39">
        <f t="shared" si="80"/>
        <v>16500000</v>
      </c>
      <c r="G111" s="39">
        <f t="shared" si="80"/>
        <v>23400000</v>
      </c>
      <c r="H111" s="40">
        <f t="shared" si="80"/>
        <v>29100000</v>
      </c>
      <c r="I111" s="15"/>
      <c r="J111" s="39">
        <f t="shared" ref="J111:V111" si="81">+ROUND(J109,-5)+ROUND(J110,-5)</f>
        <v>-6800000</v>
      </c>
      <c r="K111" s="39">
        <f t="shared" si="81"/>
        <v>-4100000</v>
      </c>
      <c r="L111" s="39">
        <f t="shared" si="81"/>
        <v>9400000</v>
      </c>
      <c r="M111" s="39">
        <f t="shared" si="81"/>
        <v>2300000</v>
      </c>
      <c r="N111" s="39">
        <f t="shared" si="81"/>
        <v>5000000</v>
      </c>
      <c r="O111" s="39">
        <f t="shared" si="81"/>
        <v>10100000</v>
      </c>
      <c r="P111" s="39">
        <f t="shared" si="81"/>
        <v>4800000</v>
      </c>
      <c r="Q111" s="39">
        <f t="shared" si="81"/>
        <v>11700000</v>
      </c>
      <c r="R111" s="39">
        <f t="shared" si="81"/>
        <v>8300000</v>
      </c>
      <c r="S111" s="39">
        <f t="shared" si="81"/>
        <v>15100000</v>
      </c>
      <c r="T111" s="39">
        <f t="shared" si="81"/>
        <v>10600000</v>
      </c>
      <c r="U111" s="39">
        <f t="shared" si="81"/>
        <v>18500000</v>
      </c>
      <c r="V111" s="40">
        <f t="shared" si="81"/>
        <v>13000000</v>
      </c>
    </row>
    <row r="112" spans="1:22" s="16" customFormat="1" ht="12" customHeight="1" x14ac:dyDescent="0.25">
      <c r="A112" s="73"/>
      <c r="B112" s="12" t="s">
        <v>69</v>
      </c>
      <c r="C112" s="13">
        <f t="shared" ref="C112:H112" si="82">+C94</f>
        <v>-12800000</v>
      </c>
      <c r="D112" s="13">
        <f t="shared" si="82"/>
        <v>-12600000</v>
      </c>
      <c r="E112" s="13">
        <f t="shared" si="82"/>
        <v>-15900000</v>
      </c>
      <c r="F112" s="13">
        <f t="shared" si="82"/>
        <v>-18700000</v>
      </c>
      <c r="G112" s="13">
        <f t="shared" si="82"/>
        <v>-17200000</v>
      </c>
      <c r="H112" s="14">
        <f t="shared" si="82"/>
        <v>-21700000</v>
      </c>
      <c r="I112" s="15"/>
      <c r="J112" s="13">
        <f t="shared" ref="J112:V112" si="83">+J94</f>
        <v>-7500000</v>
      </c>
      <c r="K112" s="13">
        <f t="shared" si="83"/>
        <v>-5300000</v>
      </c>
      <c r="L112" s="13">
        <f t="shared" si="83"/>
        <v>-5800000</v>
      </c>
      <c r="M112" s="13">
        <f t="shared" si="83"/>
        <v>-6800000</v>
      </c>
      <c r="N112" s="13">
        <f t="shared" si="83"/>
        <v>-7600000</v>
      </c>
      <c r="O112" s="13">
        <f t="shared" si="83"/>
        <v>-8300000</v>
      </c>
      <c r="P112" s="13">
        <f t="shared" si="83"/>
        <v>-9700000</v>
      </c>
      <c r="Q112" s="13">
        <f t="shared" si="83"/>
        <v>-9000000</v>
      </c>
      <c r="R112" s="13">
        <f t="shared" si="83"/>
        <v>-8800000</v>
      </c>
      <c r="S112" s="13">
        <f t="shared" si="83"/>
        <v>-8400000</v>
      </c>
      <c r="T112" s="13">
        <f t="shared" si="83"/>
        <v>-9500000</v>
      </c>
      <c r="U112" s="13">
        <f t="shared" si="83"/>
        <v>-12200000</v>
      </c>
      <c r="V112" s="14">
        <f t="shared" si="83"/>
        <v>-12100000</v>
      </c>
    </row>
    <row r="113" spans="1:22" s="16" customFormat="1" ht="12" customHeight="1" x14ac:dyDescent="0.25">
      <c r="A113" s="73"/>
      <c r="B113" s="12" t="s">
        <v>86</v>
      </c>
      <c r="C113" s="13">
        <f t="shared" ref="C113:H113" si="84">C95+C96</f>
        <v>0</v>
      </c>
      <c r="D113" s="13">
        <f t="shared" si="84"/>
        <v>0</v>
      </c>
      <c r="E113" s="13">
        <f t="shared" si="84"/>
        <v>-600000</v>
      </c>
      <c r="F113" s="13">
        <f t="shared" si="84"/>
        <v>-700000</v>
      </c>
      <c r="G113" s="13">
        <f t="shared" si="84"/>
        <v>-1000000</v>
      </c>
      <c r="H113" s="14">
        <f t="shared" si="84"/>
        <v>-5900000</v>
      </c>
      <c r="I113" s="15"/>
      <c r="J113" s="13">
        <f t="shared" ref="J113:V113" si="85">J95+J96</f>
        <v>0</v>
      </c>
      <c r="K113" s="13">
        <f t="shared" si="85"/>
        <v>0</v>
      </c>
      <c r="L113" s="13">
        <f t="shared" si="85"/>
        <v>0</v>
      </c>
      <c r="M113" s="13">
        <f t="shared" si="85"/>
        <v>0</v>
      </c>
      <c r="N113" s="13">
        <f t="shared" si="85"/>
        <v>0</v>
      </c>
      <c r="O113" s="13">
        <f t="shared" si="85"/>
        <v>-600000</v>
      </c>
      <c r="P113" s="13">
        <f t="shared" si="85"/>
        <v>-400000</v>
      </c>
      <c r="Q113" s="13">
        <f t="shared" si="85"/>
        <v>-300000</v>
      </c>
      <c r="R113" s="13">
        <f t="shared" si="85"/>
        <v>-500000</v>
      </c>
      <c r="S113" s="13">
        <f t="shared" si="85"/>
        <v>-500000</v>
      </c>
      <c r="T113" s="13">
        <f t="shared" si="85"/>
        <v>-2900000</v>
      </c>
      <c r="U113" s="13">
        <f t="shared" si="85"/>
        <v>-3000000</v>
      </c>
      <c r="V113" s="14">
        <f t="shared" si="85"/>
        <v>-2900000</v>
      </c>
    </row>
    <row r="114" spans="1:22" s="16" customFormat="1" ht="12" customHeight="1" x14ac:dyDescent="0.25">
      <c r="A114" s="73"/>
      <c r="B114" s="12" t="s">
        <v>87</v>
      </c>
      <c r="C114" s="13">
        <f t="shared" ref="C114:H114" si="86">+C189</f>
        <v>-5600000</v>
      </c>
      <c r="D114" s="13">
        <f t="shared" si="86"/>
        <v>-3000000</v>
      </c>
      <c r="E114" s="13">
        <f t="shared" si="86"/>
        <v>-5100000</v>
      </c>
      <c r="F114" s="13">
        <f t="shared" si="86"/>
        <v>-5300000</v>
      </c>
      <c r="G114" s="13">
        <f t="shared" si="86"/>
        <v>-6000000</v>
      </c>
      <c r="H114" s="14">
        <f t="shared" si="86"/>
        <v>-6500000</v>
      </c>
      <c r="I114" s="15"/>
      <c r="J114" s="13">
        <f t="shared" ref="J114:V114" si="87">+J189</f>
        <v>-2100000</v>
      </c>
      <c r="K114" s="13">
        <f t="shared" si="87"/>
        <v>-3500000</v>
      </c>
      <c r="L114" s="13">
        <f t="shared" si="87"/>
        <v>-1600000</v>
      </c>
      <c r="M114" s="13">
        <f t="shared" si="87"/>
        <v>-1400000</v>
      </c>
      <c r="N114" s="13">
        <f t="shared" si="87"/>
        <v>-2500000</v>
      </c>
      <c r="O114" s="13">
        <f t="shared" si="87"/>
        <v>-2600000</v>
      </c>
      <c r="P114" s="13">
        <f t="shared" si="87"/>
        <v>-2700000</v>
      </c>
      <c r="Q114" s="13">
        <f t="shared" si="87"/>
        <v>-2600000</v>
      </c>
      <c r="R114" s="13">
        <f t="shared" si="87"/>
        <v>-3000000</v>
      </c>
      <c r="S114" s="13">
        <f t="shared" si="87"/>
        <v>-3000000</v>
      </c>
      <c r="T114" s="13">
        <f t="shared" si="87"/>
        <v>-3300000</v>
      </c>
      <c r="U114" s="13">
        <f t="shared" si="87"/>
        <v>-3200000</v>
      </c>
      <c r="V114" s="14">
        <f t="shared" si="87"/>
        <v>-3200000</v>
      </c>
    </row>
    <row r="115" spans="1:22" s="16" customFormat="1" ht="12" customHeight="1" thickBot="1" x14ac:dyDescent="0.3">
      <c r="A115" s="73"/>
      <c r="B115" s="25" t="s">
        <v>83</v>
      </c>
      <c r="C115" s="26">
        <f t="array" ref="C115">SUM(ROUND(C111:C114,-5))</f>
        <v>-29300000</v>
      </c>
      <c r="D115" s="26">
        <f t="array" ref="D115">SUM(ROUND(D111:D114,-5))</f>
        <v>-3900000</v>
      </c>
      <c r="E115" s="26">
        <f t="array" ref="E115">SUM(ROUND(E111:E114,-5))</f>
        <v>-6500000</v>
      </c>
      <c r="F115" s="26">
        <f t="array" ref="F115">SUM(ROUND(F111:F114,-5))</f>
        <v>-8200000</v>
      </c>
      <c r="G115" s="26">
        <f t="array" ref="G115">SUM(ROUND(G111:G114,-5))</f>
        <v>-800000</v>
      </c>
      <c r="H115" s="27">
        <f>SUM(H111:H114)</f>
        <v>-5000000</v>
      </c>
      <c r="I115" s="15"/>
      <c r="J115" s="26">
        <f t="array" ref="J115">SUM(ROUND(J111:J114,-5))</f>
        <v>-16400000</v>
      </c>
      <c r="K115" s="26">
        <f t="array" ref="K115">SUM(ROUND(K111:K114,-5))</f>
        <v>-12900000</v>
      </c>
      <c r="L115" s="26">
        <f t="array" ref="L115">SUM(ROUND(L111:L114,-5))</f>
        <v>2000000</v>
      </c>
      <c r="M115" s="26">
        <f t="array" ref="M115">SUM(ROUND(M111:M114,-5))</f>
        <v>-5900000</v>
      </c>
      <c r="N115" s="26">
        <f t="array" ref="N115">SUM(ROUND(N111:N114,-5))</f>
        <v>-5100000</v>
      </c>
      <c r="O115" s="26">
        <f t="array" ref="O115">SUM(ROUND(O111:O114,-5))</f>
        <v>-1400000</v>
      </c>
      <c r="P115" s="26">
        <f t="array" ref="P115">SUM(ROUND(P111:P114,-5))</f>
        <v>-8000000</v>
      </c>
      <c r="Q115" s="26">
        <f t="array" ref="Q115">SUM(ROUND(Q111:Q114,-5))</f>
        <v>-200000</v>
      </c>
      <c r="R115" s="26">
        <f t="array" ref="R115">SUM(ROUND(R111:R114,-5))</f>
        <v>-4000000</v>
      </c>
      <c r="S115" s="26">
        <f t="array" ref="S115">SUM(ROUND(S111:S114,-5))</f>
        <v>3200000</v>
      </c>
      <c r="T115" s="26">
        <f t="array" ref="T115">SUM(ROUND(T111:T114,-5))</f>
        <v>-5100000</v>
      </c>
      <c r="U115" s="26">
        <f t="array" ref="U115">SUM(ROUND(U111:U114,-5))</f>
        <v>100000</v>
      </c>
      <c r="V115" s="27">
        <f t="array" ref="V115">SUM(ROUND(V111:V114,-5))</f>
        <v>-5200000</v>
      </c>
    </row>
    <row r="116" spans="1:22" s="16" customFormat="1" ht="20.25" customHeight="1" x14ac:dyDescent="0.25">
      <c r="A116" s="28"/>
      <c r="B116" s="29"/>
      <c r="C116" s="41"/>
      <c r="D116" s="41"/>
      <c r="E116" s="41"/>
      <c r="F116" s="41"/>
      <c r="G116" s="41"/>
      <c r="H116" s="41"/>
      <c r="I116" s="15"/>
      <c r="J116" s="41"/>
      <c r="K116" s="41"/>
      <c r="L116" s="41"/>
      <c r="M116" s="41"/>
      <c r="N116" s="41"/>
      <c r="O116" s="41"/>
      <c r="P116" s="41"/>
      <c r="Q116" s="41"/>
      <c r="R116" s="41"/>
      <c r="S116" s="41"/>
      <c r="T116" s="41"/>
      <c r="U116" s="41"/>
      <c r="V116" s="41"/>
    </row>
    <row r="117" spans="1:22" s="16" customFormat="1" ht="20.25" customHeight="1" thickBot="1" x14ac:dyDescent="0.3">
      <c r="A117" s="73" t="s">
        <v>88</v>
      </c>
      <c r="B117" s="42" t="s">
        <v>89</v>
      </c>
      <c r="C117" s="9" t="s">
        <v>5</v>
      </c>
      <c r="D117" s="9" t="s">
        <v>6</v>
      </c>
      <c r="E117" s="32" t="s">
        <v>210</v>
      </c>
      <c r="F117" s="32" t="s">
        <v>211</v>
      </c>
      <c r="G117" s="32" t="s">
        <v>212</v>
      </c>
      <c r="H117" s="9" t="s">
        <v>10</v>
      </c>
      <c r="I117" s="10"/>
      <c r="J117" s="9" t="s">
        <v>11</v>
      </c>
      <c r="K117" s="9" t="s">
        <v>12</v>
      </c>
      <c r="L117" s="9" t="s">
        <v>13</v>
      </c>
      <c r="M117" s="9" t="s">
        <v>14</v>
      </c>
      <c r="N117" s="9" t="s">
        <v>15</v>
      </c>
      <c r="O117" s="32" t="s">
        <v>218</v>
      </c>
      <c r="P117" s="32" t="s">
        <v>219</v>
      </c>
      <c r="Q117" s="32" t="s">
        <v>220</v>
      </c>
      <c r="R117" s="32" t="s">
        <v>221</v>
      </c>
      <c r="S117" s="32" t="s">
        <v>222</v>
      </c>
      <c r="T117" s="9" t="s">
        <v>21</v>
      </c>
      <c r="U117" s="9" t="s">
        <v>22</v>
      </c>
      <c r="V117" s="9" t="s">
        <v>23</v>
      </c>
    </row>
    <row r="118" spans="1:22" s="16" customFormat="1" ht="12" customHeight="1" thickTop="1" thickBot="1" x14ac:dyDescent="0.3">
      <c r="A118" s="73"/>
      <c r="B118" s="25" t="s">
        <v>90</v>
      </c>
      <c r="C118" s="26"/>
      <c r="D118" s="26">
        <v>96700000</v>
      </c>
      <c r="E118" s="26">
        <v>118000000</v>
      </c>
      <c r="F118" s="26">
        <v>126300000</v>
      </c>
      <c r="G118" s="26">
        <v>145600000</v>
      </c>
      <c r="H118" s="27">
        <v>163000000</v>
      </c>
      <c r="I118" s="15"/>
      <c r="J118" s="26"/>
      <c r="K118" s="26"/>
      <c r="L118" s="26"/>
      <c r="M118" s="26">
        <f>+D118</f>
        <v>96700000</v>
      </c>
      <c r="N118" s="26">
        <v>112000000</v>
      </c>
      <c r="O118" s="26">
        <f>+E118</f>
        <v>118000000</v>
      </c>
      <c r="P118" s="26">
        <v>118300000</v>
      </c>
      <c r="Q118" s="26">
        <f>+F118</f>
        <v>126300000</v>
      </c>
      <c r="R118" s="26">
        <v>129400000</v>
      </c>
      <c r="S118" s="26">
        <f>+G118</f>
        <v>145600000</v>
      </c>
      <c r="T118" s="26">
        <v>145800000</v>
      </c>
      <c r="U118" s="26">
        <f>+H118</f>
        <v>163000000</v>
      </c>
      <c r="V118" s="27">
        <v>170100000</v>
      </c>
    </row>
    <row r="119" spans="1:22" s="16" customFormat="1" ht="12" customHeight="1" x14ac:dyDescent="0.25">
      <c r="A119" s="73"/>
      <c r="B119" s="29"/>
      <c r="C119" s="13"/>
      <c r="D119" s="13"/>
      <c r="E119" s="13"/>
      <c r="F119" s="13"/>
      <c r="G119" s="13"/>
      <c r="H119" s="14"/>
      <c r="I119" s="15"/>
      <c r="J119" s="13"/>
      <c r="K119" s="13"/>
      <c r="L119" s="13"/>
      <c r="M119" s="13"/>
      <c r="N119" s="13"/>
      <c r="O119" s="13"/>
      <c r="P119" s="13"/>
      <c r="Q119" s="13"/>
      <c r="R119" s="13"/>
      <c r="S119" s="13"/>
      <c r="T119" s="13"/>
      <c r="U119" s="13"/>
      <c r="V119" s="14"/>
    </row>
    <row r="120" spans="1:22" s="16" customFormat="1" ht="12" customHeight="1" x14ac:dyDescent="0.25">
      <c r="A120" s="73"/>
      <c r="B120" s="12" t="s">
        <v>91</v>
      </c>
      <c r="C120" s="13">
        <f t="shared" ref="C120:H120" si="88">+C51</f>
        <v>87500000</v>
      </c>
      <c r="D120" s="13">
        <f t="shared" si="88"/>
        <v>98100000</v>
      </c>
      <c r="E120" s="13">
        <f t="shared" si="88"/>
        <v>135100000</v>
      </c>
      <c r="F120" s="13">
        <f t="shared" si="88"/>
        <v>143000000</v>
      </c>
      <c r="G120" s="13">
        <f t="shared" si="88"/>
        <v>150000000</v>
      </c>
      <c r="H120" s="14">
        <f t="shared" si="88"/>
        <v>164300000</v>
      </c>
      <c r="I120" s="15"/>
      <c r="J120" s="13">
        <f t="shared" ref="J120:V120" si="89">+J51</f>
        <v>44800000</v>
      </c>
      <c r="K120" s="13">
        <f t="shared" si="89"/>
        <v>42700000</v>
      </c>
      <c r="L120" s="13">
        <f t="shared" si="89"/>
        <v>44900000</v>
      </c>
      <c r="M120" s="13">
        <f t="shared" si="89"/>
        <v>53200000</v>
      </c>
      <c r="N120" s="13">
        <f t="shared" si="89"/>
        <v>62400000</v>
      </c>
      <c r="O120" s="13">
        <f t="shared" si="89"/>
        <v>72700000</v>
      </c>
      <c r="P120" s="13">
        <f t="shared" si="89"/>
        <v>69700000</v>
      </c>
      <c r="Q120" s="13">
        <f t="shared" si="89"/>
        <v>73300000</v>
      </c>
      <c r="R120" s="13">
        <f t="shared" si="89"/>
        <v>69600000</v>
      </c>
      <c r="S120" s="13">
        <f t="shared" si="89"/>
        <v>80400000</v>
      </c>
      <c r="T120" s="13">
        <f t="shared" si="89"/>
        <v>77000000</v>
      </c>
      <c r="U120" s="13">
        <f t="shared" si="89"/>
        <v>87300000</v>
      </c>
      <c r="V120" s="14">
        <f t="shared" si="89"/>
        <v>86300000</v>
      </c>
    </row>
    <row r="121" spans="1:22" s="11" customFormat="1" ht="12" customHeight="1" x14ac:dyDescent="0.25">
      <c r="A121" s="73"/>
      <c r="B121" s="12" t="s">
        <v>92</v>
      </c>
      <c r="C121" s="13">
        <f t="shared" ref="C121:H121" si="90">-C115</f>
        <v>29300000</v>
      </c>
      <c r="D121" s="13">
        <f t="shared" si="90"/>
        <v>3900000</v>
      </c>
      <c r="E121" s="13">
        <f t="shared" si="90"/>
        <v>6500000</v>
      </c>
      <c r="F121" s="13">
        <f t="shared" si="90"/>
        <v>8200000</v>
      </c>
      <c r="G121" s="13">
        <f t="shared" si="90"/>
        <v>800000</v>
      </c>
      <c r="H121" s="14">
        <f t="shared" si="90"/>
        <v>5000000</v>
      </c>
      <c r="I121" s="15"/>
      <c r="J121" s="13">
        <f t="shared" ref="J121:V121" si="91">-J115</f>
        <v>16400000</v>
      </c>
      <c r="K121" s="13">
        <f t="shared" si="91"/>
        <v>12900000</v>
      </c>
      <c r="L121" s="13">
        <f t="shared" si="91"/>
        <v>-2000000</v>
      </c>
      <c r="M121" s="13">
        <f t="shared" si="91"/>
        <v>5900000</v>
      </c>
      <c r="N121" s="13">
        <f t="shared" si="91"/>
        <v>5100000</v>
      </c>
      <c r="O121" s="13">
        <f t="shared" si="91"/>
        <v>1400000</v>
      </c>
      <c r="P121" s="13">
        <f t="shared" si="91"/>
        <v>8000000</v>
      </c>
      <c r="Q121" s="13">
        <f t="shared" si="91"/>
        <v>200000</v>
      </c>
      <c r="R121" s="13">
        <f t="shared" si="91"/>
        <v>4000000</v>
      </c>
      <c r="S121" s="13">
        <f t="shared" si="91"/>
        <v>-3200000</v>
      </c>
      <c r="T121" s="13">
        <f t="shared" si="91"/>
        <v>5100000</v>
      </c>
      <c r="U121" s="13">
        <f t="shared" si="91"/>
        <v>-100000</v>
      </c>
      <c r="V121" s="14">
        <f t="shared" si="91"/>
        <v>5200000</v>
      </c>
    </row>
    <row r="122" spans="1:22" s="43" customFormat="1" ht="12" customHeight="1" thickBot="1" x14ac:dyDescent="0.3">
      <c r="A122" s="73"/>
      <c r="B122" s="25" t="s">
        <v>93</v>
      </c>
      <c r="C122" s="26">
        <f t="shared" ref="C122:H122" si="92">+C120+C121</f>
        <v>116800000</v>
      </c>
      <c r="D122" s="26">
        <f t="shared" si="92"/>
        <v>102000000</v>
      </c>
      <c r="E122" s="26">
        <f t="shared" si="92"/>
        <v>141600000</v>
      </c>
      <c r="F122" s="26">
        <f t="shared" si="92"/>
        <v>151200000</v>
      </c>
      <c r="G122" s="26">
        <f t="shared" si="92"/>
        <v>150800000</v>
      </c>
      <c r="H122" s="27">
        <f t="shared" si="92"/>
        <v>169300000</v>
      </c>
      <c r="I122" s="15"/>
      <c r="J122" s="26">
        <f t="shared" ref="J122:V122" si="93">+J120+J121</f>
        <v>61200000</v>
      </c>
      <c r="K122" s="26">
        <f t="shared" si="93"/>
        <v>55600000</v>
      </c>
      <c r="L122" s="26">
        <f t="shared" si="93"/>
        <v>42900000</v>
      </c>
      <c r="M122" s="26">
        <f t="shared" si="93"/>
        <v>59100000</v>
      </c>
      <c r="N122" s="26">
        <f t="shared" si="93"/>
        <v>67500000</v>
      </c>
      <c r="O122" s="26">
        <f t="shared" si="93"/>
        <v>74100000</v>
      </c>
      <c r="P122" s="26">
        <f t="shared" si="93"/>
        <v>77700000</v>
      </c>
      <c r="Q122" s="26">
        <f t="shared" si="93"/>
        <v>73500000</v>
      </c>
      <c r="R122" s="26">
        <f t="shared" si="93"/>
        <v>73600000</v>
      </c>
      <c r="S122" s="26">
        <f t="shared" si="93"/>
        <v>77200000</v>
      </c>
      <c r="T122" s="26">
        <f t="shared" si="93"/>
        <v>82100000</v>
      </c>
      <c r="U122" s="26">
        <f t="shared" si="93"/>
        <v>87200000</v>
      </c>
      <c r="V122" s="27">
        <f t="shared" si="93"/>
        <v>91500000</v>
      </c>
    </row>
    <row r="123" spans="1:22" s="16" customFormat="1" ht="20.25" customHeight="1" x14ac:dyDescent="0.25">
      <c r="A123" s="28"/>
      <c r="B123" s="15"/>
      <c r="C123" s="15"/>
      <c r="D123" s="15"/>
      <c r="E123" s="15"/>
      <c r="F123" s="15"/>
      <c r="G123" s="15"/>
      <c r="H123" s="15"/>
      <c r="I123" s="15"/>
      <c r="J123" s="15"/>
      <c r="K123" s="15"/>
      <c r="L123" s="15"/>
      <c r="M123" s="15"/>
      <c r="N123" s="15"/>
      <c r="O123" s="15"/>
      <c r="P123" s="15"/>
      <c r="Q123" s="15"/>
      <c r="R123" s="15"/>
      <c r="S123" s="15"/>
      <c r="T123" s="15"/>
      <c r="U123" s="15"/>
      <c r="V123" s="15"/>
    </row>
    <row r="124" spans="1:22" s="16" customFormat="1" ht="20.25" customHeight="1" thickBot="1" x14ac:dyDescent="0.3">
      <c r="A124" s="7"/>
      <c r="B124" s="8" t="s">
        <v>94</v>
      </c>
      <c r="C124" s="9" t="s">
        <v>5</v>
      </c>
      <c r="D124" s="9" t="s">
        <v>6</v>
      </c>
      <c r="E124" s="9" t="s">
        <v>7</v>
      </c>
      <c r="F124" s="9" t="s">
        <v>8</v>
      </c>
      <c r="G124" s="9" t="s">
        <v>9</v>
      </c>
      <c r="H124" s="9" t="s">
        <v>10</v>
      </c>
      <c r="I124" s="10"/>
      <c r="J124" s="9" t="s">
        <v>11</v>
      </c>
      <c r="K124" s="9" t="s">
        <v>12</v>
      </c>
      <c r="L124" s="9" t="s">
        <v>13</v>
      </c>
      <c r="M124" s="9" t="s">
        <v>14</v>
      </c>
      <c r="N124" s="9" t="s">
        <v>15</v>
      </c>
      <c r="O124" s="9" t="s">
        <v>16</v>
      </c>
      <c r="P124" s="9" t="s">
        <v>17</v>
      </c>
      <c r="Q124" s="9" t="s">
        <v>18</v>
      </c>
      <c r="R124" s="9" t="s">
        <v>19</v>
      </c>
      <c r="S124" s="9" t="s">
        <v>20</v>
      </c>
      <c r="T124" s="9" t="s">
        <v>21</v>
      </c>
      <c r="U124" s="9" t="s">
        <v>22</v>
      </c>
      <c r="V124" s="9" t="s">
        <v>23</v>
      </c>
    </row>
    <row r="125" spans="1:22" s="16" customFormat="1" ht="12" customHeight="1" thickTop="1" x14ac:dyDescent="0.25">
      <c r="A125" s="73" t="s">
        <v>95</v>
      </c>
      <c r="B125" s="44" t="s">
        <v>96</v>
      </c>
      <c r="C125" s="45"/>
      <c r="D125" s="45"/>
      <c r="E125" s="45"/>
      <c r="F125" s="45"/>
      <c r="G125" s="45"/>
      <c r="H125" s="46"/>
      <c r="I125" s="15"/>
      <c r="J125" s="45"/>
      <c r="K125" s="45"/>
      <c r="L125" s="45"/>
      <c r="M125" s="45"/>
      <c r="N125" s="45"/>
      <c r="O125" s="45"/>
      <c r="P125" s="45"/>
      <c r="Q125" s="45"/>
      <c r="R125" s="45"/>
      <c r="S125" s="45"/>
      <c r="T125" s="45"/>
      <c r="U125" s="45"/>
      <c r="V125" s="46"/>
    </row>
    <row r="126" spans="1:22" s="16" customFormat="1" ht="12" customHeight="1" x14ac:dyDescent="0.25">
      <c r="A126" s="73"/>
      <c r="B126" s="12" t="s">
        <v>97</v>
      </c>
      <c r="C126" s="13">
        <v>67100000</v>
      </c>
      <c r="D126" s="13">
        <v>60400000</v>
      </c>
      <c r="E126" s="13">
        <v>46000000</v>
      </c>
      <c r="F126" s="13">
        <v>28500000</v>
      </c>
      <c r="G126" s="13">
        <v>21800000</v>
      </c>
      <c r="H126" s="14">
        <v>20000000</v>
      </c>
      <c r="I126" s="15"/>
      <c r="J126" s="13">
        <v>96000000</v>
      </c>
      <c r="K126" s="13">
        <f>+C126</f>
        <v>67100000</v>
      </c>
      <c r="L126" s="13">
        <v>58100000</v>
      </c>
      <c r="M126" s="13">
        <f>+D126</f>
        <v>60400000</v>
      </c>
      <c r="N126" s="13">
        <v>51900000</v>
      </c>
      <c r="O126" s="13">
        <f>+E126</f>
        <v>46000000</v>
      </c>
      <c r="P126" s="13">
        <v>37100000</v>
      </c>
      <c r="Q126" s="13">
        <f>+F126</f>
        <v>28500000</v>
      </c>
      <c r="R126" s="13">
        <v>20000000</v>
      </c>
      <c r="S126" s="13">
        <f t="shared" ref="S126:S130" si="94">G126</f>
        <v>21800000</v>
      </c>
      <c r="T126" s="13">
        <v>21900000</v>
      </c>
      <c r="U126" s="13">
        <f>H126</f>
        <v>20000000</v>
      </c>
      <c r="V126" s="14">
        <v>43900000</v>
      </c>
    </row>
    <row r="127" spans="1:22" s="16" customFormat="1" ht="12" customHeight="1" x14ac:dyDescent="0.25">
      <c r="A127" s="73"/>
      <c r="B127" s="12" t="s">
        <v>98</v>
      </c>
      <c r="C127" s="13">
        <v>32700000</v>
      </c>
      <c r="D127" s="13">
        <v>31929760</v>
      </c>
      <c r="E127" s="13">
        <v>36400000</v>
      </c>
      <c r="F127" s="13">
        <v>38400000</v>
      </c>
      <c r="G127" s="13">
        <v>41000000</v>
      </c>
      <c r="H127" s="14">
        <v>37600000</v>
      </c>
      <c r="I127" s="15"/>
      <c r="J127" s="13">
        <v>28600000</v>
      </c>
      <c r="K127" s="13">
        <f>+C127</f>
        <v>32700000</v>
      </c>
      <c r="L127" s="13">
        <v>36100000</v>
      </c>
      <c r="M127" s="13">
        <f>+D127</f>
        <v>31929760</v>
      </c>
      <c r="N127" s="13">
        <v>30100000</v>
      </c>
      <c r="O127" s="13">
        <f>+E127</f>
        <v>36400000</v>
      </c>
      <c r="P127" s="13">
        <v>30300000</v>
      </c>
      <c r="Q127" s="13">
        <f>+F127</f>
        <v>38400000</v>
      </c>
      <c r="R127" s="13">
        <v>31100000</v>
      </c>
      <c r="S127" s="13">
        <f t="shared" si="94"/>
        <v>41000000</v>
      </c>
      <c r="T127" s="13">
        <v>36100000</v>
      </c>
      <c r="U127" s="13">
        <f t="shared" ref="U127:U129" si="95">H127</f>
        <v>37600000</v>
      </c>
      <c r="V127" s="14">
        <v>39000000</v>
      </c>
    </row>
    <row r="128" spans="1:22" s="16" customFormat="1" ht="12" customHeight="1" x14ac:dyDescent="0.25">
      <c r="A128" s="73"/>
      <c r="B128" s="12" t="s">
        <v>99</v>
      </c>
      <c r="C128" s="13">
        <v>5900000</v>
      </c>
      <c r="D128" s="13">
        <v>4570240</v>
      </c>
      <c r="E128" s="13">
        <v>4900000</v>
      </c>
      <c r="F128" s="13">
        <v>4100000</v>
      </c>
      <c r="G128" s="13">
        <v>6900000</v>
      </c>
      <c r="H128" s="14">
        <v>10600000</v>
      </c>
      <c r="I128" s="15"/>
      <c r="J128" s="13">
        <v>8400000</v>
      </c>
      <c r="K128" s="13">
        <f>+C128</f>
        <v>5900000</v>
      </c>
      <c r="L128" s="13">
        <v>6200000</v>
      </c>
      <c r="M128" s="13">
        <f>+D128</f>
        <v>4570240</v>
      </c>
      <c r="N128" s="13">
        <v>7200000</v>
      </c>
      <c r="O128" s="13">
        <f>+E128</f>
        <v>4900000</v>
      </c>
      <c r="P128" s="13">
        <v>6000000</v>
      </c>
      <c r="Q128" s="13">
        <f>+F128</f>
        <v>4100000</v>
      </c>
      <c r="R128" s="13">
        <v>5200000</v>
      </c>
      <c r="S128" s="13">
        <f t="shared" si="94"/>
        <v>6900000</v>
      </c>
      <c r="T128" s="13">
        <v>7500000</v>
      </c>
      <c r="U128" s="13">
        <f t="shared" si="95"/>
        <v>10600000</v>
      </c>
      <c r="V128" s="14">
        <v>15400000</v>
      </c>
    </row>
    <row r="129" spans="1:22" s="16" customFormat="1" ht="12" customHeight="1" x14ac:dyDescent="0.25">
      <c r="A129" s="73"/>
      <c r="B129" s="12" t="s">
        <v>100</v>
      </c>
      <c r="C129" s="13">
        <v>0</v>
      </c>
      <c r="D129" s="13">
        <v>500000</v>
      </c>
      <c r="E129" s="13">
        <v>0</v>
      </c>
      <c r="F129" s="13">
        <v>0</v>
      </c>
      <c r="G129" s="13">
        <v>600000</v>
      </c>
      <c r="H129" s="14">
        <v>400000</v>
      </c>
      <c r="I129" s="15"/>
      <c r="J129" s="13">
        <v>0</v>
      </c>
      <c r="K129" s="13">
        <f>+C129</f>
        <v>0</v>
      </c>
      <c r="L129" s="13">
        <v>0</v>
      </c>
      <c r="M129" s="13">
        <f>+D129</f>
        <v>500000</v>
      </c>
      <c r="N129" s="13">
        <v>0</v>
      </c>
      <c r="O129" s="13">
        <f>+E129</f>
        <v>0</v>
      </c>
      <c r="P129" s="13">
        <v>0</v>
      </c>
      <c r="Q129" s="13">
        <f>+F129</f>
        <v>0</v>
      </c>
      <c r="R129" s="13">
        <v>600000</v>
      </c>
      <c r="S129" s="13">
        <f t="shared" si="94"/>
        <v>600000</v>
      </c>
      <c r="T129" s="13">
        <v>600000</v>
      </c>
      <c r="U129" s="13">
        <f t="shared" si="95"/>
        <v>400000</v>
      </c>
      <c r="V129" s="14">
        <v>100000</v>
      </c>
    </row>
    <row r="130" spans="1:22" s="43" customFormat="1" ht="12" customHeight="1" x14ac:dyDescent="0.25">
      <c r="A130" s="73"/>
      <c r="B130" s="47" t="s">
        <v>101</v>
      </c>
      <c r="C130" s="13">
        <v>1100000</v>
      </c>
      <c r="D130" s="13">
        <v>2200000</v>
      </c>
      <c r="E130" s="13">
        <v>1300000</v>
      </c>
      <c r="F130" s="13">
        <v>400000</v>
      </c>
      <c r="G130" s="13">
        <v>100000</v>
      </c>
      <c r="H130" s="14">
        <v>100000</v>
      </c>
      <c r="I130" s="15"/>
      <c r="J130" s="13">
        <v>800000</v>
      </c>
      <c r="K130" s="13">
        <f>+C130</f>
        <v>1100000</v>
      </c>
      <c r="L130" s="13">
        <v>800000</v>
      </c>
      <c r="M130" s="13">
        <f>+D130</f>
        <v>2200000</v>
      </c>
      <c r="N130" s="13">
        <v>900000</v>
      </c>
      <c r="O130" s="13">
        <f>+E130</f>
        <v>1300000</v>
      </c>
      <c r="P130" s="13">
        <v>900000</v>
      </c>
      <c r="Q130" s="13">
        <f>+F130</f>
        <v>400000</v>
      </c>
      <c r="R130" s="13">
        <v>500000</v>
      </c>
      <c r="S130" s="13">
        <f t="shared" si="94"/>
        <v>100000</v>
      </c>
      <c r="T130" s="13">
        <v>600000</v>
      </c>
      <c r="U130" s="13">
        <f>H130</f>
        <v>100000</v>
      </c>
      <c r="V130" s="14">
        <v>300000</v>
      </c>
    </row>
    <row r="131" spans="1:22" s="16" customFormat="1" ht="12" customHeight="1" thickBot="1" x14ac:dyDescent="0.3">
      <c r="A131" s="73"/>
      <c r="B131" s="25" t="s">
        <v>102</v>
      </c>
      <c r="C131" s="26">
        <f t="shared" ref="C131:H131" si="96">SUM(C126:C130)</f>
        <v>106800000</v>
      </c>
      <c r="D131" s="26">
        <f t="shared" si="96"/>
        <v>99600000</v>
      </c>
      <c r="E131" s="26">
        <f t="shared" si="96"/>
        <v>88600000</v>
      </c>
      <c r="F131" s="26">
        <f t="shared" si="96"/>
        <v>71400000</v>
      </c>
      <c r="G131" s="26">
        <f t="shared" si="96"/>
        <v>70400000</v>
      </c>
      <c r="H131" s="27">
        <f t="shared" si="96"/>
        <v>68700000</v>
      </c>
      <c r="I131" s="15"/>
      <c r="J131" s="26">
        <f t="shared" ref="J131:V131" si="97">SUM(J126:J130)</f>
        <v>133800000</v>
      </c>
      <c r="K131" s="26">
        <f t="shared" si="97"/>
        <v>106800000</v>
      </c>
      <c r="L131" s="26">
        <f t="shared" si="97"/>
        <v>101200000</v>
      </c>
      <c r="M131" s="26">
        <f t="shared" si="97"/>
        <v>99600000</v>
      </c>
      <c r="N131" s="26">
        <f t="shared" si="97"/>
        <v>90100000</v>
      </c>
      <c r="O131" s="26">
        <f t="shared" si="97"/>
        <v>88600000</v>
      </c>
      <c r="P131" s="26">
        <f t="shared" si="97"/>
        <v>74300000</v>
      </c>
      <c r="Q131" s="26">
        <f t="shared" si="97"/>
        <v>71400000</v>
      </c>
      <c r="R131" s="26">
        <f t="shared" si="97"/>
        <v>57400000</v>
      </c>
      <c r="S131" s="26">
        <f t="shared" si="97"/>
        <v>70400000</v>
      </c>
      <c r="T131" s="26">
        <f t="shared" si="97"/>
        <v>66700000</v>
      </c>
      <c r="U131" s="26">
        <f t="shared" si="97"/>
        <v>68700000</v>
      </c>
      <c r="V131" s="27">
        <f t="shared" si="97"/>
        <v>98700000</v>
      </c>
    </row>
    <row r="132" spans="1:22" s="16" customFormat="1" ht="12" customHeight="1" x14ac:dyDescent="0.25">
      <c r="A132" s="73"/>
      <c r="B132" s="37" t="s">
        <v>103</v>
      </c>
      <c r="C132" s="13"/>
      <c r="D132" s="13"/>
      <c r="E132" s="13"/>
      <c r="F132" s="13"/>
      <c r="G132" s="13"/>
      <c r="H132" s="14"/>
      <c r="I132" s="15"/>
      <c r="J132" s="13"/>
      <c r="K132" s="13"/>
      <c r="L132" s="13"/>
      <c r="M132" s="13"/>
      <c r="N132" s="13"/>
      <c r="O132" s="13"/>
      <c r="P132" s="13"/>
      <c r="Q132" s="13"/>
      <c r="R132" s="13"/>
      <c r="S132" s="13"/>
      <c r="T132" s="13"/>
      <c r="U132" s="13"/>
      <c r="V132" s="14"/>
    </row>
    <row r="133" spans="1:22" s="16" customFormat="1" ht="12" customHeight="1" x14ac:dyDescent="0.25">
      <c r="A133" s="73"/>
      <c r="B133" s="12" t="s">
        <v>98</v>
      </c>
      <c r="C133" s="13">
        <v>0</v>
      </c>
      <c r="D133" s="13">
        <v>0</v>
      </c>
      <c r="E133" s="13">
        <v>0</v>
      </c>
      <c r="F133" s="13">
        <v>0</v>
      </c>
      <c r="G133" s="13">
        <v>0</v>
      </c>
      <c r="H133" s="14">
        <v>0</v>
      </c>
      <c r="I133" s="15"/>
      <c r="J133" s="13">
        <v>0</v>
      </c>
      <c r="K133" s="13">
        <f t="shared" ref="K133:K140" si="98">+C133</f>
        <v>0</v>
      </c>
      <c r="L133" s="13">
        <v>400000</v>
      </c>
      <c r="M133" s="13">
        <f t="shared" ref="M133:M140" si="99">+D133</f>
        <v>0</v>
      </c>
      <c r="N133" s="13">
        <v>0</v>
      </c>
      <c r="O133" s="13">
        <v>0</v>
      </c>
      <c r="P133" s="13">
        <v>0</v>
      </c>
      <c r="Q133" s="13">
        <v>0</v>
      </c>
      <c r="R133" s="13">
        <v>0</v>
      </c>
      <c r="S133" s="13">
        <f t="shared" ref="S133:S141" si="100">G133</f>
        <v>0</v>
      </c>
      <c r="T133" s="13">
        <v>0</v>
      </c>
      <c r="U133" s="13">
        <f t="shared" ref="U133:U141" si="101">H133</f>
        <v>0</v>
      </c>
      <c r="V133" s="14">
        <v>0</v>
      </c>
    </row>
    <row r="134" spans="1:22" s="16" customFormat="1" ht="12" customHeight="1" x14ac:dyDescent="0.25">
      <c r="A134" s="73"/>
      <c r="B134" s="12" t="s">
        <v>99</v>
      </c>
      <c r="C134" s="13">
        <v>0</v>
      </c>
      <c r="D134" s="13">
        <v>0</v>
      </c>
      <c r="E134" s="13">
        <v>400000</v>
      </c>
      <c r="F134" s="13">
        <v>500000</v>
      </c>
      <c r="G134" s="13">
        <v>1500000</v>
      </c>
      <c r="H134" s="14">
        <v>6700000</v>
      </c>
      <c r="I134" s="15"/>
      <c r="J134" s="13">
        <v>0</v>
      </c>
      <c r="K134" s="13">
        <f t="shared" si="98"/>
        <v>0</v>
      </c>
      <c r="L134" s="13">
        <v>0</v>
      </c>
      <c r="M134" s="13">
        <f t="shared" si="99"/>
        <v>0</v>
      </c>
      <c r="N134" s="13">
        <v>0</v>
      </c>
      <c r="O134" s="13">
        <f t="shared" ref="O134:O140" si="102">+E134</f>
        <v>400000</v>
      </c>
      <c r="P134" s="13">
        <v>500000</v>
      </c>
      <c r="Q134" s="13">
        <f t="shared" ref="Q134:Q140" si="103">+F134</f>
        <v>500000</v>
      </c>
      <c r="R134" s="13">
        <v>1000000</v>
      </c>
      <c r="S134" s="13">
        <f t="shared" si="100"/>
        <v>1500000</v>
      </c>
      <c r="T134" s="13">
        <v>3300000</v>
      </c>
      <c r="U134" s="13">
        <f t="shared" si="101"/>
        <v>6700000</v>
      </c>
      <c r="V134" s="14">
        <v>6300000</v>
      </c>
    </row>
    <row r="135" spans="1:22" s="16" customFormat="1" ht="12" customHeight="1" x14ac:dyDescent="0.25">
      <c r="A135" s="73"/>
      <c r="B135" s="12" t="s">
        <v>104</v>
      </c>
      <c r="C135" s="13">
        <v>4800000</v>
      </c>
      <c r="D135" s="13">
        <v>4000000</v>
      </c>
      <c r="E135" s="13">
        <v>4700000</v>
      </c>
      <c r="F135" s="13">
        <v>3200000</v>
      </c>
      <c r="G135" s="13">
        <v>2100000</v>
      </c>
      <c r="H135" s="14">
        <v>1500000</v>
      </c>
      <c r="I135" s="15"/>
      <c r="J135" s="13">
        <v>6900000</v>
      </c>
      <c r="K135" s="13">
        <f t="shared" si="98"/>
        <v>4800000</v>
      </c>
      <c r="L135" s="13">
        <v>4100000</v>
      </c>
      <c r="M135" s="13">
        <f t="shared" si="99"/>
        <v>4000000</v>
      </c>
      <c r="N135" s="13">
        <v>4200000</v>
      </c>
      <c r="O135" s="13">
        <f t="shared" si="102"/>
        <v>4700000</v>
      </c>
      <c r="P135" s="13">
        <v>4300000</v>
      </c>
      <c r="Q135" s="13">
        <f t="shared" si="103"/>
        <v>3200000</v>
      </c>
      <c r="R135" s="13">
        <v>2400000</v>
      </c>
      <c r="S135" s="13">
        <f t="shared" si="100"/>
        <v>2100000</v>
      </c>
      <c r="T135" s="13">
        <v>1700000</v>
      </c>
      <c r="U135" s="13">
        <f t="shared" si="101"/>
        <v>1500000</v>
      </c>
      <c r="V135" s="14">
        <v>1300000</v>
      </c>
    </row>
    <row r="136" spans="1:22" s="16" customFormat="1" ht="12" customHeight="1" x14ac:dyDescent="0.25">
      <c r="A136" s="73"/>
      <c r="B136" s="12" t="s">
        <v>105</v>
      </c>
      <c r="C136" s="13">
        <v>20800000</v>
      </c>
      <c r="D136" s="13">
        <v>15600000</v>
      </c>
      <c r="E136" s="13">
        <v>12300000</v>
      </c>
      <c r="F136" s="13">
        <v>8700000</v>
      </c>
      <c r="G136" s="13">
        <v>5600000</v>
      </c>
      <c r="H136" s="14">
        <v>12000000</v>
      </c>
      <c r="I136" s="15"/>
      <c r="J136" s="13">
        <v>18700000</v>
      </c>
      <c r="K136" s="13">
        <f t="shared" si="98"/>
        <v>20800000</v>
      </c>
      <c r="L136" s="13">
        <v>20600000</v>
      </c>
      <c r="M136" s="13">
        <f t="shared" si="99"/>
        <v>15600000</v>
      </c>
      <c r="N136" s="13">
        <v>13300000</v>
      </c>
      <c r="O136" s="13">
        <f t="shared" si="102"/>
        <v>12300000</v>
      </c>
      <c r="P136" s="13">
        <v>13100000</v>
      </c>
      <c r="Q136" s="13">
        <f t="shared" si="103"/>
        <v>8700000</v>
      </c>
      <c r="R136" s="13">
        <v>7300000</v>
      </c>
      <c r="S136" s="13">
        <f t="shared" si="100"/>
        <v>5600000</v>
      </c>
      <c r="T136" s="13">
        <v>3400000</v>
      </c>
      <c r="U136" s="13">
        <f t="shared" si="101"/>
        <v>12000000</v>
      </c>
      <c r="V136" s="14">
        <v>14500000</v>
      </c>
    </row>
    <row r="137" spans="1:22" s="16" customFormat="1" ht="12" customHeight="1" x14ac:dyDescent="0.25">
      <c r="A137" s="73"/>
      <c r="B137" s="12" t="s">
        <v>100</v>
      </c>
      <c r="C137" s="13">
        <v>0</v>
      </c>
      <c r="D137" s="13">
        <v>2200000</v>
      </c>
      <c r="E137" s="13">
        <v>1200000</v>
      </c>
      <c r="F137" s="13">
        <v>0</v>
      </c>
      <c r="G137" s="13">
        <v>400000</v>
      </c>
      <c r="H137" s="14">
        <v>0</v>
      </c>
      <c r="I137" s="15"/>
      <c r="J137" s="13">
        <v>0</v>
      </c>
      <c r="K137" s="13">
        <f t="shared" si="98"/>
        <v>0</v>
      </c>
      <c r="L137" s="13">
        <v>0</v>
      </c>
      <c r="M137" s="13">
        <f t="shared" si="99"/>
        <v>2200000</v>
      </c>
      <c r="N137" s="13">
        <v>1700000</v>
      </c>
      <c r="O137" s="13">
        <f t="shared" si="102"/>
        <v>1200000</v>
      </c>
      <c r="P137" s="13">
        <v>0</v>
      </c>
      <c r="Q137" s="13">
        <f t="shared" si="103"/>
        <v>0</v>
      </c>
      <c r="R137" s="13">
        <v>700000</v>
      </c>
      <c r="S137" s="13">
        <f t="shared" si="100"/>
        <v>400000</v>
      </c>
      <c r="T137" s="13">
        <v>100000</v>
      </c>
      <c r="U137" s="13">
        <f t="shared" si="101"/>
        <v>0</v>
      </c>
      <c r="V137" s="14">
        <v>0</v>
      </c>
    </row>
    <row r="138" spans="1:22" s="16" customFormat="1" ht="12" customHeight="1" x14ac:dyDescent="0.25">
      <c r="A138" s="73"/>
      <c r="B138" s="12" t="s">
        <v>106</v>
      </c>
      <c r="C138" s="13">
        <v>13600000</v>
      </c>
      <c r="D138" s="13">
        <v>11600000</v>
      </c>
      <c r="E138" s="13">
        <v>0</v>
      </c>
      <c r="F138" s="13">
        <v>0</v>
      </c>
      <c r="G138" s="13">
        <v>0</v>
      </c>
      <c r="H138" s="14">
        <v>0</v>
      </c>
      <c r="I138" s="15"/>
      <c r="J138" s="13">
        <v>14600000</v>
      </c>
      <c r="K138" s="13">
        <f t="shared" si="98"/>
        <v>13600000</v>
      </c>
      <c r="L138" s="13">
        <v>13300000</v>
      </c>
      <c r="M138" s="13">
        <f t="shared" si="99"/>
        <v>11600000</v>
      </c>
      <c r="N138" s="13">
        <v>0</v>
      </c>
      <c r="O138" s="13">
        <f t="shared" si="102"/>
        <v>0</v>
      </c>
      <c r="P138" s="13">
        <v>0</v>
      </c>
      <c r="Q138" s="13">
        <f t="shared" si="103"/>
        <v>0</v>
      </c>
      <c r="R138" s="13">
        <v>0</v>
      </c>
      <c r="S138" s="13">
        <f t="shared" si="100"/>
        <v>0</v>
      </c>
      <c r="T138" s="13">
        <v>0</v>
      </c>
      <c r="U138" s="13">
        <f t="shared" si="101"/>
        <v>0</v>
      </c>
      <c r="V138" s="14">
        <v>0</v>
      </c>
    </row>
    <row r="139" spans="1:22" s="16" customFormat="1" ht="12" customHeight="1" x14ac:dyDescent="0.25">
      <c r="A139" s="73"/>
      <c r="B139" s="12" t="s">
        <v>107</v>
      </c>
      <c r="C139" s="13">
        <v>54700000</v>
      </c>
      <c r="D139" s="13">
        <v>55700000</v>
      </c>
      <c r="E139" s="13">
        <v>57100000</v>
      </c>
      <c r="F139" s="13">
        <v>57700000</v>
      </c>
      <c r="G139" s="13">
        <v>61200000</v>
      </c>
      <c r="H139" s="14">
        <v>61700000</v>
      </c>
      <c r="I139" s="15"/>
      <c r="J139" s="13">
        <v>57100000</v>
      </c>
      <c r="K139" s="13">
        <f t="shared" si="98"/>
        <v>54700000</v>
      </c>
      <c r="L139" s="13">
        <v>55500000</v>
      </c>
      <c r="M139" s="13">
        <f t="shared" si="99"/>
        <v>55700000</v>
      </c>
      <c r="N139" s="13">
        <v>57500000</v>
      </c>
      <c r="O139" s="13">
        <f t="shared" si="102"/>
        <v>57100000</v>
      </c>
      <c r="P139" s="13">
        <v>59000000</v>
      </c>
      <c r="Q139" s="13">
        <f t="shared" si="103"/>
        <v>57700000</v>
      </c>
      <c r="R139" s="13">
        <v>58700000</v>
      </c>
      <c r="S139" s="13">
        <f t="shared" si="100"/>
        <v>61200000</v>
      </c>
      <c r="T139" s="13">
        <v>60200000</v>
      </c>
      <c r="U139" s="13">
        <f t="shared" si="101"/>
        <v>61700000</v>
      </c>
      <c r="V139" s="14">
        <v>62400000</v>
      </c>
    </row>
    <row r="140" spans="1:22" s="16" customFormat="1" ht="12" customHeight="1" x14ac:dyDescent="0.25">
      <c r="A140" s="73"/>
      <c r="B140" s="12" t="s">
        <v>108</v>
      </c>
      <c r="C140" s="13">
        <v>35100000</v>
      </c>
      <c r="D140" s="13">
        <v>39800000</v>
      </c>
      <c r="E140" s="13">
        <v>53000000</v>
      </c>
      <c r="F140" s="13">
        <v>54800000</v>
      </c>
      <c r="G140" s="13">
        <v>59000000</v>
      </c>
      <c r="H140" s="14">
        <v>65200000</v>
      </c>
      <c r="I140" s="15"/>
      <c r="J140" s="13">
        <v>33600000</v>
      </c>
      <c r="K140" s="13">
        <f t="shared" si="98"/>
        <v>35100000</v>
      </c>
      <c r="L140" s="13">
        <v>37000000</v>
      </c>
      <c r="M140" s="13">
        <f t="shared" si="99"/>
        <v>39800000</v>
      </c>
      <c r="N140" s="13">
        <v>50900000</v>
      </c>
      <c r="O140" s="13">
        <f t="shared" si="102"/>
        <v>53000000</v>
      </c>
      <c r="P140" s="13">
        <v>54500000</v>
      </c>
      <c r="Q140" s="13">
        <f t="shared" si="103"/>
        <v>54800000</v>
      </c>
      <c r="R140" s="13">
        <v>57100000</v>
      </c>
      <c r="S140" s="13">
        <f t="shared" si="100"/>
        <v>59000000</v>
      </c>
      <c r="T140" s="13">
        <v>61000000</v>
      </c>
      <c r="U140" s="13">
        <f t="shared" si="101"/>
        <v>65200000</v>
      </c>
      <c r="V140" s="14">
        <v>67500000</v>
      </c>
    </row>
    <row r="141" spans="1:22" s="43" customFormat="1" ht="12" customHeight="1" x14ac:dyDescent="0.25">
      <c r="A141" s="73"/>
      <c r="B141" s="12" t="s">
        <v>109</v>
      </c>
      <c r="C141" s="13">
        <v>16900000</v>
      </c>
      <c r="D141" s="13">
        <v>14600000</v>
      </c>
      <c r="E141" s="13">
        <v>17800000</v>
      </c>
      <c r="F141" s="13">
        <v>24100000</v>
      </c>
      <c r="G141" s="13">
        <v>24100000</v>
      </c>
      <c r="H141" s="14">
        <v>25100000</v>
      </c>
      <c r="I141" s="15"/>
      <c r="J141" s="13">
        <v>11300000</v>
      </c>
      <c r="K141" s="13">
        <f>+C141</f>
        <v>16900000</v>
      </c>
      <c r="L141" s="13">
        <v>18800000</v>
      </c>
      <c r="M141" s="13">
        <f>+D141</f>
        <v>14600000</v>
      </c>
      <c r="N141" s="13">
        <v>18300000</v>
      </c>
      <c r="O141" s="13">
        <f>+E141</f>
        <v>17800000</v>
      </c>
      <c r="P141" s="13">
        <v>21300000</v>
      </c>
      <c r="Q141" s="13">
        <f>+F141</f>
        <v>24100000</v>
      </c>
      <c r="R141" s="13">
        <v>25400000</v>
      </c>
      <c r="S141" s="13">
        <f t="shared" si="100"/>
        <v>24100000</v>
      </c>
      <c r="T141" s="13">
        <v>25600000</v>
      </c>
      <c r="U141" s="13">
        <f t="shared" si="101"/>
        <v>25100000</v>
      </c>
      <c r="V141" s="14">
        <v>27300000</v>
      </c>
    </row>
    <row r="142" spans="1:22" s="16" customFormat="1" ht="12" customHeight="1" x14ac:dyDescent="0.25">
      <c r="A142" s="73"/>
      <c r="B142" s="38" t="s">
        <v>110</v>
      </c>
      <c r="C142" s="39">
        <f t="shared" ref="C142:H142" si="104">SUM(C133:C141)</f>
        <v>145900000</v>
      </c>
      <c r="D142" s="39">
        <f t="shared" si="104"/>
        <v>143500000</v>
      </c>
      <c r="E142" s="39">
        <f t="shared" si="104"/>
        <v>146500000</v>
      </c>
      <c r="F142" s="39">
        <f t="shared" si="104"/>
        <v>149000000</v>
      </c>
      <c r="G142" s="39">
        <f t="shared" si="104"/>
        <v>153900000</v>
      </c>
      <c r="H142" s="40">
        <f t="shared" si="104"/>
        <v>172200000</v>
      </c>
      <c r="I142" s="15"/>
      <c r="J142" s="39">
        <f t="shared" ref="J142:V142" si="105">SUM(J133:J141)</f>
        <v>142200000</v>
      </c>
      <c r="K142" s="39">
        <f t="shared" si="105"/>
        <v>145900000</v>
      </c>
      <c r="L142" s="39">
        <f t="shared" si="105"/>
        <v>149700000</v>
      </c>
      <c r="M142" s="39">
        <f t="shared" si="105"/>
        <v>143500000</v>
      </c>
      <c r="N142" s="39">
        <f t="shared" si="105"/>
        <v>145900000</v>
      </c>
      <c r="O142" s="39">
        <f t="shared" si="105"/>
        <v>146500000</v>
      </c>
      <c r="P142" s="39">
        <f t="shared" si="105"/>
        <v>152700000</v>
      </c>
      <c r="Q142" s="39">
        <f t="shared" si="105"/>
        <v>149000000</v>
      </c>
      <c r="R142" s="39">
        <f t="shared" si="105"/>
        <v>152600000</v>
      </c>
      <c r="S142" s="39">
        <f t="shared" si="105"/>
        <v>153900000</v>
      </c>
      <c r="T142" s="39">
        <f t="shared" si="105"/>
        <v>155300000</v>
      </c>
      <c r="U142" s="39">
        <f t="shared" si="105"/>
        <v>172200000</v>
      </c>
      <c r="V142" s="40">
        <f t="shared" si="105"/>
        <v>179300000</v>
      </c>
    </row>
    <row r="143" spans="1:22" s="16" customFormat="1" ht="12" customHeight="1" thickBot="1" x14ac:dyDescent="0.3">
      <c r="A143" s="73"/>
      <c r="B143" s="25" t="s">
        <v>111</v>
      </c>
      <c r="C143" s="26">
        <f t="shared" ref="C143:H143" si="106">+C131+C142</f>
        <v>252700000</v>
      </c>
      <c r="D143" s="26">
        <f t="shared" si="106"/>
        <v>243100000</v>
      </c>
      <c r="E143" s="26">
        <f t="shared" si="106"/>
        <v>235100000</v>
      </c>
      <c r="F143" s="26">
        <f t="shared" si="106"/>
        <v>220400000</v>
      </c>
      <c r="G143" s="26">
        <f t="shared" si="106"/>
        <v>224300000</v>
      </c>
      <c r="H143" s="27">
        <f t="shared" si="106"/>
        <v>240900000</v>
      </c>
      <c r="I143" s="15"/>
      <c r="J143" s="26">
        <f t="shared" ref="J143:V143" si="107">+J131+J142</f>
        <v>276000000</v>
      </c>
      <c r="K143" s="26">
        <f t="shared" si="107"/>
        <v>252700000</v>
      </c>
      <c r="L143" s="26">
        <f t="shared" si="107"/>
        <v>250900000</v>
      </c>
      <c r="M143" s="26">
        <f t="shared" si="107"/>
        <v>243100000</v>
      </c>
      <c r="N143" s="26">
        <f t="shared" si="107"/>
        <v>236000000</v>
      </c>
      <c r="O143" s="26">
        <f t="shared" si="107"/>
        <v>235100000</v>
      </c>
      <c r="P143" s="26">
        <f t="shared" si="107"/>
        <v>227000000</v>
      </c>
      <c r="Q143" s="26">
        <f t="shared" si="107"/>
        <v>220400000</v>
      </c>
      <c r="R143" s="26">
        <f t="shared" si="107"/>
        <v>210000000</v>
      </c>
      <c r="S143" s="26">
        <f t="shared" si="107"/>
        <v>224300000</v>
      </c>
      <c r="T143" s="26">
        <f t="shared" si="107"/>
        <v>222000000</v>
      </c>
      <c r="U143" s="26">
        <f t="shared" si="107"/>
        <v>240900000</v>
      </c>
      <c r="V143" s="27">
        <f t="shared" si="107"/>
        <v>278000000</v>
      </c>
    </row>
    <row r="144" spans="1:22" s="16" customFormat="1" ht="12" customHeight="1" x14ac:dyDescent="0.25">
      <c r="A144" s="73"/>
      <c r="B144" s="37" t="s">
        <v>112</v>
      </c>
      <c r="C144" s="13"/>
      <c r="D144" s="13"/>
      <c r="E144" s="13"/>
      <c r="F144" s="13"/>
      <c r="G144" s="13"/>
      <c r="H144" s="14"/>
      <c r="I144" s="15"/>
      <c r="J144" s="13"/>
      <c r="K144" s="13"/>
      <c r="L144" s="13"/>
      <c r="M144" s="13"/>
      <c r="N144" s="13"/>
      <c r="O144" s="13"/>
      <c r="P144" s="13"/>
      <c r="Q144" s="13"/>
      <c r="R144" s="13"/>
      <c r="S144" s="13"/>
      <c r="T144" s="13"/>
      <c r="U144" s="13"/>
      <c r="V144" s="14"/>
    </row>
    <row r="145" spans="1:22" s="16" customFormat="1" ht="12" customHeight="1" x14ac:dyDescent="0.25">
      <c r="A145" s="73"/>
      <c r="B145" s="12" t="s">
        <v>113</v>
      </c>
      <c r="C145" s="13">
        <v>0</v>
      </c>
      <c r="D145" s="13">
        <v>600000</v>
      </c>
      <c r="E145" s="13">
        <v>500000</v>
      </c>
      <c r="F145" s="13">
        <v>1000000</v>
      </c>
      <c r="G145" s="13">
        <v>1000000</v>
      </c>
      <c r="H145" s="14">
        <v>0</v>
      </c>
      <c r="I145" s="15"/>
      <c r="J145" s="13">
        <v>200000</v>
      </c>
      <c r="K145" s="13">
        <f t="shared" ref="K145:K150" si="108">+C145</f>
        <v>0</v>
      </c>
      <c r="L145" s="13">
        <v>600000</v>
      </c>
      <c r="M145" s="13">
        <f t="shared" ref="M145:M150" si="109">+D145</f>
        <v>600000</v>
      </c>
      <c r="N145" s="13">
        <v>500000</v>
      </c>
      <c r="O145" s="13">
        <f t="shared" ref="O145:O150" si="110">+E145</f>
        <v>500000</v>
      </c>
      <c r="P145" s="13">
        <v>600000</v>
      </c>
      <c r="Q145" s="13">
        <f t="shared" ref="Q145:Q150" si="111">+F145</f>
        <v>1000000</v>
      </c>
      <c r="R145" s="13">
        <v>1900000</v>
      </c>
      <c r="S145" s="13">
        <f t="shared" ref="S145:S151" si="112">G145</f>
        <v>1000000</v>
      </c>
      <c r="T145" s="13">
        <v>300000</v>
      </c>
      <c r="U145" s="13">
        <f t="shared" ref="U145:U151" si="113">H145</f>
        <v>0</v>
      </c>
      <c r="V145" s="14">
        <v>0</v>
      </c>
    </row>
    <row r="146" spans="1:22" s="16" customFormat="1" ht="12" customHeight="1" x14ac:dyDescent="0.25">
      <c r="A146" s="73"/>
      <c r="B146" s="12" t="s">
        <v>114</v>
      </c>
      <c r="C146" s="13">
        <v>17900000</v>
      </c>
      <c r="D146" s="13">
        <v>18700000</v>
      </c>
      <c r="E146" s="13">
        <v>23600000</v>
      </c>
      <c r="F146" s="13">
        <v>22300000</v>
      </c>
      <c r="G146" s="13">
        <v>22200000</v>
      </c>
      <c r="H146" s="14">
        <v>25800000</v>
      </c>
      <c r="I146" s="15"/>
      <c r="J146" s="13">
        <v>18100000</v>
      </c>
      <c r="K146" s="13">
        <f t="shared" si="108"/>
        <v>17900000</v>
      </c>
      <c r="L146" s="13">
        <v>14500000</v>
      </c>
      <c r="M146" s="13">
        <f t="shared" si="109"/>
        <v>18700000</v>
      </c>
      <c r="N146" s="13">
        <v>18800000</v>
      </c>
      <c r="O146" s="13">
        <f t="shared" si="110"/>
        <v>23600000</v>
      </c>
      <c r="P146" s="13">
        <v>19500000</v>
      </c>
      <c r="Q146" s="13">
        <f t="shared" si="111"/>
        <v>22300000</v>
      </c>
      <c r="R146" s="13">
        <v>14500000</v>
      </c>
      <c r="S146" s="13">
        <f t="shared" si="112"/>
        <v>22200000</v>
      </c>
      <c r="T146" s="13">
        <v>26400000</v>
      </c>
      <c r="U146" s="13">
        <f t="shared" si="113"/>
        <v>25800000</v>
      </c>
      <c r="V146" s="14">
        <v>33200000</v>
      </c>
    </row>
    <row r="147" spans="1:22" s="16" customFormat="1" ht="12" customHeight="1" x14ac:dyDescent="0.25">
      <c r="A147" s="73"/>
      <c r="B147" s="12" t="s">
        <v>115</v>
      </c>
      <c r="C147" s="13">
        <v>3300000</v>
      </c>
      <c r="D147" s="13">
        <v>4800000</v>
      </c>
      <c r="E147" s="13">
        <v>5300000</v>
      </c>
      <c r="F147" s="13">
        <v>5500000</v>
      </c>
      <c r="G147" s="13">
        <v>6400000</v>
      </c>
      <c r="H147" s="14">
        <v>4100000</v>
      </c>
      <c r="I147" s="15"/>
      <c r="J147" s="13">
        <v>6300000</v>
      </c>
      <c r="K147" s="13">
        <f t="shared" si="108"/>
        <v>3300000</v>
      </c>
      <c r="L147" s="13">
        <v>3700000</v>
      </c>
      <c r="M147" s="13">
        <f t="shared" si="109"/>
        <v>4800000</v>
      </c>
      <c r="N147" s="13">
        <v>5000000</v>
      </c>
      <c r="O147" s="13">
        <f t="shared" si="110"/>
        <v>5300000</v>
      </c>
      <c r="P147" s="13">
        <v>5700000</v>
      </c>
      <c r="Q147" s="13">
        <f t="shared" si="111"/>
        <v>5500000</v>
      </c>
      <c r="R147" s="13">
        <v>6200000</v>
      </c>
      <c r="S147" s="13">
        <f t="shared" si="112"/>
        <v>6400000</v>
      </c>
      <c r="T147" s="13">
        <v>5000000</v>
      </c>
      <c r="U147" s="13">
        <f t="shared" si="113"/>
        <v>4100000</v>
      </c>
      <c r="V147" s="14">
        <v>3600000</v>
      </c>
    </row>
    <row r="148" spans="1:22" s="16" customFormat="1" ht="12" customHeight="1" x14ac:dyDescent="0.25">
      <c r="A148" s="73"/>
      <c r="B148" s="12" t="s">
        <v>116</v>
      </c>
      <c r="C148" s="13">
        <v>19000000</v>
      </c>
      <c r="D148" s="13">
        <v>20500000</v>
      </c>
      <c r="E148" s="13">
        <v>22300000</v>
      </c>
      <c r="F148" s="13">
        <v>26700000</v>
      </c>
      <c r="G148" s="13">
        <v>25800000</v>
      </c>
      <c r="H148" s="14">
        <v>31100000</v>
      </c>
      <c r="I148" s="15"/>
      <c r="J148" s="13">
        <v>21400000</v>
      </c>
      <c r="K148" s="13">
        <f t="shared" si="108"/>
        <v>19000000</v>
      </c>
      <c r="L148" s="13">
        <v>20100000</v>
      </c>
      <c r="M148" s="13">
        <f t="shared" si="109"/>
        <v>20500000</v>
      </c>
      <c r="N148" s="13">
        <v>21700000</v>
      </c>
      <c r="O148" s="13">
        <f t="shared" si="110"/>
        <v>22300000</v>
      </c>
      <c r="P148" s="13">
        <v>23800000</v>
      </c>
      <c r="Q148" s="13">
        <f t="shared" si="111"/>
        <v>26700000</v>
      </c>
      <c r="R148" s="13">
        <v>25200000</v>
      </c>
      <c r="S148" s="13">
        <f t="shared" si="112"/>
        <v>25800000</v>
      </c>
      <c r="T148" s="13">
        <v>27000000</v>
      </c>
      <c r="U148" s="13">
        <f t="shared" si="113"/>
        <v>31100000</v>
      </c>
      <c r="V148" s="14">
        <v>27500000</v>
      </c>
    </row>
    <row r="149" spans="1:22" s="16" customFormat="1" ht="12" customHeight="1" x14ac:dyDescent="0.25">
      <c r="A149" s="73"/>
      <c r="B149" s="12" t="s">
        <v>117</v>
      </c>
      <c r="C149" s="13">
        <v>400000</v>
      </c>
      <c r="D149" s="13">
        <v>0</v>
      </c>
      <c r="E149" s="13">
        <v>1400000</v>
      </c>
      <c r="F149" s="13">
        <v>500000</v>
      </c>
      <c r="G149" s="13">
        <v>0</v>
      </c>
      <c r="H149" s="14">
        <v>0</v>
      </c>
      <c r="I149" s="15"/>
      <c r="J149" s="13">
        <v>400000</v>
      </c>
      <c r="K149" s="13">
        <f t="shared" si="108"/>
        <v>400000</v>
      </c>
      <c r="L149" s="13">
        <v>0</v>
      </c>
      <c r="M149" s="13">
        <f t="shared" si="109"/>
        <v>0</v>
      </c>
      <c r="N149" s="13">
        <v>3300000</v>
      </c>
      <c r="O149" s="13">
        <f t="shared" si="110"/>
        <v>1400000</v>
      </c>
      <c r="P149" s="13">
        <v>800000</v>
      </c>
      <c r="Q149" s="13">
        <f t="shared" si="111"/>
        <v>500000</v>
      </c>
      <c r="R149" s="13">
        <v>0</v>
      </c>
      <c r="S149" s="13">
        <f t="shared" si="112"/>
        <v>0</v>
      </c>
      <c r="T149" s="13">
        <v>0</v>
      </c>
      <c r="U149" s="13">
        <f t="shared" si="113"/>
        <v>0</v>
      </c>
      <c r="V149" s="14">
        <v>0</v>
      </c>
    </row>
    <row r="150" spans="1:22" s="16" customFormat="1" ht="12" customHeight="1" x14ac:dyDescent="0.25">
      <c r="A150" s="73"/>
      <c r="B150" s="12" t="s">
        <v>118</v>
      </c>
      <c r="C150" s="13">
        <v>3800000</v>
      </c>
      <c r="D150" s="13">
        <v>2800000</v>
      </c>
      <c r="E150" s="13">
        <v>600000</v>
      </c>
      <c r="F150" s="13">
        <v>1200000</v>
      </c>
      <c r="G150" s="13">
        <v>300000</v>
      </c>
      <c r="H150" s="14">
        <v>200000</v>
      </c>
      <c r="I150" s="15"/>
      <c r="J150" s="13">
        <v>2300000</v>
      </c>
      <c r="K150" s="13">
        <f t="shared" si="108"/>
        <v>3800000</v>
      </c>
      <c r="L150" s="13">
        <v>1200000</v>
      </c>
      <c r="M150" s="13">
        <f t="shared" si="109"/>
        <v>2800000</v>
      </c>
      <c r="N150" s="13">
        <v>1300000</v>
      </c>
      <c r="O150" s="13">
        <f t="shared" si="110"/>
        <v>600000</v>
      </c>
      <c r="P150" s="13">
        <v>600000</v>
      </c>
      <c r="Q150" s="13">
        <f t="shared" si="111"/>
        <v>1200000</v>
      </c>
      <c r="R150" s="13">
        <v>200000</v>
      </c>
      <c r="S150" s="13">
        <f t="shared" si="112"/>
        <v>300000</v>
      </c>
      <c r="T150" s="13">
        <v>200000</v>
      </c>
      <c r="U150" s="13">
        <f t="shared" si="113"/>
        <v>200000</v>
      </c>
      <c r="V150" s="14">
        <v>100000</v>
      </c>
    </row>
    <row r="151" spans="1:22" s="16" customFormat="1" ht="12" customHeight="1" x14ac:dyDescent="0.25">
      <c r="A151" s="73"/>
      <c r="B151" s="47" t="s">
        <v>119</v>
      </c>
      <c r="C151" s="13">
        <v>400000</v>
      </c>
      <c r="D151" s="13">
        <v>200000</v>
      </c>
      <c r="E151" s="13">
        <v>400000</v>
      </c>
      <c r="F151" s="13">
        <v>100000</v>
      </c>
      <c r="G151" s="13">
        <v>300000</v>
      </c>
      <c r="H151" s="14">
        <v>800000</v>
      </c>
      <c r="I151" s="15"/>
      <c r="J151" s="13">
        <v>1700000</v>
      </c>
      <c r="K151" s="13">
        <f>+C151</f>
        <v>400000</v>
      </c>
      <c r="L151" s="13">
        <v>900000</v>
      </c>
      <c r="M151" s="13">
        <f>+D151</f>
        <v>200000</v>
      </c>
      <c r="N151" s="13">
        <v>100000</v>
      </c>
      <c r="O151" s="13">
        <f>+E151</f>
        <v>400000</v>
      </c>
      <c r="P151" s="13">
        <v>400000</v>
      </c>
      <c r="Q151" s="13">
        <f>+F151</f>
        <v>100000</v>
      </c>
      <c r="R151" s="13">
        <v>0</v>
      </c>
      <c r="S151" s="13">
        <f t="shared" si="112"/>
        <v>300000</v>
      </c>
      <c r="T151" s="13">
        <v>1300000</v>
      </c>
      <c r="U151" s="13">
        <f t="shared" si="113"/>
        <v>800000</v>
      </c>
      <c r="V151" s="14">
        <v>500000</v>
      </c>
    </row>
    <row r="152" spans="1:22" s="16" customFormat="1" ht="12" customHeight="1" thickBot="1" x14ac:dyDescent="0.3">
      <c r="A152" s="73"/>
      <c r="B152" s="25" t="s">
        <v>120</v>
      </c>
      <c r="C152" s="26">
        <f t="shared" ref="C152:H152" si="114">SUM(C145:C151)</f>
        <v>44800000</v>
      </c>
      <c r="D152" s="26">
        <f t="shared" si="114"/>
        <v>47600000</v>
      </c>
      <c r="E152" s="26">
        <f t="shared" si="114"/>
        <v>54100000</v>
      </c>
      <c r="F152" s="26">
        <f t="shared" si="114"/>
        <v>57300000</v>
      </c>
      <c r="G152" s="26">
        <f t="shared" si="114"/>
        <v>56000000</v>
      </c>
      <c r="H152" s="27">
        <f t="shared" si="114"/>
        <v>62000000</v>
      </c>
      <c r="I152" s="15"/>
      <c r="J152" s="26">
        <f t="shared" ref="J152:V152" si="115">SUM(J145:J151)</f>
        <v>50400000</v>
      </c>
      <c r="K152" s="26">
        <f t="shared" si="115"/>
        <v>44800000</v>
      </c>
      <c r="L152" s="26">
        <f t="shared" si="115"/>
        <v>41000000</v>
      </c>
      <c r="M152" s="26">
        <f t="shared" si="115"/>
        <v>47600000</v>
      </c>
      <c r="N152" s="26">
        <f t="shared" si="115"/>
        <v>50700000</v>
      </c>
      <c r="O152" s="26">
        <f t="shared" si="115"/>
        <v>54100000</v>
      </c>
      <c r="P152" s="26">
        <f t="shared" si="115"/>
        <v>51400000</v>
      </c>
      <c r="Q152" s="26">
        <f t="shared" si="115"/>
        <v>57300000</v>
      </c>
      <c r="R152" s="26">
        <f t="shared" si="115"/>
        <v>48000000</v>
      </c>
      <c r="S152" s="26">
        <f t="shared" si="115"/>
        <v>56000000</v>
      </c>
      <c r="T152" s="26">
        <f t="shared" si="115"/>
        <v>60200000</v>
      </c>
      <c r="U152" s="26">
        <f t="shared" si="115"/>
        <v>62000000</v>
      </c>
      <c r="V152" s="27">
        <f t="shared" si="115"/>
        <v>64900000</v>
      </c>
    </row>
    <row r="153" spans="1:22" s="16" customFormat="1" ht="12" customHeight="1" x14ac:dyDescent="0.25">
      <c r="A153" s="73"/>
      <c r="B153" s="37" t="s">
        <v>121</v>
      </c>
      <c r="C153" s="13"/>
      <c r="D153" s="13"/>
      <c r="E153" s="13"/>
      <c r="F153" s="13"/>
      <c r="G153" s="13"/>
      <c r="H153" s="14"/>
      <c r="I153" s="15"/>
      <c r="J153" s="13"/>
      <c r="K153" s="13"/>
      <c r="L153" s="13"/>
      <c r="M153" s="13"/>
      <c r="N153" s="13"/>
      <c r="O153" s="13"/>
      <c r="P153" s="13"/>
      <c r="Q153" s="13"/>
      <c r="R153" s="13"/>
      <c r="S153" s="13"/>
      <c r="T153" s="13"/>
      <c r="U153" s="13"/>
      <c r="V153" s="14"/>
    </row>
    <row r="154" spans="1:22" s="16" customFormat="1" ht="12" customHeight="1" x14ac:dyDescent="0.25">
      <c r="A154" s="73"/>
      <c r="B154" s="12" t="s">
        <v>113</v>
      </c>
      <c r="C154" s="13">
        <v>18100000</v>
      </c>
      <c r="D154" s="13">
        <v>16200000</v>
      </c>
      <c r="E154" s="13">
        <v>17600000</v>
      </c>
      <c r="F154" s="13">
        <v>17600000</v>
      </c>
      <c r="G154" s="13">
        <v>19700000</v>
      </c>
      <c r="H154" s="14">
        <v>19300000</v>
      </c>
      <c r="I154" s="15"/>
      <c r="J154" s="13">
        <v>21100000</v>
      </c>
      <c r="K154" s="13">
        <f t="shared" ref="K154:K159" si="116">+C154</f>
        <v>18100000</v>
      </c>
      <c r="L154" s="13">
        <v>15900000</v>
      </c>
      <c r="M154" s="13">
        <f t="shared" ref="M154:M159" si="117">+D154</f>
        <v>16200000</v>
      </c>
      <c r="N154" s="13">
        <v>17900000</v>
      </c>
      <c r="O154" s="13">
        <f t="shared" ref="O154:O159" si="118">+E154</f>
        <v>17600000</v>
      </c>
      <c r="P154" s="13">
        <v>18300000</v>
      </c>
      <c r="Q154" s="13">
        <f t="shared" ref="Q154:Q159" si="119">+F154</f>
        <v>17600000</v>
      </c>
      <c r="R154" s="13">
        <v>18200000</v>
      </c>
      <c r="S154" s="13">
        <f t="shared" ref="S154:S159" si="120">G154</f>
        <v>19700000</v>
      </c>
      <c r="T154" s="13">
        <v>18500000</v>
      </c>
      <c r="U154" s="13">
        <f t="shared" ref="U154:U159" si="121">H154</f>
        <v>19300000</v>
      </c>
      <c r="V154" s="14">
        <v>49700000</v>
      </c>
    </row>
    <row r="155" spans="1:22" s="16" customFormat="1" ht="12" customHeight="1" x14ac:dyDescent="0.25">
      <c r="A155" s="73"/>
      <c r="B155" s="12" t="s">
        <v>115</v>
      </c>
      <c r="C155" s="13">
        <v>19700000</v>
      </c>
      <c r="D155" s="13">
        <v>17800000</v>
      </c>
      <c r="E155" s="13">
        <v>13300000</v>
      </c>
      <c r="F155" s="13">
        <v>7000000</v>
      </c>
      <c r="G155" s="13">
        <v>2400000</v>
      </c>
      <c r="H155" s="14">
        <v>9500000</v>
      </c>
      <c r="I155" s="15"/>
      <c r="J155" s="13">
        <v>15200000</v>
      </c>
      <c r="K155" s="13">
        <f t="shared" si="116"/>
        <v>19700000</v>
      </c>
      <c r="L155" s="13">
        <v>19800000</v>
      </c>
      <c r="M155" s="13">
        <f t="shared" si="117"/>
        <v>17800000</v>
      </c>
      <c r="N155" s="13">
        <v>15300000</v>
      </c>
      <c r="O155" s="13">
        <f t="shared" si="118"/>
        <v>13300000</v>
      </c>
      <c r="P155" s="13">
        <v>10900000</v>
      </c>
      <c r="Q155" s="13">
        <f t="shared" si="119"/>
        <v>7000000</v>
      </c>
      <c r="R155" s="13">
        <v>5100000</v>
      </c>
      <c r="S155" s="13">
        <f t="shared" si="120"/>
        <v>2400000</v>
      </c>
      <c r="T155" s="13">
        <v>400000</v>
      </c>
      <c r="U155" s="13">
        <f t="shared" si="121"/>
        <v>9500000</v>
      </c>
      <c r="V155" s="14">
        <v>11800000</v>
      </c>
    </row>
    <row r="156" spans="1:22" s="16" customFormat="1" ht="12" customHeight="1" x14ac:dyDescent="0.25">
      <c r="A156" s="73"/>
      <c r="B156" s="12" t="s">
        <v>116</v>
      </c>
      <c r="C156" s="13">
        <v>500000</v>
      </c>
      <c r="D156" s="13">
        <v>400000</v>
      </c>
      <c r="E156" s="13">
        <v>400000</v>
      </c>
      <c r="F156" s="13">
        <v>500000</v>
      </c>
      <c r="G156" s="13">
        <v>100000</v>
      </c>
      <c r="H156" s="14">
        <v>100000</v>
      </c>
      <c r="I156" s="15"/>
      <c r="J156" s="13">
        <v>0</v>
      </c>
      <c r="K156" s="13">
        <f t="shared" si="116"/>
        <v>500000</v>
      </c>
      <c r="L156" s="13">
        <v>700000</v>
      </c>
      <c r="M156" s="13">
        <f t="shared" si="117"/>
        <v>400000</v>
      </c>
      <c r="N156" s="13">
        <v>600000</v>
      </c>
      <c r="O156" s="13">
        <f t="shared" si="118"/>
        <v>400000</v>
      </c>
      <c r="P156" s="13">
        <v>500000</v>
      </c>
      <c r="Q156" s="13">
        <f t="shared" si="119"/>
        <v>500000</v>
      </c>
      <c r="R156" s="13">
        <v>700000</v>
      </c>
      <c r="S156" s="13">
        <f t="shared" si="120"/>
        <v>100000</v>
      </c>
      <c r="T156" s="13">
        <v>100000</v>
      </c>
      <c r="U156" s="13">
        <f t="shared" si="121"/>
        <v>100000</v>
      </c>
      <c r="V156" s="14">
        <v>1500000</v>
      </c>
    </row>
    <row r="157" spans="1:22" s="16" customFormat="1" ht="12" customHeight="1" x14ac:dyDescent="0.25">
      <c r="A157" s="73"/>
      <c r="B157" s="12" t="s">
        <v>117</v>
      </c>
      <c r="C157" s="13">
        <v>0</v>
      </c>
      <c r="D157" s="13">
        <v>0</v>
      </c>
      <c r="E157" s="13">
        <v>1500000</v>
      </c>
      <c r="F157" s="13">
        <v>0</v>
      </c>
      <c r="G157" s="13">
        <v>0</v>
      </c>
      <c r="H157" s="14">
        <v>0</v>
      </c>
      <c r="I157" s="15"/>
      <c r="J157" s="13">
        <v>0</v>
      </c>
      <c r="K157" s="13">
        <f t="shared" si="116"/>
        <v>0</v>
      </c>
      <c r="L157" s="13">
        <v>0</v>
      </c>
      <c r="M157" s="13">
        <f t="shared" si="117"/>
        <v>0</v>
      </c>
      <c r="N157" s="13">
        <v>0</v>
      </c>
      <c r="O157" s="13">
        <f t="shared" si="118"/>
        <v>1500000</v>
      </c>
      <c r="P157" s="13">
        <v>0</v>
      </c>
      <c r="Q157" s="13">
        <f t="shared" si="119"/>
        <v>0</v>
      </c>
      <c r="R157" s="13">
        <v>0</v>
      </c>
      <c r="S157" s="13">
        <f t="shared" si="120"/>
        <v>0</v>
      </c>
      <c r="T157" s="13">
        <v>0</v>
      </c>
      <c r="U157" s="13">
        <f t="shared" si="121"/>
        <v>0</v>
      </c>
      <c r="V157" s="14">
        <v>0</v>
      </c>
    </row>
    <row r="158" spans="1:22" s="16" customFormat="1" ht="12" customHeight="1" x14ac:dyDescent="0.25">
      <c r="A158" s="73"/>
      <c r="B158" s="12" t="s">
        <v>118</v>
      </c>
      <c r="C158" s="13">
        <v>100000</v>
      </c>
      <c r="D158" s="13">
        <v>400000</v>
      </c>
      <c r="E158" s="13">
        <v>100000</v>
      </c>
      <c r="F158" s="13">
        <v>100000</v>
      </c>
      <c r="G158" s="13">
        <v>200000</v>
      </c>
      <c r="H158" s="14">
        <v>100000</v>
      </c>
      <c r="I158" s="15"/>
      <c r="J158" s="13">
        <v>100000</v>
      </c>
      <c r="K158" s="13">
        <f t="shared" si="116"/>
        <v>100000</v>
      </c>
      <c r="L158" s="13">
        <v>500000</v>
      </c>
      <c r="M158" s="13">
        <f t="shared" si="117"/>
        <v>400000</v>
      </c>
      <c r="N158" s="13">
        <v>400000</v>
      </c>
      <c r="O158" s="13">
        <f t="shared" si="118"/>
        <v>100000</v>
      </c>
      <c r="P158" s="13">
        <v>500000</v>
      </c>
      <c r="Q158" s="13">
        <f t="shared" si="119"/>
        <v>100000</v>
      </c>
      <c r="R158" s="13">
        <v>200000</v>
      </c>
      <c r="S158" s="13">
        <f t="shared" si="120"/>
        <v>200000</v>
      </c>
      <c r="T158" s="13">
        <v>100000</v>
      </c>
      <c r="U158" s="13">
        <f t="shared" si="121"/>
        <v>100000</v>
      </c>
      <c r="V158" s="14">
        <v>200000</v>
      </c>
    </row>
    <row r="159" spans="1:22" s="43" customFormat="1" ht="12" customHeight="1" x14ac:dyDescent="0.25">
      <c r="A159" s="73"/>
      <c r="B159" s="12" t="s">
        <v>122</v>
      </c>
      <c r="C159" s="13">
        <v>7700000</v>
      </c>
      <c r="D159" s="13">
        <v>900000</v>
      </c>
      <c r="E159" s="13">
        <v>100000</v>
      </c>
      <c r="F159" s="13">
        <v>600000</v>
      </c>
      <c r="G159" s="13">
        <v>0</v>
      </c>
      <c r="H159" s="14">
        <v>200000</v>
      </c>
      <c r="I159" s="15"/>
      <c r="J159" s="13">
        <v>6400000</v>
      </c>
      <c r="K159" s="13">
        <f t="shared" si="116"/>
        <v>7700000</v>
      </c>
      <c r="L159" s="13">
        <v>7800000</v>
      </c>
      <c r="M159" s="13">
        <f t="shared" si="117"/>
        <v>900000</v>
      </c>
      <c r="N159" s="13">
        <v>800000</v>
      </c>
      <c r="O159" s="13">
        <f t="shared" si="118"/>
        <v>100000</v>
      </c>
      <c r="P159" s="13">
        <v>700000</v>
      </c>
      <c r="Q159" s="13">
        <f t="shared" si="119"/>
        <v>600000</v>
      </c>
      <c r="R159" s="13">
        <v>0</v>
      </c>
      <c r="S159" s="13">
        <f t="shared" si="120"/>
        <v>0</v>
      </c>
      <c r="T159" s="13">
        <v>0</v>
      </c>
      <c r="U159" s="13">
        <f t="shared" si="121"/>
        <v>200000</v>
      </c>
      <c r="V159" s="14">
        <v>300000</v>
      </c>
    </row>
    <row r="160" spans="1:22" s="43" customFormat="1" ht="12" customHeight="1" x14ac:dyDescent="0.25">
      <c r="A160" s="73"/>
      <c r="B160" s="38" t="s">
        <v>123</v>
      </c>
      <c r="C160" s="39">
        <f t="shared" ref="C160:H160" si="122">SUM(C154:C159)</f>
        <v>46100000</v>
      </c>
      <c r="D160" s="39">
        <f t="shared" si="122"/>
        <v>35700000</v>
      </c>
      <c r="E160" s="39">
        <f t="shared" si="122"/>
        <v>33000000</v>
      </c>
      <c r="F160" s="39">
        <f t="shared" si="122"/>
        <v>25800000</v>
      </c>
      <c r="G160" s="39">
        <f t="shared" si="122"/>
        <v>22400000</v>
      </c>
      <c r="H160" s="40">
        <f t="shared" si="122"/>
        <v>29200000</v>
      </c>
      <c r="I160" s="15"/>
      <c r="J160" s="39">
        <f t="shared" ref="J160:V160" si="123">SUM(J154:J159)</f>
        <v>42800000</v>
      </c>
      <c r="K160" s="39">
        <f t="shared" si="123"/>
        <v>46100000</v>
      </c>
      <c r="L160" s="39">
        <f t="shared" si="123"/>
        <v>44700000</v>
      </c>
      <c r="M160" s="39">
        <f t="shared" si="123"/>
        <v>35700000</v>
      </c>
      <c r="N160" s="39">
        <f t="shared" si="123"/>
        <v>35000000</v>
      </c>
      <c r="O160" s="39">
        <f t="shared" si="123"/>
        <v>33000000</v>
      </c>
      <c r="P160" s="39">
        <f t="shared" si="123"/>
        <v>30900000</v>
      </c>
      <c r="Q160" s="39">
        <f t="shared" si="123"/>
        <v>25800000</v>
      </c>
      <c r="R160" s="39">
        <f t="shared" si="123"/>
        <v>24200000</v>
      </c>
      <c r="S160" s="39">
        <f t="shared" si="123"/>
        <v>22400000</v>
      </c>
      <c r="T160" s="39">
        <f t="shared" si="123"/>
        <v>19100000</v>
      </c>
      <c r="U160" s="39">
        <f t="shared" si="123"/>
        <v>29200000</v>
      </c>
      <c r="V160" s="40">
        <f t="shared" si="123"/>
        <v>63500000</v>
      </c>
    </row>
    <row r="161" spans="1:22" s="16" customFormat="1" ht="12" customHeight="1" x14ac:dyDescent="0.25">
      <c r="A161" s="73"/>
      <c r="B161" s="38" t="s">
        <v>124</v>
      </c>
      <c r="C161" s="39">
        <f t="shared" ref="C161:H161" si="124">+C152+C160</f>
        <v>90900000</v>
      </c>
      <c r="D161" s="39">
        <f t="shared" si="124"/>
        <v>83300000</v>
      </c>
      <c r="E161" s="39">
        <f t="shared" si="124"/>
        <v>87100000</v>
      </c>
      <c r="F161" s="39">
        <f t="shared" si="124"/>
        <v>83100000</v>
      </c>
      <c r="G161" s="39">
        <f t="shared" si="124"/>
        <v>78400000</v>
      </c>
      <c r="H161" s="40">
        <f t="shared" si="124"/>
        <v>91200000</v>
      </c>
      <c r="I161" s="15"/>
      <c r="J161" s="39">
        <f t="shared" ref="J161:V161" si="125">+J152+J160</f>
        <v>93200000</v>
      </c>
      <c r="K161" s="39">
        <f t="shared" si="125"/>
        <v>90900000</v>
      </c>
      <c r="L161" s="39">
        <f t="shared" si="125"/>
        <v>85700000</v>
      </c>
      <c r="M161" s="39">
        <f t="shared" si="125"/>
        <v>83300000</v>
      </c>
      <c r="N161" s="39">
        <f t="shared" si="125"/>
        <v>85700000</v>
      </c>
      <c r="O161" s="39">
        <f t="shared" si="125"/>
        <v>87100000</v>
      </c>
      <c r="P161" s="39">
        <f t="shared" si="125"/>
        <v>82300000</v>
      </c>
      <c r="Q161" s="39">
        <f t="shared" si="125"/>
        <v>83100000</v>
      </c>
      <c r="R161" s="39">
        <f t="shared" si="125"/>
        <v>72200000</v>
      </c>
      <c r="S161" s="39">
        <f t="shared" si="125"/>
        <v>78400000</v>
      </c>
      <c r="T161" s="39">
        <f t="shared" si="125"/>
        <v>79300000</v>
      </c>
      <c r="U161" s="39">
        <f t="shared" si="125"/>
        <v>91200000</v>
      </c>
      <c r="V161" s="40">
        <f t="shared" si="125"/>
        <v>128400000</v>
      </c>
    </row>
    <row r="162" spans="1:22" s="16" customFormat="1" ht="12" customHeight="1" thickBot="1" x14ac:dyDescent="0.3">
      <c r="A162" s="73"/>
      <c r="B162" s="25" t="s">
        <v>125</v>
      </c>
      <c r="C162" s="26">
        <f t="shared" ref="C162:H162" si="126">+C143-C161</f>
        <v>161800000</v>
      </c>
      <c r="D162" s="26">
        <f t="shared" si="126"/>
        <v>159800000</v>
      </c>
      <c r="E162" s="26">
        <f t="shared" si="126"/>
        <v>148000000</v>
      </c>
      <c r="F162" s="26">
        <f t="shared" si="126"/>
        <v>137300000</v>
      </c>
      <c r="G162" s="26">
        <f t="shared" si="126"/>
        <v>145900000</v>
      </c>
      <c r="H162" s="27">
        <f t="shared" si="126"/>
        <v>149700000</v>
      </c>
      <c r="I162" s="15"/>
      <c r="J162" s="26">
        <f t="shared" ref="J162:V162" si="127">+J143-J161</f>
        <v>182800000</v>
      </c>
      <c r="K162" s="26">
        <f t="shared" si="127"/>
        <v>161800000</v>
      </c>
      <c r="L162" s="26">
        <f t="shared" si="127"/>
        <v>165200000</v>
      </c>
      <c r="M162" s="26">
        <f t="shared" si="127"/>
        <v>159800000</v>
      </c>
      <c r="N162" s="26">
        <f t="shared" si="127"/>
        <v>150300000</v>
      </c>
      <c r="O162" s="26">
        <f t="shared" si="127"/>
        <v>148000000</v>
      </c>
      <c r="P162" s="26">
        <f t="shared" si="127"/>
        <v>144700000</v>
      </c>
      <c r="Q162" s="26">
        <f t="shared" si="127"/>
        <v>137300000</v>
      </c>
      <c r="R162" s="26">
        <f t="shared" si="127"/>
        <v>137800000</v>
      </c>
      <c r="S162" s="26">
        <f t="shared" si="127"/>
        <v>145900000</v>
      </c>
      <c r="T162" s="26">
        <f t="shared" si="127"/>
        <v>142700000</v>
      </c>
      <c r="U162" s="26">
        <f t="shared" si="127"/>
        <v>149700000</v>
      </c>
      <c r="V162" s="27">
        <f t="shared" si="127"/>
        <v>149600000</v>
      </c>
    </row>
    <row r="163" spans="1:22" s="16" customFormat="1" ht="12" customHeight="1" x14ac:dyDescent="0.25">
      <c r="A163" s="73"/>
      <c r="B163" s="37" t="s">
        <v>126</v>
      </c>
      <c r="C163" s="13"/>
      <c r="D163" s="13"/>
      <c r="E163" s="13"/>
      <c r="F163" s="13"/>
      <c r="G163" s="13"/>
      <c r="H163" s="14"/>
      <c r="I163" s="15"/>
      <c r="J163" s="13"/>
      <c r="K163" s="13"/>
      <c r="L163" s="13"/>
      <c r="M163" s="13"/>
      <c r="N163" s="13"/>
      <c r="O163" s="13"/>
      <c r="P163" s="13"/>
      <c r="Q163" s="13"/>
      <c r="R163" s="13"/>
      <c r="S163" s="13"/>
      <c r="T163" s="13"/>
      <c r="U163" s="13"/>
      <c r="V163" s="14"/>
    </row>
    <row r="164" spans="1:22" s="16" customFormat="1" ht="12" customHeight="1" x14ac:dyDescent="0.25">
      <c r="A164" s="73"/>
      <c r="B164" s="12" t="s">
        <v>127</v>
      </c>
      <c r="C164" s="13">
        <v>126000000</v>
      </c>
      <c r="D164" s="13">
        <v>131300000</v>
      </c>
      <c r="E164" s="13">
        <v>135000000</v>
      </c>
      <c r="F164" s="13">
        <v>140500000</v>
      </c>
      <c r="G164" s="13">
        <v>143400000</v>
      </c>
      <c r="H164" s="14">
        <v>145500000</v>
      </c>
      <c r="I164" s="15"/>
      <c r="J164" s="13">
        <v>125000000</v>
      </c>
      <c r="K164" s="13">
        <f>+C164</f>
        <v>126000000</v>
      </c>
      <c r="L164" s="13">
        <v>127000000</v>
      </c>
      <c r="M164" s="13">
        <f>+D164</f>
        <v>131300000</v>
      </c>
      <c r="N164" s="13">
        <v>135200000</v>
      </c>
      <c r="O164" s="13">
        <f>+E164</f>
        <v>135000000</v>
      </c>
      <c r="P164" s="13">
        <v>140500000</v>
      </c>
      <c r="Q164" s="13">
        <f>+F164</f>
        <v>140500000</v>
      </c>
      <c r="R164" s="13">
        <v>143200000</v>
      </c>
      <c r="S164" s="13">
        <f>G164</f>
        <v>143400000</v>
      </c>
      <c r="T164" s="13">
        <v>145700000</v>
      </c>
      <c r="U164" s="13">
        <f>H164</f>
        <v>145500000</v>
      </c>
      <c r="V164" s="14">
        <v>146400000</v>
      </c>
    </row>
    <row r="165" spans="1:22" s="43" customFormat="1" ht="12" customHeight="1" x14ac:dyDescent="0.25">
      <c r="A165" s="73"/>
      <c r="B165" s="12" t="s">
        <v>128</v>
      </c>
      <c r="C165" s="13">
        <v>33100000</v>
      </c>
      <c r="D165" s="13">
        <v>23300000</v>
      </c>
      <c r="E165" s="13">
        <v>1900000</v>
      </c>
      <c r="F165" s="13">
        <v>-12000000</v>
      </c>
      <c r="G165" s="13">
        <v>-13000000</v>
      </c>
      <c r="H165" s="14">
        <v>-11100000</v>
      </c>
      <c r="I165" s="15"/>
      <c r="J165" s="13">
        <v>43400000</v>
      </c>
      <c r="K165" s="13">
        <f>+C165</f>
        <v>33100000</v>
      </c>
      <c r="L165" s="13">
        <v>31600000</v>
      </c>
      <c r="M165" s="13">
        <f>+D165</f>
        <v>23300000</v>
      </c>
      <c r="N165" s="13">
        <v>5500000</v>
      </c>
      <c r="O165" s="13">
        <f>+E165</f>
        <v>1900000</v>
      </c>
      <c r="P165" s="13">
        <v>-6800000</v>
      </c>
      <c r="Q165" s="13">
        <f>+F165</f>
        <v>-12000000</v>
      </c>
      <c r="R165" s="13">
        <v>-14400000</v>
      </c>
      <c r="S165" s="13">
        <f>G165</f>
        <v>-13000000</v>
      </c>
      <c r="T165" s="13">
        <v>-14500000</v>
      </c>
      <c r="U165" s="13">
        <f>H165</f>
        <v>-11100000</v>
      </c>
      <c r="V165" s="14">
        <v>-12600000</v>
      </c>
    </row>
    <row r="166" spans="1:22" s="16" customFormat="1" ht="12" customHeight="1" x14ac:dyDescent="0.25">
      <c r="A166" s="73"/>
      <c r="B166" s="12" t="s">
        <v>129</v>
      </c>
      <c r="C166" s="13">
        <v>-500000</v>
      </c>
      <c r="D166" s="13">
        <v>1700000</v>
      </c>
      <c r="E166" s="13">
        <v>3800000</v>
      </c>
      <c r="F166" s="13">
        <v>4500000</v>
      </c>
      <c r="G166" s="13">
        <v>11100000</v>
      </c>
      <c r="H166" s="14">
        <v>11700000</v>
      </c>
      <c r="I166" s="15"/>
      <c r="J166" s="13">
        <v>4300000</v>
      </c>
      <c r="K166" s="13">
        <f>+C166</f>
        <v>-500000</v>
      </c>
      <c r="L166" s="13">
        <v>700000</v>
      </c>
      <c r="M166" s="13">
        <f>+D166</f>
        <v>1700000</v>
      </c>
      <c r="N166" s="13">
        <v>5100000</v>
      </c>
      <c r="O166" s="13">
        <f>+E166</f>
        <v>3800000</v>
      </c>
      <c r="P166" s="13">
        <v>7600000</v>
      </c>
      <c r="Q166" s="13">
        <f>+F166</f>
        <v>4500000</v>
      </c>
      <c r="R166" s="13">
        <v>6300000</v>
      </c>
      <c r="S166" s="13">
        <f>G166</f>
        <v>11100000</v>
      </c>
      <c r="T166" s="13">
        <v>8700000</v>
      </c>
      <c r="U166" s="13">
        <f>H166</f>
        <v>11700000</v>
      </c>
      <c r="V166" s="14">
        <v>12500000</v>
      </c>
    </row>
    <row r="167" spans="1:22" s="43" customFormat="1" ht="12" customHeight="1" x14ac:dyDescent="0.25">
      <c r="A167" s="73"/>
      <c r="B167" s="48" t="s">
        <v>130</v>
      </c>
      <c r="C167" s="13">
        <v>1300000</v>
      </c>
      <c r="D167" s="13">
        <v>1700000</v>
      </c>
      <c r="E167" s="13">
        <v>5300000</v>
      </c>
      <c r="F167" s="13">
        <v>2800000</v>
      </c>
      <c r="G167" s="13">
        <v>2300000</v>
      </c>
      <c r="H167" s="14">
        <v>1200000</v>
      </c>
      <c r="I167" s="15"/>
      <c r="J167" s="13">
        <v>1000000</v>
      </c>
      <c r="K167" s="13">
        <f>+C167</f>
        <v>1300000</v>
      </c>
      <c r="L167" s="13">
        <v>3700000</v>
      </c>
      <c r="M167" s="13">
        <f>+D167</f>
        <v>1700000</v>
      </c>
      <c r="N167" s="13">
        <v>2700000</v>
      </c>
      <c r="O167" s="13">
        <f>+E167</f>
        <v>5300000</v>
      </c>
      <c r="P167" s="13">
        <v>1900000</v>
      </c>
      <c r="Q167" s="13">
        <f>+F167</f>
        <v>2800000</v>
      </c>
      <c r="R167" s="13">
        <v>1500000</v>
      </c>
      <c r="S167" s="13">
        <f>G167</f>
        <v>2300000</v>
      </c>
      <c r="T167" s="13">
        <v>900000</v>
      </c>
      <c r="U167" s="13">
        <f>H167</f>
        <v>1200000</v>
      </c>
      <c r="V167" s="14">
        <v>800000</v>
      </c>
    </row>
    <row r="168" spans="1:22" s="16" customFormat="1" ht="12" customHeight="1" x14ac:dyDescent="0.25">
      <c r="A168" s="73"/>
      <c r="B168" s="37" t="s">
        <v>131</v>
      </c>
      <c r="C168" s="39">
        <f t="shared" ref="C168:H168" si="128">SUM(C164:C167)</f>
        <v>159900000</v>
      </c>
      <c r="D168" s="39">
        <f t="shared" si="128"/>
        <v>158000000</v>
      </c>
      <c r="E168" s="39">
        <f t="shared" si="128"/>
        <v>146000000</v>
      </c>
      <c r="F168" s="39">
        <f t="shared" si="128"/>
        <v>135800000</v>
      </c>
      <c r="G168" s="39">
        <f t="shared" si="128"/>
        <v>143800000</v>
      </c>
      <c r="H168" s="40">
        <f t="shared" si="128"/>
        <v>147300000</v>
      </c>
      <c r="I168" s="15"/>
      <c r="J168" s="39">
        <f t="shared" ref="J168:V168" si="129">SUM(J164:J167)</f>
        <v>173700000</v>
      </c>
      <c r="K168" s="39">
        <f t="shared" si="129"/>
        <v>159900000</v>
      </c>
      <c r="L168" s="39">
        <f t="shared" si="129"/>
        <v>163000000</v>
      </c>
      <c r="M168" s="39">
        <f t="shared" si="129"/>
        <v>158000000</v>
      </c>
      <c r="N168" s="39">
        <f t="shared" si="129"/>
        <v>148500000</v>
      </c>
      <c r="O168" s="39">
        <f t="shared" si="129"/>
        <v>146000000</v>
      </c>
      <c r="P168" s="39">
        <f t="shared" si="129"/>
        <v>143200000</v>
      </c>
      <c r="Q168" s="39">
        <f t="shared" si="129"/>
        <v>135800000</v>
      </c>
      <c r="R168" s="39">
        <f t="shared" si="129"/>
        <v>136600000</v>
      </c>
      <c r="S168" s="39">
        <f t="shared" si="129"/>
        <v>143800000</v>
      </c>
      <c r="T168" s="39">
        <f t="shared" si="129"/>
        <v>140800000</v>
      </c>
      <c r="U168" s="39">
        <f t="shared" si="129"/>
        <v>147300000</v>
      </c>
      <c r="V168" s="40">
        <f t="shared" si="129"/>
        <v>147100000</v>
      </c>
    </row>
    <row r="169" spans="1:22" s="16" customFormat="1" ht="12" customHeight="1" x14ac:dyDescent="0.25">
      <c r="A169" s="73"/>
      <c r="B169" s="12" t="s">
        <v>132</v>
      </c>
      <c r="C169" s="13">
        <v>1900000</v>
      </c>
      <c r="D169" s="13">
        <v>1800000</v>
      </c>
      <c r="E169" s="13">
        <v>2000000</v>
      </c>
      <c r="F169" s="13">
        <v>1500000</v>
      </c>
      <c r="G169" s="13">
        <v>2100000</v>
      </c>
      <c r="H169" s="14">
        <v>2400000</v>
      </c>
      <c r="I169" s="15"/>
      <c r="J169" s="13">
        <v>9100000</v>
      </c>
      <c r="K169" s="13">
        <f>+C169</f>
        <v>1900000</v>
      </c>
      <c r="L169" s="13">
        <v>2200000</v>
      </c>
      <c r="M169" s="13">
        <f>+D169</f>
        <v>1800000</v>
      </c>
      <c r="N169" s="13">
        <v>1800000</v>
      </c>
      <c r="O169" s="13">
        <f>+E169</f>
        <v>2000000</v>
      </c>
      <c r="P169" s="13">
        <v>1500000</v>
      </c>
      <c r="Q169" s="13">
        <f>+F169</f>
        <v>1500000</v>
      </c>
      <c r="R169" s="13">
        <v>1200000</v>
      </c>
      <c r="S169" s="13">
        <f>G169</f>
        <v>2100000</v>
      </c>
      <c r="T169" s="13">
        <v>1900000</v>
      </c>
      <c r="U169" s="13">
        <f>H169</f>
        <v>2400000</v>
      </c>
      <c r="V169" s="14">
        <v>2500000</v>
      </c>
    </row>
    <row r="170" spans="1:22" s="16" customFormat="1" ht="12" customHeight="1" thickBot="1" x14ac:dyDescent="0.3">
      <c r="A170" s="73"/>
      <c r="B170" s="25" t="s">
        <v>133</v>
      </c>
      <c r="C170" s="26">
        <f t="shared" ref="C170:H170" si="130">SUM(C168:C169)</f>
        <v>161800000</v>
      </c>
      <c r="D170" s="26">
        <f t="shared" si="130"/>
        <v>159800000</v>
      </c>
      <c r="E170" s="26">
        <f t="shared" si="130"/>
        <v>148000000</v>
      </c>
      <c r="F170" s="26">
        <f t="shared" si="130"/>
        <v>137300000</v>
      </c>
      <c r="G170" s="26">
        <f t="shared" si="130"/>
        <v>145900000</v>
      </c>
      <c r="H170" s="27">
        <f t="shared" si="130"/>
        <v>149700000</v>
      </c>
      <c r="I170" s="15"/>
      <c r="J170" s="26">
        <f t="shared" ref="J170:V170" si="131">SUM(J168:J169)</f>
        <v>182800000</v>
      </c>
      <c r="K170" s="26">
        <f t="shared" si="131"/>
        <v>161800000</v>
      </c>
      <c r="L170" s="26">
        <f t="shared" si="131"/>
        <v>165200000</v>
      </c>
      <c r="M170" s="26">
        <f t="shared" si="131"/>
        <v>159800000</v>
      </c>
      <c r="N170" s="26">
        <f t="shared" si="131"/>
        <v>150300000</v>
      </c>
      <c r="O170" s="26">
        <f t="shared" si="131"/>
        <v>148000000</v>
      </c>
      <c r="P170" s="26">
        <f t="shared" si="131"/>
        <v>144700000</v>
      </c>
      <c r="Q170" s="26">
        <f t="shared" si="131"/>
        <v>137300000</v>
      </c>
      <c r="R170" s="26">
        <f t="shared" si="131"/>
        <v>137800000</v>
      </c>
      <c r="S170" s="26">
        <f t="shared" si="131"/>
        <v>145900000</v>
      </c>
      <c r="T170" s="26">
        <f t="shared" si="131"/>
        <v>142700000</v>
      </c>
      <c r="U170" s="26">
        <f t="shared" si="131"/>
        <v>149700000</v>
      </c>
      <c r="V170" s="27">
        <f t="shared" si="131"/>
        <v>149600000</v>
      </c>
    </row>
    <row r="171" spans="1:22" s="16" customFormat="1" ht="20.25" customHeight="1" x14ac:dyDescent="0.25">
      <c r="A171" s="28"/>
      <c r="B171" s="29"/>
      <c r="C171" s="41"/>
      <c r="D171" s="41"/>
      <c r="E171" s="41"/>
      <c r="F171" s="41"/>
      <c r="G171" s="41"/>
      <c r="H171" s="41"/>
      <c r="I171" s="15"/>
      <c r="J171" s="41"/>
      <c r="K171" s="41"/>
      <c r="L171" s="41"/>
      <c r="M171" s="41"/>
      <c r="N171" s="41"/>
      <c r="O171" s="41"/>
      <c r="P171" s="41"/>
      <c r="Q171" s="41"/>
      <c r="R171" s="41"/>
      <c r="S171" s="41"/>
      <c r="T171" s="41"/>
      <c r="U171" s="41"/>
      <c r="V171" s="41"/>
    </row>
    <row r="172" spans="1:22" s="16" customFormat="1" ht="20.25" customHeight="1" thickBot="1" x14ac:dyDescent="0.3">
      <c r="A172" s="7"/>
      <c r="B172" s="8" t="s">
        <v>134</v>
      </c>
      <c r="C172" s="9" t="s">
        <v>5</v>
      </c>
      <c r="D172" s="9" t="s">
        <v>6</v>
      </c>
      <c r="E172" s="9" t="s">
        <v>7</v>
      </c>
      <c r="F172" s="9" t="s">
        <v>8</v>
      </c>
      <c r="G172" s="9" t="s">
        <v>9</v>
      </c>
      <c r="H172" s="9" t="s">
        <v>10</v>
      </c>
      <c r="I172" s="10"/>
      <c r="J172" s="9" t="s">
        <v>11</v>
      </c>
      <c r="K172" s="9" t="s">
        <v>12</v>
      </c>
      <c r="L172" s="9" t="s">
        <v>13</v>
      </c>
      <c r="M172" s="9" t="s">
        <v>14</v>
      </c>
      <c r="N172" s="9" t="s">
        <v>15</v>
      </c>
      <c r="O172" s="9" t="s">
        <v>16</v>
      </c>
      <c r="P172" s="9" t="s">
        <v>17</v>
      </c>
      <c r="Q172" s="9" t="s">
        <v>18</v>
      </c>
      <c r="R172" s="9" t="s">
        <v>19</v>
      </c>
      <c r="S172" s="9" t="s">
        <v>20</v>
      </c>
      <c r="T172" s="9" t="s">
        <v>21</v>
      </c>
      <c r="U172" s="9" t="s">
        <v>22</v>
      </c>
      <c r="V172" s="9" t="s">
        <v>23</v>
      </c>
    </row>
    <row r="173" spans="1:22" s="16" customFormat="1" ht="12" customHeight="1" thickTop="1" x14ac:dyDescent="0.25">
      <c r="A173" s="73" t="s">
        <v>135</v>
      </c>
      <c r="B173" s="44" t="s">
        <v>136</v>
      </c>
      <c r="C173" s="15"/>
      <c r="D173" s="15"/>
      <c r="E173" s="15"/>
      <c r="F173" s="15"/>
      <c r="G173" s="15"/>
      <c r="H173" s="49"/>
      <c r="I173" s="15"/>
      <c r="J173" s="15"/>
      <c r="K173" s="15"/>
      <c r="L173" s="15"/>
      <c r="M173" s="15"/>
      <c r="N173" s="15"/>
      <c r="O173" s="15"/>
      <c r="P173" s="15"/>
      <c r="Q173" s="15"/>
      <c r="R173" s="15"/>
      <c r="S173" s="15"/>
      <c r="T173" s="15"/>
      <c r="U173" s="15"/>
      <c r="V173" s="49"/>
    </row>
    <row r="174" spans="1:22" s="16" customFormat="1" ht="12" customHeight="1" x14ac:dyDescent="0.25">
      <c r="A174" s="73"/>
      <c r="B174" s="12" t="s">
        <v>137</v>
      </c>
      <c r="C174" s="13">
        <v>86600000</v>
      </c>
      <c r="D174" s="13">
        <v>105700000</v>
      </c>
      <c r="E174" s="13">
        <v>131500000</v>
      </c>
      <c r="F174" s="13">
        <v>149200000</v>
      </c>
      <c r="G174" s="13">
        <v>150000000</v>
      </c>
      <c r="H174" s="14">
        <v>169700000</v>
      </c>
      <c r="I174" s="15"/>
      <c r="J174" s="13">
        <v>57600000</v>
      </c>
      <c r="K174" s="13">
        <f>+C174-J174</f>
        <v>29000000</v>
      </c>
      <c r="L174" s="13">
        <v>45600000</v>
      </c>
      <c r="M174" s="13">
        <f>+D174-L174</f>
        <v>60100000</v>
      </c>
      <c r="N174" s="13">
        <v>63400000</v>
      </c>
      <c r="O174" s="13">
        <f>+E174-N174</f>
        <v>68100000</v>
      </c>
      <c r="P174" s="13">
        <v>78400000</v>
      </c>
      <c r="Q174" s="13">
        <f>+F174-P174</f>
        <v>70800000</v>
      </c>
      <c r="R174" s="13">
        <v>75300000</v>
      </c>
      <c r="S174" s="13">
        <f t="shared" ref="S174:S178" si="132">+G174-R174</f>
        <v>74700000</v>
      </c>
      <c r="T174" s="13">
        <v>81900000</v>
      </c>
      <c r="U174" s="13">
        <f t="shared" ref="U174:U178" si="133">+H174-T174</f>
        <v>87800000</v>
      </c>
      <c r="V174" s="14">
        <v>84600000</v>
      </c>
    </row>
    <row r="175" spans="1:22" s="16" customFormat="1" ht="12" customHeight="1" x14ac:dyDescent="0.25">
      <c r="A175" s="73"/>
      <c r="B175" s="12" t="s">
        <v>138</v>
      </c>
      <c r="C175" s="13">
        <v>-90900000</v>
      </c>
      <c r="D175" s="13">
        <v>-92200000</v>
      </c>
      <c r="E175" s="13">
        <v>-117600000</v>
      </c>
      <c r="F175" s="13">
        <v>-132800000</v>
      </c>
      <c r="G175" s="13">
        <v>-130100000</v>
      </c>
      <c r="H175" s="14">
        <v>-140200000</v>
      </c>
      <c r="I175" s="15"/>
      <c r="J175" s="13">
        <v>-49300000</v>
      </c>
      <c r="K175" s="13">
        <f>+C175-J175</f>
        <v>-41600000</v>
      </c>
      <c r="L175" s="13">
        <v>-43100000</v>
      </c>
      <c r="M175" s="13">
        <f>+D175-L175</f>
        <v>-49100000</v>
      </c>
      <c r="N175" s="13">
        <v>-57200000</v>
      </c>
      <c r="O175" s="13">
        <f>+E175-N175</f>
        <v>-60400000</v>
      </c>
      <c r="P175" s="13">
        <v>-71700000</v>
      </c>
      <c r="Q175" s="13">
        <f>+F175-P175</f>
        <v>-61100000</v>
      </c>
      <c r="R175" s="13">
        <v>-70400000</v>
      </c>
      <c r="S175" s="13">
        <f t="shared" si="132"/>
        <v>-59700000</v>
      </c>
      <c r="T175" s="13">
        <v>-66900000</v>
      </c>
      <c r="U175" s="13">
        <f t="shared" si="133"/>
        <v>-73300000</v>
      </c>
      <c r="V175" s="14">
        <v>-73100000</v>
      </c>
    </row>
    <row r="176" spans="1:22" s="16" customFormat="1" ht="12" customHeight="1" x14ac:dyDescent="0.25">
      <c r="A176" s="73"/>
      <c r="B176" s="12" t="s">
        <v>139</v>
      </c>
      <c r="C176" s="13">
        <v>9900000</v>
      </c>
      <c r="D176" s="13">
        <v>900000</v>
      </c>
      <c r="E176" s="13">
        <v>0</v>
      </c>
      <c r="F176" s="13">
        <v>-5000000</v>
      </c>
      <c r="G176" s="13">
        <v>-800000</v>
      </c>
      <c r="H176" s="14">
        <v>700000</v>
      </c>
      <c r="I176" s="15"/>
      <c r="J176" s="13">
        <v>7600000</v>
      </c>
      <c r="K176" s="13">
        <f>+C176-J176</f>
        <v>2300000</v>
      </c>
      <c r="L176" s="13">
        <v>900000</v>
      </c>
      <c r="M176" s="13">
        <f>+D176-L176</f>
        <v>0</v>
      </c>
      <c r="N176" s="13">
        <v>0</v>
      </c>
      <c r="O176" s="13">
        <f>+E176-N176</f>
        <v>0</v>
      </c>
      <c r="P176" s="13">
        <v>0</v>
      </c>
      <c r="Q176" s="13">
        <f>+F176-P176</f>
        <v>-5000000</v>
      </c>
      <c r="R176" s="13">
        <v>-500000</v>
      </c>
      <c r="S176" s="13">
        <f t="shared" si="132"/>
        <v>-300000</v>
      </c>
      <c r="T176" s="13">
        <v>500000</v>
      </c>
      <c r="U176" s="13">
        <f t="shared" si="133"/>
        <v>200000</v>
      </c>
      <c r="V176" s="14">
        <v>400000</v>
      </c>
    </row>
    <row r="177" spans="1:22" s="16" customFormat="1" ht="12" customHeight="1" x14ac:dyDescent="0.25">
      <c r="A177" s="73"/>
      <c r="B177" s="12" t="s">
        <v>140</v>
      </c>
      <c r="C177" s="13">
        <v>-900000</v>
      </c>
      <c r="D177" s="13">
        <v>-1600000</v>
      </c>
      <c r="E177" s="13">
        <v>400000</v>
      </c>
      <c r="F177" s="13">
        <v>100000</v>
      </c>
      <c r="G177" s="13">
        <v>-400000</v>
      </c>
      <c r="H177" s="14">
        <v>-300000</v>
      </c>
      <c r="I177" s="15"/>
      <c r="J177" s="13">
        <v>1600000</v>
      </c>
      <c r="K177" s="13">
        <f>+C177-J177</f>
        <v>-2500000</v>
      </c>
      <c r="L177" s="13">
        <v>-1600000</v>
      </c>
      <c r="M177" s="13">
        <f>+D177-L177</f>
        <v>0</v>
      </c>
      <c r="N177" s="13">
        <v>-200000</v>
      </c>
      <c r="O177" s="13">
        <f>+E177-N177</f>
        <v>600000</v>
      </c>
      <c r="P177" s="13">
        <v>100000</v>
      </c>
      <c r="Q177" s="13">
        <f>+F177-P177</f>
        <v>0</v>
      </c>
      <c r="R177" s="13">
        <v>-200000</v>
      </c>
      <c r="S177" s="13">
        <f t="shared" si="132"/>
        <v>-200000</v>
      </c>
      <c r="T177" s="13">
        <v>100000</v>
      </c>
      <c r="U177" s="13">
        <f t="shared" si="133"/>
        <v>-400000</v>
      </c>
      <c r="V177" s="14">
        <v>-1100000</v>
      </c>
    </row>
    <row r="178" spans="1:22" s="16" customFormat="1" ht="12" customHeight="1" x14ac:dyDescent="0.25">
      <c r="A178" s="73"/>
      <c r="B178" s="12" t="s">
        <v>141</v>
      </c>
      <c r="C178" s="13">
        <v>-1700000</v>
      </c>
      <c r="D178" s="13">
        <v>-1500000</v>
      </c>
      <c r="E178" s="13">
        <v>-1900000</v>
      </c>
      <c r="F178" s="13">
        <v>-2500000</v>
      </c>
      <c r="G178" s="13">
        <v>-1900000</v>
      </c>
      <c r="H178" s="14">
        <v>-2100000</v>
      </c>
      <c r="I178" s="15"/>
      <c r="J178" s="13">
        <v>-800000</v>
      </c>
      <c r="K178" s="13">
        <f>+C178-J178</f>
        <v>-900000</v>
      </c>
      <c r="L178" s="13">
        <v>-800000</v>
      </c>
      <c r="M178" s="13">
        <f>+D178-L178</f>
        <v>-700000</v>
      </c>
      <c r="N178" s="13">
        <v>-900000</v>
      </c>
      <c r="O178" s="13">
        <f>+E178-N178</f>
        <v>-1000000</v>
      </c>
      <c r="P178" s="13">
        <v>-600000</v>
      </c>
      <c r="Q178" s="13">
        <f>+F178-P178</f>
        <v>-1900000</v>
      </c>
      <c r="R178" s="13">
        <v>-1200000</v>
      </c>
      <c r="S178" s="13">
        <f t="shared" si="132"/>
        <v>-700000</v>
      </c>
      <c r="T178" s="13">
        <v>-1500000</v>
      </c>
      <c r="U178" s="13">
        <f t="shared" si="133"/>
        <v>-600000</v>
      </c>
      <c r="V178" s="14">
        <v>-1600000</v>
      </c>
    </row>
    <row r="179" spans="1:22" s="16" customFormat="1" ht="12" customHeight="1" thickBot="1" x14ac:dyDescent="0.3">
      <c r="A179" s="73"/>
      <c r="B179" s="25" t="s">
        <v>142</v>
      </c>
      <c r="C179" s="26">
        <f t="shared" ref="C179:H179" si="134">SUM(C174:C178)</f>
        <v>3000000</v>
      </c>
      <c r="D179" s="26">
        <f t="shared" si="134"/>
        <v>11300000</v>
      </c>
      <c r="E179" s="26">
        <f t="shared" si="134"/>
        <v>12400000</v>
      </c>
      <c r="F179" s="26">
        <f t="shared" si="134"/>
        <v>9000000</v>
      </c>
      <c r="G179" s="26">
        <f t="shared" si="134"/>
        <v>16800000</v>
      </c>
      <c r="H179" s="27">
        <f t="shared" si="134"/>
        <v>27800000</v>
      </c>
      <c r="I179" s="15"/>
      <c r="J179" s="26">
        <f t="shared" ref="J179:V179" si="135">SUM(J174:J178)</f>
        <v>16700000</v>
      </c>
      <c r="K179" s="26">
        <f t="shared" si="135"/>
        <v>-13700000</v>
      </c>
      <c r="L179" s="26">
        <f t="shared" si="135"/>
        <v>1000000</v>
      </c>
      <c r="M179" s="26">
        <f t="shared" si="135"/>
        <v>10300000</v>
      </c>
      <c r="N179" s="26">
        <f t="shared" si="135"/>
        <v>5100000</v>
      </c>
      <c r="O179" s="26">
        <f t="shared" si="135"/>
        <v>7300000</v>
      </c>
      <c r="P179" s="26">
        <f t="shared" si="135"/>
        <v>6200000</v>
      </c>
      <c r="Q179" s="26">
        <f t="shared" si="135"/>
        <v>2800000</v>
      </c>
      <c r="R179" s="26">
        <f t="shared" si="135"/>
        <v>3000000</v>
      </c>
      <c r="S179" s="26">
        <f t="shared" si="135"/>
        <v>13800000</v>
      </c>
      <c r="T179" s="26">
        <f t="shared" si="135"/>
        <v>14100000</v>
      </c>
      <c r="U179" s="26">
        <f t="shared" si="135"/>
        <v>13700000</v>
      </c>
      <c r="V179" s="27">
        <f t="shared" si="135"/>
        <v>9200000</v>
      </c>
    </row>
    <row r="180" spans="1:22" s="16" customFormat="1" ht="12" customHeight="1" x14ac:dyDescent="0.25">
      <c r="A180" s="73"/>
      <c r="B180" s="37" t="s">
        <v>143</v>
      </c>
      <c r="C180" s="13"/>
      <c r="D180" s="13"/>
      <c r="E180" s="13"/>
      <c r="F180" s="13"/>
      <c r="G180" s="13"/>
      <c r="H180" s="14"/>
      <c r="I180" s="15"/>
      <c r="J180" s="13"/>
      <c r="K180" s="13"/>
      <c r="L180" s="13"/>
      <c r="M180" s="13"/>
      <c r="N180" s="13"/>
      <c r="O180" s="13"/>
      <c r="P180" s="13"/>
      <c r="Q180" s="13"/>
      <c r="R180" s="13"/>
      <c r="S180" s="13"/>
      <c r="T180" s="13"/>
      <c r="U180" s="13"/>
      <c r="V180" s="14"/>
    </row>
    <row r="181" spans="1:22" s="16" customFormat="1" ht="12" customHeight="1" x14ac:dyDescent="0.25">
      <c r="A181" s="73"/>
      <c r="B181" s="12" t="s">
        <v>144</v>
      </c>
      <c r="C181" s="13">
        <v>-1400000</v>
      </c>
      <c r="D181" s="13">
        <v>-900000</v>
      </c>
      <c r="E181" s="13">
        <v>-2100000</v>
      </c>
      <c r="F181" s="13">
        <v>-800000</v>
      </c>
      <c r="G181" s="13">
        <v>-500000</v>
      </c>
      <c r="H181" s="14">
        <v>-600000</v>
      </c>
      <c r="I181" s="15"/>
      <c r="J181" s="13">
        <v>-600000</v>
      </c>
      <c r="K181" s="13">
        <f>+C181-J181</f>
        <v>-800000</v>
      </c>
      <c r="L181" s="13">
        <v>-300000</v>
      </c>
      <c r="M181" s="13">
        <f>+D181-L181</f>
        <v>-600000</v>
      </c>
      <c r="N181" s="13">
        <v>-700000</v>
      </c>
      <c r="O181" s="13">
        <f>+E181-N181</f>
        <v>-1400000</v>
      </c>
      <c r="P181" s="13">
        <v>-500000</v>
      </c>
      <c r="Q181" s="13">
        <f>+F181-P181</f>
        <v>-300000</v>
      </c>
      <c r="R181" s="13">
        <v>-200000</v>
      </c>
      <c r="S181" s="13">
        <f t="shared" ref="S181:S185" si="136">+G181-R181</f>
        <v>-300000</v>
      </c>
      <c r="T181" s="13">
        <v>-300000</v>
      </c>
      <c r="U181" s="13">
        <f t="shared" ref="U181:U185" si="137">+H181-T181</f>
        <v>-300000</v>
      </c>
      <c r="V181" s="14">
        <v>-400000</v>
      </c>
    </row>
    <row r="182" spans="1:22" s="16" customFormat="1" ht="12" customHeight="1" x14ac:dyDescent="0.25">
      <c r="A182" s="73"/>
      <c r="B182" s="12" t="s">
        <v>145</v>
      </c>
      <c r="C182" s="13">
        <v>-12800000</v>
      </c>
      <c r="D182" s="13">
        <v>-11900000</v>
      </c>
      <c r="E182" s="13">
        <v>-16800000</v>
      </c>
      <c r="F182" s="13">
        <v>-19500000</v>
      </c>
      <c r="G182" s="13">
        <v>-17600000</v>
      </c>
      <c r="H182" s="14">
        <v>-20500000</v>
      </c>
      <c r="I182" s="15"/>
      <c r="J182" s="13">
        <v>-7500000</v>
      </c>
      <c r="K182" s="13">
        <f>+C182-J182</f>
        <v>-5300000</v>
      </c>
      <c r="L182" s="13">
        <v>-5800000</v>
      </c>
      <c r="M182" s="13">
        <f>+D182-L182</f>
        <v>-6100000</v>
      </c>
      <c r="N182" s="13">
        <v>-7600000</v>
      </c>
      <c r="O182" s="13">
        <f>+E182-N182</f>
        <v>-9200000</v>
      </c>
      <c r="P182" s="13">
        <v>-10800000</v>
      </c>
      <c r="Q182" s="13">
        <f>+F182-P182</f>
        <v>-8700000</v>
      </c>
      <c r="R182" s="13">
        <v>-9200000</v>
      </c>
      <c r="S182" s="13">
        <f t="shared" si="136"/>
        <v>-8400000</v>
      </c>
      <c r="T182" s="13">
        <v>-8700000</v>
      </c>
      <c r="U182" s="13">
        <f t="shared" si="137"/>
        <v>-11800000</v>
      </c>
      <c r="V182" s="14">
        <v>-12200000</v>
      </c>
    </row>
    <row r="183" spans="1:22" s="16" customFormat="1" ht="12" customHeight="1" x14ac:dyDescent="0.25">
      <c r="A183" s="73"/>
      <c r="B183" s="12" t="s">
        <v>146</v>
      </c>
      <c r="C183" s="13">
        <v>500000</v>
      </c>
      <c r="D183" s="13">
        <v>200000</v>
      </c>
      <c r="E183" s="13">
        <v>400000</v>
      </c>
      <c r="F183" s="13">
        <v>1100000</v>
      </c>
      <c r="G183" s="13">
        <v>600000</v>
      </c>
      <c r="H183" s="14">
        <v>0</v>
      </c>
      <c r="I183" s="15"/>
      <c r="J183" s="13">
        <v>100000</v>
      </c>
      <c r="K183" s="13">
        <f>+C183-J183</f>
        <v>400000</v>
      </c>
      <c r="L183" s="13">
        <v>200000</v>
      </c>
      <c r="M183" s="13">
        <f>+D183-L183</f>
        <v>0</v>
      </c>
      <c r="N183" s="13">
        <v>0</v>
      </c>
      <c r="O183" s="13">
        <f>+E183-N183</f>
        <v>400000</v>
      </c>
      <c r="P183" s="13">
        <v>600000</v>
      </c>
      <c r="Q183" s="13">
        <f>+F183-P183</f>
        <v>500000</v>
      </c>
      <c r="R183" s="13">
        <v>400000</v>
      </c>
      <c r="S183" s="13">
        <f t="shared" si="136"/>
        <v>200000</v>
      </c>
      <c r="T183" s="13">
        <v>100000</v>
      </c>
      <c r="U183" s="13">
        <f t="shared" si="137"/>
        <v>-100000</v>
      </c>
      <c r="V183" s="14">
        <v>200000</v>
      </c>
    </row>
    <row r="184" spans="1:22" s="16" customFormat="1" ht="12" customHeight="1" x14ac:dyDescent="0.25">
      <c r="A184" s="73"/>
      <c r="B184" s="12" t="s">
        <v>147</v>
      </c>
      <c r="C184" s="13">
        <v>0</v>
      </c>
      <c r="D184" s="13">
        <v>-300000</v>
      </c>
      <c r="E184" s="13">
        <v>0</v>
      </c>
      <c r="F184" s="13">
        <v>-1300000</v>
      </c>
      <c r="G184" s="13">
        <v>-500000</v>
      </c>
      <c r="H184" s="14">
        <v>0</v>
      </c>
      <c r="I184" s="15"/>
      <c r="J184" s="13">
        <v>0</v>
      </c>
      <c r="K184" s="13">
        <f>+C184-J184</f>
        <v>0</v>
      </c>
      <c r="L184" s="13">
        <v>-400000</v>
      </c>
      <c r="M184" s="13">
        <f>+D184-L184</f>
        <v>100000</v>
      </c>
      <c r="N184" s="13">
        <v>0</v>
      </c>
      <c r="O184" s="13">
        <f>+E184-N184</f>
        <v>0</v>
      </c>
      <c r="P184" s="13">
        <v>-1300000</v>
      </c>
      <c r="Q184" s="13">
        <f>+F184-P184</f>
        <v>0</v>
      </c>
      <c r="R184" s="13">
        <v>-500000</v>
      </c>
      <c r="S184" s="13">
        <f t="shared" si="136"/>
        <v>0</v>
      </c>
      <c r="T184" s="13">
        <v>0</v>
      </c>
      <c r="U184" s="13">
        <f t="shared" si="137"/>
        <v>0</v>
      </c>
      <c r="V184" s="14">
        <v>0</v>
      </c>
    </row>
    <row r="185" spans="1:22" s="16" customFormat="1" ht="12" customHeight="1" x14ac:dyDescent="0.25">
      <c r="A185" s="73"/>
      <c r="B185" s="12" t="s">
        <v>148</v>
      </c>
      <c r="C185" s="13">
        <v>-3300000</v>
      </c>
      <c r="D185" s="13">
        <v>0</v>
      </c>
      <c r="E185" s="13">
        <v>-3300000</v>
      </c>
      <c r="F185" s="13">
        <v>0</v>
      </c>
      <c r="G185" s="13">
        <v>0</v>
      </c>
      <c r="H185" s="14">
        <v>0</v>
      </c>
      <c r="I185" s="15"/>
      <c r="J185" s="13">
        <v>0</v>
      </c>
      <c r="K185" s="13">
        <f>+C185-J185</f>
        <v>-3300000</v>
      </c>
      <c r="L185" s="13">
        <v>0</v>
      </c>
      <c r="M185" s="13">
        <f>+D185-L185</f>
        <v>0</v>
      </c>
      <c r="N185" s="13">
        <v>-3300000</v>
      </c>
      <c r="O185" s="13">
        <f>+E185-N185</f>
        <v>0</v>
      </c>
      <c r="P185" s="13">
        <v>0</v>
      </c>
      <c r="Q185" s="13">
        <f>+F185-P185</f>
        <v>0</v>
      </c>
      <c r="R185" s="13">
        <v>0</v>
      </c>
      <c r="S185" s="13">
        <f t="shared" si="136"/>
        <v>0</v>
      </c>
      <c r="T185" s="13">
        <v>0</v>
      </c>
      <c r="U185" s="13">
        <f t="shared" si="137"/>
        <v>0</v>
      </c>
      <c r="V185" s="14">
        <v>0</v>
      </c>
    </row>
    <row r="186" spans="1:22" s="16" customFormat="1" ht="12" customHeight="1" thickBot="1" x14ac:dyDescent="0.3">
      <c r="A186" s="73"/>
      <c r="B186" s="25" t="s">
        <v>149</v>
      </c>
      <c r="C186" s="26">
        <f t="shared" ref="C186:H186" si="138">SUM(C181:C185)</f>
        <v>-17000000</v>
      </c>
      <c r="D186" s="26">
        <f t="shared" si="138"/>
        <v>-12900000</v>
      </c>
      <c r="E186" s="26">
        <f t="shared" si="138"/>
        <v>-21800000</v>
      </c>
      <c r="F186" s="26">
        <f t="shared" si="138"/>
        <v>-20500000</v>
      </c>
      <c r="G186" s="26">
        <f t="shared" si="138"/>
        <v>-18000000</v>
      </c>
      <c r="H186" s="27">
        <f t="shared" si="138"/>
        <v>-21100000</v>
      </c>
      <c r="I186" s="15"/>
      <c r="J186" s="26">
        <f t="shared" ref="J186:V186" si="139">SUM(J181:J185)</f>
        <v>-8000000</v>
      </c>
      <c r="K186" s="26">
        <f t="shared" si="139"/>
        <v>-9000000</v>
      </c>
      <c r="L186" s="26">
        <f t="shared" si="139"/>
        <v>-6300000</v>
      </c>
      <c r="M186" s="26">
        <f t="shared" si="139"/>
        <v>-6600000</v>
      </c>
      <c r="N186" s="26">
        <f t="shared" si="139"/>
        <v>-11600000</v>
      </c>
      <c r="O186" s="26">
        <f t="shared" si="139"/>
        <v>-10200000</v>
      </c>
      <c r="P186" s="26">
        <f t="shared" si="139"/>
        <v>-12000000</v>
      </c>
      <c r="Q186" s="26">
        <f t="shared" si="139"/>
        <v>-8500000</v>
      </c>
      <c r="R186" s="26">
        <f t="shared" si="139"/>
        <v>-9500000</v>
      </c>
      <c r="S186" s="26">
        <f t="shared" si="139"/>
        <v>-8500000</v>
      </c>
      <c r="T186" s="26">
        <f t="shared" si="139"/>
        <v>-8900000</v>
      </c>
      <c r="U186" s="26">
        <f t="shared" si="139"/>
        <v>-12200000</v>
      </c>
      <c r="V186" s="27">
        <f t="shared" si="139"/>
        <v>-12400000</v>
      </c>
    </row>
    <row r="187" spans="1:22" s="16" customFormat="1" ht="12" customHeight="1" x14ac:dyDescent="0.25">
      <c r="A187" s="73"/>
      <c r="B187" s="37" t="s">
        <v>150</v>
      </c>
      <c r="C187" s="13"/>
      <c r="D187" s="13"/>
      <c r="E187" s="13"/>
      <c r="F187" s="13"/>
      <c r="G187" s="13"/>
      <c r="H187" s="14"/>
      <c r="I187" s="15"/>
      <c r="J187" s="13"/>
      <c r="K187" s="13"/>
      <c r="L187" s="13"/>
      <c r="M187" s="13"/>
      <c r="N187" s="13"/>
      <c r="O187" s="13"/>
      <c r="P187" s="13"/>
      <c r="Q187" s="13"/>
      <c r="R187" s="13"/>
      <c r="S187" s="13"/>
      <c r="T187" s="13"/>
      <c r="U187" s="13"/>
      <c r="V187" s="14"/>
    </row>
    <row r="188" spans="1:22" s="16" customFormat="1" ht="12" customHeight="1" x14ac:dyDescent="0.25">
      <c r="A188" s="73"/>
      <c r="B188" s="12" t="s">
        <v>151</v>
      </c>
      <c r="C188" s="13">
        <v>62300000</v>
      </c>
      <c r="D188" s="13">
        <v>0</v>
      </c>
      <c r="E188" s="13">
        <v>0</v>
      </c>
      <c r="F188" s="13">
        <v>0</v>
      </c>
      <c r="G188" s="13">
        <v>0</v>
      </c>
      <c r="H188" s="14">
        <v>0</v>
      </c>
      <c r="I188" s="15"/>
      <c r="J188" s="13">
        <v>62400000</v>
      </c>
      <c r="K188" s="13">
        <f t="shared" ref="K188:K193" si="140">+C188-J188</f>
        <v>-100000</v>
      </c>
      <c r="L188" s="13">
        <v>0</v>
      </c>
      <c r="M188" s="13">
        <f t="shared" ref="M188:M193" si="141">+D188-L188</f>
        <v>0</v>
      </c>
      <c r="N188" s="13">
        <v>0</v>
      </c>
      <c r="O188" s="13">
        <f t="shared" ref="O188:O193" si="142">+E188-N188</f>
        <v>0</v>
      </c>
      <c r="P188" s="13">
        <v>0</v>
      </c>
      <c r="Q188" s="13">
        <f t="shared" ref="Q188:Q193" si="143">+F188-P188</f>
        <v>0</v>
      </c>
      <c r="R188" s="13">
        <v>0</v>
      </c>
      <c r="S188" s="13">
        <f t="shared" ref="S188:S193" si="144">+G188-R188</f>
        <v>0</v>
      </c>
      <c r="T188" s="13">
        <v>0</v>
      </c>
      <c r="U188" s="13">
        <f t="shared" ref="U188:U193" si="145">+H188-T188</f>
        <v>0</v>
      </c>
      <c r="V188" s="14">
        <v>0</v>
      </c>
    </row>
    <row r="189" spans="1:22" s="16" customFormat="1" ht="12" customHeight="1" x14ac:dyDescent="0.25">
      <c r="A189" s="73"/>
      <c r="B189" s="12" t="s">
        <v>152</v>
      </c>
      <c r="C189" s="13">
        <v>-5600000</v>
      </c>
      <c r="D189" s="13">
        <v>-3000000</v>
      </c>
      <c r="E189" s="13">
        <v>-5100000</v>
      </c>
      <c r="F189" s="13">
        <v>-5300000</v>
      </c>
      <c r="G189" s="13">
        <v>-6000000</v>
      </c>
      <c r="H189" s="14">
        <v>-6500000</v>
      </c>
      <c r="I189" s="15"/>
      <c r="J189" s="13">
        <v>-2100000</v>
      </c>
      <c r="K189" s="13">
        <f t="shared" si="140"/>
        <v>-3500000</v>
      </c>
      <c r="L189" s="13">
        <v>-1600000</v>
      </c>
      <c r="M189" s="13">
        <f t="shared" si="141"/>
        <v>-1400000</v>
      </c>
      <c r="N189" s="13">
        <v>-2500000</v>
      </c>
      <c r="O189" s="13">
        <f t="shared" si="142"/>
        <v>-2600000</v>
      </c>
      <c r="P189" s="13">
        <v>-2700000</v>
      </c>
      <c r="Q189" s="13">
        <f t="shared" si="143"/>
        <v>-2600000</v>
      </c>
      <c r="R189" s="13">
        <v>-3000000</v>
      </c>
      <c r="S189" s="13">
        <f t="shared" si="144"/>
        <v>-3000000</v>
      </c>
      <c r="T189" s="13">
        <v>-3300000</v>
      </c>
      <c r="U189" s="13">
        <f t="shared" si="145"/>
        <v>-3200000</v>
      </c>
      <c r="V189" s="14">
        <v>-3200000</v>
      </c>
    </row>
    <row r="190" spans="1:22" s="16" customFormat="1" ht="12" customHeight="1" x14ac:dyDescent="0.25">
      <c r="A190" s="73"/>
      <c r="B190" s="12" t="s">
        <v>153</v>
      </c>
      <c r="C190" s="13">
        <v>6900000</v>
      </c>
      <c r="D190" s="13">
        <v>0</v>
      </c>
      <c r="E190" s="13">
        <v>0</v>
      </c>
      <c r="F190" s="13">
        <v>0</v>
      </c>
      <c r="G190" s="13">
        <f>1800000-1900000</f>
        <v>-100000</v>
      </c>
      <c r="H190" s="14">
        <v>0</v>
      </c>
      <c r="I190" s="15"/>
      <c r="J190" s="13">
        <v>7200000</v>
      </c>
      <c r="K190" s="13">
        <f t="shared" si="140"/>
        <v>-300000</v>
      </c>
      <c r="L190" s="13">
        <v>0</v>
      </c>
      <c r="M190" s="13">
        <f t="shared" si="141"/>
        <v>0</v>
      </c>
      <c r="N190" s="13">
        <v>0</v>
      </c>
      <c r="O190" s="13">
        <f t="shared" si="142"/>
        <v>0</v>
      </c>
      <c r="P190" s="13">
        <v>0</v>
      </c>
      <c r="Q190" s="13">
        <f t="shared" si="143"/>
        <v>0</v>
      </c>
      <c r="R190" s="13">
        <v>800000</v>
      </c>
      <c r="S190" s="13">
        <f t="shared" si="144"/>
        <v>-900000</v>
      </c>
      <c r="T190" s="13">
        <v>0</v>
      </c>
      <c r="U190" s="13">
        <f t="shared" si="145"/>
        <v>0</v>
      </c>
      <c r="V190" s="14">
        <v>30000000</v>
      </c>
    </row>
    <row r="191" spans="1:22" s="16" customFormat="1" ht="12" customHeight="1" x14ac:dyDescent="0.25">
      <c r="A191" s="73"/>
      <c r="B191" s="12" t="s">
        <v>154</v>
      </c>
      <c r="C191" s="13">
        <v>-900000</v>
      </c>
      <c r="D191" s="13">
        <v>600000</v>
      </c>
      <c r="E191" s="13">
        <v>-100000</v>
      </c>
      <c r="F191" s="13">
        <v>-100000</v>
      </c>
      <c r="G191" s="13">
        <v>-200000</v>
      </c>
      <c r="H191" s="14">
        <v>-300000</v>
      </c>
      <c r="I191" s="15"/>
      <c r="J191" s="13">
        <v>0</v>
      </c>
      <c r="K191" s="13">
        <f t="shared" si="140"/>
        <v>-900000</v>
      </c>
      <c r="L191" s="13">
        <v>600000</v>
      </c>
      <c r="M191" s="13">
        <f t="shared" si="141"/>
        <v>0</v>
      </c>
      <c r="N191" s="13">
        <v>-100000</v>
      </c>
      <c r="O191" s="13">
        <f t="shared" si="142"/>
        <v>0</v>
      </c>
      <c r="P191" s="13">
        <v>0</v>
      </c>
      <c r="Q191" s="13">
        <f t="shared" si="143"/>
        <v>-100000</v>
      </c>
      <c r="R191" s="13">
        <v>-200000</v>
      </c>
      <c r="S191" s="13">
        <f t="shared" si="144"/>
        <v>0</v>
      </c>
      <c r="T191" s="13">
        <v>0</v>
      </c>
      <c r="U191" s="13">
        <f t="shared" si="145"/>
        <v>-300000</v>
      </c>
      <c r="V191" s="14">
        <v>0</v>
      </c>
    </row>
    <row r="192" spans="1:22" s="16" customFormat="1" ht="12" customHeight="1" x14ac:dyDescent="0.25">
      <c r="A192" s="73"/>
      <c r="B192" s="12" t="s">
        <v>155</v>
      </c>
      <c r="C192" s="13">
        <v>3200000</v>
      </c>
      <c r="D192" s="13">
        <v>-2800000</v>
      </c>
      <c r="E192" s="13">
        <v>0</v>
      </c>
      <c r="F192" s="13">
        <v>500000</v>
      </c>
      <c r="G192" s="13">
        <v>200000</v>
      </c>
      <c r="H192" s="14">
        <v>-700000</v>
      </c>
      <c r="I192" s="15"/>
      <c r="J192" s="13">
        <v>3100000</v>
      </c>
      <c r="K192" s="13">
        <f t="shared" si="140"/>
        <v>100000</v>
      </c>
      <c r="L192" s="13">
        <v>-2800000</v>
      </c>
      <c r="M192" s="13">
        <f t="shared" si="141"/>
        <v>0</v>
      </c>
      <c r="N192" s="13">
        <v>0</v>
      </c>
      <c r="O192" s="13">
        <f t="shared" si="142"/>
        <v>0</v>
      </c>
      <c r="P192" s="13">
        <v>0</v>
      </c>
      <c r="Q192" s="13">
        <f t="shared" si="143"/>
        <v>500000</v>
      </c>
      <c r="R192" s="13">
        <v>200000</v>
      </c>
      <c r="S192" s="13">
        <f t="shared" si="144"/>
        <v>0</v>
      </c>
      <c r="T192" s="13">
        <v>-700000</v>
      </c>
      <c r="U192" s="13">
        <f t="shared" si="145"/>
        <v>0</v>
      </c>
      <c r="V192" s="14">
        <v>0</v>
      </c>
    </row>
    <row r="193" spans="1:22" s="16" customFormat="1" ht="12" customHeight="1" x14ac:dyDescent="0.25">
      <c r="A193" s="73"/>
      <c r="B193" s="15" t="s">
        <v>156</v>
      </c>
      <c r="C193" s="13">
        <v>-1400000</v>
      </c>
      <c r="D193" s="13">
        <v>-100000</v>
      </c>
      <c r="E193" s="13">
        <v>-500000</v>
      </c>
      <c r="F193" s="13">
        <v>-800000</v>
      </c>
      <c r="G193" s="13">
        <v>0</v>
      </c>
      <c r="H193" s="14">
        <v>-400000</v>
      </c>
      <c r="I193" s="15"/>
      <c r="J193" s="13">
        <v>-1500000</v>
      </c>
      <c r="K193" s="13">
        <f t="shared" si="140"/>
        <v>100000</v>
      </c>
      <c r="L193" s="13">
        <v>0</v>
      </c>
      <c r="M193" s="13">
        <f t="shared" si="141"/>
        <v>-100000</v>
      </c>
      <c r="N193" s="13">
        <v>0</v>
      </c>
      <c r="O193" s="13">
        <f t="shared" si="142"/>
        <v>-500000</v>
      </c>
      <c r="P193" s="13">
        <v>-700000</v>
      </c>
      <c r="Q193" s="13">
        <f t="shared" si="143"/>
        <v>-100000</v>
      </c>
      <c r="R193" s="13">
        <v>0</v>
      </c>
      <c r="S193" s="13">
        <f t="shared" si="144"/>
        <v>0</v>
      </c>
      <c r="T193" s="13">
        <v>-400000</v>
      </c>
      <c r="U193" s="13">
        <f t="shared" si="145"/>
        <v>0</v>
      </c>
      <c r="V193" s="14">
        <v>0</v>
      </c>
    </row>
    <row r="194" spans="1:22" s="16" customFormat="1" ht="12" customHeight="1" thickBot="1" x14ac:dyDescent="0.3">
      <c r="A194" s="73"/>
      <c r="B194" s="25" t="s">
        <v>157</v>
      </c>
      <c r="C194" s="26">
        <f t="shared" ref="C194:H194" si="146">SUM(C188:C193)</f>
        <v>64500000</v>
      </c>
      <c r="D194" s="26">
        <f t="shared" si="146"/>
        <v>-5300000</v>
      </c>
      <c r="E194" s="26">
        <f t="shared" si="146"/>
        <v>-5700000</v>
      </c>
      <c r="F194" s="26">
        <f t="shared" si="146"/>
        <v>-5700000</v>
      </c>
      <c r="G194" s="26">
        <f t="shared" si="146"/>
        <v>-6100000</v>
      </c>
      <c r="H194" s="27">
        <f t="shared" si="146"/>
        <v>-7900000</v>
      </c>
      <c r="I194" s="15"/>
      <c r="J194" s="26">
        <f t="shared" ref="J194:V194" si="147">SUM(J188:J193)</f>
        <v>69100000</v>
      </c>
      <c r="K194" s="26">
        <f t="shared" si="147"/>
        <v>-4600000</v>
      </c>
      <c r="L194" s="26">
        <f t="shared" si="147"/>
        <v>-3800000</v>
      </c>
      <c r="M194" s="26">
        <f t="shared" si="147"/>
        <v>-1500000</v>
      </c>
      <c r="N194" s="26">
        <f t="shared" si="147"/>
        <v>-2600000</v>
      </c>
      <c r="O194" s="26">
        <f t="shared" si="147"/>
        <v>-3100000</v>
      </c>
      <c r="P194" s="26">
        <f t="shared" si="147"/>
        <v>-3400000</v>
      </c>
      <c r="Q194" s="26">
        <f t="shared" si="147"/>
        <v>-2300000</v>
      </c>
      <c r="R194" s="26">
        <f t="shared" si="147"/>
        <v>-2200000</v>
      </c>
      <c r="S194" s="26">
        <f t="shared" si="147"/>
        <v>-3900000</v>
      </c>
      <c r="T194" s="26">
        <f t="shared" si="147"/>
        <v>-4400000</v>
      </c>
      <c r="U194" s="26">
        <f t="shared" si="147"/>
        <v>-3500000</v>
      </c>
      <c r="V194" s="27">
        <f t="shared" si="147"/>
        <v>26800000</v>
      </c>
    </row>
    <row r="195" spans="1:22" s="43" customFormat="1" ht="12" customHeight="1" x14ac:dyDescent="0.25">
      <c r="A195" s="73"/>
      <c r="B195" s="12" t="s">
        <v>158</v>
      </c>
      <c r="C195" s="13">
        <f t="shared" ref="C195:H195" si="148">+C179+C186++C194</f>
        <v>50500000</v>
      </c>
      <c r="D195" s="13">
        <f t="shared" si="148"/>
        <v>-6900000</v>
      </c>
      <c r="E195" s="13">
        <f t="shared" si="148"/>
        <v>-15100000</v>
      </c>
      <c r="F195" s="13">
        <f t="shared" si="148"/>
        <v>-17200000</v>
      </c>
      <c r="G195" s="13">
        <f t="shared" si="148"/>
        <v>-7300000</v>
      </c>
      <c r="H195" s="14">
        <f t="shared" si="148"/>
        <v>-1200000</v>
      </c>
      <c r="I195" s="15"/>
      <c r="J195" s="13">
        <f>+J179+J186++J194</f>
        <v>77800000</v>
      </c>
      <c r="K195" s="13">
        <f>+K179+K186++K194</f>
        <v>-27300000</v>
      </c>
      <c r="L195" s="13">
        <f>+L179+L186++L194</f>
        <v>-9100000</v>
      </c>
      <c r="M195" s="13">
        <f>+M179+M186++M194</f>
        <v>2200000</v>
      </c>
      <c r="N195" s="13">
        <f>+N179+N186++N194</f>
        <v>-9100000</v>
      </c>
      <c r="O195" s="13">
        <f>+E195-N195</f>
        <v>-6000000</v>
      </c>
      <c r="P195" s="13">
        <f>+P179+P186++P194</f>
        <v>-9200000</v>
      </c>
      <c r="Q195" s="13">
        <f>+F195-P195</f>
        <v>-8000000</v>
      </c>
      <c r="R195" s="13">
        <f>+R179+R186++R194</f>
        <v>-8700000</v>
      </c>
      <c r="S195" s="13">
        <f>+S179+S186++S194</f>
        <v>1400000</v>
      </c>
      <c r="T195" s="13">
        <f>+T179+T186++T194</f>
        <v>800000</v>
      </c>
      <c r="U195" s="13">
        <f>+U179+U186++U194</f>
        <v>-2000000</v>
      </c>
      <c r="V195" s="14">
        <f>+V179+V186++V194</f>
        <v>23600000</v>
      </c>
    </row>
    <row r="196" spans="1:22" s="16" customFormat="1" ht="12" customHeight="1" x14ac:dyDescent="0.25">
      <c r="A196" s="73"/>
      <c r="B196" s="12" t="s">
        <v>159</v>
      </c>
      <c r="C196" s="13">
        <v>19500000</v>
      </c>
      <c r="D196" s="13">
        <f>+C198</f>
        <v>67100000</v>
      </c>
      <c r="E196" s="13">
        <f>+D198</f>
        <v>60400000</v>
      </c>
      <c r="F196" s="13">
        <f>+E198</f>
        <v>46000000</v>
      </c>
      <c r="G196" s="13">
        <f>F198</f>
        <v>28500000</v>
      </c>
      <c r="H196" s="14">
        <f>G198</f>
        <v>21800000</v>
      </c>
      <c r="I196" s="15"/>
      <c r="J196" s="13">
        <f>+C196</f>
        <v>19500000</v>
      </c>
      <c r="K196" s="13">
        <f t="shared" ref="K196:V196" si="149">+J198</f>
        <v>96000000</v>
      </c>
      <c r="L196" s="13">
        <f t="shared" si="149"/>
        <v>67100000</v>
      </c>
      <c r="M196" s="13">
        <f t="shared" si="149"/>
        <v>58100000</v>
      </c>
      <c r="N196" s="13">
        <f t="shared" si="149"/>
        <v>60400000</v>
      </c>
      <c r="O196" s="13">
        <f t="shared" si="149"/>
        <v>51900000</v>
      </c>
      <c r="P196" s="13">
        <f t="shared" si="149"/>
        <v>46000000</v>
      </c>
      <c r="Q196" s="13">
        <f t="shared" si="149"/>
        <v>37100000</v>
      </c>
      <c r="R196" s="13">
        <f t="shared" si="149"/>
        <v>28500000</v>
      </c>
      <c r="S196" s="13">
        <f t="shared" si="149"/>
        <v>20000000</v>
      </c>
      <c r="T196" s="13">
        <f t="shared" si="149"/>
        <v>21800000</v>
      </c>
      <c r="U196" s="13">
        <f t="shared" si="149"/>
        <v>21900000</v>
      </c>
      <c r="V196" s="14">
        <f t="shared" si="149"/>
        <v>20000000</v>
      </c>
    </row>
    <row r="197" spans="1:22" s="16" customFormat="1" ht="12" customHeight="1" x14ac:dyDescent="0.25">
      <c r="A197" s="73"/>
      <c r="B197" s="12" t="s">
        <v>160</v>
      </c>
      <c r="C197" s="13">
        <v>-2900000</v>
      </c>
      <c r="D197" s="13">
        <v>200000</v>
      </c>
      <c r="E197" s="13">
        <v>700000</v>
      </c>
      <c r="F197" s="13">
        <v>-300000</v>
      </c>
      <c r="G197" s="13">
        <v>600000</v>
      </c>
      <c r="H197" s="14">
        <v>-600000</v>
      </c>
      <c r="I197" s="15"/>
      <c r="J197" s="13">
        <v>-1300000</v>
      </c>
      <c r="K197" s="13">
        <f>+C197-J197</f>
        <v>-1600000</v>
      </c>
      <c r="L197" s="13">
        <v>100000</v>
      </c>
      <c r="M197" s="13">
        <f>+D197-L197</f>
        <v>100000</v>
      </c>
      <c r="N197" s="13">
        <v>600000</v>
      </c>
      <c r="O197" s="13">
        <f>+E197-N197</f>
        <v>100000</v>
      </c>
      <c r="P197" s="13">
        <v>300000</v>
      </c>
      <c r="Q197" s="13">
        <f>+F197-P197</f>
        <v>-600000</v>
      </c>
      <c r="R197" s="13">
        <v>200000</v>
      </c>
      <c r="S197" s="13">
        <f>+G197-R197</f>
        <v>400000</v>
      </c>
      <c r="T197" s="13">
        <v>-700000</v>
      </c>
      <c r="U197" s="13">
        <f>+H197-T197</f>
        <v>100000</v>
      </c>
      <c r="V197" s="14">
        <v>300000</v>
      </c>
    </row>
    <row r="198" spans="1:22" s="16" customFormat="1" ht="12" customHeight="1" thickBot="1" x14ac:dyDescent="0.3">
      <c r="A198" s="73"/>
      <c r="B198" s="25" t="s">
        <v>161</v>
      </c>
      <c r="C198" s="26">
        <f t="shared" ref="C198:H198" si="150">SUM(C195:C197)</f>
        <v>67100000</v>
      </c>
      <c r="D198" s="26">
        <f t="shared" si="150"/>
        <v>60400000</v>
      </c>
      <c r="E198" s="26">
        <f t="shared" si="150"/>
        <v>46000000</v>
      </c>
      <c r="F198" s="26">
        <f t="shared" si="150"/>
        <v>28500000</v>
      </c>
      <c r="G198" s="26">
        <f t="shared" si="150"/>
        <v>21800000</v>
      </c>
      <c r="H198" s="27">
        <f t="shared" si="150"/>
        <v>20000000</v>
      </c>
      <c r="I198" s="15"/>
      <c r="J198" s="26">
        <f t="shared" ref="J198:V198" si="151">SUM(J195:J197)</f>
        <v>96000000</v>
      </c>
      <c r="K198" s="26">
        <f t="shared" si="151"/>
        <v>67100000</v>
      </c>
      <c r="L198" s="26">
        <f t="shared" si="151"/>
        <v>58100000</v>
      </c>
      <c r="M198" s="26">
        <f t="shared" si="151"/>
        <v>60400000</v>
      </c>
      <c r="N198" s="26">
        <f t="shared" si="151"/>
        <v>51900000</v>
      </c>
      <c r="O198" s="26">
        <f t="shared" si="151"/>
        <v>46000000</v>
      </c>
      <c r="P198" s="26">
        <f t="shared" si="151"/>
        <v>37100000</v>
      </c>
      <c r="Q198" s="26">
        <f t="shared" si="151"/>
        <v>28500000</v>
      </c>
      <c r="R198" s="26">
        <f t="shared" si="151"/>
        <v>20000000</v>
      </c>
      <c r="S198" s="26">
        <f t="shared" si="151"/>
        <v>21800000</v>
      </c>
      <c r="T198" s="26">
        <f t="shared" si="151"/>
        <v>21900000</v>
      </c>
      <c r="U198" s="26">
        <f t="shared" si="151"/>
        <v>20000000</v>
      </c>
      <c r="V198" s="27">
        <f t="shared" si="151"/>
        <v>43900000</v>
      </c>
    </row>
    <row r="199" spans="1:22" s="50" customFormat="1" ht="20.25" customHeight="1" x14ac:dyDescent="0.25">
      <c r="A199" s="28"/>
      <c r="B199" s="15"/>
      <c r="C199" s="13"/>
      <c r="D199" s="13"/>
      <c r="E199" s="13"/>
      <c r="F199" s="13"/>
      <c r="G199" s="13"/>
      <c r="H199" s="13"/>
      <c r="I199" s="15"/>
      <c r="J199" s="13"/>
      <c r="K199" s="13"/>
      <c r="L199" s="13"/>
      <c r="M199" s="13"/>
      <c r="N199" s="13"/>
      <c r="O199" s="13"/>
      <c r="P199" s="13"/>
      <c r="Q199" s="13"/>
      <c r="R199" s="13"/>
      <c r="S199" s="13"/>
      <c r="T199" s="13"/>
      <c r="U199" s="13"/>
      <c r="V199" s="13"/>
    </row>
    <row r="200" spans="1:22" s="16" customFormat="1" ht="20.25" customHeight="1" thickBot="1" x14ac:dyDescent="0.3">
      <c r="A200" s="7"/>
      <c r="B200" s="8" t="s">
        <v>162</v>
      </c>
      <c r="C200" s="9" t="s">
        <v>5</v>
      </c>
      <c r="D200" s="9" t="s">
        <v>6</v>
      </c>
      <c r="E200" s="9" t="s">
        <v>7</v>
      </c>
      <c r="F200" s="9" t="s">
        <v>8</v>
      </c>
      <c r="G200" s="9" t="s">
        <v>9</v>
      </c>
      <c r="H200" s="9" t="s">
        <v>10</v>
      </c>
      <c r="I200" s="10"/>
      <c r="J200" s="9" t="s">
        <v>11</v>
      </c>
      <c r="K200" s="9" t="s">
        <v>12</v>
      </c>
      <c r="L200" s="9" t="s">
        <v>13</v>
      </c>
      <c r="M200" s="9" t="s">
        <v>14</v>
      </c>
      <c r="N200" s="9" t="s">
        <v>15</v>
      </c>
      <c r="O200" s="9" t="s">
        <v>16</v>
      </c>
      <c r="P200" s="32" t="s">
        <v>219</v>
      </c>
      <c r="Q200" s="32" t="s">
        <v>220</v>
      </c>
      <c r="R200" s="9" t="s">
        <v>19</v>
      </c>
      <c r="S200" s="9" t="s">
        <v>20</v>
      </c>
      <c r="T200" s="9" t="s">
        <v>21</v>
      </c>
      <c r="U200" s="9" t="s">
        <v>22</v>
      </c>
      <c r="V200" s="9" t="s">
        <v>23</v>
      </c>
    </row>
    <row r="201" spans="1:22" s="16" customFormat="1" ht="12" customHeight="1" thickTop="1" x14ac:dyDescent="0.25">
      <c r="A201" s="73" t="s">
        <v>163</v>
      </c>
      <c r="B201" s="44" t="s">
        <v>164</v>
      </c>
      <c r="C201" s="51">
        <f>+C73</f>
        <v>-57100000</v>
      </c>
      <c r="D201" s="51">
        <f>+D73</f>
        <v>-9900000</v>
      </c>
      <c r="E201" s="51">
        <f>+E73</f>
        <v>-20900000</v>
      </c>
      <c r="F201" s="51">
        <f>+F73</f>
        <v>-13600000</v>
      </c>
      <c r="G201" s="51">
        <f>+G73</f>
        <v>-600000</v>
      </c>
      <c r="H201" s="52">
        <f>+ROUND(H73,-5)</f>
        <v>2600000</v>
      </c>
      <c r="I201" s="15"/>
      <c r="J201" s="51">
        <f t="shared" ref="J201:V201" si="152">+J73</f>
        <v>-43200000</v>
      </c>
      <c r="K201" s="51">
        <f t="shared" si="152"/>
        <v>-13900000</v>
      </c>
      <c r="L201" s="51">
        <f t="shared" si="152"/>
        <v>-2600000</v>
      </c>
      <c r="M201" s="51">
        <f t="shared" si="152"/>
        <v>-7300000</v>
      </c>
      <c r="N201" s="51">
        <f t="shared" si="152"/>
        <v>-18000000</v>
      </c>
      <c r="O201" s="51">
        <f t="shared" si="152"/>
        <v>-2900000</v>
      </c>
      <c r="P201" s="51">
        <f t="shared" si="152"/>
        <v>-8500000</v>
      </c>
      <c r="Q201" s="51">
        <f t="shared" si="152"/>
        <v>-5100000</v>
      </c>
      <c r="R201" s="51">
        <f t="shared" si="152"/>
        <v>-2700000</v>
      </c>
      <c r="S201" s="51">
        <f t="shared" si="152"/>
        <v>2100000</v>
      </c>
      <c r="T201" s="51">
        <f t="shared" si="152"/>
        <v>-1200000</v>
      </c>
      <c r="U201" s="51">
        <f t="shared" si="152"/>
        <v>3800000</v>
      </c>
      <c r="V201" s="52">
        <f t="shared" si="152"/>
        <v>-1500000</v>
      </c>
    </row>
    <row r="202" spans="1:22" s="16" customFormat="1" ht="12" customHeight="1" x14ac:dyDescent="0.25">
      <c r="A202" s="73"/>
      <c r="B202" s="29" t="s">
        <v>165</v>
      </c>
      <c r="C202" s="53"/>
      <c r="D202" s="53"/>
      <c r="E202" s="53"/>
      <c r="F202" s="53"/>
      <c r="G202" s="53"/>
      <c r="H202" s="54"/>
      <c r="I202" s="55"/>
      <c r="J202" s="53"/>
      <c r="K202" s="53"/>
      <c r="L202" s="53"/>
      <c r="M202" s="53"/>
      <c r="N202" s="53"/>
      <c r="O202" s="53"/>
      <c r="P202" s="53"/>
      <c r="Q202" s="53"/>
      <c r="R202" s="53"/>
      <c r="S202" s="53"/>
      <c r="T202" s="53"/>
      <c r="U202" s="53"/>
      <c r="V202" s="54"/>
    </row>
    <row r="203" spans="1:22" s="16" customFormat="1" ht="12" customHeight="1" x14ac:dyDescent="0.25">
      <c r="A203" s="73"/>
      <c r="B203" s="12" t="s">
        <v>166</v>
      </c>
      <c r="C203" s="13">
        <f t="shared" ref="C203:G204" si="153">-C65</f>
        <v>7300000</v>
      </c>
      <c r="D203" s="13">
        <f t="shared" si="153"/>
        <v>7800000</v>
      </c>
      <c r="E203" s="13">
        <f t="shared" si="153"/>
        <v>11500000</v>
      </c>
      <c r="F203" s="13">
        <f t="shared" si="153"/>
        <v>13000000</v>
      </c>
      <c r="G203" s="13">
        <f t="shared" si="153"/>
        <v>14000000</v>
      </c>
      <c r="H203" s="14">
        <f>-ROUND(H65,-5)</f>
        <v>15900000</v>
      </c>
      <c r="I203" s="15"/>
      <c r="J203" s="13">
        <f t="shared" ref="J203:V203" si="154">-J65</f>
        <v>3700000</v>
      </c>
      <c r="K203" s="13">
        <f t="shared" si="154"/>
        <v>3600000</v>
      </c>
      <c r="L203" s="13">
        <f t="shared" si="154"/>
        <v>4000000</v>
      </c>
      <c r="M203" s="13">
        <f t="shared" si="154"/>
        <v>3800000</v>
      </c>
      <c r="N203" s="13">
        <f t="shared" si="154"/>
        <v>5700000</v>
      </c>
      <c r="O203" s="13">
        <f t="shared" si="154"/>
        <v>5800000</v>
      </c>
      <c r="P203" s="13">
        <f t="shared" si="154"/>
        <v>6600000</v>
      </c>
      <c r="Q203" s="13">
        <f t="shared" si="154"/>
        <v>6400000</v>
      </c>
      <c r="R203" s="13">
        <f t="shared" si="154"/>
        <v>6700000</v>
      </c>
      <c r="S203" s="13">
        <f t="shared" si="154"/>
        <v>7300000</v>
      </c>
      <c r="T203" s="13">
        <f t="shared" si="154"/>
        <v>7400000</v>
      </c>
      <c r="U203" s="13">
        <f t="shared" si="154"/>
        <v>8500000</v>
      </c>
      <c r="V203" s="14">
        <f t="shared" si="154"/>
        <v>10000000</v>
      </c>
    </row>
    <row r="204" spans="1:22" s="16" customFormat="1" ht="12" customHeight="1" x14ac:dyDescent="0.25">
      <c r="A204" s="73"/>
      <c r="B204" s="12" t="s">
        <v>47</v>
      </c>
      <c r="C204" s="13">
        <f t="shared" si="153"/>
        <v>10400000</v>
      </c>
      <c r="D204" s="13">
        <f t="shared" si="153"/>
        <v>6100000</v>
      </c>
      <c r="E204" s="13">
        <f t="shared" si="153"/>
        <v>5700000</v>
      </c>
      <c r="F204" s="13">
        <f t="shared" si="153"/>
        <v>6900000</v>
      </c>
      <c r="G204" s="13">
        <f t="shared" si="153"/>
        <v>5800000</v>
      </c>
      <c r="H204" s="14">
        <f>-ROUND(H66,-5)</f>
        <v>5600000</v>
      </c>
      <c r="I204" s="15"/>
      <c r="J204" s="13">
        <f t="shared" ref="J204:V204" si="155">-J66</f>
        <v>4500000</v>
      </c>
      <c r="K204" s="13">
        <f t="shared" si="155"/>
        <v>5900000</v>
      </c>
      <c r="L204" s="13">
        <f t="shared" si="155"/>
        <v>3400000</v>
      </c>
      <c r="M204" s="13">
        <f t="shared" si="155"/>
        <v>2700000</v>
      </c>
      <c r="N204" s="13">
        <f t="shared" si="155"/>
        <v>2700000</v>
      </c>
      <c r="O204" s="13">
        <f t="shared" si="155"/>
        <v>3000000</v>
      </c>
      <c r="P204" s="13">
        <f t="shared" si="155"/>
        <v>3200000</v>
      </c>
      <c r="Q204" s="13">
        <f t="shared" si="155"/>
        <v>3700000</v>
      </c>
      <c r="R204" s="13">
        <f t="shared" si="155"/>
        <v>3000000</v>
      </c>
      <c r="S204" s="13">
        <f t="shared" si="155"/>
        <v>2800000</v>
      </c>
      <c r="T204" s="13">
        <f t="shared" si="155"/>
        <v>2800000</v>
      </c>
      <c r="U204" s="13">
        <f t="shared" si="155"/>
        <v>2800000</v>
      </c>
      <c r="V204" s="14">
        <f t="shared" si="155"/>
        <v>3100000</v>
      </c>
    </row>
    <row r="205" spans="1:22" s="16" customFormat="1" ht="12" customHeight="1" x14ac:dyDescent="0.25">
      <c r="A205" s="73"/>
      <c r="B205" s="12" t="s">
        <v>167</v>
      </c>
      <c r="C205" s="13">
        <v>28400000</v>
      </c>
      <c r="D205" s="13">
        <v>700000</v>
      </c>
      <c r="E205" s="13">
        <v>11700000</v>
      </c>
      <c r="F205" s="13">
        <v>3800000</v>
      </c>
      <c r="G205" s="13">
        <v>0</v>
      </c>
      <c r="H205" s="14">
        <v>0</v>
      </c>
      <c r="I205" s="15"/>
      <c r="J205" s="13">
        <v>28500000</v>
      </c>
      <c r="K205" s="13">
        <f>+C205-J205</f>
        <v>-100000</v>
      </c>
      <c r="L205" s="13">
        <v>0</v>
      </c>
      <c r="M205" s="13">
        <f>+D205-L205</f>
        <v>700000</v>
      </c>
      <c r="N205" s="13">
        <v>10900000</v>
      </c>
      <c r="O205" s="13">
        <f>+E205-N205</f>
        <v>800000</v>
      </c>
      <c r="P205" s="13">
        <v>1300000</v>
      </c>
      <c r="Q205" s="13">
        <f>+F205-P205</f>
        <v>2500000</v>
      </c>
      <c r="R205" s="13">
        <v>0</v>
      </c>
      <c r="S205" s="13">
        <f>+G205-R205</f>
        <v>0</v>
      </c>
      <c r="T205" s="13">
        <v>0</v>
      </c>
      <c r="U205" s="13">
        <f>+H205-T205</f>
        <v>0</v>
      </c>
      <c r="V205" s="14">
        <v>0</v>
      </c>
    </row>
    <row r="206" spans="1:22" s="16" customFormat="1" ht="12" customHeight="1" x14ac:dyDescent="0.25">
      <c r="A206" s="73"/>
      <c r="B206" s="15" t="s">
        <v>168</v>
      </c>
      <c r="C206" s="13">
        <v>0</v>
      </c>
      <c r="D206" s="13">
        <v>0</v>
      </c>
      <c r="E206" s="13">
        <v>0</v>
      </c>
      <c r="F206" s="13">
        <v>-1100000</v>
      </c>
      <c r="G206" s="13">
        <v>0</v>
      </c>
      <c r="H206" s="14">
        <v>0</v>
      </c>
      <c r="I206" s="15"/>
      <c r="J206" s="13">
        <v>100000</v>
      </c>
      <c r="K206" s="13">
        <f>+C206-J206</f>
        <v>-100000</v>
      </c>
      <c r="L206" s="13">
        <v>0</v>
      </c>
      <c r="M206" s="13">
        <f>+D206-L206</f>
        <v>0</v>
      </c>
      <c r="N206" s="13">
        <v>0</v>
      </c>
      <c r="O206" s="13">
        <f>+E206-N206</f>
        <v>0</v>
      </c>
      <c r="P206" s="13">
        <v>-800000</v>
      </c>
      <c r="Q206" s="13">
        <f>+F206-P206</f>
        <v>-300000</v>
      </c>
      <c r="R206" s="13">
        <v>0</v>
      </c>
      <c r="S206" s="13">
        <f>+G206-R206</f>
        <v>0</v>
      </c>
      <c r="T206" s="13">
        <v>0</v>
      </c>
      <c r="U206" s="13">
        <f>+H206-T206</f>
        <v>0</v>
      </c>
      <c r="V206" s="14">
        <v>0</v>
      </c>
    </row>
    <row r="207" spans="1:22" s="16" customFormat="1" ht="12" customHeight="1" x14ac:dyDescent="0.25">
      <c r="A207" s="73"/>
      <c r="B207" s="12" t="s">
        <v>67</v>
      </c>
      <c r="C207" s="13">
        <f>+C92</f>
        <v>500000</v>
      </c>
      <c r="D207" s="13">
        <f>+D92</f>
        <v>5200000</v>
      </c>
      <c r="E207" s="13">
        <f>+E92</f>
        <v>4500000</v>
      </c>
      <c r="F207" s="13">
        <f>+F92</f>
        <v>3200000</v>
      </c>
      <c r="G207" s="13">
        <f>+G92</f>
        <v>1800000</v>
      </c>
      <c r="H207" s="14">
        <f>ROUND(H92,-5)</f>
        <v>900000</v>
      </c>
      <c r="I207" s="15"/>
      <c r="J207" s="13">
        <f t="shared" ref="J207:V207" si="156">+J92</f>
        <v>-300000</v>
      </c>
      <c r="K207" s="13">
        <f t="shared" si="156"/>
        <v>800000</v>
      </c>
      <c r="L207" s="13">
        <f t="shared" si="156"/>
        <v>3000000</v>
      </c>
      <c r="M207" s="13">
        <f t="shared" si="156"/>
        <v>2200000</v>
      </c>
      <c r="N207" s="13">
        <f t="shared" si="156"/>
        <v>1900000</v>
      </c>
      <c r="O207" s="13">
        <f t="shared" si="156"/>
        <v>2600000</v>
      </c>
      <c r="P207" s="13">
        <f t="shared" si="156"/>
        <v>2300000</v>
      </c>
      <c r="Q207" s="13">
        <f t="shared" si="156"/>
        <v>900000</v>
      </c>
      <c r="R207" s="13">
        <f t="shared" si="156"/>
        <v>1100000</v>
      </c>
      <c r="S207" s="13">
        <f t="shared" si="156"/>
        <v>700000</v>
      </c>
      <c r="T207" s="13">
        <f t="shared" si="156"/>
        <v>600000</v>
      </c>
      <c r="U207" s="13">
        <f t="shared" si="156"/>
        <v>300000</v>
      </c>
      <c r="V207" s="14">
        <f t="shared" si="156"/>
        <v>600000</v>
      </c>
    </row>
    <row r="208" spans="1:22" s="16" customFormat="1" ht="12" customHeight="1" x14ac:dyDescent="0.25">
      <c r="A208" s="73"/>
      <c r="B208" s="12" t="s">
        <v>169</v>
      </c>
      <c r="C208" s="13">
        <v>-8300000</v>
      </c>
      <c r="D208" s="13">
        <v>-3900000</v>
      </c>
      <c r="E208" s="13">
        <v>-4400000</v>
      </c>
      <c r="F208" s="13">
        <v>-6000000</v>
      </c>
      <c r="G208" s="13">
        <v>100000</v>
      </c>
      <c r="H208" s="14">
        <v>-600000</v>
      </c>
      <c r="I208" s="15"/>
      <c r="J208" s="13">
        <v>0</v>
      </c>
      <c r="K208" s="13">
        <f>+C208-J208</f>
        <v>-8300000</v>
      </c>
      <c r="L208" s="13">
        <v>-1400000</v>
      </c>
      <c r="M208" s="13">
        <f>+D208-L208</f>
        <v>-2500000</v>
      </c>
      <c r="N208" s="13">
        <v>-4000000</v>
      </c>
      <c r="O208" s="13">
        <f>+E208-N208</f>
        <v>-400000</v>
      </c>
      <c r="P208" s="13">
        <v>-3100000</v>
      </c>
      <c r="Q208" s="13">
        <f>+F208-P208</f>
        <v>-2900000</v>
      </c>
      <c r="R208" s="13">
        <v>-1900000</v>
      </c>
      <c r="S208" s="13">
        <f>+G208-R208</f>
        <v>2000000</v>
      </c>
      <c r="T208" s="13">
        <v>-2000000</v>
      </c>
      <c r="U208" s="13">
        <f>+H208-T208</f>
        <v>1400000</v>
      </c>
      <c r="V208" s="14">
        <v>-1600000</v>
      </c>
    </row>
    <row r="209" spans="1:22" s="16" customFormat="1" ht="12" customHeight="1" x14ac:dyDescent="0.25">
      <c r="A209" s="73"/>
      <c r="B209" s="12" t="s">
        <v>170</v>
      </c>
      <c r="C209" s="13">
        <v>500000</v>
      </c>
      <c r="D209" s="13">
        <v>0</v>
      </c>
      <c r="E209" s="13">
        <v>200000</v>
      </c>
      <c r="F209" s="13">
        <v>200000</v>
      </c>
      <c r="G209" s="13">
        <v>1100000</v>
      </c>
      <c r="H209" s="14">
        <v>200000</v>
      </c>
      <c r="I209" s="15"/>
      <c r="J209" s="13">
        <v>400000</v>
      </c>
      <c r="K209" s="13">
        <f>+C209-J209</f>
        <v>100000</v>
      </c>
      <c r="L209" s="13">
        <v>300000</v>
      </c>
      <c r="M209" s="13">
        <f>+D209-L209</f>
        <v>-300000</v>
      </c>
      <c r="N209" s="13">
        <v>200000</v>
      </c>
      <c r="O209" s="13">
        <f>+E209-N209</f>
        <v>0</v>
      </c>
      <c r="P209" s="13">
        <v>800000</v>
      </c>
      <c r="Q209" s="13">
        <f>+F209-P209</f>
        <v>-600000</v>
      </c>
      <c r="R209" s="13">
        <v>300000</v>
      </c>
      <c r="S209" s="13">
        <f>+G209-R209</f>
        <v>800000</v>
      </c>
      <c r="T209" s="13">
        <v>-300000</v>
      </c>
      <c r="U209" s="13">
        <f>+H209-T209</f>
        <v>500000</v>
      </c>
      <c r="V209" s="14">
        <v>0</v>
      </c>
    </row>
    <row r="210" spans="1:22" s="16" customFormat="1" ht="12" customHeight="1" x14ac:dyDescent="0.25">
      <c r="A210" s="73"/>
      <c r="B210" s="12" t="s">
        <v>171</v>
      </c>
      <c r="C210" s="13">
        <f>-C69</f>
        <v>3000000</v>
      </c>
      <c r="D210" s="13">
        <f>-D69</f>
        <v>2000000</v>
      </c>
      <c r="E210" s="13">
        <f>-E69</f>
        <v>2700000</v>
      </c>
      <c r="F210" s="13">
        <f>-F69</f>
        <v>0</v>
      </c>
      <c r="G210" s="13">
        <f>-G69</f>
        <v>0</v>
      </c>
      <c r="H210" s="14">
        <f>-ROUND(H69,-5)</f>
        <v>0</v>
      </c>
      <c r="I210" s="15"/>
      <c r="J210" s="13">
        <f t="shared" ref="J210:V210" si="157">-J69</f>
        <v>1900000</v>
      </c>
      <c r="K210" s="13">
        <f t="shared" si="157"/>
        <v>1100000</v>
      </c>
      <c r="L210" s="13">
        <f t="shared" si="157"/>
        <v>300000</v>
      </c>
      <c r="M210" s="13">
        <f t="shared" si="157"/>
        <v>1700000</v>
      </c>
      <c r="N210" s="13">
        <f t="shared" si="157"/>
        <v>2700000</v>
      </c>
      <c r="O210" s="13">
        <f t="shared" si="157"/>
        <v>0</v>
      </c>
      <c r="P210" s="13">
        <f t="shared" si="157"/>
        <v>0</v>
      </c>
      <c r="Q210" s="13">
        <f t="shared" si="157"/>
        <v>0</v>
      </c>
      <c r="R210" s="13">
        <f t="shared" si="157"/>
        <v>0</v>
      </c>
      <c r="S210" s="13">
        <f t="shared" si="157"/>
        <v>0</v>
      </c>
      <c r="T210" s="13">
        <f t="shared" si="157"/>
        <v>0</v>
      </c>
      <c r="U210" s="13">
        <f t="shared" si="157"/>
        <v>0</v>
      </c>
      <c r="V210" s="14">
        <f t="shared" si="157"/>
        <v>0</v>
      </c>
    </row>
    <row r="211" spans="1:22" s="16" customFormat="1" ht="12" customHeight="1" x14ac:dyDescent="0.25">
      <c r="A211" s="73"/>
      <c r="B211" s="12" t="s">
        <v>172</v>
      </c>
      <c r="C211" s="13">
        <v>-800000</v>
      </c>
      <c r="D211" s="13">
        <v>1500000</v>
      </c>
      <c r="E211" s="13">
        <v>-1800000</v>
      </c>
      <c r="F211" s="13">
        <v>-200000</v>
      </c>
      <c r="G211" s="13">
        <v>-100000</v>
      </c>
      <c r="H211" s="14">
        <v>1000000</v>
      </c>
      <c r="I211" s="15"/>
      <c r="J211" s="13">
        <v>-1400000</v>
      </c>
      <c r="K211" s="13">
        <f>+C211-J211</f>
        <v>600000</v>
      </c>
      <c r="L211" s="13">
        <v>900000</v>
      </c>
      <c r="M211" s="13">
        <f>+D211-L211</f>
        <v>600000</v>
      </c>
      <c r="N211" s="13">
        <v>200000</v>
      </c>
      <c r="O211" s="13">
        <f>+E211-N211</f>
        <v>-2000000</v>
      </c>
      <c r="P211" s="13">
        <v>-600000</v>
      </c>
      <c r="Q211" s="13">
        <f>+F211-P211</f>
        <v>400000</v>
      </c>
      <c r="R211" s="13">
        <v>300000</v>
      </c>
      <c r="S211" s="13">
        <f t="shared" ref="S211:S214" si="158">+G211-R211</f>
        <v>-400000</v>
      </c>
      <c r="T211" s="13">
        <v>200000</v>
      </c>
      <c r="U211" s="13">
        <f t="shared" ref="U211:U214" si="159">+H211-T211</f>
        <v>800000</v>
      </c>
      <c r="V211" s="14">
        <v>-800000</v>
      </c>
    </row>
    <row r="212" spans="1:22" s="43" customFormat="1" ht="12" customHeight="1" x14ac:dyDescent="0.25">
      <c r="A212" s="73"/>
      <c r="B212" s="12" t="s">
        <v>173</v>
      </c>
      <c r="C212" s="13">
        <v>6900000</v>
      </c>
      <c r="D212" s="13">
        <v>-3100000</v>
      </c>
      <c r="E212" s="13">
        <v>-1000000</v>
      </c>
      <c r="F212" s="13">
        <v>-2300000</v>
      </c>
      <c r="G212" s="13">
        <v>700000</v>
      </c>
      <c r="H212" s="14">
        <v>600000</v>
      </c>
      <c r="I212" s="15"/>
      <c r="J212" s="13">
        <v>5800000</v>
      </c>
      <c r="K212" s="13">
        <f>+C212-J212</f>
        <v>1100000</v>
      </c>
      <c r="L212" s="13">
        <v>-3700000</v>
      </c>
      <c r="M212" s="13">
        <f>+D212-L212</f>
        <v>600000</v>
      </c>
      <c r="N212" s="13">
        <v>300000</v>
      </c>
      <c r="O212" s="13">
        <f>+E212-N212</f>
        <v>-1300000</v>
      </c>
      <c r="P212" s="13">
        <v>-1500000</v>
      </c>
      <c r="Q212" s="13">
        <f>+F212-P212</f>
        <v>-800000</v>
      </c>
      <c r="R212" s="13">
        <v>400000</v>
      </c>
      <c r="S212" s="13">
        <f t="shared" si="158"/>
        <v>300000</v>
      </c>
      <c r="T212" s="13">
        <v>-100000</v>
      </c>
      <c r="U212" s="13">
        <f t="shared" si="159"/>
        <v>700000</v>
      </c>
      <c r="V212" s="14">
        <v>-700000</v>
      </c>
    </row>
    <row r="213" spans="1:22" s="50" customFormat="1" ht="12" customHeight="1" x14ac:dyDescent="0.25">
      <c r="A213" s="73"/>
      <c r="B213" s="12" t="s">
        <v>174</v>
      </c>
      <c r="C213" s="13">
        <v>12000000</v>
      </c>
      <c r="D213" s="13">
        <v>-1400000</v>
      </c>
      <c r="E213" s="13">
        <v>-4400000</v>
      </c>
      <c r="F213" s="13">
        <v>-4900000</v>
      </c>
      <c r="G213" s="13">
        <v>-300000</v>
      </c>
      <c r="H213" s="14">
        <v>-300000</v>
      </c>
      <c r="I213" s="15"/>
      <c r="J213" s="13">
        <v>6000000</v>
      </c>
      <c r="K213" s="13">
        <f>+C213-J213</f>
        <v>6000000</v>
      </c>
      <c r="L213" s="13">
        <v>-900000</v>
      </c>
      <c r="M213" s="13">
        <f>+D213-L213</f>
        <v>-500000</v>
      </c>
      <c r="N213" s="13">
        <v>-2600000</v>
      </c>
      <c r="O213" s="13">
        <f>+E213-N213</f>
        <v>-1800000</v>
      </c>
      <c r="P213" s="13">
        <v>-2500000</v>
      </c>
      <c r="Q213" s="13">
        <f>+F213-P213</f>
        <v>-2400000</v>
      </c>
      <c r="R213" s="13">
        <v>-200000</v>
      </c>
      <c r="S213" s="13">
        <f t="shared" si="158"/>
        <v>-100000</v>
      </c>
      <c r="T213" s="13">
        <v>-100000</v>
      </c>
      <c r="U213" s="13">
        <f t="shared" si="159"/>
        <v>-200000</v>
      </c>
      <c r="V213" s="14">
        <v>0</v>
      </c>
    </row>
    <row r="214" spans="1:22" s="16" customFormat="1" ht="12" customHeight="1" x14ac:dyDescent="0.25">
      <c r="A214" s="73"/>
      <c r="B214" s="12" t="s">
        <v>175</v>
      </c>
      <c r="C214" s="13">
        <v>1900000</v>
      </c>
      <c r="D214" s="13">
        <v>-700000</v>
      </c>
      <c r="E214" s="13">
        <v>-400000</v>
      </c>
      <c r="F214" s="13">
        <v>600000</v>
      </c>
      <c r="G214" s="13">
        <v>0</v>
      </c>
      <c r="H214" s="14">
        <v>0</v>
      </c>
      <c r="I214" s="15"/>
      <c r="J214" s="13">
        <v>1800000</v>
      </c>
      <c r="K214" s="13">
        <f>+C214-J214</f>
        <v>100000</v>
      </c>
      <c r="L214" s="13">
        <v>-200000</v>
      </c>
      <c r="M214" s="13">
        <f>+D214-L214</f>
        <v>-500000</v>
      </c>
      <c r="N214" s="13">
        <v>-1500000</v>
      </c>
      <c r="O214" s="13">
        <f>+E214-N214</f>
        <v>1100000</v>
      </c>
      <c r="P214" s="13">
        <v>400000</v>
      </c>
      <c r="Q214" s="13">
        <f>+F214-P214</f>
        <v>200000</v>
      </c>
      <c r="R214" s="13">
        <v>-900000</v>
      </c>
      <c r="S214" s="13">
        <f t="shared" si="158"/>
        <v>900000</v>
      </c>
      <c r="T214" s="13">
        <v>0</v>
      </c>
      <c r="U214" s="13">
        <f t="shared" si="159"/>
        <v>0</v>
      </c>
      <c r="V214" s="14">
        <v>0</v>
      </c>
    </row>
    <row r="215" spans="1:22" s="16" customFormat="1" ht="12" customHeight="1" x14ac:dyDescent="0.25">
      <c r="A215" s="73"/>
      <c r="B215" s="38" t="s">
        <v>176</v>
      </c>
      <c r="C215" s="39">
        <f t="shared" ref="C215:H215" si="160">SUM(C203:C214)</f>
        <v>61800000</v>
      </c>
      <c r="D215" s="39">
        <f t="shared" si="160"/>
        <v>14200000</v>
      </c>
      <c r="E215" s="39">
        <f t="shared" si="160"/>
        <v>24300000</v>
      </c>
      <c r="F215" s="39">
        <f t="shared" si="160"/>
        <v>13200000</v>
      </c>
      <c r="G215" s="39">
        <f t="shared" si="160"/>
        <v>23100000</v>
      </c>
      <c r="H215" s="40">
        <f t="shared" si="160"/>
        <v>23300000</v>
      </c>
      <c r="I215" s="15"/>
      <c r="J215" s="39">
        <f t="shared" ref="J215:V215" si="161">SUM(J203:J214)</f>
        <v>51000000</v>
      </c>
      <c r="K215" s="39">
        <f t="shared" si="161"/>
        <v>10800000</v>
      </c>
      <c r="L215" s="39">
        <f t="shared" si="161"/>
        <v>5700000</v>
      </c>
      <c r="M215" s="39">
        <f t="shared" si="161"/>
        <v>8500000</v>
      </c>
      <c r="N215" s="39">
        <f t="shared" si="161"/>
        <v>16500000</v>
      </c>
      <c r="O215" s="39">
        <f t="shared" si="161"/>
        <v>7800000</v>
      </c>
      <c r="P215" s="39">
        <f t="shared" si="161"/>
        <v>6100000</v>
      </c>
      <c r="Q215" s="39">
        <f t="shared" si="161"/>
        <v>7100000</v>
      </c>
      <c r="R215" s="39">
        <f t="shared" si="161"/>
        <v>8800000</v>
      </c>
      <c r="S215" s="39">
        <f t="shared" si="161"/>
        <v>14300000</v>
      </c>
      <c r="T215" s="39">
        <f t="shared" si="161"/>
        <v>8500000</v>
      </c>
      <c r="U215" s="39">
        <f t="shared" si="161"/>
        <v>14800000</v>
      </c>
      <c r="V215" s="40">
        <f t="shared" si="161"/>
        <v>10600000</v>
      </c>
    </row>
    <row r="216" spans="1:22" s="16" customFormat="1" ht="12" customHeight="1" x14ac:dyDescent="0.25">
      <c r="A216" s="73"/>
      <c r="B216" s="29" t="s">
        <v>177</v>
      </c>
      <c r="C216" s="53"/>
      <c r="D216" s="53"/>
      <c r="E216" s="53"/>
      <c r="F216" s="53"/>
      <c r="G216" s="53"/>
      <c r="H216" s="54"/>
      <c r="I216" s="55"/>
      <c r="J216" s="53"/>
      <c r="K216" s="53"/>
      <c r="L216" s="53"/>
      <c r="M216" s="53"/>
      <c r="N216" s="53"/>
      <c r="O216" s="53"/>
      <c r="P216" s="53"/>
      <c r="Q216" s="53"/>
      <c r="R216" s="53"/>
      <c r="S216" s="53"/>
      <c r="T216" s="53"/>
      <c r="U216" s="53"/>
      <c r="V216" s="54"/>
    </row>
    <row r="217" spans="1:22" s="16" customFormat="1" ht="12" customHeight="1" x14ac:dyDescent="0.25">
      <c r="A217" s="73"/>
      <c r="B217" s="12" t="s">
        <v>178</v>
      </c>
      <c r="C217" s="13">
        <v>600000</v>
      </c>
      <c r="D217" s="13">
        <v>500000</v>
      </c>
      <c r="E217" s="13">
        <v>-800000</v>
      </c>
      <c r="F217" s="13">
        <v>-400000</v>
      </c>
      <c r="G217" s="13">
        <v>0</v>
      </c>
      <c r="H217" s="14">
        <v>0</v>
      </c>
      <c r="I217" s="15"/>
      <c r="J217" s="13">
        <v>200000</v>
      </c>
      <c r="K217" s="13">
        <f>+C217-J217</f>
        <v>400000</v>
      </c>
      <c r="L217" s="13">
        <v>-500000</v>
      </c>
      <c r="M217" s="13">
        <f>+D217-L217</f>
        <v>1000000</v>
      </c>
      <c r="N217" s="13">
        <v>100000</v>
      </c>
      <c r="O217" s="13">
        <f>+E217-N217</f>
        <v>-900000</v>
      </c>
      <c r="P217" s="13">
        <v>-100000</v>
      </c>
      <c r="Q217" s="13">
        <f>+F217-P217</f>
        <v>-300000</v>
      </c>
      <c r="R217" s="13">
        <v>0</v>
      </c>
      <c r="S217" s="13">
        <f>+G217-R217</f>
        <v>0</v>
      </c>
      <c r="T217" s="13">
        <v>0</v>
      </c>
      <c r="U217" s="13">
        <f>+H217-T217</f>
        <v>0</v>
      </c>
      <c r="V217" s="14">
        <v>0</v>
      </c>
    </row>
    <row r="218" spans="1:22" s="16" customFormat="1" ht="12" customHeight="1" x14ac:dyDescent="0.25">
      <c r="A218" s="73"/>
      <c r="B218" s="12" t="s">
        <v>179</v>
      </c>
      <c r="C218" s="13">
        <v>-600000</v>
      </c>
      <c r="D218" s="13">
        <v>1800000</v>
      </c>
      <c r="E218" s="13">
        <v>-1500000</v>
      </c>
      <c r="F218" s="13">
        <v>1400000</v>
      </c>
      <c r="G218" s="13">
        <v>0</v>
      </c>
      <c r="H218" s="14">
        <v>0</v>
      </c>
      <c r="I218" s="15"/>
      <c r="J218" s="13">
        <v>-2100000</v>
      </c>
      <c r="K218" s="13">
        <f>+C218-J218</f>
        <v>1500000</v>
      </c>
      <c r="L218" s="13">
        <v>-500000</v>
      </c>
      <c r="M218" s="13">
        <f>+D218-L218</f>
        <v>2300000</v>
      </c>
      <c r="N218" s="13">
        <v>-1200000</v>
      </c>
      <c r="O218" s="13">
        <f>+E218-N218</f>
        <v>-300000</v>
      </c>
      <c r="P218" s="13">
        <v>200000</v>
      </c>
      <c r="Q218" s="13">
        <f>+F218-P218</f>
        <v>1200000</v>
      </c>
      <c r="R218" s="13">
        <v>0</v>
      </c>
      <c r="S218" s="13">
        <f>+G218-R218</f>
        <v>0</v>
      </c>
      <c r="T218" s="13">
        <v>0</v>
      </c>
      <c r="U218" s="13">
        <f>+H218-T218</f>
        <v>0</v>
      </c>
      <c r="V218" s="14">
        <v>0</v>
      </c>
    </row>
    <row r="219" spans="1:22" s="43" customFormat="1" ht="12" customHeight="1" x14ac:dyDescent="0.25">
      <c r="A219" s="73"/>
      <c r="B219" s="12" t="s">
        <v>180</v>
      </c>
      <c r="C219" s="13">
        <v>4900000</v>
      </c>
      <c r="D219" s="13">
        <v>-900000</v>
      </c>
      <c r="E219" s="13">
        <v>8200000</v>
      </c>
      <c r="F219" s="13">
        <v>-2800000</v>
      </c>
      <c r="G219" s="13">
        <v>-1100000</v>
      </c>
      <c r="H219" s="14">
        <v>3800000</v>
      </c>
      <c r="I219" s="15"/>
      <c r="J219" s="13">
        <v>5500000</v>
      </c>
      <c r="K219" s="13">
        <f>+C219-J219</f>
        <v>-600000</v>
      </c>
      <c r="L219" s="13">
        <v>-3500000</v>
      </c>
      <c r="M219" s="13">
        <f>+D219-L219</f>
        <v>2600000</v>
      </c>
      <c r="N219" s="13">
        <v>-500000</v>
      </c>
      <c r="O219" s="13">
        <f>+E219-N219</f>
        <v>8700000</v>
      </c>
      <c r="P219" s="13">
        <v>-4400000</v>
      </c>
      <c r="Q219" s="13">
        <f>+F219-P219</f>
        <v>1600000</v>
      </c>
      <c r="R219" s="13">
        <v>-8200000</v>
      </c>
      <c r="S219" s="13">
        <f>+G219-R219</f>
        <v>7100000</v>
      </c>
      <c r="T219" s="13">
        <v>4600000</v>
      </c>
      <c r="U219" s="13">
        <f>+H219-T219</f>
        <v>-800000</v>
      </c>
      <c r="V219" s="14">
        <v>6900000</v>
      </c>
    </row>
    <row r="220" spans="1:22" s="43" customFormat="1" ht="12" customHeight="1" x14ac:dyDescent="0.25">
      <c r="A220" s="73"/>
      <c r="B220" s="12" t="s">
        <v>181</v>
      </c>
      <c r="C220" s="13">
        <v>-6600000</v>
      </c>
      <c r="D220" s="13">
        <v>7200000</v>
      </c>
      <c r="E220" s="13">
        <v>2000000</v>
      </c>
      <c r="F220" s="13">
        <v>10500000</v>
      </c>
      <c r="G220" s="13">
        <v>-5300000</v>
      </c>
      <c r="H220" s="14">
        <v>-2300000</v>
      </c>
      <c r="I220" s="15"/>
      <c r="J220" s="13">
        <v>6800000</v>
      </c>
      <c r="K220" s="13">
        <f>+C220-J220</f>
        <v>-13400000</v>
      </c>
      <c r="L220" s="13">
        <v>2500000</v>
      </c>
      <c r="M220" s="13">
        <f>+D220-L220</f>
        <v>4700000</v>
      </c>
      <c r="N220" s="13">
        <v>6800000</v>
      </c>
      <c r="O220" s="13">
        <f>+E220-N220</f>
        <v>-4800000</v>
      </c>
      <c r="P220" s="13">
        <v>12300000</v>
      </c>
      <c r="Q220" s="13">
        <f>+F220-P220</f>
        <v>-1800000</v>
      </c>
      <c r="R220" s="13">
        <v>4800000</v>
      </c>
      <c r="S220" s="13">
        <f>+G220-R220</f>
        <v>-10100000</v>
      </c>
      <c r="T220" s="13">
        <v>1700000</v>
      </c>
      <c r="U220" s="13">
        <f>+H220-T220</f>
        <v>-4000000</v>
      </c>
      <c r="V220" s="14">
        <v>-6300000</v>
      </c>
    </row>
    <row r="221" spans="1:22" s="16" customFormat="1" ht="12" customHeight="1" x14ac:dyDescent="0.25">
      <c r="A221" s="73"/>
      <c r="B221" s="12" t="s">
        <v>182</v>
      </c>
      <c r="C221" s="13">
        <v>0</v>
      </c>
      <c r="D221" s="13">
        <v>-1600000</v>
      </c>
      <c r="E221" s="13">
        <v>1100000</v>
      </c>
      <c r="F221" s="13">
        <v>700000</v>
      </c>
      <c r="G221" s="13">
        <v>700000</v>
      </c>
      <c r="H221" s="14">
        <v>400000</v>
      </c>
      <c r="I221" s="15"/>
      <c r="J221" s="13">
        <v>-1500000</v>
      </c>
      <c r="K221" s="13">
        <f>+C221-J221</f>
        <v>1500000</v>
      </c>
      <c r="L221" s="13">
        <v>-100000</v>
      </c>
      <c r="M221" s="13">
        <f>+D221-L221</f>
        <v>-1500000</v>
      </c>
      <c r="N221" s="13">
        <v>1400000</v>
      </c>
      <c r="O221" s="13">
        <f>+E221-N221</f>
        <v>-300000</v>
      </c>
      <c r="P221" s="13">
        <v>600000</v>
      </c>
      <c r="Q221" s="13">
        <f>+F221-P221</f>
        <v>100000</v>
      </c>
      <c r="R221" s="13">
        <v>300000</v>
      </c>
      <c r="S221" s="13">
        <f>+G221-R221</f>
        <v>400000</v>
      </c>
      <c r="T221" s="13">
        <v>500000</v>
      </c>
      <c r="U221" s="13">
        <f>+H221-T221</f>
        <v>-100000</v>
      </c>
      <c r="V221" s="14">
        <v>-500000</v>
      </c>
    </row>
    <row r="222" spans="1:22" s="16" customFormat="1" ht="12" customHeight="1" x14ac:dyDescent="0.25">
      <c r="A222" s="73"/>
      <c r="B222" s="56" t="s">
        <v>183</v>
      </c>
      <c r="C222" s="39">
        <f t="shared" ref="C222:H222" si="162">SUM(C217:C221)</f>
        <v>-1700000</v>
      </c>
      <c r="D222" s="39">
        <f t="shared" si="162"/>
        <v>7000000</v>
      </c>
      <c r="E222" s="39">
        <f t="shared" si="162"/>
        <v>9000000</v>
      </c>
      <c r="F222" s="39">
        <f t="shared" si="162"/>
        <v>9400000</v>
      </c>
      <c r="G222" s="39">
        <f t="shared" si="162"/>
        <v>-5700000</v>
      </c>
      <c r="H222" s="40">
        <f t="shared" si="162"/>
        <v>1900000</v>
      </c>
      <c r="I222" s="15"/>
      <c r="J222" s="39">
        <f t="shared" ref="J222:V222" si="163">SUM(J217:J221)</f>
        <v>8900000</v>
      </c>
      <c r="K222" s="39">
        <f t="shared" si="163"/>
        <v>-10600000</v>
      </c>
      <c r="L222" s="39">
        <f t="shared" si="163"/>
        <v>-2100000</v>
      </c>
      <c r="M222" s="39">
        <f t="shared" si="163"/>
        <v>9100000</v>
      </c>
      <c r="N222" s="39">
        <f t="shared" si="163"/>
        <v>6600000</v>
      </c>
      <c r="O222" s="39">
        <f t="shared" si="163"/>
        <v>2400000</v>
      </c>
      <c r="P222" s="39">
        <f t="shared" si="163"/>
        <v>8600000</v>
      </c>
      <c r="Q222" s="39">
        <f t="shared" si="163"/>
        <v>800000</v>
      </c>
      <c r="R222" s="39">
        <f t="shared" si="163"/>
        <v>-3100000</v>
      </c>
      <c r="S222" s="39">
        <f t="shared" si="163"/>
        <v>-2600000</v>
      </c>
      <c r="T222" s="39">
        <f t="shared" si="163"/>
        <v>6800000</v>
      </c>
      <c r="U222" s="39">
        <f t="shared" si="163"/>
        <v>-4900000</v>
      </c>
      <c r="V222" s="40">
        <f t="shared" si="163"/>
        <v>100000</v>
      </c>
    </row>
    <row r="223" spans="1:22" s="16" customFormat="1" ht="12" customHeight="1" thickBot="1" x14ac:dyDescent="0.3">
      <c r="A223" s="73"/>
      <c r="B223" s="25" t="s">
        <v>184</v>
      </c>
      <c r="C223" s="26">
        <f t="shared" ref="C223:H223" si="164">+C201+C215+C222</f>
        <v>3000000</v>
      </c>
      <c r="D223" s="26">
        <f t="shared" si="164"/>
        <v>11300000</v>
      </c>
      <c r="E223" s="26">
        <f t="shared" si="164"/>
        <v>12400000</v>
      </c>
      <c r="F223" s="26">
        <f t="shared" si="164"/>
        <v>9000000</v>
      </c>
      <c r="G223" s="26">
        <f t="shared" si="164"/>
        <v>16800000</v>
      </c>
      <c r="H223" s="27">
        <f t="shared" si="164"/>
        <v>27800000</v>
      </c>
      <c r="I223" s="15"/>
      <c r="J223" s="26">
        <f t="shared" ref="J223:V223" si="165">+J201+J215+J222</f>
        <v>16700000</v>
      </c>
      <c r="K223" s="26">
        <f t="shared" si="165"/>
        <v>-13700000</v>
      </c>
      <c r="L223" s="26">
        <f t="shared" si="165"/>
        <v>1000000</v>
      </c>
      <c r="M223" s="26">
        <f t="shared" si="165"/>
        <v>10300000</v>
      </c>
      <c r="N223" s="26">
        <f t="shared" si="165"/>
        <v>5100000</v>
      </c>
      <c r="O223" s="26">
        <f t="shared" si="165"/>
        <v>7300000</v>
      </c>
      <c r="P223" s="26">
        <f t="shared" si="165"/>
        <v>6200000</v>
      </c>
      <c r="Q223" s="26">
        <f t="shared" si="165"/>
        <v>2800000</v>
      </c>
      <c r="R223" s="26">
        <f t="shared" si="165"/>
        <v>3000000</v>
      </c>
      <c r="S223" s="26">
        <f t="shared" si="165"/>
        <v>13800000</v>
      </c>
      <c r="T223" s="26">
        <f t="shared" si="165"/>
        <v>14100000</v>
      </c>
      <c r="U223" s="26">
        <f t="shared" si="165"/>
        <v>13700000</v>
      </c>
      <c r="V223" s="27">
        <f t="shared" si="165"/>
        <v>9200000</v>
      </c>
    </row>
    <row r="224" spans="1:22" s="16" customFormat="1" ht="20.25" customHeight="1" x14ac:dyDescent="0.25">
      <c r="A224" s="28"/>
      <c r="B224" s="29"/>
      <c r="C224" s="41"/>
      <c r="D224" s="41"/>
      <c r="E224" s="41"/>
      <c r="F224" s="41"/>
      <c r="G224" s="41"/>
      <c r="H224" s="41"/>
      <c r="I224" s="15"/>
      <c r="J224" s="41"/>
      <c r="K224" s="41"/>
      <c r="L224" s="41"/>
      <c r="M224" s="41"/>
      <c r="N224" s="41"/>
      <c r="O224" s="41"/>
      <c r="P224" s="41"/>
      <c r="Q224" s="41"/>
      <c r="R224" s="41"/>
      <c r="S224" s="41"/>
      <c r="T224" s="41"/>
      <c r="U224" s="41"/>
      <c r="V224" s="41"/>
    </row>
    <row r="225" spans="1:22" s="16" customFormat="1" ht="20.25" customHeight="1" x14ac:dyDescent="0.25">
      <c r="A225" s="7"/>
      <c r="B225" s="57" t="s">
        <v>185</v>
      </c>
      <c r="C225" s="58"/>
      <c r="D225" s="58"/>
      <c r="E225" s="58"/>
      <c r="F225" s="58"/>
      <c r="G225" s="58"/>
      <c r="H225" s="58"/>
      <c r="I225" s="15"/>
      <c r="J225" s="58"/>
      <c r="K225" s="58"/>
      <c r="L225" s="58"/>
      <c r="M225" s="58"/>
      <c r="N225" s="58"/>
      <c r="O225" s="58"/>
      <c r="P225" s="58"/>
      <c r="Q225" s="58"/>
      <c r="R225" s="58"/>
      <c r="S225" s="58"/>
      <c r="T225" s="58"/>
      <c r="U225" s="58"/>
      <c r="V225" s="58"/>
    </row>
    <row r="226" spans="1:22" s="16" customFormat="1" ht="20.25" customHeight="1" thickBot="1" x14ac:dyDescent="0.3">
      <c r="A226" s="73" t="s">
        <v>185</v>
      </c>
      <c r="B226" s="8" t="s">
        <v>203</v>
      </c>
      <c r="C226" s="9" t="s">
        <v>5</v>
      </c>
      <c r="D226" s="9" t="s">
        <v>6</v>
      </c>
      <c r="E226" s="9" t="s">
        <v>7</v>
      </c>
      <c r="F226" s="9" t="s">
        <v>8</v>
      </c>
      <c r="G226" s="9" t="s">
        <v>9</v>
      </c>
      <c r="H226" s="9" t="s">
        <v>10</v>
      </c>
      <c r="I226" s="10"/>
      <c r="J226" s="9" t="s">
        <v>11</v>
      </c>
      <c r="K226" s="9" t="s">
        <v>12</v>
      </c>
      <c r="L226" s="9" t="s">
        <v>13</v>
      </c>
      <c r="M226" s="9" t="s">
        <v>14</v>
      </c>
      <c r="N226" s="9" t="s">
        <v>15</v>
      </c>
      <c r="O226" s="9" t="s">
        <v>16</v>
      </c>
      <c r="P226" s="9" t="s">
        <v>17</v>
      </c>
      <c r="Q226" s="9" t="s">
        <v>18</v>
      </c>
      <c r="R226" s="9" t="s">
        <v>19</v>
      </c>
      <c r="S226" s="9" t="s">
        <v>20</v>
      </c>
      <c r="T226" s="9" t="s">
        <v>21</v>
      </c>
      <c r="U226" s="9" t="s">
        <v>22</v>
      </c>
      <c r="V226" s="9" t="s">
        <v>23</v>
      </c>
    </row>
    <row r="227" spans="1:22" s="16" customFormat="1" ht="12" customHeight="1" thickTop="1" x14ac:dyDescent="0.25">
      <c r="A227" s="73"/>
      <c r="B227" s="12" t="s">
        <v>204</v>
      </c>
      <c r="C227" s="59">
        <f>+J227</f>
        <v>5462</v>
      </c>
      <c r="D227" s="59">
        <f>+C230</f>
        <v>5499</v>
      </c>
      <c r="E227" s="59">
        <f>+D230</f>
        <v>5128</v>
      </c>
      <c r="F227" s="59">
        <f>+E230</f>
        <v>4984</v>
      </c>
      <c r="G227" s="59">
        <f>F230</f>
        <v>4630</v>
      </c>
      <c r="H227" s="60">
        <f>G230</f>
        <v>4618</v>
      </c>
      <c r="I227" s="15"/>
      <c r="J227" s="59">
        <v>5462</v>
      </c>
      <c r="K227" s="59">
        <f t="shared" ref="K227:U227" si="166">+J230</f>
        <v>5425</v>
      </c>
      <c r="L227" s="59">
        <f t="shared" si="166"/>
        <v>5499</v>
      </c>
      <c r="M227" s="59">
        <f t="shared" si="166"/>
        <v>5125</v>
      </c>
      <c r="N227" s="59">
        <f t="shared" si="166"/>
        <v>5128</v>
      </c>
      <c r="O227" s="59">
        <f t="shared" si="166"/>
        <v>5058</v>
      </c>
      <c r="P227" s="59">
        <f t="shared" si="166"/>
        <v>4984</v>
      </c>
      <c r="Q227" s="59">
        <f t="shared" si="166"/>
        <v>4984</v>
      </c>
      <c r="R227" s="59">
        <f t="shared" si="166"/>
        <v>4630</v>
      </c>
      <c r="S227" s="59">
        <f t="shared" si="166"/>
        <v>4631</v>
      </c>
      <c r="T227" s="59">
        <f t="shared" si="166"/>
        <v>4618</v>
      </c>
      <c r="U227" s="59">
        <f t="shared" si="166"/>
        <v>4463</v>
      </c>
      <c r="V227" s="61">
        <f>U230</f>
        <v>4485</v>
      </c>
    </row>
    <row r="228" spans="1:22" s="16" customFormat="1" ht="12" customHeight="1" x14ac:dyDescent="0.25">
      <c r="A228" s="73"/>
      <c r="B228" s="12" t="s">
        <v>205</v>
      </c>
      <c r="C228" s="59">
        <f>+J228+K228</f>
        <v>216</v>
      </c>
      <c r="D228" s="59">
        <f>+L228+M228</f>
        <v>94</v>
      </c>
      <c r="E228" s="59">
        <f>+N228+O228</f>
        <v>185</v>
      </c>
      <c r="F228" s="59">
        <f>+P228+Q228</f>
        <v>151</v>
      </c>
      <c r="G228" s="59">
        <f>R228+S228</f>
        <v>77</v>
      </c>
      <c r="H228" s="60">
        <f>T228+U228</f>
        <v>311</v>
      </c>
      <c r="I228" s="15"/>
      <c r="J228" s="59">
        <v>42</v>
      </c>
      <c r="K228" s="59">
        <v>174</v>
      </c>
      <c r="L228" s="59">
        <v>40</v>
      </c>
      <c r="M228" s="59">
        <v>54</v>
      </c>
      <c r="N228" s="59">
        <v>46</v>
      </c>
      <c r="O228" s="59">
        <v>139</v>
      </c>
      <c r="P228" s="59">
        <v>62</v>
      </c>
      <c r="Q228" s="59">
        <v>89</v>
      </c>
      <c r="R228" s="59">
        <v>50</v>
      </c>
      <c r="S228" s="59">
        <v>27</v>
      </c>
      <c r="T228" s="59">
        <v>148</v>
      </c>
      <c r="U228" s="59">
        <v>163</v>
      </c>
      <c r="V228" s="61">
        <v>57</v>
      </c>
    </row>
    <row r="229" spans="1:22" s="16" customFormat="1" ht="12" customHeight="1" x14ac:dyDescent="0.25">
      <c r="A229" s="73"/>
      <c r="B229" s="12" t="s">
        <v>206</v>
      </c>
      <c r="C229" s="59">
        <f>+J229+K229</f>
        <v>-179</v>
      </c>
      <c r="D229" s="59">
        <f>+L229+M229</f>
        <v>-465</v>
      </c>
      <c r="E229" s="59">
        <f>+N229+O229</f>
        <v>-329</v>
      </c>
      <c r="F229" s="59">
        <f>+P229+Q229</f>
        <v>-505</v>
      </c>
      <c r="G229" s="59">
        <f>R229+S229</f>
        <v>-89</v>
      </c>
      <c r="H229" s="60">
        <f>T229+U229</f>
        <v>-444</v>
      </c>
      <c r="I229" s="15"/>
      <c r="J229" s="59">
        <v>-79</v>
      </c>
      <c r="K229" s="59">
        <v>-100</v>
      </c>
      <c r="L229" s="59">
        <v>-414</v>
      </c>
      <c r="M229" s="59">
        <v>-51</v>
      </c>
      <c r="N229" s="59">
        <v>-116</v>
      </c>
      <c r="O229" s="59">
        <v>-213</v>
      </c>
      <c r="P229" s="59">
        <v>-62</v>
      </c>
      <c r="Q229" s="59">
        <v>-443</v>
      </c>
      <c r="R229" s="59">
        <v>-49</v>
      </c>
      <c r="S229" s="59">
        <v>-40</v>
      </c>
      <c r="T229" s="59">
        <v>-303</v>
      </c>
      <c r="U229" s="59">
        <v>-141</v>
      </c>
      <c r="V229" s="61">
        <v>-57</v>
      </c>
    </row>
    <row r="230" spans="1:22" s="16" customFormat="1" ht="12" customHeight="1" thickBot="1" x14ac:dyDescent="0.3">
      <c r="A230" s="73"/>
      <c r="B230" s="25" t="s">
        <v>186</v>
      </c>
      <c r="C230" s="62">
        <f t="shared" ref="C230:H230" si="167">SUM(C227:C229)</f>
        <v>5499</v>
      </c>
      <c r="D230" s="62">
        <f t="shared" si="167"/>
        <v>5128</v>
      </c>
      <c r="E230" s="62">
        <f t="shared" si="167"/>
        <v>4984</v>
      </c>
      <c r="F230" s="62">
        <f t="shared" si="167"/>
        <v>4630</v>
      </c>
      <c r="G230" s="62">
        <f t="shared" si="167"/>
        <v>4618</v>
      </c>
      <c r="H230" s="63">
        <f t="shared" si="167"/>
        <v>4485</v>
      </c>
      <c r="I230" s="15"/>
      <c r="J230" s="62">
        <f t="shared" ref="J230:U230" si="168">SUM(J227:J229)</f>
        <v>5425</v>
      </c>
      <c r="K230" s="62">
        <f t="shared" si="168"/>
        <v>5499</v>
      </c>
      <c r="L230" s="62">
        <f t="shared" si="168"/>
        <v>5125</v>
      </c>
      <c r="M230" s="62">
        <f t="shared" si="168"/>
        <v>5128</v>
      </c>
      <c r="N230" s="62">
        <f t="shared" si="168"/>
        <v>5058</v>
      </c>
      <c r="O230" s="62">
        <f t="shared" si="168"/>
        <v>4984</v>
      </c>
      <c r="P230" s="62">
        <f t="shared" si="168"/>
        <v>4984</v>
      </c>
      <c r="Q230" s="62">
        <f t="shared" si="168"/>
        <v>4630</v>
      </c>
      <c r="R230" s="62">
        <f t="shared" si="168"/>
        <v>4631</v>
      </c>
      <c r="S230" s="62">
        <f t="shared" si="168"/>
        <v>4618</v>
      </c>
      <c r="T230" s="62">
        <f t="shared" si="168"/>
        <v>4463</v>
      </c>
      <c r="U230" s="62">
        <f t="shared" si="168"/>
        <v>4485</v>
      </c>
      <c r="V230" s="64">
        <f>SUM(V227:V229)</f>
        <v>4485</v>
      </c>
    </row>
    <row r="231" spans="1:22" s="16" customFormat="1" ht="12" customHeight="1" x14ac:dyDescent="0.25">
      <c r="A231" s="73"/>
      <c r="B231" s="37"/>
      <c r="C231" s="65"/>
      <c r="D231" s="65"/>
      <c r="E231" s="65"/>
      <c r="F231" s="65"/>
      <c r="G231" s="65"/>
      <c r="H231" s="65"/>
      <c r="I231" s="15"/>
      <c r="J231" s="65"/>
      <c r="K231" s="65"/>
      <c r="L231" s="65"/>
      <c r="M231" s="65"/>
      <c r="N231" s="65"/>
      <c r="O231" s="65"/>
      <c r="P231" s="65"/>
      <c r="Q231" s="65"/>
      <c r="R231" s="65"/>
      <c r="S231" s="65"/>
      <c r="T231" s="65"/>
      <c r="U231" s="65"/>
      <c r="V231" s="65"/>
    </row>
    <row r="232" spans="1:22" s="16" customFormat="1" ht="20.25" customHeight="1" thickBot="1" x14ac:dyDescent="0.3">
      <c r="A232" s="73"/>
      <c r="B232" s="8" t="s">
        <v>187</v>
      </c>
      <c r="C232" s="9" t="s">
        <v>5</v>
      </c>
      <c r="D232" s="9" t="s">
        <v>6</v>
      </c>
      <c r="E232" s="9" t="s">
        <v>7</v>
      </c>
      <c r="F232" s="9" t="s">
        <v>8</v>
      </c>
      <c r="G232" s="9" t="s">
        <v>9</v>
      </c>
      <c r="H232" s="9" t="s">
        <v>10</v>
      </c>
      <c r="I232" s="10"/>
      <c r="J232" s="9" t="s">
        <v>11</v>
      </c>
      <c r="K232" s="9" t="s">
        <v>12</v>
      </c>
      <c r="L232" s="9" t="s">
        <v>13</v>
      </c>
      <c r="M232" s="9" t="s">
        <v>14</v>
      </c>
      <c r="N232" s="9" t="s">
        <v>15</v>
      </c>
      <c r="O232" s="9" t="s">
        <v>16</v>
      </c>
      <c r="P232" s="9" t="s">
        <v>17</v>
      </c>
      <c r="Q232" s="9" t="s">
        <v>18</v>
      </c>
      <c r="R232" s="9" t="s">
        <v>19</v>
      </c>
      <c r="S232" s="9" t="s">
        <v>20</v>
      </c>
      <c r="T232" s="9" t="s">
        <v>21</v>
      </c>
      <c r="U232" s="9" t="s">
        <v>22</v>
      </c>
      <c r="V232" s="9" t="s">
        <v>23</v>
      </c>
    </row>
    <row r="233" spans="1:22" s="16" customFormat="1" ht="12" customHeight="1" thickTop="1" x14ac:dyDescent="0.25">
      <c r="A233" s="73"/>
      <c r="B233" s="12" t="s">
        <v>188</v>
      </c>
      <c r="C233" s="59"/>
      <c r="D233" s="59"/>
      <c r="E233" s="59"/>
      <c r="F233" s="59">
        <f>Q233</f>
        <v>44</v>
      </c>
      <c r="G233" s="59">
        <f>S233</f>
        <v>358</v>
      </c>
      <c r="H233" s="60">
        <f>U233</f>
        <v>724</v>
      </c>
      <c r="I233" s="15"/>
      <c r="J233" s="59"/>
      <c r="K233" s="59"/>
      <c r="L233" s="59"/>
      <c r="M233" s="59"/>
      <c r="N233" s="59"/>
      <c r="O233" s="59"/>
      <c r="P233" s="59"/>
      <c r="Q233" s="59">
        <v>44</v>
      </c>
      <c r="R233" s="59">
        <v>59</v>
      </c>
      <c r="S233" s="59">
        <v>358</v>
      </c>
      <c r="T233" s="59">
        <v>424</v>
      </c>
      <c r="U233" s="59">
        <v>724</v>
      </c>
      <c r="V233" s="61">
        <v>750</v>
      </c>
    </row>
    <row r="234" spans="1:22" s="66" customFormat="1" ht="12" customHeight="1" x14ac:dyDescent="0.25">
      <c r="A234" s="73"/>
      <c r="B234" s="12" t="s">
        <v>189</v>
      </c>
      <c r="C234" s="59"/>
      <c r="D234" s="59"/>
      <c r="E234" s="59"/>
      <c r="F234" s="59">
        <f>Q234</f>
        <v>77</v>
      </c>
      <c r="G234" s="59">
        <f>S234</f>
        <v>325</v>
      </c>
      <c r="H234" s="60">
        <f>U234</f>
        <v>833</v>
      </c>
      <c r="I234" s="15"/>
      <c r="J234" s="59"/>
      <c r="K234" s="59"/>
      <c r="L234" s="59"/>
      <c r="M234" s="59"/>
      <c r="N234" s="59"/>
      <c r="O234" s="59"/>
      <c r="P234" s="59"/>
      <c r="Q234" s="59">
        <v>77</v>
      </c>
      <c r="R234" s="59">
        <v>107</v>
      </c>
      <c r="S234" s="59">
        <v>325</v>
      </c>
      <c r="T234" s="59">
        <v>323</v>
      </c>
      <c r="U234" s="59">
        <v>833</v>
      </c>
      <c r="V234" s="61">
        <v>896</v>
      </c>
    </row>
    <row r="235" spans="1:22" s="66" customFormat="1" ht="12" customHeight="1" thickBot="1" x14ac:dyDescent="0.3">
      <c r="A235" s="73"/>
      <c r="B235" s="25" t="s">
        <v>190</v>
      </c>
      <c r="C235" s="62"/>
      <c r="D235" s="62"/>
      <c r="E235" s="62"/>
      <c r="F235" s="62">
        <f>SUM(F233:F234)</f>
        <v>121</v>
      </c>
      <c r="G235" s="62">
        <f>SUM(G233:G234)</f>
        <v>683</v>
      </c>
      <c r="H235" s="63">
        <f>SUM(H233:H234)</f>
        <v>1557</v>
      </c>
      <c r="I235" s="15"/>
      <c r="J235" s="62"/>
      <c r="K235" s="62"/>
      <c r="L235" s="62"/>
      <c r="M235" s="62"/>
      <c r="N235" s="62"/>
      <c r="O235" s="62"/>
      <c r="P235" s="62"/>
      <c r="Q235" s="62">
        <f t="shared" ref="Q235:V235" si="169">SUM(Q233:Q234)</f>
        <v>121</v>
      </c>
      <c r="R235" s="62">
        <f t="shared" si="169"/>
        <v>166</v>
      </c>
      <c r="S235" s="62">
        <f t="shared" si="169"/>
        <v>683</v>
      </c>
      <c r="T235" s="62">
        <f t="shared" si="169"/>
        <v>747</v>
      </c>
      <c r="U235" s="62">
        <f t="shared" si="169"/>
        <v>1557</v>
      </c>
      <c r="V235" s="64">
        <f t="shared" si="169"/>
        <v>1646</v>
      </c>
    </row>
    <row r="236" spans="1:22" s="66" customFormat="1" ht="12" customHeight="1" x14ac:dyDescent="0.25">
      <c r="A236" s="67"/>
      <c r="B236" s="37"/>
      <c r="C236" s="68"/>
      <c r="D236" s="68"/>
      <c r="E236" s="68"/>
      <c r="F236" s="68"/>
      <c r="G236" s="68"/>
      <c r="H236" s="68"/>
      <c r="I236" s="15"/>
      <c r="J236" s="68"/>
      <c r="K236" s="68"/>
      <c r="L236" s="68"/>
      <c r="M236" s="68"/>
      <c r="N236" s="68"/>
      <c r="O236" s="68"/>
      <c r="P236" s="68"/>
      <c r="Q236" s="68"/>
      <c r="R236" s="68"/>
      <c r="S236" s="68"/>
      <c r="T236" s="68"/>
      <c r="U236" s="68"/>
      <c r="V236" s="68"/>
    </row>
    <row r="237" spans="1:22" s="66" customFormat="1" ht="11.25" x14ac:dyDescent="0.25">
      <c r="A237" s="67"/>
      <c r="B237" s="69" t="s">
        <v>191</v>
      </c>
      <c r="C237" s="67"/>
      <c r="D237" s="67"/>
      <c r="E237" s="67"/>
      <c r="F237" s="67"/>
      <c r="G237" s="67"/>
      <c r="H237" s="67"/>
      <c r="I237" s="67"/>
      <c r="J237" s="67"/>
      <c r="K237" s="67"/>
      <c r="L237" s="67"/>
      <c r="M237" s="67"/>
      <c r="N237" s="67"/>
      <c r="O237" s="67"/>
      <c r="P237" s="67"/>
      <c r="Q237" s="67"/>
      <c r="R237" s="67"/>
      <c r="S237" s="67"/>
      <c r="T237" s="67"/>
      <c r="U237" s="67"/>
      <c r="V237" s="67"/>
    </row>
    <row r="238" spans="1:22" s="66" customFormat="1" ht="11.25" x14ac:dyDescent="0.25">
      <c r="A238" s="67"/>
      <c r="B238" s="74" t="s">
        <v>192</v>
      </c>
      <c r="C238" s="74"/>
      <c r="D238" s="74"/>
      <c r="E238" s="74"/>
      <c r="F238" s="74"/>
      <c r="G238" s="74"/>
      <c r="H238" s="74"/>
      <c r="I238" s="74"/>
      <c r="J238" s="74"/>
      <c r="K238" s="74"/>
      <c r="L238" s="74"/>
      <c r="M238" s="74"/>
      <c r="N238" s="74"/>
      <c r="O238" s="74"/>
      <c r="P238" s="74"/>
      <c r="Q238" s="74"/>
      <c r="R238" s="70"/>
      <c r="S238" s="70"/>
      <c r="T238" s="70"/>
      <c r="U238" s="70"/>
      <c r="V238" s="70"/>
    </row>
    <row r="239" spans="1:22" s="66" customFormat="1" ht="12" customHeight="1" x14ac:dyDescent="0.25">
      <c r="A239" s="67"/>
      <c r="B239" s="71"/>
      <c r="C239" s="71"/>
      <c r="D239" s="71"/>
      <c r="E239" s="71"/>
      <c r="F239" s="71"/>
      <c r="G239" s="71"/>
      <c r="H239" s="71"/>
      <c r="I239" s="71"/>
      <c r="J239" s="71"/>
      <c r="K239" s="71"/>
      <c r="L239" s="71"/>
      <c r="M239" s="71"/>
      <c r="N239" s="71"/>
      <c r="O239" s="71"/>
      <c r="P239" s="71"/>
      <c r="Q239" s="71"/>
      <c r="R239" s="71"/>
      <c r="S239" s="71"/>
      <c r="T239" s="71"/>
      <c r="U239" s="71"/>
      <c r="V239" s="71"/>
    </row>
    <row r="240" spans="1:22" s="66" customFormat="1" ht="11.25" x14ac:dyDescent="0.25">
      <c r="A240" s="67"/>
      <c r="B240" s="69" t="s">
        <v>193</v>
      </c>
      <c r="C240" s="67"/>
      <c r="D240" s="67"/>
      <c r="E240" s="67"/>
      <c r="F240" s="67"/>
      <c r="G240" s="67"/>
      <c r="H240" s="67"/>
      <c r="I240" s="67"/>
      <c r="J240" s="67"/>
      <c r="K240" s="67"/>
      <c r="L240" s="67"/>
      <c r="M240" s="67"/>
      <c r="N240" s="67"/>
      <c r="O240" s="67"/>
      <c r="P240" s="67"/>
      <c r="Q240" s="67"/>
      <c r="R240" s="67"/>
      <c r="S240" s="67"/>
      <c r="T240" s="67"/>
      <c r="U240" s="67"/>
      <c r="V240" s="67"/>
    </row>
    <row r="241" spans="1:22" s="66" customFormat="1" ht="18.75" customHeight="1" x14ac:dyDescent="0.25">
      <c r="A241" s="67"/>
      <c r="B241" s="74" t="s">
        <v>194</v>
      </c>
      <c r="C241" s="74"/>
      <c r="D241" s="74"/>
      <c r="E241" s="74"/>
      <c r="F241" s="74"/>
      <c r="G241" s="74"/>
      <c r="H241" s="74"/>
      <c r="I241" s="74"/>
      <c r="J241" s="74"/>
      <c r="K241" s="74"/>
      <c r="L241" s="74"/>
      <c r="M241" s="74"/>
      <c r="N241" s="74"/>
      <c r="O241" s="74"/>
      <c r="P241" s="74"/>
      <c r="Q241" s="74"/>
      <c r="R241" s="70"/>
      <c r="S241" s="70"/>
      <c r="T241" s="70"/>
      <c r="U241" s="70"/>
      <c r="V241" s="70"/>
    </row>
    <row r="242" spans="1:22" s="66" customFormat="1" ht="11.25" x14ac:dyDescent="0.25">
      <c r="A242" s="67"/>
      <c r="B242" s="71" t="s">
        <v>195</v>
      </c>
      <c r="C242" s="71"/>
      <c r="D242" s="71"/>
      <c r="E242" s="71"/>
      <c r="F242" s="71"/>
      <c r="G242" s="71"/>
      <c r="H242" s="71"/>
      <c r="I242" s="71"/>
      <c r="J242" s="71"/>
      <c r="K242" s="71"/>
      <c r="L242" s="71"/>
      <c r="M242" s="71"/>
      <c r="N242" s="71"/>
      <c r="O242" s="71"/>
      <c r="P242" s="71"/>
      <c r="Q242" s="71"/>
      <c r="R242" s="71"/>
      <c r="S242" s="71"/>
      <c r="T242" s="71"/>
      <c r="U242" s="71"/>
      <c r="V242" s="71"/>
    </row>
    <row r="243" spans="1:22" s="66" customFormat="1" ht="12" customHeight="1" x14ac:dyDescent="0.25">
      <c r="A243" s="67"/>
      <c r="B243" s="71" t="s">
        <v>196</v>
      </c>
      <c r="C243" s="71"/>
      <c r="D243" s="71"/>
      <c r="E243" s="71"/>
      <c r="F243" s="71"/>
      <c r="G243" s="71"/>
      <c r="H243" s="71"/>
      <c r="I243" s="71"/>
      <c r="J243" s="71"/>
      <c r="K243" s="71"/>
      <c r="L243" s="71"/>
      <c r="M243" s="71"/>
      <c r="N243" s="71"/>
      <c r="O243" s="71"/>
      <c r="P243" s="71"/>
      <c r="Q243" s="71"/>
      <c r="R243" s="71"/>
      <c r="S243" s="71"/>
      <c r="T243" s="71"/>
      <c r="U243" s="71"/>
      <c r="V243" s="71"/>
    </row>
    <row r="244" spans="1:22" s="66" customFormat="1" ht="11.25" x14ac:dyDescent="0.25">
      <c r="A244" s="67"/>
      <c r="B244" s="71" t="s">
        <v>200</v>
      </c>
      <c r="C244" s="71"/>
      <c r="D244" s="71"/>
      <c r="E244" s="71"/>
      <c r="F244" s="71"/>
      <c r="G244" s="71"/>
      <c r="H244" s="71"/>
      <c r="I244" s="71"/>
      <c r="J244" s="71"/>
      <c r="K244" s="71"/>
      <c r="L244" s="71"/>
      <c r="M244" s="71"/>
      <c r="N244" s="71"/>
      <c r="O244" s="71"/>
      <c r="P244" s="71"/>
      <c r="Q244" s="71"/>
      <c r="R244" s="71"/>
      <c r="S244" s="71"/>
      <c r="T244" s="71"/>
      <c r="U244" s="71"/>
      <c r="V244" s="71"/>
    </row>
    <row r="245" spans="1:22" s="66" customFormat="1" ht="19.5" customHeight="1" x14ac:dyDescent="0.25">
      <c r="A245" s="67"/>
      <c r="B245" s="74" t="s">
        <v>197</v>
      </c>
      <c r="C245" s="74"/>
      <c r="D245" s="74"/>
      <c r="E245" s="74"/>
      <c r="F245" s="74"/>
      <c r="G245" s="74"/>
      <c r="H245" s="74"/>
      <c r="I245" s="74"/>
      <c r="J245" s="74"/>
      <c r="K245" s="74"/>
      <c r="L245" s="74"/>
      <c r="M245" s="74"/>
      <c r="N245" s="74"/>
      <c r="O245" s="74"/>
      <c r="P245" s="74"/>
      <c r="Q245" s="74"/>
      <c r="R245" s="70"/>
      <c r="S245" s="70"/>
      <c r="T245" s="70"/>
      <c r="U245" s="70"/>
      <c r="V245" s="70"/>
    </row>
    <row r="246" spans="1:22" s="66" customFormat="1" ht="11.25" x14ac:dyDescent="0.25">
      <c r="A246" s="67"/>
      <c r="B246" s="71" t="s">
        <v>198</v>
      </c>
      <c r="C246" s="71"/>
      <c r="D246" s="71"/>
      <c r="E246" s="71"/>
      <c r="F246" s="71"/>
      <c r="G246" s="71"/>
      <c r="H246" s="71"/>
      <c r="I246" s="71"/>
      <c r="J246" s="71"/>
      <c r="K246" s="71"/>
      <c r="L246" s="71"/>
      <c r="M246" s="71"/>
      <c r="N246" s="71"/>
      <c r="O246" s="71"/>
      <c r="P246" s="71"/>
      <c r="Q246" s="71"/>
      <c r="R246" s="71"/>
      <c r="S246" s="71"/>
      <c r="T246" s="71"/>
      <c r="U246" s="71"/>
      <c r="V246" s="71"/>
    </row>
  </sheetData>
  <mergeCells count="15">
    <mergeCell ref="A9:A24"/>
    <mergeCell ref="A27:A42"/>
    <mergeCell ref="A45:A73"/>
    <mergeCell ref="A76:A85"/>
    <mergeCell ref="A6:V6"/>
    <mergeCell ref="A88:A106"/>
    <mergeCell ref="A109:A115"/>
    <mergeCell ref="A117:A122"/>
    <mergeCell ref="A125:A170"/>
    <mergeCell ref="A173:A198"/>
    <mergeCell ref="A201:A223"/>
    <mergeCell ref="A226:A235"/>
    <mergeCell ref="B238:Q238"/>
    <mergeCell ref="B241:Q241"/>
    <mergeCell ref="B245:Q245"/>
  </mergeCells>
  <conditionalFormatting sqref="C113:D113 C221">
    <cfRule type="cellIs" dxfId="1" priority="3" operator="lessThan">
      <formula>0</formula>
    </cfRule>
    <cfRule type="cellIs" dxfId="0" priority="4" operator="greaterThan">
      <formula>0</formula>
    </cfRule>
  </conditionalFormatting>
  <pageMargins left="0.31527777777777799" right="0.27569444444444402" top="0.39374999999999999" bottom="0.27569444444444402" header="0.511811023622047" footer="0.511811023622047"/>
  <pageSetup paperSize="8" scale="79" fitToHeight="0" orientation="portrait" verticalDpi="300" r:id="rId1"/>
  <rowBreaks count="2" manualBreakCount="2">
    <brk id="86" max="16383" man="1"/>
    <brk id="17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Summary</vt:lpstr>
      <vt:lpstr>Summary!Print_Area</vt:lpstr>
      <vt:lpstr>Summary!Print_Titles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Abigail Butchart</cp:lastModifiedBy>
  <cp:revision/>
  <cp:lastPrinted>2026-07-29T23:39:19Z</cp:lastPrinted>
  <dcterms:created xsi:type="dcterms:W3CDTF">2026-07-15T05:07:01Z</dcterms:created>
  <dcterms:modified xsi:type="dcterms:W3CDTF">2026-07-31T02:52:18Z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2024-02-23T03:11:26Z</dcterms:created>
  <dc:creator>Matt Thompson</dc:creator>
  <dc:description/>
  <dc:language>en-US</dc:language>
  <cp:lastModifiedBy>Abigail Butchart</cp:lastModifiedBy>
  <cp:lastPrinted>2025-08-07T23:46:42Z</cp:lastPrinted>
  <dcterms:modified xsi:type="dcterms:W3CDTF">2026-07-15T05:00:48Z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0x010100B3A60BB5C72B83428257DDBEADA4EC150C030056374B5BE9A42244A01EE6E29E4BD400</vt:lpwstr>
  </property>
  <property fmtid="{D5CDD505-2E9C-101B-9397-08002B2CF9AE}" pid="3" name="Jet Reports Function Literals">
    <vt:lpwstr>,	;	,	{	}	[@[{0}]]	1033	5129</vt:lpwstr>
  </property>
  <property fmtid="{D5CDD505-2E9C-101B-9397-08002B2CF9AE}" pid="4" name="MediaServiceImageTags">
    <vt:lpwstr/>
  </property>
  <property fmtid="{D5CDD505-2E9C-101B-9397-08002B2CF9AE}" pid="5" name="Stage">
    <vt:lpwstr/>
  </property>
  <property fmtid="{D5CDD505-2E9C-101B-9397-08002B2CF9AE}" pid="6" name="Topic">
    <vt:lpwstr/>
  </property>
  <property fmtid="{D5CDD505-2E9C-101B-9397-08002B2CF9AE}" pid="7" name="Visibility">
    <vt:lpwstr/>
  </property>
  <property fmtid="{D5CDD505-2E9C-101B-9397-08002B2CF9AE}" pid="8" name="Vista Group">
    <vt:lpwstr/>
  </property>
  <property fmtid="{D5CDD505-2E9C-101B-9397-08002B2CF9AE}" pid="9" name="lcf76f155ced4ddcb4097134ff3c332f">
    <vt:lpwstr/>
  </property>
</Properties>
</file>