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mcpas-my.sharepoint.com/personal/oyoung_hhmcpas_com1/Documents/Documents/Dealership Notes/"/>
    </mc:Choice>
  </mc:AlternateContent>
  <xr:revisionPtr revIDLastSave="640" documentId="13_ncr:1_{B577D372-6CB6-4616-A403-F8301F666835}" xr6:coauthVersionLast="47" xr6:coauthVersionMax="47" xr10:uidLastSave="{EFDB0418-FDD3-47E3-AC78-C768C4094D28}"/>
  <bookViews>
    <workbookView xWindow="23880" yWindow="-120" windowWidth="24240" windowHeight="13140" activeTab="2" xr2:uid="{1ABA1BF4-E037-4A6E-9386-250670F63F7B}"/>
  </bookViews>
  <sheets>
    <sheet name="Template ---&gt;" sheetId="5" r:id="rId1"/>
    <sheet name="743(b) Adjustment Calc" sheetId="2" r:id="rId2"/>
    <sheet name="Checklist of Return Items" sheetId="3" r:id="rId3"/>
    <sheet name="Chelsea CPE---&gt;" sheetId="4" r:id="rId4"/>
    <sheet name="Step 1" sheetId="6" r:id="rId5"/>
    <sheet name="Step 2" sheetId="7" r:id="rId6"/>
    <sheet name="Step 3" sheetId="8" r:id="rId7"/>
    <sheet name="Step 4" sheetId="9" r:id="rId8"/>
    <sheet name="EXAMPLE L to M2 RECON" sheetId="10" r:id="rId9"/>
    <sheet name="Step 5" sheetId="11" r:id="rId10"/>
    <sheet name="Step 6" sheetId="12" r:id="rId11"/>
    <sheet name="743(b) Statement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3" l="1"/>
  <c r="C13" i="13"/>
  <c r="G57" i="12"/>
  <c r="G49" i="12"/>
  <c r="G50" i="12" s="1"/>
  <c r="G53" i="12" s="1"/>
  <c r="G54" i="12" s="1"/>
  <c r="G58" i="12" s="1"/>
  <c r="D40" i="12"/>
  <c r="C40" i="12"/>
  <c r="C44" i="12" s="1"/>
  <c r="E38" i="12"/>
  <c r="G38" i="12" s="1"/>
  <c r="F38" i="12" s="1"/>
  <c r="E37" i="12"/>
  <c r="G37" i="12" s="1"/>
  <c r="F37" i="12" s="1"/>
  <c r="E36" i="12"/>
  <c r="G36" i="12" s="1"/>
  <c r="F36" i="12" s="1"/>
  <c r="E35" i="12"/>
  <c r="G35" i="12" s="1"/>
  <c r="F35" i="12" s="1"/>
  <c r="E34" i="12"/>
  <c r="E40" i="12" s="1"/>
  <c r="D31" i="12"/>
  <c r="D42" i="12" s="1"/>
  <c r="C31" i="12"/>
  <c r="E29" i="12"/>
  <c r="G29" i="12" s="1"/>
  <c r="F29" i="12" s="1"/>
  <c r="E28" i="12"/>
  <c r="D26" i="12"/>
  <c r="C26" i="12"/>
  <c r="G25" i="12"/>
  <c r="E25" i="12"/>
  <c r="F25" i="12" s="1"/>
  <c r="E24" i="12"/>
  <c r="F24" i="12" s="1"/>
  <c r="E23" i="12"/>
  <c r="F23" i="12" s="1"/>
  <c r="G22" i="12"/>
  <c r="E22" i="12"/>
  <c r="F22" i="12" s="1"/>
  <c r="G21" i="12"/>
  <c r="E21" i="12"/>
  <c r="F21" i="12" s="1"/>
  <c r="G20" i="12"/>
  <c r="E20" i="12"/>
  <c r="E18" i="12"/>
  <c r="G18" i="12" s="1"/>
  <c r="F18" i="12" s="1"/>
  <c r="E17" i="12"/>
  <c r="G17" i="12" s="1"/>
  <c r="F17" i="12" s="1"/>
  <c r="E16" i="12"/>
  <c r="G16" i="12" s="1"/>
  <c r="F16" i="12" s="1"/>
  <c r="E15" i="12"/>
  <c r="G15" i="12" s="1"/>
  <c r="F15" i="12" s="1"/>
  <c r="E14" i="12"/>
  <c r="G9" i="12"/>
  <c r="G42" i="12" s="1"/>
  <c r="G57" i="11"/>
  <c r="G49" i="11"/>
  <c r="G50" i="11" s="1"/>
  <c r="G53" i="11" s="1"/>
  <c r="G54" i="11" s="1"/>
  <c r="G58" i="11" s="1"/>
  <c r="G42" i="11"/>
  <c r="D40" i="11"/>
  <c r="C40" i="11"/>
  <c r="C44" i="11" s="1"/>
  <c r="E38" i="11"/>
  <c r="G38" i="11" s="1"/>
  <c r="F38" i="11" s="1"/>
  <c r="E37" i="11"/>
  <c r="G37" i="11" s="1"/>
  <c r="F37" i="11" s="1"/>
  <c r="E36" i="11"/>
  <c r="G36" i="11" s="1"/>
  <c r="F36" i="11" s="1"/>
  <c r="E35" i="11"/>
  <c r="G35" i="11" s="1"/>
  <c r="F35" i="11" s="1"/>
  <c r="E34" i="11"/>
  <c r="E40" i="11" s="1"/>
  <c r="D31" i="11"/>
  <c r="D42" i="11" s="1"/>
  <c r="D44" i="11" s="1"/>
  <c r="C31" i="11"/>
  <c r="E29" i="11"/>
  <c r="G29" i="11" s="1"/>
  <c r="F29" i="11" s="1"/>
  <c r="E28" i="11"/>
  <c r="D26" i="11"/>
  <c r="C26" i="11"/>
  <c r="G25" i="11"/>
  <c r="E25" i="11"/>
  <c r="E24" i="11"/>
  <c r="F24" i="11" s="1"/>
  <c r="E23" i="11"/>
  <c r="F23" i="11" s="1"/>
  <c r="G22" i="11"/>
  <c r="E22" i="11"/>
  <c r="F22" i="11" s="1"/>
  <c r="G21" i="11"/>
  <c r="E21" i="11"/>
  <c r="F21" i="11" s="1"/>
  <c r="G20" i="11"/>
  <c r="G26" i="11" s="1"/>
  <c r="E20" i="11"/>
  <c r="F20" i="11" s="1"/>
  <c r="E18" i="11"/>
  <c r="G18" i="11" s="1"/>
  <c r="F18" i="11" s="1"/>
  <c r="E17" i="11"/>
  <c r="G17" i="11" s="1"/>
  <c r="F17" i="11" s="1"/>
  <c r="E16" i="11"/>
  <c r="G16" i="11" s="1"/>
  <c r="F16" i="11" s="1"/>
  <c r="E15" i="11"/>
  <c r="E14" i="11"/>
  <c r="G14" i="11" s="1"/>
  <c r="G9" i="11"/>
  <c r="H29" i="10"/>
  <c r="G29" i="10"/>
  <c r="F29" i="10"/>
  <c r="E29" i="10"/>
  <c r="D29" i="10"/>
  <c r="D30" i="10" s="1"/>
  <c r="C29" i="10"/>
  <c r="C30" i="10" s="1"/>
  <c r="C32" i="10" s="1"/>
  <c r="N13" i="10"/>
  <c r="N14" i="10" s="1"/>
  <c r="K9" i="10" s="1"/>
  <c r="H30" i="10"/>
  <c r="G30" i="10"/>
  <c r="F30" i="10"/>
  <c r="E30" i="10"/>
  <c r="G26" i="10"/>
  <c r="F26" i="10"/>
  <c r="E26" i="10"/>
  <c r="D26" i="10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J17" i="10"/>
  <c r="K16" i="10"/>
  <c r="J16" i="10"/>
  <c r="J15" i="10"/>
  <c r="L15" i="10" s="1"/>
  <c r="K14" i="10"/>
  <c r="H14" i="10"/>
  <c r="J14" i="10" s="1"/>
  <c r="J13" i="10"/>
  <c r="L13" i="10" s="1"/>
  <c r="J12" i="10"/>
  <c r="L12" i="10" s="1"/>
  <c r="J11" i="10"/>
  <c r="J10" i="10"/>
  <c r="H9" i="10"/>
  <c r="C9" i="10"/>
  <c r="N10" i="10"/>
  <c r="K8" i="10" s="1"/>
  <c r="C8" i="10"/>
  <c r="J8" i="10" s="1"/>
  <c r="J7" i="10"/>
  <c r="L7" i="10" s="1"/>
  <c r="D44" i="12" l="1"/>
  <c r="C45" i="12"/>
  <c r="D45" i="12"/>
  <c r="G26" i="12"/>
  <c r="E26" i="12"/>
  <c r="E31" i="12"/>
  <c r="E42" i="12" s="1"/>
  <c r="G59" i="12"/>
  <c r="F20" i="12"/>
  <c r="G14" i="12"/>
  <c r="G34" i="12"/>
  <c r="C45" i="11"/>
  <c r="F25" i="11"/>
  <c r="F26" i="11"/>
  <c r="F14" i="11"/>
  <c r="G59" i="11"/>
  <c r="G15" i="11"/>
  <c r="F15" i="11" s="1"/>
  <c r="E26" i="11"/>
  <c r="E31" i="11" s="1"/>
  <c r="G34" i="11"/>
  <c r="D45" i="11"/>
  <c r="H26" i="10"/>
  <c r="L8" i="10"/>
  <c r="L14" i="10"/>
  <c r="L16" i="10"/>
  <c r="J9" i="10"/>
  <c r="L9" i="10" s="1"/>
  <c r="C26" i="10"/>
  <c r="E44" i="12" l="1"/>
  <c r="E45" i="12" s="1"/>
  <c r="F42" i="12"/>
  <c r="G64" i="12" s="1"/>
  <c r="F14" i="12"/>
  <c r="F26" i="12"/>
  <c r="G63" i="12"/>
  <c r="G62" i="12"/>
  <c r="G67" i="12"/>
  <c r="G65" i="12"/>
  <c r="G66" i="12"/>
  <c r="G68" i="12"/>
  <c r="G40" i="12"/>
  <c r="G44" i="12" s="1"/>
  <c r="F34" i="12"/>
  <c r="F40" i="12" s="1"/>
  <c r="F44" i="12" s="1"/>
  <c r="E42" i="11"/>
  <c r="G40" i="11"/>
  <c r="G44" i="11" s="1"/>
  <c r="F34" i="11"/>
  <c r="F40" i="11" s="1"/>
  <c r="J26" i="10"/>
  <c r="H31" i="10"/>
  <c r="H32" i="10" s="1"/>
  <c r="G31" i="10"/>
  <c r="G32" i="10" s="1"/>
  <c r="F31" i="10"/>
  <c r="F32" i="10" s="1"/>
  <c r="E31" i="10"/>
  <c r="E32" i="10" s="1"/>
  <c r="D31" i="10"/>
  <c r="D32" i="10" s="1"/>
  <c r="C31" i="10"/>
  <c r="F28" i="12" l="1"/>
  <c r="F31" i="12" s="1"/>
  <c r="F45" i="12" s="1"/>
  <c r="F42" i="11"/>
  <c r="F44" i="11" s="1"/>
  <c r="E44" i="11"/>
  <c r="E45" i="11" s="1"/>
  <c r="G69" i="12" l="1"/>
  <c r="G70" i="12" s="1"/>
  <c r="G72" i="12" s="1"/>
  <c r="G28" i="12"/>
  <c r="G31" i="12" s="1"/>
  <c r="G45" i="12" s="1"/>
  <c r="F28" i="11"/>
  <c r="G64" i="11"/>
  <c r="G66" i="11"/>
  <c r="G68" i="11"/>
  <c r="G63" i="11"/>
  <c r="G65" i="11"/>
  <c r="G67" i="11"/>
  <c r="G62" i="11"/>
  <c r="G69" i="11" l="1"/>
  <c r="G70" i="11" s="1"/>
  <c r="G72" i="11" s="1"/>
  <c r="G28" i="11"/>
  <c r="G31" i="11" s="1"/>
  <c r="G45" i="11" s="1"/>
  <c r="F31" i="11"/>
  <c r="F45" i="11" s="1"/>
  <c r="K18" i="9" l="1"/>
  <c r="K17" i="9"/>
  <c r="K16" i="9"/>
  <c r="K13" i="9"/>
  <c r="G57" i="9"/>
  <c r="G49" i="9"/>
  <c r="G50" i="9" s="1"/>
  <c r="G53" i="9" s="1"/>
  <c r="G54" i="9" s="1"/>
  <c r="G58" i="9" s="1"/>
  <c r="G42" i="9"/>
  <c r="C40" i="9"/>
  <c r="C44" i="9" s="1"/>
  <c r="E38" i="9"/>
  <c r="G38" i="9" s="1"/>
  <c r="F38" i="9" s="1"/>
  <c r="E37" i="9"/>
  <c r="G37" i="9" s="1"/>
  <c r="F37" i="9" s="1"/>
  <c r="E36" i="9"/>
  <c r="G36" i="9" s="1"/>
  <c r="F36" i="9" s="1"/>
  <c r="E35" i="9"/>
  <c r="G35" i="9" s="1"/>
  <c r="F35" i="9" s="1"/>
  <c r="D40" i="9"/>
  <c r="E34" i="9"/>
  <c r="E40" i="9" s="1"/>
  <c r="E29" i="9"/>
  <c r="G29" i="9" s="1"/>
  <c r="F29" i="9" s="1"/>
  <c r="E28" i="9"/>
  <c r="C26" i="9"/>
  <c r="C31" i="9" s="1"/>
  <c r="G25" i="9"/>
  <c r="E25" i="9"/>
  <c r="E24" i="9"/>
  <c r="F24" i="9" s="1"/>
  <c r="E23" i="9"/>
  <c r="F23" i="9" s="1"/>
  <c r="G22" i="9"/>
  <c r="D26" i="9"/>
  <c r="D31" i="9" s="1"/>
  <c r="G21" i="9"/>
  <c r="E21" i="9"/>
  <c r="F21" i="9" s="1"/>
  <c r="G20" i="9"/>
  <c r="E20" i="9"/>
  <c r="E18" i="9"/>
  <c r="G18" i="9" s="1"/>
  <c r="F18" i="9" s="1"/>
  <c r="E17" i="9"/>
  <c r="G17" i="9" s="1"/>
  <c r="F17" i="9" s="1"/>
  <c r="E16" i="9"/>
  <c r="E15" i="9"/>
  <c r="G15" i="9" s="1"/>
  <c r="F15" i="9" s="1"/>
  <c r="E14" i="9"/>
  <c r="G14" i="9" s="1"/>
  <c r="G9" i="9"/>
  <c r="D35" i="8"/>
  <c r="D40" i="8" s="1"/>
  <c r="D24" i="8"/>
  <c r="D23" i="8"/>
  <c r="D22" i="8"/>
  <c r="E22" i="8" s="1"/>
  <c r="F22" i="8" s="1"/>
  <c r="D21" i="8"/>
  <c r="E21" i="8" s="1"/>
  <c r="F21" i="8" s="1"/>
  <c r="D20" i="8"/>
  <c r="E20" i="8" s="1"/>
  <c r="D17" i="8"/>
  <c r="G16" i="8"/>
  <c r="F16" i="8"/>
  <c r="E16" i="8"/>
  <c r="D16" i="8"/>
  <c r="C31" i="8"/>
  <c r="C26" i="8"/>
  <c r="D28" i="8"/>
  <c r="G57" i="8"/>
  <c r="G49" i="8"/>
  <c r="G50" i="8" s="1"/>
  <c r="G53" i="8" s="1"/>
  <c r="G54" i="8" s="1"/>
  <c r="G58" i="8" s="1"/>
  <c r="C40" i="8"/>
  <c r="C44" i="8" s="1"/>
  <c r="E38" i="8"/>
  <c r="G38" i="8" s="1"/>
  <c r="F38" i="8" s="1"/>
  <c r="E37" i="8"/>
  <c r="G37" i="8" s="1"/>
  <c r="F37" i="8" s="1"/>
  <c r="E36" i="8"/>
  <c r="G36" i="8" s="1"/>
  <c r="F36" i="8" s="1"/>
  <c r="E34" i="8"/>
  <c r="E29" i="8"/>
  <c r="G29" i="8" s="1"/>
  <c r="F29" i="8" s="1"/>
  <c r="E28" i="8"/>
  <c r="G25" i="8"/>
  <c r="E25" i="8"/>
  <c r="F25" i="8" s="1"/>
  <c r="E24" i="8"/>
  <c r="F24" i="8" s="1"/>
  <c r="G22" i="8"/>
  <c r="G21" i="8"/>
  <c r="G20" i="8"/>
  <c r="E18" i="8"/>
  <c r="G18" i="8" s="1"/>
  <c r="F18" i="8" s="1"/>
  <c r="E17" i="8"/>
  <c r="G17" i="8" s="1"/>
  <c r="F17" i="8" s="1"/>
  <c r="E15" i="8"/>
  <c r="G15" i="8" s="1"/>
  <c r="F15" i="8" s="1"/>
  <c r="E14" i="8"/>
  <c r="G14" i="8" s="1"/>
  <c r="G9" i="8"/>
  <c r="G42" i="8" s="1"/>
  <c r="C39" i="7"/>
  <c r="C43" i="7" s="1"/>
  <c r="C25" i="7"/>
  <c r="C30" i="7" s="1"/>
  <c r="C44" i="7" s="1"/>
  <c r="C25" i="6"/>
  <c r="C30" i="6"/>
  <c r="C39" i="6"/>
  <c r="C43" i="6"/>
  <c r="C44" i="6" s="1"/>
  <c r="G56" i="7"/>
  <c r="G48" i="7"/>
  <c r="G49" i="7" s="1"/>
  <c r="G52" i="7" s="1"/>
  <c r="G53" i="7" s="1"/>
  <c r="G57" i="7" s="1"/>
  <c r="G41" i="7"/>
  <c r="D39" i="7"/>
  <c r="E37" i="7"/>
  <c r="G37" i="7" s="1"/>
  <c r="F37" i="7" s="1"/>
  <c r="E36" i="7"/>
  <c r="G36" i="7" s="1"/>
  <c r="F36" i="7" s="1"/>
  <c r="E35" i="7"/>
  <c r="G35" i="7" s="1"/>
  <c r="F35" i="7" s="1"/>
  <c r="E34" i="7"/>
  <c r="G34" i="7" s="1"/>
  <c r="F34" i="7" s="1"/>
  <c r="E33" i="7"/>
  <c r="D30" i="7"/>
  <c r="D41" i="7" s="1"/>
  <c r="D43" i="7" s="1"/>
  <c r="E28" i="7"/>
  <c r="G28" i="7" s="1"/>
  <c r="F28" i="7" s="1"/>
  <c r="E27" i="7"/>
  <c r="D25" i="7"/>
  <c r="G24" i="7"/>
  <c r="E24" i="7"/>
  <c r="F24" i="7" s="1"/>
  <c r="E23" i="7"/>
  <c r="F23" i="7" s="1"/>
  <c r="E22" i="7"/>
  <c r="F22" i="7" s="1"/>
  <c r="G21" i="7"/>
  <c r="E21" i="7"/>
  <c r="G20" i="7"/>
  <c r="E20" i="7"/>
  <c r="F20" i="7" s="1"/>
  <c r="G19" i="7"/>
  <c r="E19" i="7"/>
  <c r="F19" i="7" s="1"/>
  <c r="E17" i="7"/>
  <c r="G17" i="7" s="1"/>
  <c r="F17" i="7" s="1"/>
  <c r="G16" i="7"/>
  <c r="F16" i="7" s="1"/>
  <c r="E16" i="7"/>
  <c r="E15" i="7"/>
  <c r="G15" i="7" s="1"/>
  <c r="F15" i="7" s="1"/>
  <c r="E14" i="7"/>
  <c r="G14" i="7" s="1"/>
  <c r="G9" i="7"/>
  <c r="F22" i="6"/>
  <c r="G48" i="6"/>
  <c r="G56" i="6"/>
  <c r="G49" i="6"/>
  <c r="G52" i="6" s="1"/>
  <c r="G53" i="6" s="1"/>
  <c r="G57" i="6" s="1"/>
  <c r="G41" i="6"/>
  <c r="D39" i="6"/>
  <c r="D43" i="6" s="1"/>
  <c r="D44" i="6" s="1"/>
  <c r="E37" i="6"/>
  <c r="G37" i="6" s="1"/>
  <c r="F37" i="6" s="1"/>
  <c r="E36" i="6"/>
  <c r="G36" i="6" s="1"/>
  <c r="F36" i="6" s="1"/>
  <c r="E35" i="6"/>
  <c r="G35" i="6" s="1"/>
  <c r="F35" i="6" s="1"/>
  <c r="E34" i="6"/>
  <c r="G34" i="6" s="1"/>
  <c r="F34" i="6" s="1"/>
  <c r="E33" i="6"/>
  <c r="G33" i="6" s="1"/>
  <c r="F33" i="6" s="1"/>
  <c r="D30" i="6"/>
  <c r="D41" i="6" s="1"/>
  <c r="E28" i="6"/>
  <c r="G28" i="6" s="1"/>
  <c r="F28" i="6" s="1"/>
  <c r="E27" i="6"/>
  <c r="D25" i="6"/>
  <c r="G24" i="6"/>
  <c r="E24" i="6"/>
  <c r="E23" i="6"/>
  <c r="F23" i="6" s="1"/>
  <c r="E22" i="6"/>
  <c r="G21" i="6"/>
  <c r="E21" i="6"/>
  <c r="F21" i="6" s="1"/>
  <c r="G20" i="6"/>
  <c r="E20" i="6"/>
  <c r="G19" i="6"/>
  <c r="E19" i="6"/>
  <c r="E17" i="6"/>
  <c r="G17" i="6" s="1"/>
  <c r="F17" i="6" s="1"/>
  <c r="E16" i="6"/>
  <c r="G16" i="6" s="1"/>
  <c r="F16" i="6" s="1"/>
  <c r="E15" i="6"/>
  <c r="G15" i="6" s="1"/>
  <c r="F15" i="6" s="1"/>
  <c r="E14" i="6"/>
  <c r="G14" i="6" s="1"/>
  <c r="G9" i="6"/>
  <c r="G48" i="2"/>
  <c r="G49" i="2"/>
  <c r="G52" i="2" s="1"/>
  <c r="G53" i="2" s="1"/>
  <c r="G57" i="2" s="1"/>
  <c r="F41" i="2"/>
  <c r="F27" i="2"/>
  <c r="G24" i="2"/>
  <c r="G20" i="2"/>
  <c r="G21" i="2"/>
  <c r="F21" i="2" s="1"/>
  <c r="G19" i="2"/>
  <c r="F19" i="2" s="1"/>
  <c r="E36" i="2"/>
  <c r="G36" i="2" s="1"/>
  <c r="E37" i="2"/>
  <c r="G37" i="2" s="1"/>
  <c r="E35" i="2"/>
  <c r="G35" i="2" s="1"/>
  <c r="C39" i="2"/>
  <c r="D39" i="2"/>
  <c r="E33" i="2"/>
  <c r="G33" i="2" s="1"/>
  <c r="E34" i="2"/>
  <c r="G34" i="2" s="1"/>
  <c r="E28" i="2"/>
  <c r="G28" i="2" s="1"/>
  <c r="E27" i="2"/>
  <c r="E24" i="2"/>
  <c r="E23" i="2"/>
  <c r="E22" i="2"/>
  <c r="E21" i="2"/>
  <c r="E20" i="2"/>
  <c r="E19" i="2"/>
  <c r="E15" i="2"/>
  <c r="G15" i="2" s="1"/>
  <c r="F15" i="2" s="1"/>
  <c r="E16" i="2"/>
  <c r="G16" i="2" s="1"/>
  <c r="F16" i="2" s="1"/>
  <c r="E17" i="2"/>
  <c r="G17" i="2" s="1"/>
  <c r="F17" i="2" s="1"/>
  <c r="E14" i="2"/>
  <c r="G14" i="2" s="1"/>
  <c r="F14" i="2" s="1"/>
  <c r="G56" i="2"/>
  <c r="G9" i="2"/>
  <c r="G41" i="2" s="1"/>
  <c r="G26" i="9" l="1"/>
  <c r="C45" i="9"/>
  <c r="F25" i="9"/>
  <c r="F20" i="9"/>
  <c r="G16" i="9"/>
  <c r="F16" i="9" s="1"/>
  <c r="D42" i="9"/>
  <c r="D44" i="9" s="1"/>
  <c r="D45" i="9" s="1"/>
  <c r="F14" i="9"/>
  <c r="G59" i="9"/>
  <c r="G34" i="9"/>
  <c r="E22" i="9"/>
  <c r="F22" i="9" s="1"/>
  <c r="E35" i="8"/>
  <c r="G35" i="8" s="1"/>
  <c r="F35" i="8" s="1"/>
  <c r="E40" i="8"/>
  <c r="D26" i="8"/>
  <c r="D31" i="8" s="1"/>
  <c r="D42" i="8" s="1"/>
  <c r="D44" i="8" s="1"/>
  <c r="E23" i="8"/>
  <c r="F23" i="8" s="1"/>
  <c r="C45" i="8"/>
  <c r="G26" i="8"/>
  <c r="F14" i="8"/>
  <c r="G59" i="8"/>
  <c r="G34" i="8"/>
  <c r="F20" i="8"/>
  <c r="G25" i="7"/>
  <c r="E39" i="7"/>
  <c r="F21" i="7"/>
  <c r="F24" i="6"/>
  <c r="F25" i="7"/>
  <c r="F14" i="7"/>
  <c r="G58" i="7"/>
  <c r="E25" i="7"/>
  <c r="E30" i="7" s="1"/>
  <c r="G33" i="7"/>
  <c r="D44" i="7"/>
  <c r="G25" i="6"/>
  <c r="E25" i="6"/>
  <c r="E30" i="6" s="1"/>
  <c r="G39" i="6"/>
  <c r="G43" i="6" s="1"/>
  <c r="G58" i="6"/>
  <c r="F39" i="6"/>
  <c r="F14" i="6"/>
  <c r="F19" i="6"/>
  <c r="F20" i="6"/>
  <c r="E39" i="6"/>
  <c r="F20" i="2"/>
  <c r="E39" i="2"/>
  <c r="G58" i="2"/>
  <c r="E26" i="9" l="1"/>
  <c r="E31" i="9" s="1"/>
  <c r="G40" i="9"/>
  <c r="G44" i="9" s="1"/>
  <c r="F34" i="9"/>
  <c r="F40" i="9" s="1"/>
  <c r="F26" i="9"/>
  <c r="D45" i="8"/>
  <c r="E26" i="8"/>
  <c r="E31" i="8" s="1"/>
  <c r="E42" i="8" s="1"/>
  <c r="F42" i="8" s="1"/>
  <c r="G64" i="8" s="1"/>
  <c r="G40" i="8"/>
  <c r="G44" i="8" s="1"/>
  <c r="F34" i="8"/>
  <c r="F40" i="8" s="1"/>
  <c r="F26" i="8"/>
  <c r="F33" i="7"/>
  <c r="F39" i="7" s="1"/>
  <c r="G39" i="7"/>
  <c r="G43" i="7" s="1"/>
  <c r="E41" i="7"/>
  <c r="E41" i="6"/>
  <c r="F41" i="6" s="1"/>
  <c r="F43" i="6" s="1"/>
  <c r="F25" i="6"/>
  <c r="C25" i="2"/>
  <c r="C30" i="2" s="1"/>
  <c r="D25" i="2"/>
  <c r="C43" i="2"/>
  <c r="E42" i="9" l="1"/>
  <c r="F28" i="8"/>
  <c r="G69" i="8" s="1"/>
  <c r="F44" i="8"/>
  <c r="G63" i="8"/>
  <c r="G68" i="8"/>
  <c r="E44" i="8"/>
  <c r="E45" i="8" s="1"/>
  <c r="G66" i="8"/>
  <c r="G65" i="8"/>
  <c r="G67" i="8"/>
  <c r="G62" i="8"/>
  <c r="E43" i="7"/>
  <c r="E44" i="7" s="1"/>
  <c r="F41" i="7"/>
  <c r="F43" i="7"/>
  <c r="G63" i="6"/>
  <c r="E43" i="6"/>
  <c r="E44" i="6" s="1"/>
  <c r="G62" i="6"/>
  <c r="F27" i="6"/>
  <c r="G66" i="6"/>
  <c r="G64" i="6"/>
  <c r="G65" i="6"/>
  <c r="G67" i="6"/>
  <c r="G61" i="6"/>
  <c r="D30" i="2"/>
  <c r="E25" i="2"/>
  <c r="E30" i="2" s="1"/>
  <c r="E44" i="9" l="1"/>
  <c r="E45" i="9" s="1"/>
  <c r="F42" i="9"/>
  <c r="G70" i="8"/>
  <c r="G72" i="8" s="1"/>
  <c r="F31" i="8"/>
  <c r="F45" i="8" s="1"/>
  <c r="G28" i="8"/>
  <c r="G31" i="8" s="1"/>
  <c r="G45" i="8" s="1"/>
  <c r="F27" i="7"/>
  <c r="G62" i="7"/>
  <c r="G63" i="7"/>
  <c r="G64" i="7"/>
  <c r="G65" i="7"/>
  <c r="G66" i="7"/>
  <c r="G61" i="7"/>
  <c r="G67" i="7"/>
  <c r="G68" i="6"/>
  <c r="G69" i="6" s="1"/>
  <c r="G71" i="6" s="1"/>
  <c r="G27" i="6"/>
  <c r="G30" i="6" s="1"/>
  <c r="G44" i="6" s="1"/>
  <c r="F30" i="6"/>
  <c r="F44" i="6" s="1"/>
  <c r="C44" i="2"/>
  <c r="F28" i="9" l="1"/>
  <c r="G66" i="9"/>
  <c r="G68" i="9"/>
  <c r="G62" i="9"/>
  <c r="G67" i="9"/>
  <c r="G64" i="9"/>
  <c r="G65" i="9"/>
  <c r="G63" i="9"/>
  <c r="F44" i="9"/>
  <c r="G68" i="7"/>
  <c r="G69" i="7" s="1"/>
  <c r="G71" i="7" s="1"/>
  <c r="G27" i="7"/>
  <c r="G30" i="7" s="1"/>
  <c r="G44" i="7" s="1"/>
  <c r="F30" i="7"/>
  <c r="F44" i="7" s="1"/>
  <c r="D41" i="2"/>
  <c r="D43" i="2" s="1"/>
  <c r="D44" i="2" s="1"/>
  <c r="E41" i="2"/>
  <c r="G69" i="9" l="1"/>
  <c r="G28" i="9"/>
  <c r="G31" i="9" s="1"/>
  <c r="G45" i="9" s="1"/>
  <c r="F31" i="9"/>
  <c r="F45" i="9" s="1"/>
  <c r="G70" i="9"/>
  <c r="G72" i="9" s="1"/>
  <c r="G61" i="2"/>
  <c r="E43" i="2"/>
  <c r="E44" i="2" s="1"/>
  <c r="G62" i="2" l="1"/>
  <c r="G63" i="2"/>
  <c r="G64" i="2"/>
  <c r="F22" i="2"/>
  <c r="G65" i="2" s="1"/>
  <c r="F23" i="2"/>
  <c r="G66" i="2" s="1"/>
  <c r="G25" i="2"/>
  <c r="F24" i="2"/>
  <c r="G67" i="2" s="1"/>
  <c r="F25" i="2" l="1"/>
  <c r="F28" i="2"/>
  <c r="G68" i="2" l="1"/>
  <c r="G69" i="2" s="1"/>
  <c r="G71" i="2" s="1"/>
  <c r="G27" i="2"/>
  <c r="G30" i="2" s="1"/>
  <c r="F30" i="2"/>
  <c r="F33" i="2"/>
  <c r="F35" i="2"/>
  <c r="F36" i="2"/>
  <c r="F34" i="2"/>
  <c r="F37" i="2"/>
  <c r="F39" i="2" s="1"/>
  <c r="F43" i="2" s="1"/>
  <c r="F44" i="2" s="1"/>
  <c r="G39" i="2"/>
  <c r="G43" i="2"/>
  <c r="G44" i="2"/>
</calcChain>
</file>

<file path=xl/sharedStrings.xml><?xml version="1.0" encoding="utf-8"?>
<sst xmlns="http://schemas.openxmlformats.org/spreadsheetml/2006/main" count="542" uniqueCount="186">
  <si>
    <t>Implied Enterprise Value</t>
  </si>
  <si>
    <t>Assets</t>
  </si>
  <si>
    <t>Inventories</t>
  </si>
  <si>
    <t>Prepaid expenses</t>
  </si>
  <si>
    <t>Other Assets</t>
  </si>
  <si>
    <t>Goodwill</t>
  </si>
  <si>
    <t>Total Assets</t>
  </si>
  <si>
    <t>Liabilities</t>
  </si>
  <si>
    <t>Accounts payable</t>
  </si>
  <si>
    <t>Accrued expenses</t>
  </si>
  <si>
    <t>Total Liabilities</t>
  </si>
  <si>
    <t>Total Equity</t>
  </si>
  <si>
    <t>Total Liabilities and Equity</t>
  </si>
  <si>
    <t>Variance</t>
  </si>
  <si>
    <t>Total PPE</t>
  </si>
  <si>
    <t>[NAME OF PARTNERSHIP]</t>
  </si>
  <si>
    <t>Section 743(b) Adjustment</t>
  </si>
  <si>
    <t>[TAX YEAR]</t>
  </si>
  <si>
    <t>Amount paid to transferor by transferee for partnership interest</t>
  </si>
  <si>
    <t>Percentage ownership of partnership purchased</t>
  </si>
  <si>
    <t>Book to Tax Temporary Adjustments</t>
  </si>
  <si>
    <t>GAAP/Book Balance Sheet as of Date of Transfer</t>
  </si>
  <si>
    <t>Tax Balance Sheet as of Date of Transfer</t>
  </si>
  <si>
    <t>FMV Adjustment</t>
  </si>
  <si>
    <t>FMV Balance Sheet as of Date of Transfer</t>
  </si>
  <si>
    <t>Tax basis of transferor partner</t>
  </si>
  <si>
    <t>Purchase price of transferred interest</t>
  </si>
  <si>
    <t>743(b) basis adjustment</t>
  </si>
  <si>
    <t>Allocation of 743(b) basis adjustment</t>
  </si>
  <si>
    <t>Cash</t>
  </si>
  <si>
    <t>Accounts receivable, net of allowance</t>
  </si>
  <si>
    <t>5-year property</t>
  </si>
  <si>
    <t>7-year property</t>
  </si>
  <si>
    <t>15-year property</t>
  </si>
  <si>
    <t>39-year property</t>
  </si>
  <si>
    <t>Land</t>
  </si>
  <si>
    <t>Other</t>
  </si>
  <si>
    <t>Short-term debt</t>
  </si>
  <si>
    <t>Other liabilities</t>
  </si>
  <si>
    <t>Long-term debt</t>
  </si>
  <si>
    <t>Ordinary income property</t>
  </si>
  <si>
    <t>Property and equipment, net:</t>
  </si>
  <si>
    <t>Transferor's percentage interest immediately before transfer</t>
  </si>
  <si>
    <t>Transferor's percentage interest immediately after transfer</t>
  </si>
  <si>
    <t>Tax basis of transferred interest</t>
  </si>
  <si>
    <t>If entity owns a building, use property tax value if no valuation or agreed-upon value. Otherwise, default to NBV from column C.</t>
  </si>
  <si>
    <t>Use property tax value if no valuation or agreed-upon value.</t>
  </si>
  <si>
    <t>Excess of liabilities and equity over value assigned to all other assets. Consider whether any identifiable intangibles.</t>
  </si>
  <si>
    <t>Cash is cash</t>
  </si>
  <si>
    <t>Default to NBV from column E if no valuation or agreed-upon value.</t>
  </si>
  <si>
    <t>Default to NBV from column E if no valuation or agreed-upon value. Consider LIFO.</t>
  </si>
  <si>
    <t>Default to NBV from column E if no valuation or agreed-upon value. Consider type of property.</t>
  </si>
  <si>
    <t>Default to NBV from column C if no valuation or agreed-upon value and straight-line depreciation used.</t>
  </si>
  <si>
    <t>Default to NBV from column C if no valuation or agreed-upon value and straight-line depreciation used. Consider type of property.</t>
  </si>
  <si>
    <t>Generally equal to amount from column E.</t>
  </si>
  <si>
    <t>Percentage of interest sold</t>
  </si>
  <si>
    <t>Checklist Items</t>
  </si>
  <si>
    <t>Is departing partner fully bought out? If Yes, mark Final</t>
  </si>
  <si>
    <t>Question 10a: marked Yes with appropriate date</t>
  </si>
  <si>
    <t>Completed? (Y/N)</t>
  </si>
  <si>
    <t>Question 10b: marked Yes for 743(b) Adjustment with correct positve/negative amount</t>
  </si>
  <si>
    <t>Question 10c: marked Yes for 734(b) Adjustment with correct positve/negative amount</t>
  </si>
  <si>
    <t>Question 10d: marked Yes for 743(b)/734(b) Adjustment with built-in-loss amount</t>
  </si>
  <si>
    <t>Partnership/K-1 Presentation</t>
  </si>
  <si>
    <t>Updated transfer of Partnership Capital and reviewed K-1 for proper presentation</t>
  </si>
  <si>
    <t>Updated transfer of Partnership Interest and reviewed K-1 for proper presentation</t>
  </si>
  <si>
    <t>Section 754 Adjustment Checklist</t>
  </si>
  <si>
    <t>Input location</t>
  </si>
  <si>
    <t>Attachment</t>
  </si>
  <si>
    <t>Updated Prining overrides for profit/loss/captial percentages used for proper presentation</t>
  </si>
  <si>
    <t>K-1 footnote created for the gain/loss of the departing partner</t>
  </si>
  <si>
    <t>For 743(b) Adjustment: Statement attached to the return and located on S: Drive</t>
  </si>
  <si>
    <t>For 743(b) Adjustment: Optional Basis Adjustment Statement with "See Attachment" for class life</t>
  </si>
  <si>
    <t>For 743(b) Adjustment: Box 20, Code U Statement is present within the K-1 of the correct partner</t>
  </si>
  <si>
    <t>Schedule M-1/M-2</t>
  </si>
  <si>
    <t>For 743(b) Adjustment: M-1 Adjustment is present</t>
  </si>
  <si>
    <t>For 743(b) Adjustment: M-2 Increase for Negative adjustment/Decrease for Positive Adjustment</t>
  </si>
  <si>
    <t xml:space="preserve">Sch B </t>
  </si>
  <si>
    <t>General -&gt; Basic Data -&gt; Tab 3, Other Information &gt; Line 15, 16, 17</t>
  </si>
  <si>
    <t>General -&gt; Basic Data -&gt; Tab 4, Optional Basis Adjustment</t>
  </si>
  <si>
    <t>General -&gt; Basic Data -&gt; Tab 3, Other Information &gt; Line 19</t>
  </si>
  <si>
    <t>General -&gt; Electronic Filing -&gt; Tab 7, PDF Attachment</t>
  </si>
  <si>
    <t>Partners -&gt; Partner Information -&gt; Detail -&gt; Tab 1, Basic Partner Data -&gt; Line 16</t>
  </si>
  <si>
    <t>Partners -&gt; Transfers of Partner Interest/Capital -&gt; Tab 2, Changes in Parners' Interest and Transferring Information</t>
  </si>
  <si>
    <t>Partners -&gt; Transfers of Partner Interest/Capital -&gt; Tab 3, Transfer of Partner Capital</t>
  </si>
  <si>
    <t>Partners -&gt; Partner Information -&gt; Detail -&gt; Tab 4, Prinint Percentage Overrides -&gt; Line 8, 9, 10</t>
  </si>
  <si>
    <t>Partners -&gt; Schedule K-1 Footnotes</t>
  </si>
  <si>
    <t>Income/Deductions -&gt; Schedule K - Income / Deductions Overrides -&gt; Tab 8, Schedule K Other Items -&gt; Line 45, Parnter's Section 743(b) Adjustments</t>
  </si>
  <si>
    <r>
      <t xml:space="preserve">Income/Deductions -&gt; Schedule K - Income / Deductions Overrides -&gt; Tab 1, Line 28 </t>
    </r>
    <r>
      <rPr>
        <b/>
        <i/>
        <u/>
        <sz val="11"/>
        <color theme="1"/>
        <rFont val="Calibri"/>
        <family val="2"/>
        <scheme val="minor"/>
      </rPr>
      <t>OR</t>
    </r>
    <r>
      <rPr>
        <i/>
        <sz val="11"/>
        <color theme="1"/>
        <rFont val="Calibri"/>
        <family val="2"/>
        <scheme val="minor"/>
      </rPr>
      <t xml:space="preserve"> Tab 2 Line 22</t>
    </r>
  </si>
  <si>
    <t>L/M-1/M-2/M-3 -&gt; Schedule M-1</t>
  </si>
  <si>
    <t>L/M-1/M-2/M-3 -&gt; Schedule M-2</t>
  </si>
  <si>
    <t>For 743(b) Adjustment: Positve/Negative adjustment located at Box 11, Code F/Box 13, Code V for the correct partner</t>
  </si>
  <si>
    <t>Step 1 - document all the relevant facts</t>
  </si>
  <si>
    <t xml:space="preserve">Facts: </t>
  </si>
  <si>
    <t>How much did they pay, and what % of the partnership did they get in exchance for that</t>
  </si>
  <si>
    <t>Prior to the sell, what was the transferring partners stock basis and total % of partnership owned</t>
  </si>
  <si>
    <t>Step 2 - figure out whats "in the bag"</t>
  </si>
  <si>
    <t>A</t>
  </si>
  <si>
    <t>M1 adjustments</t>
  </si>
  <si>
    <t>Allowance for bad debt</t>
  </si>
  <si>
    <t>Inventory reserve</t>
  </si>
  <si>
    <t>Depr</t>
  </si>
  <si>
    <t>Amort</t>
  </si>
  <si>
    <t>Reserve</t>
  </si>
  <si>
    <t>Step 3 - figure out what "in the bag" has book to tax differences</t>
  </si>
  <si>
    <t>Partner B basis per K1</t>
  </si>
  <si>
    <t>Partner A basis per K1</t>
  </si>
  <si>
    <t>Partner C basis per K1</t>
  </si>
  <si>
    <t>Per K1s</t>
  </si>
  <si>
    <t>Per recalculated file</t>
  </si>
  <si>
    <t>IF BASIS TRANSFERRED MID-YEAR - recalculate basis on workbook (Chelsea to show example)</t>
  </si>
  <si>
    <t>IF BASIS TRANSFERRED AT 1/1 OR 12/31 - compare to K1s</t>
  </si>
  <si>
    <t>I HIGHLY RECOMMEND A SCH L to M-2 RECON. However, these take a while to build and can require a lot of WIP - always check with the PIC first. See next tab for example</t>
  </si>
  <si>
    <t>Previous</t>
  </si>
  <si>
    <t>2025 - 3.31.25</t>
  </si>
  <si>
    <t>Total Cumulative Adjustments</t>
  </si>
  <si>
    <t>Rec (bad debt)</t>
  </si>
  <si>
    <t>Fixed Assets - A/D</t>
  </si>
  <si>
    <t>Tax A/D</t>
  </si>
  <si>
    <t>GAAP A/D</t>
  </si>
  <si>
    <t>Goodwill - A/D</t>
  </si>
  <si>
    <t>GAAP vs. tax variance</t>
  </si>
  <si>
    <t>Inventory</t>
  </si>
  <si>
    <t>Inventory - used car writedown</t>
  </si>
  <si>
    <t>LIFO Reserve variance</t>
  </si>
  <si>
    <t>Parts Reserve</t>
  </si>
  <si>
    <t>Deferred rental incentives - 26051</t>
  </si>
  <si>
    <t>263(a) Capitalization</t>
  </si>
  <si>
    <t>Payables</t>
  </si>
  <si>
    <t>Chargeback Reserve</t>
  </si>
  <si>
    <t>Vacation Reserve</t>
  </si>
  <si>
    <t>Lifetime Oil Change</t>
  </si>
  <si>
    <t>Other - 32200</t>
  </si>
  <si>
    <t>Accrued prof. fees</t>
  </si>
  <si>
    <t>Deferred Compensation</t>
  </si>
  <si>
    <t>Total</t>
  </si>
  <si>
    <t>Retained Earnings per Sch L</t>
  </si>
  <si>
    <t>Sch M-2 Balance</t>
  </si>
  <si>
    <t>Cumulative Timing Diff</t>
  </si>
  <si>
    <t>Final Diff.</t>
  </si>
  <si>
    <t>EXAMPLE Sch L to M2 Recon</t>
  </si>
  <si>
    <t>Ending balance at 3.31.25</t>
  </si>
  <si>
    <t>Tax - goodwill balance</t>
  </si>
  <si>
    <t>GAAP - goodwill balance</t>
  </si>
  <si>
    <t>743b deduction from 2023 that erroneously reduced JVSub's tax basis, changed 2024 beginning basis to be correct</t>
  </si>
  <si>
    <t xml:space="preserve">Variance has been rolling forward, unknown variance. </t>
  </si>
  <si>
    <t>Step 4 - Check your work: does the schedule match the basis per K1 or basis rollforward workbook. THIS IS THE LONGEST STEP IF YOU HAVE NOT RECONCILED BASIS OVER THE LAST SEVERAL YEARS</t>
  </si>
  <si>
    <t>Step 5 - Determine FMV</t>
  </si>
  <si>
    <t xml:space="preserve">Things to consider: </t>
  </si>
  <si>
    <t>When we allocate FMV, we have two people to consider</t>
  </si>
  <si>
    <t>The buyer - if we allocate MORE to 5/7/15 year property, they get a bigger year one deduction due to bonus depreciation on the basis adjustment</t>
  </si>
  <si>
    <t>The seller - if we allocate MORE to 5/7/15 year property, they might have more depreciation recapture on the sale</t>
  </si>
  <si>
    <t xml:space="preserve">How do we maximize the benefit for both? </t>
  </si>
  <si>
    <t>Goodwill is a plug - the IRS requires the following:</t>
  </si>
  <si>
    <t>Look at the formula - the FMV adjustment is the jump from Tax Basis to FMV.</t>
  </si>
  <si>
    <t>Allocate by Ordinary income property (fixed assets, accrual to cash conversion, etc) first and THEN capital gain property (intangible)</t>
  </si>
  <si>
    <t>We often will not be getting a in-depth valuation, these need to be reasonably estimated</t>
  </si>
  <si>
    <t xml:space="preserve">Consider the entity - is it a dealership, is it a real estate rental company, is it a small business? What assets does it hold that makes it worth something? </t>
  </si>
  <si>
    <t>Dealership = goodwill</t>
  </si>
  <si>
    <t>Commercial rental = real estate</t>
  </si>
  <si>
    <t>Tech startup = intellectual property</t>
  </si>
  <si>
    <t>Defaults to book value - is that fair?</t>
  </si>
  <si>
    <t>Has to be manually entered - use judgement</t>
  </si>
  <si>
    <t>Look at the formula in cell F28 - as you change the others, this changes</t>
  </si>
  <si>
    <t xml:space="preserve">Step 6 - check formulas at bottom and understand them. </t>
  </si>
  <si>
    <t>Does this tie back to the basis rollforward or K1</t>
  </si>
  <si>
    <t>Manual entry</t>
  </si>
  <si>
    <t>Formula</t>
  </si>
  <si>
    <t xml:space="preserve">Does allocation match the calculation above? </t>
  </si>
  <si>
    <t xml:space="preserve">Does this match the calculated gain? Why would it not? </t>
  </si>
  <si>
    <t>Sec. 743(b) Statement</t>
  </si>
  <si>
    <t>EIN: [PARTNERHSIP EIN]</t>
  </si>
  <si>
    <t>Tax Year Ended [TAX YEAR END DATE]</t>
  </si>
  <si>
    <t>Name of transferee partner</t>
  </si>
  <si>
    <t>[NAME OF TRANSFEREE]</t>
  </si>
  <si>
    <t>TIN of transferee partner</t>
  </si>
  <si>
    <t>[EIN/SSN OF TRANSFEREE]</t>
  </si>
  <si>
    <t>Partner basis</t>
  </si>
  <si>
    <t>Typically, the amount paid to the transferor for the partnership interest</t>
  </si>
  <si>
    <t>Adjusted basis of partnership property</t>
  </si>
  <si>
    <t>Typically, the inside basis of partnership assets allocated to the transferee immediately after the transfer</t>
  </si>
  <si>
    <t>Basis adjustment</t>
  </si>
  <si>
    <t>(A)</t>
  </si>
  <si>
    <t>Allocation of adjustment:</t>
  </si>
  <si>
    <t>Enter allocation as computed on the Basis Adjustment worksheet</t>
  </si>
  <si>
    <t>Must equal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</si>
</sst>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164" fontId="2" fillId="0" borderId="0" xfId="1" applyNumberFormat="1" applyFont="1"/>
    <xf numFmtId="41" fontId="2" fillId="0" borderId="0" xfId="1" applyNumberFormat="1" applyFont="1"/>
    <xf numFmtId="0" fontId="3" fillId="0" borderId="0" xfId="0" applyFont="1"/>
    <xf numFmtId="41" fontId="2" fillId="0" borderId="2" xfId="1" applyNumberFormat="1" applyFont="1" applyBorder="1"/>
    <xf numFmtId="41" fontId="2" fillId="0" borderId="3" xfId="0" applyNumberFormat="1" applyFont="1" applyBorder="1"/>
    <xf numFmtId="41" fontId="2" fillId="0" borderId="3" xfId="1" applyNumberFormat="1" applyFont="1" applyBorder="1"/>
    <xf numFmtId="41" fontId="2" fillId="0" borderId="0" xfId="0" applyNumberFormat="1" applyFont="1"/>
    <xf numFmtId="0" fontId="2" fillId="0" borderId="0" xfId="0" applyFont="1" applyAlignment="1">
      <alignment horizontal="left" indent="2"/>
    </xf>
    <xf numFmtId="0" fontId="4" fillId="0" borderId="0" xfId="0" applyFont="1"/>
    <xf numFmtId="41" fontId="5" fillId="0" borderId="2" xfId="1" applyNumberFormat="1" applyFont="1" applyBorder="1"/>
    <xf numFmtId="165" fontId="2" fillId="2" borderId="0" xfId="0" applyNumberFormat="1" applyFont="1" applyFill="1"/>
    <xf numFmtId="0" fontId="6" fillId="0" borderId="0" xfId="0" applyFont="1"/>
    <xf numFmtId="41" fontId="2" fillId="2" borderId="0" xfId="0" applyNumberFormat="1" applyFont="1" applyFill="1"/>
    <xf numFmtId="165" fontId="2" fillId="0" borderId="0" xfId="0" applyNumberFormat="1" applyFont="1"/>
    <xf numFmtId="164" fontId="2" fillId="0" borderId="1" xfId="0" applyNumberFormat="1" applyFont="1" applyBorder="1"/>
    <xf numFmtId="41" fontId="2" fillId="0" borderId="1" xfId="1" applyNumberFormat="1" applyFont="1" applyBorder="1"/>
    <xf numFmtId="41" fontId="2" fillId="0" borderId="1" xfId="0" applyNumberFormat="1" applyFont="1" applyBorder="1"/>
    <xf numFmtId="0" fontId="7" fillId="0" borderId="0" xfId="0" applyFont="1"/>
    <xf numFmtId="41" fontId="2" fillId="2" borderId="0" xfId="1" applyNumberFormat="1" applyFont="1" applyFill="1"/>
    <xf numFmtId="41" fontId="2" fillId="2" borderId="1" xfId="1" applyNumberFormat="1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indent="2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3" borderId="0" xfId="0" applyNumberFormat="1" applyFont="1" applyFill="1"/>
    <xf numFmtId="41" fontId="2" fillId="3" borderId="0" xfId="0" applyNumberFormat="1" applyFont="1" applyFill="1"/>
    <xf numFmtId="0" fontId="2" fillId="3" borderId="0" xfId="0" applyFont="1" applyFill="1"/>
    <xf numFmtId="41" fontId="2" fillId="3" borderId="0" xfId="1" applyNumberFormat="1" applyFont="1" applyFill="1"/>
    <xf numFmtId="41" fontId="2" fillId="3" borderId="1" xfId="1" applyNumberFormat="1" applyFont="1" applyFill="1" applyBorder="1"/>
    <xf numFmtId="41" fontId="2" fillId="3" borderId="2" xfId="1" applyNumberFormat="1" applyFont="1" applyFill="1" applyBorder="1"/>
    <xf numFmtId="41" fontId="2" fillId="0" borderId="0" xfId="1" applyNumberFormat="1" applyFont="1" applyFill="1"/>
    <xf numFmtId="41" fontId="2" fillId="0" borderId="1" xfId="1" applyNumberFormat="1" applyFont="1" applyFill="1" applyBorder="1"/>
    <xf numFmtId="41" fontId="2" fillId="0" borderId="2" xfId="1" applyNumberFormat="1" applyFont="1" applyFill="1" applyBorder="1"/>
    <xf numFmtId="164" fontId="2" fillId="3" borderId="0" xfId="0" applyNumberFormat="1" applyFont="1" applyFill="1"/>
    <xf numFmtId="0" fontId="0" fillId="3" borderId="0" xfId="0" applyFill="1"/>
    <xf numFmtId="164" fontId="2" fillId="0" borderId="0" xfId="0" applyNumberFormat="1" applyFont="1"/>
    <xf numFmtId="0" fontId="12" fillId="0" borderId="0" xfId="0" applyFont="1"/>
    <xf numFmtId="43" fontId="2" fillId="0" borderId="0" xfId="1" applyFont="1"/>
    <xf numFmtId="43" fontId="2" fillId="0" borderId="0" xfId="0" applyNumberFormat="1" applyFont="1"/>
    <xf numFmtId="43" fontId="13" fillId="3" borderId="0" xfId="1" applyFont="1" applyFill="1"/>
    <xf numFmtId="43" fontId="13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2" fillId="0" borderId="0" xfId="1" applyFont="1" applyFill="1"/>
    <xf numFmtId="43" fontId="2" fillId="0" borderId="0" xfId="1" applyFont="1" applyAlignment="1">
      <alignment horizontal="left" indent="2"/>
    </xf>
    <xf numFmtId="0" fontId="14" fillId="0" borderId="0" xfId="0" applyFont="1" applyAlignment="1">
      <alignment wrapText="1"/>
    </xf>
    <xf numFmtId="43" fontId="13" fillId="0" borderId="0" xfId="1" applyFont="1"/>
    <xf numFmtId="164" fontId="13" fillId="0" borderId="0" xfId="1" applyNumberFormat="1" applyFont="1"/>
    <xf numFmtId="43" fontId="3" fillId="0" borderId="2" xfId="1" applyFont="1" applyBorder="1"/>
    <xf numFmtId="43" fontId="3" fillId="0" borderId="12" xfId="0" applyNumberFormat="1" applyFont="1" applyBorder="1"/>
    <xf numFmtId="43" fontId="13" fillId="0" borderId="0" xfId="1" applyFont="1" applyFill="1"/>
    <xf numFmtId="43" fontId="3" fillId="0" borderId="0" xfId="1" applyFont="1" applyAlignment="1">
      <alignment horizontal="left" indent="2"/>
    </xf>
    <xf numFmtId="41" fontId="2" fillId="0" borderId="3" xfId="1" applyNumberFormat="1" applyFont="1" applyFill="1" applyBorder="1"/>
    <xf numFmtId="0" fontId="16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6" fillId="0" borderId="4" xfId="0" applyFont="1" applyBorder="1"/>
    <xf numFmtId="0" fontId="0" fillId="0" borderId="6" xfId="0" applyBorder="1"/>
    <xf numFmtId="0" fontId="6" fillId="0" borderId="7" xfId="0" applyFont="1" applyBorder="1"/>
    <xf numFmtId="0" fontId="0" fillId="0" borderId="8" xfId="0" applyBorder="1"/>
    <xf numFmtId="0" fontId="0" fillId="0" borderId="7" xfId="0" applyBorder="1"/>
    <xf numFmtId="0" fontId="6" fillId="0" borderId="8" xfId="0" applyFont="1" applyBorder="1"/>
    <xf numFmtId="0" fontId="6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42" fontId="0" fillId="0" borderId="8" xfId="2" applyNumberFormat="1" applyFont="1" applyBorder="1"/>
    <xf numFmtId="0" fontId="17" fillId="0" borderId="0" xfId="0" applyFont="1"/>
    <xf numFmtId="41" fontId="18" fillId="0" borderId="8" xfId="0" applyNumberFormat="1" applyFont="1" applyBorder="1"/>
    <xf numFmtId="42" fontId="19" fillId="0" borderId="8" xfId="2" applyNumberFormat="1" applyFont="1" applyBorder="1"/>
    <xf numFmtId="41" fontId="0" fillId="0" borderId="8" xfId="0" applyNumberFormat="1" applyBorder="1"/>
    <xf numFmtId="42" fontId="0" fillId="0" borderId="8" xfId="0" applyNumberFormat="1" applyBorder="1"/>
    <xf numFmtId="41" fontId="0" fillId="0" borderId="8" xfId="2" applyNumberFormat="1" applyFont="1" applyBorder="1"/>
    <xf numFmtId="41" fontId="0" fillId="0" borderId="8" xfId="1" applyNumberFormat="1" applyFont="1" applyFill="1" applyBorder="1"/>
    <xf numFmtId="41" fontId="1" fillId="0" borderId="8" xfId="1" applyNumberFormat="1" applyFont="1" applyFill="1" applyBorder="1"/>
    <xf numFmtId="41" fontId="18" fillId="0" borderId="8" xfId="1" applyNumberFormat="1" applyFont="1" applyFill="1" applyBorder="1"/>
    <xf numFmtId="0" fontId="0" fillId="0" borderId="9" xfId="0" applyBorder="1"/>
    <xf numFmtId="42" fontId="0" fillId="0" borderId="11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27940</xdr:colOff>
      <xdr:row>30</xdr:row>
      <xdr:rowOff>168910</xdr:rowOff>
    </xdr:from>
    <xdr:to>
      <xdr:col>5</xdr:col>
      <xdr:colOff>176530</xdr:colOff>
      <xdr:row>31</xdr:row>
      <xdr:rowOff>140335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6FA7D9-DB4F-4B96-8ABF-78144EEB2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840" y="6064885"/>
          <a:ext cx="14859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</xdr:pic>
    <xdr:clientData/>
  </xdr:twoCellAnchor>
  <xdr:twoCellAnchor>
    <xdr:from>
      <xdr:col>8</xdr:col>
      <xdr:colOff>20320</xdr:colOff>
      <xdr:row>33</xdr:row>
      <xdr:rowOff>149860</xdr:rowOff>
    </xdr:from>
    <xdr:to>
      <xdr:col>8</xdr:col>
      <xdr:colOff>200025</xdr:colOff>
      <xdr:row>35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A96CAF-2BAC-4E4D-ADB3-37926F582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0570" y="6684010"/>
          <a:ext cx="179705" cy="15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549C-990B-4C96-A9F6-5634013DE552}">
  <sheetPr>
    <tabColor rgb="FFFF0000"/>
  </sheetPr>
  <dimension ref="A1"/>
  <sheetViews>
    <sheetView workbookViewId="0">
      <selection activeCell="I17" sqref="I17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A456-4E55-4D96-BF73-37568B68AD34}">
  <dimension ref="A1:K72"/>
  <sheetViews>
    <sheetView workbookViewId="0">
      <selection sqref="A1:XFD1048576"/>
    </sheetView>
  </sheetViews>
  <sheetFormatPr defaultColWidth="9.140625" defaultRowHeight="12" x14ac:dyDescent="0.2"/>
  <cols>
    <col min="1" max="1" width="3.42578125" style="5" customWidth="1"/>
    <col min="2" max="2" width="28.28515625" style="1" customWidth="1"/>
    <col min="3" max="7" width="16.140625" style="1" customWidth="1"/>
    <col min="8" max="8" width="33.140625" style="1" bestFit="1" customWidth="1"/>
    <col min="9" max="9" width="4" style="5" customWidth="1"/>
    <col min="10" max="10" width="3.85546875" style="1" customWidth="1"/>
    <col min="11" max="16384" width="9.140625" style="1"/>
  </cols>
  <sheetData>
    <row r="1" spans="1:11" ht="14.45" customHeight="1" x14ac:dyDescent="0.2">
      <c r="A1" s="67" t="s">
        <v>147</v>
      </c>
      <c r="B1" s="68"/>
      <c r="C1" s="68"/>
      <c r="D1" s="68"/>
      <c r="E1" s="68"/>
      <c r="F1" s="68"/>
      <c r="G1" s="69"/>
    </row>
    <row r="2" spans="1:11" ht="14.45" customHeight="1" x14ac:dyDescent="0.2">
      <c r="A2" s="70"/>
      <c r="B2" s="71"/>
      <c r="C2" s="71"/>
      <c r="D2" s="71"/>
      <c r="E2" s="71"/>
      <c r="F2" s="71"/>
      <c r="G2" s="72"/>
    </row>
    <row r="3" spans="1:11" ht="14.45" customHeight="1" x14ac:dyDescent="0.2">
      <c r="A3" s="70"/>
      <c r="B3" s="71"/>
      <c r="C3" s="71"/>
      <c r="D3" s="71"/>
      <c r="E3" s="71"/>
      <c r="F3" s="71"/>
      <c r="G3" s="72"/>
    </row>
    <row r="4" spans="1:11" ht="14.45" customHeight="1" thickBot="1" x14ac:dyDescent="0.25">
      <c r="A4" s="73"/>
      <c r="B4" s="74"/>
      <c r="C4" s="74"/>
      <c r="D4" s="74"/>
      <c r="E4" s="74"/>
      <c r="F4" s="74"/>
      <c r="G4" s="75"/>
    </row>
    <row r="5" spans="1:11" ht="14.45" customHeight="1" x14ac:dyDescent="0.2"/>
    <row r="6" spans="1:11" ht="14.45" customHeight="1" x14ac:dyDescent="0.2"/>
    <row r="7" spans="1:11" ht="14.45" customHeight="1" x14ac:dyDescent="0.2">
      <c r="B7" s="1" t="s">
        <v>18</v>
      </c>
      <c r="G7" s="9">
        <v>2000</v>
      </c>
    </row>
    <row r="8" spans="1:11" ht="14.45" customHeight="1" x14ac:dyDescent="0.2">
      <c r="B8" s="1" t="s">
        <v>19</v>
      </c>
      <c r="G8" s="16">
        <v>0.1</v>
      </c>
    </row>
    <row r="9" spans="1:11" ht="14.45" customHeight="1" x14ac:dyDescent="0.2">
      <c r="B9" s="1" t="s">
        <v>0</v>
      </c>
      <c r="G9" s="9">
        <f>G7/G8</f>
        <v>20000</v>
      </c>
    </row>
    <row r="10" spans="1:11" ht="14.45" customHeight="1" x14ac:dyDescent="0.2"/>
    <row r="11" spans="1:11" ht="14.45" customHeight="1" x14ac:dyDescent="0.2">
      <c r="I11" s="5" t="s">
        <v>148</v>
      </c>
    </row>
    <row r="12" spans="1:11" ht="36" x14ac:dyDescent="0.2">
      <c r="C12" s="2" t="s">
        <v>21</v>
      </c>
      <c r="D12" s="2" t="s">
        <v>20</v>
      </c>
      <c r="E12" s="2" t="s">
        <v>22</v>
      </c>
      <c r="F12" s="2" t="s">
        <v>23</v>
      </c>
      <c r="G12" s="2" t="s">
        <v>24</v>
      </c>
      <c r="I12" s="5">
        <v>1</v>
      </c>
      <c r="J12" s="5" t="s">
        <v>149</v>
      </c>
    </row>
    <row r="13" spans="1:11" x14ac:dyDescent="0.2">
      <c r="A13" s="5" t="s">
        <v>1</v>
      </c>
      <c r="K13" s="1" t="s">
        <v>150</v>
      </c>
    </row>
    <row r="14" spans="1:11" x14ac:dyDescent="0.2">
      <c r="B14" s="1" t="s">
        <v>29</v>
      </c>
      <c r="C14" s="38">
        <v>1000</v>
      </c>
      <c r="D14" s="38"/>
      <c r="E14" s="9">
        <f>SUM(C14:D14)</f>
        <v>1000</v>
      </c>
      <c r="F14" s="9">
        <f>G14-E14</f>
        <v>0</v>
      </c>
      <c r="G14" s="9">
        <f>E14</f>
        <v>1000</v>
      </c>
      <c r="K14" s="1" t="s">
        <v>151</v>
      </c>
    </row>
    <row r="15" spans="1:11" x14ac:dyDescent="0.2">
      <c r="B15" s="1" t="s">
        <v>30</v>
      </c>
      <c r="C15" s="38">
        <v>535</v>
      </c>
      <c r="D15" s="38"/>
      <c r="E15" s="9">
        <f t="shared" ref="E15:E25" si="0">SUM(C15:D15)</f>
        <v>535</v>
      </c>
      <c r="F15" s="9">
        <f t="shared" ref="F15:F25" si="1">G15-E15</f>
        <v>0</v>
      </c>
      <c r="G15" s="9">
        <f t="shared" ref="G15:G17" si="2">E15</f>
        <v>535</v>
      </c>
      <c r="K15" s="53" t="s">
        <v>152</v>
      </c>
    </row>
    <row r="16" spans="1:11" x14ac:dyDescent="0.2">
      <c r="B16" s="10" t="s">
        <v>99</v>
      </c>
      <c r="C16" s="38">
        <v>-35</v>
      </c>
      <c r="D16" s="38">
        <v>35</v>
      </c>
      <c r="E16" s="9">
        <f t="shared" si="0"/>
        <v>0</v>
      </c>
      <c r="F16" s="9">
        <f t="shared" si="1"/>
        <v>0</v>
      </c>
      <c r="G16" s="9">
        <f>E16</f>
        <v>0</v>
      </c>
    </row>
    <row r="17" spans="1:11" x14ac:dyDescent="0.2">
      <c r="B17" s="1" t="s">
        <v>2</v>
      </c>
      <c r="C17" s="38">
        <v>5000</v>
      </c>
      <c r="D17" s="38">
        <v>640</v>
      </c>
      <c r="E17" s="9">
        <f t="shared" si="0"/>
        <v>5640</v>
      </c>
      <c r="F17" s="9">
        <f t="shared" si="1"/>
        <v>0</v>
      </c>
      <c r="G17" s="9">
        <f t="shared" si="2"/>
        <v>5640</v>
      </c>
      <c r="I17" s="5">
        <v>2</v>
      </c>
      <c r="J17" s="5" t="s">
        <v>156</v>
      </c>
    </row>
    <row r="18" spans="1:11" x14ac:dyDescent="0.2">
      <c r="B18" s="1" t="s">
        <v>3</v>
      </c>
      <c r="C18" s="38">
        <v>50</v>
      </c>
      <c r="D18" s="38"/>
      <c r="E18" s="9">
        <f t="shared" si="0"/>
        <v>50</v>
      </c>
      <c r="F18" s="9">
        <f t="shared" si="1"/>
        <v>0</v>
      </c>
      <c r="G18" s="9">
        <f>E18</f>
        <v>50</v>
      </c>
    </row>
    <row r="19" spans="1:11" x14ac:dyDescent="0.2">
      <c r="B19" s="1" t="s">
        <v>41</v>
      </c>
      <c r="C19" s="38"/>
      <c r="D19" s="38"/>
      <c r="E19" s="9"/>
      <c r="F19" s="9"/>
      <c r="G19" s="9"/>
      <c r="I19" s="5">
        <v>3</v>
      </c>
      <c r="J19" s="5" t="s">
        <v>153</v>
      </c>
    </row>
    <row r="20" spans="1:11" x14ac:dyDescent="0.2">
      <c r="B20" s="10" t="s">
        <v>31</v>
      </c>
      <c r="C20" s="38">
        <v>10</v>
      </c>
      <c r="D20" s="38">
        <v>-10</v>
      </c>
      <c r="E20" s="9">
        <f t="shared" si="0"/>
        <v>0</v>
      </c>
      <c r="F20" s="9">
        <f t="shared" si="1"/>
        <v>10</v>
      </c>
      <c r="G20" s="33">
        <f>C20</f>
        <v>10</v>
      </c>
      <c r="H20" s="66" t="s">
        <v>161</v>
      </c>
      <c r="K20" s="1" t="s">
        <v>155</v>
      </c>
    </row>
    <row r="21" spans="1:11" x14ac:dyDescent="0.2">
      <c r="B21" s="10" t="s">
        <v>32</v>
      </c>
      <c r="C21" s="38">
        <v>20</v>
      </c>
      <c r="D21" s="38">
        <v>-20</v>
      </c>
      <c r="E21" s="9">
        <f t="shared" si="0"/>
        <v>0</v>
      </c>
      <c r="F21" s="9">
        <f t="shared" si="1"/>
        <v>20</v>
      </c>
      <c r="G21" s="33">
        <f t="shared" ref="G21:G22" si="3">C21</f>
        <v>20</v>
      </c>
      <c r="H21" s="66" t="s">
        <v>161</v>
      </c>
      <c r="K21" s="1" t="s">
        <v>163</v>
      </c>
    </row>
    <row r="22" spans="1:11" x14ac:dyDescent="0.2">
      <c r="B22" s="10" t="s">
        <v>33</v>
      </c>
      <c r="C22" s="38">
        <v>50</v>
      </c>
      <c r="D22" s="38">
        <v>-41</v>
      </c>
      <c r="E22" s="9">
        <f t="shared" si="0"/>
        <v>9</v>
      </c>
      <c r="F22" s="9">
        <f t="shared" si="1"/>
        <v>41</v>
      </c>
      <c r="G22" s="33">
        <f t="shared" si="3"/>
        <v>50</v>
      </c>
      <c r="H22" s="66" t="s">
        <v>161</v>
      </c>
    </row>
    <row r="23" spans="1:11" x14ac:dyDescent="0.2">
      <c r="B23" s="10" t="s">
        <v>34</v>
      </c>
      <c r="C23" s="38">
        <v>70</v>
      </c>
      <c r="D23" s="38">
        <v>0</v>
      </c>
      <c r="E23" s="9">
        <f t="shared" si="0"/>
        <v>70</v>
      </c>
      <c r="F23" s="9">
        <f t="shared" si="1"/>
        <v>10</v>
      </c>
      <c r="G23" s="33">
        <v>80</v>
      </c>
      <c r="H23" s="66" t="s">
        <v>162</v>
      </c>
      <c r="I23" s="5">
        <v>4</v>
      </c>
      <c r="J23" s="5" t="s">
        <v>154</v>
      </c>
    </row>
    <row r="24" spans="1:11" x14ac:dyDescent="0.2">
      <c r="B24" s="10" t="s">
        <v>35</v>
      </c>
      <c r="C24" s="38">
        <v>80</v>
      </c>
      <c r="D24" s="38">
        <v>0</v>
      </c>
      <c r="E24" s="9">
        <f t="shared" si="0"/>
        <v>80</v>
      </c>
      <c r="F24" s="9">
        <f t="shared" si="1"/>
        <v>20</v>
      </c>
      <c r="G24" s="33">
        <v>100</v>
      </c>
      <c r="H24" s="66" t="s">
        <v>162</v>
      </c>
    </row>
    <row r="25" spans="1:11" x14ac:dyDescent="0.2">
      <c r="B25" s="10" t="s">
        <v>36</v>
      </c>
      <c r="C25" s="39">
        <v>0</v>
      </c>
      <c r="D25" s="39"/>
      <c r="E25" s="19">
        <f t="shared" si="0"/>
        <v>0</v>
      </c>
      <c r="F25" s="19">
        <f t="shared" si="1"/>
        <v>0</v>
      </c>
      <c r="G25" s="19">
        <f>C25</f>
        <v>0</v>
      </c>
      <c r="I25" s="5">
        <v>5</v>
      </c>
      <c r="J25" s="5" t="s">
        <v>157</v>
      </c>
    </row>
    <row r="26" spans="1:11" x14ac:dyDescent="0.2">
      <c r="B26" s="1" t="s">
        <v>14</v>
      </c>
      <c r="C26" s="38">
        <f>SUM(C20:C25)</f>
        <v>230</v>
      </c>
      <c r="D26" s="38">
        <f>SUM(D20:D25)</f>
        <v>-71</v>
      </c>
      <c r="E26" s="4">
        <f>SUM(E20:E25)</f>
        <v>159</v>
      </c>
      <c r="F26" s="4">
        <f>SUM(F20:F25)</f>
        <v>101</v>
      </c>
      <c r="G26" s="38">
        <f>SUM(G20:G25)</f>
        <v>260</v>
      </c>
      <c r="K26" s="1" t="s">
        <v>158</v>
      </c>
    </row>
    <row r="27" spans="1:11" x14ac:dyDescent="0.2">
      <c r="C27" s="38"/>
      <c r="D27" s="38"/>
      <c r="K27" s="1" t="s">
        <v>159</v>
      </c>
    </row>
    <row r="28" spans="1:11" x14ac:dyDescent="0.2">
      <c r="B28" s="1" t="s">
        <v>5</v>
      </c>
      <c r="C28" s="38">
        <v>3000</v>
      </c>
      <c r="D28" s="38">
        <v>-1000</v>
      </c>
      <c r="E28" s="9">
        <f>SUM(C28:D28)</f>
        <v>2000</v>
      </c>
      <c r="F28" s="9">
        <f>F42-F29-F26-SUM(F14:F18)</f>
        <v>10645</v>
      </c>
      <c r="G28" s="9">
        <f>SUM(E28:F28)</f>
        <v>12645</v>
      </c>
      <c r="K28" s="1" t="s">
        <v>160</v>
      </c>
    </row>
    <row r="29" spans="1:11" ht="14.45" customHeight="1" x14ac:dyDescent="0.2">
      <c r="B29" s="1" t="s">
        <v>4</v>
      </c>
      <c r="C29" s="38">
        <v>0</v>
      </c>
      <c r="D29" s="38"/>
      <c r="E29" s="9">
        <f>SUM(C29:D29)</f>
        <v>0</v>
      </c>
      <c r="F29" s="9">
        <f t="shared" ref="F29" si="4">G29-E29</f>
        <v>0</v>
      </c>
      <c r="G29" s="9">
        <f>E29</f>
        <v>0</v>
      </c>
    </row>
    <row r="30" spans="1:11" ht="14.45" customHeight="1" x14ac:dyDescent="0.2">
      <c r="C30" s="38"/>
    </row>
    <row r="31" spans="1:11" ht="14.45" customHeight="1" thickBot="1" x14ac:dyDescent="0.25">
      <c r="A31" s="5" t="s">
        <v>6</v>
      </c>
      <c r="C31" s="7">
        <f>SUM(C14:C18)+C26+C28+C29</f>
        <v>9780</v>
      </c>
      <c r="D31" s="7">
        <f>SUM(D14:D18,D26,D28,D29)</f>
        <v>-396</v>
      </c>
      <c r="E31" s="7">
        <f>SUM(E14:E18,E26,E28,E29)</f>
        <v>9384</v>
      </c>
      <c r="F31" s="7">
        <f>SUM(F14:F18,F26,F28,F29)</f>
        <v>10746</v>
      </c>
      <c r="G31" s="7">
        <f>SUM(G14:G18,G26,G28,G29)</f>
        <v>20130</v>
      </c>
    </row>
    <row r="32" spans="1:11" ht="14.45" customHeight="1" x14ac:dyDescent="0.2"/>
    <row r="33" spans="1:7" ht="14.45" customHeight="1" x14ac:dyDescent="0.2">
      <c r="A33" s="5" t="s">
        <v>7</v>
      </c>
      <c r="C33" s="38"/>
    </row>
    <row r="34" spans="1:7" ht="14.45" customHeight="1" x14ac:dyDescent="0.2">
      <c r="B34" s="1" t="s">
        <v>8</v>
      </c>
      <c r="C34" s="38">
        <v>50</v>
      </c>
      <c r="E34" s="9">
        <f t="shared" ref="E34:E35" si="5">SUM(C34:D34)</f>
        <v>50</v>
      </c>
      <c r="F34" s="9">
        <f t="shared" ref="F34:F38" si="6">G34-E34</f>
        <v>0</v>
      </c>
      <c r="G34" s="9">
        <f>E34</f>
        <v>50</v>
      </c>
    </row>
    <row r="35" spans="1:7" ht="14.45" customHeight="1" x14ac:dyDescent="0.2">
      <c r="B35" s="1" t="s">
        <v>9</v>
      </c>
      <c r="C35" s="38">
        <v>10</v>
      </c>
      <c r="D35" s="43">
        <v>-10</v>
      </c>
      <c r="E35" s="9">
        <f t="shared" si="5"/>
        <v>0</v>
      </c>
      <c r="F35" s="9">
        <f t="shared" si="6"/>
        <v>0</v>
      </c>
      <c r="G35" s="9">
        <f t="shared" ref="G35:G37" si="7">E35</f>
        <v>0</v>
      </c>
    </row>
    <row r="36" spans="1:7" ht="14.45" customHeight="1" x14ac:dyDescent="0.2">
      <c r="B36" s="1" t="s">
        <v>37</v>
      </c>
      <c r="C36" s="38">
        <v>30</v>
      </c>
      <c r="E36" s="9">
        <f>SUM(C36:D36)</f>
        <v>30</v>
      </c>
      <c r="F36" s="9">
        <f t="shared" si="6"/>
        <v>0</v>
      </c>
      <c r="G36" s="9">
        <f t="shared" si="7"/>
        <v>30</v>
      </c>
    </row>
    <row r="37" spans="1:7" ht="14.45" customHeight="1" x14ac:dyDescent="0.2">
      <c r="B37" s="1" t="s">
        <v>39</v>
      </c>
      <c r="C37" s="38">
        <v>50</v>
      </c>
      <c r="E37" s="9">
        <f t="shared" ref="E37:E38" si="8">SUM(C37:D37)</f>
        <v>50</v>
      </c>
      <c r="F37" s="9">
        <f t="shared" si="6"/>
        <v>0</v>
      </c>
      <c r="G37" s="9">
        <f t="shared" si="7"/>
        <v>50</v>
      </c>
    </row>
    <row r="38" spans="1:7" ht="14.45" customHeight="1" x14ac:dyDescent="0.2">
      <c r="B38" s="1" t="s">
        <v>38</v>
      </c>
      <c r="C38" s="38">
        <v>0</v>
      </c>
      <c r="D38" s="43"/>
      <c r="E38" s="9">
        <f t="shared" si="8"/>
        <v>0</v>
      </c>
      <c r="F38" s="9">
        <f t="shared" si="6"/>
        <v>0</v>
      </c>
      <c r="G38" s="9">
        <f>E38</f>
        <v>0</v>
      </c>
    </row>
    <row r="39" spans="1:7" ht="14.45" customHeight="1" x14ac:dyDescent="0.2">
      <c r="C39" s="38"/>
    </row>
    <row r="40" spans="1:7" ht="14.45" customHeight="1" x14ac:dyDescent="0.2">
      <c r="A40" s="5" t="s">
        <v>10</v>
      </c>
      <c r="C40" s="40">
        <f>SUM(C34:C39)</f>
        <v>140</v>
      </c>
      <c r="D40" s="6">
        <f>SUM(D34:D39)</f>
        <v>-10</v>
      </c>
      <c r="E40" s="6">
        <f>SUM(E34:E39)</f>
        <v>130</v>
      </c>
      <c r="F40" s="6">
        <f>SUM(F34:F39)</f>
        <v>0</v>
      </c>
      <c r="G40" s="40">
        <f>SUM(G34:G39)</f>
        <v>130</v>
      </c>
    </row>
    <row r="41" spans="1:7" ht="14.45" customHeight="1" x14ac:dyDescent="0.2">
      <c r="C41" s="38"/>
    </row>
    <row r="42" spans="1:7" ht="14.45" customHeight="1" x14ac:dyDescent="0.2">
      <c r="A42" s="5" t="s">
        <v>11</v>
      </c>
      <c r="C42" s="40">
        <v>9640</v>
      </c>
      <c r="D42" s="6">
        <f>D31-D40</f>
        <v>-386</v>
      </c>
      <c r="E42" s="40">
        <f>E31-E40</f>
        <v>9254</v>
      </c>
      <c r="F42" s="12">
        <f>G42-E42</f>
        <v>10746</v>
      </c>
      <c r="G42" s="40">
        <f>G9</f>
        <v>20000</v>
      </c>
    </row>
    <row r="43" spans="1:7" ht="14.45" customHeight="1" x14ac:dyDescent="0.2">
      <c r="C43" s="4"/>
    </row>
    <row r="44" spans="1:7" ht="14.45" customHeight="1" thickBot="1" x14ac:dyDescent="0.25">
      <c r="A44" s="5" t="s">
        <v>12</v>
      </c>
      <c r="C44" s="8">
        <f>C40+C42</f>
        <v>9780</v>
      </c>
      <c r="D44" s="8">
        <f t="shared" ref="D44:G44" si="9">D40+D42</f>
        <v>-396</v>
      </c>
      <c r="E44" s="8">
        <f t="shared" si="9"/>
        <v>9384</v>
      </c>
      <c r="F44" s="8">
        <f t="shared" si="9"/>
        <v>10746</v>
      </c>
      <c r="G44" s="65">
        <f t="shared" si="9"/>
        <v>20130</v>
      </c>
    </row>
    <row r="45" spans="1:7" ht="14.45" customHeight="1" x14ac:dyDescent="0.2">
      <c r="C45" s="4">
        <f>C31-C44</f>
        <v>0</v>
      </c>
      <c r="D45" s="4">
        <f>D31-D44</f>
        <v>0</v>
      </c>
      <c r="E45" s="4">
        <f t="shared" ref="E45:G45" si="10">E31-E44</f>
        <v>0</v>
      </c>
      <c r="F45" s="4">
        <f t="shared" si="10"/>
        <v>0</v>
      </c>
      <c r="G45" s="38">
        <f t="shared" si="10"/>
        <v>0</v>
      </c>
    </row>
    <row r="46" spans="1:7" ht="14.45" customHeight="1" x14ac:dyDescent="0.2">
      <c r="C46" s="4"/>
    </row>
    <row r="47" spans="1:7" x14ac:dyDescent="0.2">
      <c r="C47" s="4"/>
      <c r="E47" s="3"/>
    </row>
    <row r="48" spans="1:7" x14ac:dyDescent="0.2">
      <c r="B48" s="1" t="s">
        <v>42</v>
      </c>
      <c r="C48" s="4"/>
      <c r="E48" s="3"/>
      <c r="G48" s="16">
        <v>0.3</v>
      </c>
    </row>
    <row r="49" spans="2:7" x14ac:dyDescent="0.2">
      <c r="B49" s="1" t="s">
        <v>43</v>
      </c>
      <c r="C49" s="4"/>
      <c r="E49" s="3"/>
      <c r="G49" s="16">
        <f>G48-G8</f>
        <v>0.19999999999999998</v>
      </c>
    </row>
    <row r="50" spans="2:7" x14ac:dyDescent="0.2">
      <c r="B50" s="1" t="s">
        <v>55</v>
      </c>
      <c r="C50" s="4"/>
      <c r="E50" s="3"/>
      <c r="G50" s="16">
        <f>1-G49/G48</f>
        <v>0.33333333333333337</v>
      </c>
    </row>
    <row r="51" spans="2:7" x14ac:dyDescent="0.2">
      <c r="C51" s="4"/>
      <c r="E51" s="3"/>
    </row>
    <row r="52" spans="2:7" x14ac:dyDescent="0.2">
      <c r="B52" s="1" t="s">
        <v>25</v>
      </c>
      <c r="C52" s="4"/>
      <c r="E52" s="3"/>
      <c r="G52" s="9">
        <v>3000</v>
      </c>
    </row>
    <row r="53" spans="2:7" x14ac:dyDescent="0.2">
      <c r="B53" s="1" t="s">
        <v>55</v>
      </c>
      <c r="C53" s="4"/>
      <c r="E53" s="3"/>
      <c r="G53" s="16">
        <f>G50</f>
        <v>0.33333333333333337</v>
      </c>
    </row>
    <row r="54" spans="2:7" x14ac:dyDescent="0.2">
      <c r="B54" s="1" t="s">
        <v>44</v>
      </c>
      <c r="C54" s="4"/>
      <c r="E54" s="3"/>
      <c r="G54" s="9">
        <f>G52*G53</f>
        <v>1000.0000000000001</v>
      </c>
    </row>
    <row r="55" spans="2:7" x14ac:dyDescent="0.2">
      <c r="C55" s="4"/>
      <c r="E55" s="3"/>
    </row>
    <row r="56" spans="2:7" x14ac:dyDescent="0.2">
      <c r="C56" s="4"/>
      <c r="E56" s="3"/>
    </row>
    <row r="57" spans="2:7" x14ac:dyDescent="0.2">
      <c r="B57" s="1" t="s">
        <v>26</v>
      </c>
      <c r="G57" s="9">
        <f>G7</f>
        <v>2000</v>
      </c>
    </row>
    <row r="58" spans="2:7" x14ac:dyDescent="0.2">
      <c r="B58" s="1" t="s">
        <v>44</v>
      </c>
      <c r="C58" s="11"/>
      <c r="D58" s="11"/>
      <c r="G58" s="17">
        <f>G54</f>
        <v>1000.0000000000001</v>
      </c>
    </row>
    <row r="59" spans="2:7" x14ac:dyDescent="0.2">
      <c r="B59" s="1" t="s">
        <v>27</v>
      </c>
      <c r="G59" s="9">
        <f>G57-G58</f>
        <v>999.99999999999989</v>
      </c>
    </row>
    <row r="61" spans="2:7" x14ac:dyDescent="0.2">
      <c r="B61" s="1" t="s">
        <v>28</v>
      </c>
    </row>
    <row r="62" spans="2:7" x14ac:dyDescent="0.2">
      <c r="B62" s="10" t="s">
        <v>40</v>
      </c>
      <c r="G62" s="9">
        <f>(F15+F17+F18)/$F$42*$G$59</f>
        <v>0</v>
      </c>
    </row>
    <row r="63" spans="2:7" x14ac:dyDescent="0.2">
      <c r="B63" s="10" t="s">
        <v>31</v>
      </c>
      <c r="G63" s="9">
        <f>F20/$F$42*$G$59</f>
        <v>0.93057882002605607</v>
      </c>
    </row>
    <row r="64" spans="2:7" x14ac:dyDescent="0.2">
      <c r="B64" s="10" t="s">
        <v>32</v>
      </c>
      <c r="G64" s="9">
        <f t="shared" ref="G64:G68" si="11">F21/$F$42*$G$59</f>
        <v>1.8611576400521121</v>
      </c>
    </row>
    <row r="65" spans="2:7" x14ac:dyDescent="0.2">
      <c r="B65" s="10" t="s">
        <v>33</v>
      </c>
      <c r="G65" s="9">
        <f t="shared" si="11"/>
        <v>3.8153731621068299</v>
      </c>
    </row>
    <row r="66" spans="2:7" x14ac:dyDescent="0.2">
      <c r="B66" s="10" t="s">
        <v>34</v>
      </c>
      <c r="G66" s="9">
        <f t="shared" si="11"/>
        <v>0.93057882002605607</v>
      </c>
    </row>
    <row r="67" spans="2:7" x14ac:dyDescent="0.2">
      <c r="B67" s="10" t="s">
        <v>35</v>
      </c>
      <c r="G67" s="9">
        <f t="shared" si="11"/>
        <v>1.8611576400521121</v>
      </c>
    </row>
    <row r="68" spans="2:7" x14ac:dyDescent="0.2">
      <c r="B68" s="10" t="s">
        <v>36</v>
      </c>
      <c r="G68" s="9">
        <f t="shared" si="11"/>
        <v>0</v>
      </c>
    </row>
    <row r="69" spans="2:7" x14ac:dyDescent="0.2">
      <c r="B69" s="10" t="s">
        <v>5</v>
      </c>
      <c r="G69" s="19">
        <f>F28/$F$42*$G$59</f>
        <v>990.60115391773672</v>
      </c>
    </row>
    <row r="70" spans="2:7" x14ac:dyDescent="0.2">
      <c r="G70" s="9">
        <f>SUM(G62:G69)</f>
        <v>999.99999999999989</v>
      </c>
    </row>
    <row r="72" spans="2:7" x14ac:dyDescent="0.2">
      <c r="B72" s="1" t="s">
        <v>13</v>
      </c>
      <c r="G72" s="9">
        <f>G59-G70</f>
        <v>0</v>
      </c>
    </row>
  </sheetData>
  <mergeCells count="1">
    <mergeCell ref="A1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B030-C45D-4D32-8444-7D5523E1961F}">
  <dimension ref="A1:H72"/>
  <sheetViews>
    <sheetView workbookViewId="0">
      <selection activeCell="E23" sqref="E23"/>
    </sheetView>
  </sheetViews>
  <sheetFormatPr defaultColWidth="9.140625" defaultRowHeight="12" x14ac:dyDescent="0.2"/>
  <cols>
    <col min="1" max="1" width="3.42578125" style="5" customWidth="1"/>
    <col min="2" max="2" width="28.28515625" style="1" customWidth="1"/>
    <col min="3" max="7" width="16.140625" style="1" customWidth="1"/>
    <col min="8" max="16384" width="9.140625" style="1"/>
  </cols>
  <sheetData>
    <row r="1" spans="1:7" ht="14.45" customHeight="1" x14ac:dyDescent="0.2">
      <c r="A1" s="67" t="s">
        <v>164</v>
      </c>
      <c r="B1" s="68"/>
      <c r="C1" s="68"/>
      <c r="D1" s="68"/>
      <c r="E1" s="68"/>
      <c r="F1" s="68"/>
      <c r="G1" s="69"/>
    </row>
    <row r="2" spans="1:7" ht="14.45" customHeight="1" x14ac:dyDescent="0.2">
      <c r="A2" s="70"/>
      <c r="B2" s="71"/>
      <c r="C2" s="71"/>
      <c r="D2" s="71"/>
      <c r="E2" s="71"/>
      <c r="F2" s="71"/>
      <c r="G2" s="72"/>
    </row>
    <row r="3" spans="1:7" ht="14.45" customHeight="1" x14ac:dyDescent="0.2">
      <c r="A3" s="70"/>
      <c r="B3" s="71"/>
      <c r="C3" s="71"/>
      <c r="D3" s="71"/>
      <c r="E3" s="71"/>
      <c r="F3" s="71"/>
      <c r="G3" s="72"/>
    </row>
    <row r="4" spans="1:7" ht="14.45" customHeight="1" thickBot="1" x14ac:dyDescent="0.25">
      <c r="A4" s="73"/>
      <c r="B4" s="74"/>
      <c r="C4" s="74"/>
      <c r="D4" s="74"/>
      <c r="E4" s="74"/>
      <c r="F4" s="74"/>
      <c r="G4" s="75"/>
    </row>
    <row r="5" spans="1:7" ht="14.45" customHeight="1" x14ac:dyDescent="0.2"/>
    <row r="6" spans="1:7" ht="14.45" customHeight="1" x14ac:dyDescent="0.2"/>
    <row r="7" spans="1:7" ht="14.45" customHeight="1" x14ac:dyDescent="0.2">
      <c r="B7" s="1" t="s">
        <v>18</v>
      </c>
      <c r="G7" s="9">
        <v>2000</v>
      </c>
    </row>
    <row r="8" spans="1:7" ht="14.45" customHeight="1" x14ac:dyDescent="0.2">
      <c r="B8" s="1" t="s">
        <v>19</v>
      </c>
      <c r="G8" s="16">
        <v>0.1</v>
      </c>
    </row>
    <row r="9" spans="1:7" ht="14.45" customHeight="1" x14ac:dyDescent="0.2">
      <c r="B9" s="1" t="s">
        <v>0</v>
      </c>
      <c r="G9" s="33">
        <f>G7/G8</f>
        <v>20000</v>
      </c>
    </row>
    <row r="10" spans="1:7" ht="14.45" customHeight="1" x14ac:dyDescent="0.2"/>
    <row r="11" spans="1:7" ht="14.45" customHeight="1" x14ac:dyDescent="0.2"/>
    <row r="12" spans="1:7" ht="36" x14ac:dyDescent="0.2">
      <c r="C12" s="2" t="s">
        <v>21</v>
      </c>
      <c r="D12" s="2" t="s">
        <v>20</v>
      </c>
      <c r="E12" s="2" t="s">
        <v>22</v>
      </c>
      <c r="F12" s="2" t="s">
        <v>23</v>
      </c>
      <c r="G12" s="2" t="s">
        <v>24</v>
      </c>
    </row>
    <row r="13" spans="1:7" x14ac:dyDescent="0.2">
      <c r="A13" s="5" t="s">
        <v>1</v>
      </c>
    </row>
    <row r="14" spans="1:7" x14ac:dyDescent="0.2">
      <c r="B14" s="1" t="s">
        <v>29</v>
      </c>
      <c r="C14" s="38">
        <v>1000</v>
      </c>
      <c r="D14" s="38"/>
      <c r="E14" s="9">
        <f>SUM(C14:D14)</f>
        <v>1000</v>
      </c>
      <c r="F14" s="9">
        <f>G14-E14</f>
        <v>0</v>
      </c>
      <c r="G14" s="9">
        <f>E14</f>
        <v>1000</v>
      </c>
    </row>
    <row r="15" spans="1:7" x14ac:dyDescent="0.2">
      <c r="B15" s="1" t="s">
        <v>30</v>
      </c>
      <c r="C15" s="38">
        <v>535</v>
      </c>
      <c r="D15" s="38"/>
      <c r="E15" s="9">
        <f t="shared" ref="E15:E25" si="0">SUM(C15:D15)</f>
        <v>535</v>
      </c>
      <c r="F15" s="9">
        <f t="shared" ref="F15:F25" si="1">G15-E15</f>
        <v>0</v>
      </c>
      <c r="G15" s="9">
        <f t="shared" ref="G15:G17" si="2">E15</f>
        <v>535</v>
      </c>
    </row>
    <row r="16" spans="1:7" x14ac:dyDescent="0.2">
      <c r="B16" s="10" t="s">
        <v>99</v>
      </c>
      <c r="C16" s="38">
        <v>-35</v>
      </c>
      <c r="D16" s="38">
        <v>35</v>
      </c>
      <c r="E16" s="9">
        <f t="shared" si="0"/>
        <v>0</v>
      </c>
      <c r="F16" s="9">
        <f t="shared" si="1"/>
        <v>0</v>
      </c>
      <c r="G16" s="9">
        <f>E16</f>
        <v>0</v>
      </c>
    </row>
    <row r="17" spans="1:7" x14ac:dyDescent="0.2">
      <c r="B17" s="1" t="s">
        <v>2</v>
      </c>
      <c r="C17" s="38">
        <v>5000</v>
      </c>
      <c r="D17" s="38">
        <v>640</v>
      </c>
      <c r="E17" s="9">
        <f t="shared" si="0"/>
        <v>5640</v>
      </c>
      <c r="F17" s="9">
        <f t="shared" si="1"/>
        <v>0</v>
      </c>
      <c r="G17" s="9">
        <f t="shared" si="2"/>
        <v>5640</v>
      </c>
    </row>
    <row r="18" spans="1:7" x14ac:dyDescent="0.2">
      <c r="B18" s="1" t="s">
        <v>3</v>
      </c>
      <c r="C18" s="38">
        <v>50</v>
      </c>
      <c r="D18" s="38"/>
      <c r="E18" s="9">
        <f t="shared" si="0"/>
        <v>50</v>
      </c>
      <c r="F18" s="9">
        <f t="shared" si="1"/>
        <v>0</v>
      </c>
      <c r="G18" s="9">
        <f>E18</f>
        <v>50</v>
      </c>
    </row>
    <row r="19" spans="1:7" x14ac:dyDescent="0.2">
      <c r="B19" s="1" t="s">
        <v>41</v>
      </c>
      <c r="C19" s="38"/>
      <c r="D19" s="38"/>
      <c r="E19" s="9"/>
      <c r="F19" s="9"/>
      <c r="G19" s="9"/>
    </row>
    <row r="20" spans="1:7" x14ac:dyDescent="0.2">
      <c r="B20" s="10" t="s">
        <v>31</v>
      </c>
      <c r="C20" s="38">
        <v>10</v>
      </c>
      <c r="D20" s="38">
        <v>-10</v>
      </c>
      <c r="E20" s="9">
        <f t="shared" si="0"/>
        <v>0</v>
      </c>
      <c r="F20" s="9">
        <f t="shared" si="1"/>
        <v>10</v>
      </c>
      <c r="G20" s="9">
        <f>C20</f>
        <v>10</v>
      </c>
    </row>
    <row r="21" spans="1:7" x14ac:dyDescent="0.2">
      <c r="B21" s="10" t="s">
        <v>32</v>
      </c>
      <c r="C21" s="38">
        <v>20</v>
      </c>
      <c r="D21" s="38">
        <v>-20</v>
      </c>
      <c r="E21" s="9">
        <f t="shared" si="0"/>
        <v>0</v>
      </c>
      <c r="F21" s="9">
        <f t="shared" si="1"/>
        <v>20</v>
      </c>
      <c r="G21" s="9">
        <f t="shared" ref="G21:G22" si="3">C21</f>
        <v>20</v>
      </c>
    </row>
    <row r="22" spans="1:7" x14ac:dyDescent="0.2">
      <c r="B22" s="10" t="s">
        <v>33</v>
      </c>
      <c r="C22" s="38">
        <v>50</v>
      </c>
      <c r="D22" s="38">
        <v>-41</v>
      </c>
      <c r="E22" s="9">
        <f t="shared" si="0"/>
        <v>9</v>
      </c>
      <c r="F22" s="9">
        <f t="shared" si="1"/>
        <v>41</v>
      </c>
      <c r="G22" s="9">
        <f t="shared" si="3"/>
        <v>50</v>
      </c>
    </row>
    <row r="23" spans="1:7" x14ac:dyDescent="0.2">
      <c r="B23" s="10" t="s">
        <v>34</v>
      </c>
      <c r="C23" s="38">
        <v>70</v>
      </c>
      <c r="D23" s="38">
        <v>0</v>
      </c>
      <c r="E23" s="9">
        <f t="shared" si="0"/>
        <v>70</v>
      </c>
      <c r="F23" s="9">
        <f t="shared" si="1"/>
        <v>10</v>
      </c>
      <c r="G23" s="9">
        <v>80</v>
      </c>
    </row>
    <row r="24" spans="1:7" x14ac:dyDescent="0.2">
      <c r="B24" s="10" t="s">
        <v>35</v>
      </c>
      <c r="C24" s="38">
        <v>80</v>
      </c>
      <c r="D24" s="38">
        <v>0</v>
      </c>
      <c r="E24" s="9">
        <f t="shared" si="0"/>
        <v>80</v>
      </c>
      <c r="F24" s="9">
        <f t="shared" si="1"/>
        <v>20</v>
      </c>
      <c r="G24" s="9">
        <v>100</v>
      </c>
    </row>
    <row r="25" spans="1:7" x14ac:dyDescent="0.2">
      <c r="B25" s="10" t="s">
        <v>36</v>
      </c>
      <c r="C25" s="39">
        <v>0</v>
      </c>
      <c r="D25" s="39"/>
      <c r="E25" s="19">
        <f t="shared" si="0"/>
        <v>0</v>
      </c>
      <c r="F25" s="19">
        <f t="shared" si="1"/>
        <v>0</v>
      </c>
      <c r="G25" s="19">
        <f>C25</f>
        <v>0</v>
      </c>
    </row>
    <row r="26" spans="1:7" x14ac:dyDescent="0.2">
      <c r="B26" s="1" t="s">
        <v>14</v>
      </c>
      <c r="C26" s="38">
        <f>SUM(C20:C25)</f>
        <v>230</v>
      </c>
      <c r="D26" s="38">
        <f>SUM(D20:D25)</f>
        <v>-71</v>
      </c>
      <c r="E26" s="4">
        <f>SUM(E20:E25)</f>
        <v>159</v>
      </c>
      <c r="F26" s="4">
        <f>SUM(F20:F25)</f>
        <v>101</v>
      </c>
      <c r="G26" s="38">
        <f>SUM(G20:G25)</f>
        <v>260</v>
      </c>
    </row>
    <row r="27" spans="1:7" x14ac:dyDescent="0.2">
      <c r="C27" s="38"/>
      <c r="D27" s="38"/>
    </row>
    <row r="28" spans="1:7" x14ac:dyDescent="0.2">
      <c r="B28" s="1" t="s">
        <v>5</v>
      </c>
      <c r="C28" s="38">
        <v>3000</v>
      </c>
      <c r="D28" s="38">
        <v>-1000</v>
      </c>
      <c r="E28" s="9">
        <f>SUM(C28:D28)</f>
        <v>2000</v>
      </c>
      <c r="F28" s="9">
        <f>F42-F29-F26-SUM(F14:F18)</f>
        <v>10645</v>
      </c>
      <c r="G28" s="9">
        <f>SUM(E28:F28)</f>
        <v>12645</v>
      </c>
    </row>
    <row r="29" spans="1:7" ht="14.45" customHeight="1" x14ac:dyDescent="0.2">
      <c r="B29" s="1" t="s">
        <v>4</v>
      </c>
      <c r="C29" s="38">
        <v>0</v>
      </c>
      <c r="D29" s="38"/>
      <c r="E29" s="9">
        <f>SUM(C29:D29)</f>
        <v>0</v>
      </c>
      <c r="F29" s="9">
        <f t="shared" ref="F29" si="4">G29-E29</f>
        <v>0</v>
      </c>
      <c r="G29" s="9">
        <f>E29</f>
        <v>0</v>
      </c>
    </row>
    <row r="30" spans="1:7" ht="14.45" customHeight="1" x14ac:dyDescent="0.2">
      <c r="C30" s="38"/>
    </row>
    <row r="31" spans="1:7" ht="14.45" customHeight="1" thickBot="1" x14ac:dyDescent="0.25">
      <c r="A31" s="5" t="s">
        <v>6</v>
      </c>
      <c r="C31" s="7">
        <f>SUM(C14:C18)+C26+C28+C29</f>
        <v>9780</v>
      </c>
      <c r="D31" s="7">
        <f>SUM(D14:D18,D26,D28,D29)</f>
        <v>-396</v>
      </c>
      <c r="E31" s="7">
        <f>SUM(E14:E18,E26,E28,E29)</f>
        <v>9384</v>
      </c>
      <c r="F31" s="7">
        <f>SUM(F14:F18,F26,F28,F29)</f>
        <v>10746</v>
      </c>
      <c r="G31" s="7">
        <f>SUM(G14:G18,G26,G28,G29)</f>
        <v>20130</v>
      </c>
    </row>
    <row r="32" spans="1:7" ht="14.45" customHeight="1" x14ac:dyDescent="0.2"/>
    <row r="33" spans="1:8" ht="14.45" customHeight="1" x14ac:dyDescent="0.2">
      <c r="A33" s="5" t="s">
        <v>7</v>
      </c>
      <c r="C33" s="38"/>
    </row>
    <row r="34" spans="1:8" ht="14.45" customHeight="1" x14ac:dyDescent="0.2">
      <c r="B34" s="1" t="s">
        <v>8</v>
      </c>
      <c r="C34" s="38">
        <v>50</v>
      </c>
      <c r="E34" s="9">
        <f t="shared" ref="E34:E35" si="5">SUM(C34:D34)</f>
        <v>50</v>
      </c>
      <c r="F34" s="9">
        <f t="shared" ref="F34:F38" si="6">G34-E34</f>
        <v>0</v>
      </c>
      <c r="G34" s="9">
        <f>E34</f>
        <v>50</v>
      </c>
    </row>
    <row r="35" spans="1:8" ht="14.45" customHeight="1" x14ac:dyDescent="0.2">
      <c r="B35" s="1" t="s">
        <v>9</v>
      </c>
      <c r="C35" s="38">
        <v>10</v>
      </c>
      <c r="D35" s="43">
        <v>-10</v>
      </c>
      <c r="E35" s="9">
        <f t="shared" si="5"/>
        <v>0</v>
      </c>
      <c r="F35" s="9">
        <f t="shared" si="6"/>
        <v>0</v>
      </c>
      <c r="G35" s="9">
        <f t="shared" ref="G35:G37" si="7">E35</f>
        <v>0</v>
      </c>
    </row>
    <row r="36" spans="1:8" ht="14.45" customHeight="1" x14ac:dyDescent="0.2">
      <c r="B36" s="1" t="s">
        <v>37</v>
      </c>
      <c r="C36" s="38">
        <v>30</v>
      </c>
      <c r="E36" s="9">
        <f>SUM(C36:D36)</f>
        <v>30</v>
      </c>
      <c r="F36" s="9">
        <f t="shared" si="6"/>
        <v>0</v>
      </c>
      <c r="G36" s="9">
        <f t="shared" si="7"/>
        <v>30</v>
      </c>
    </row>
    <row r="37" spans="1:8" ht="14.45" customHeight="1" x14ac:dyDescent="0.2">
      <c r="B37" s="1" t="s">
        <v>39</v>
      </c>
      <c r="C37" s="38">
        <v>50</v>
      </c>
      <c r="E37" s="9">
        <f t="shared" ref="E37:E38" si="8">SUM(C37:D37)</f>
        <v>50</v>
      </c>
      <c r="F37" s="9">
        <f t="shared" si="6"/>
        <v>0</v>
      </c>
      <c r="G37" s="9">
        <f t="shared" si="7"/>
        <v>50</v>
      </c>
    </row>
    <row r="38" spans="1:8" ht="14.45" customHeight="1" x14ac:dyDescent="0.2">
      <c r="B38" s="1" t="s">
        <v>38</v>
      </c>
      <c r="C38" s="38">
        <v>0</v>
      </c>
      <c r="D38" s="43"/>
      <c r="E38" s="9">
        <f t="shared" si="8"/>
        <v>0</v>
      </c>
      <c r="F38" s="9">
        <f t="shared" si="6"/>
        <v>0</v>
      </c>
      <c r="G38" s="9">
        <f>E38</f>
        <v>0</v>
      </c>
    </row>
    <row r="39" spans="1:8" ht="14.45" customHeight="1" x14ac:dyDescent="0.2">
      <c r="C39" s="38"/>
    </row>
    <row r="40" spans="1:8" ht="14.45" customHeight="1" x14ac:dyDescent="0.2">
      <c r="A40" s="5" t="s">
        <v>10</v>
      </c>
      <c r="C40" s="40">
        <f>SUM(C34:C39)</f>
        <v>140</v>
      </c>
      <c r="D40" s="6">
        <f>SUM(D34:D39)</f>
        <v>-10</v>
      </c>
      <c r="E40" s="6">
        <f>SUM(E34:E39)</f>
        <v>130</v>
      </c>
      <c r="F40" s="6">
        <f>SUM(F34:F39)</f>
        <v>0</v>
      </c>
      <c r="G40" s="40">
        <f>SUM(G34:G39)</f>
        <v>130</v>
      </c>
    </row>
    <row r="41" spans="1:8" ht="14.45" customHeight="1" x14ac:dyDescent="0.2">
      <c r="C41" s="38"/>
    </row>
    <row r="42" spans="1:8" ht="14.45" customHeight="1" x14ac:dyDescent="0.2">
      <c r="A42" s="5" t="s">
        <v>11</v>
      </c>
      <c r="C42" s="40">
        <v>9640</v>
      </c>
      <c r="D42" s="6">
        <f>D31-D40</f>
        <v>-386</v>
      </c>
      <c r="E42" s="40">
        <f>E31-E40</f>
        <v>9254</v>
      </c>
      <c r="F42" s="12">
        <f>G42-E42</f>
        <v>10746</v>
      </c>
      <c r="G42" s="37">
        <f>G9</f>
        <v>20000</v>
      </c>
    </row>
    <row r="43" spans="1:8" ht="14.45" customHeight="1" x14ac:dyDescent="0.2">
      <c r="C43" s="4"/>
    </row>
    <row r="44" spans="1:8" ht="14.45" customHeight="1" thickBot="1" x14ac:dyDescent="0.25">
      <c r="A44" s="5" t="s">
        <v>12</v>
      </c>
      <c r="C44" s="8">
        <f>C40+C42</f>
        <v>9780</v>
      </c>
      <c r="D44" s="8">
        <f t="shared" ref="D44:G44" si="9">D40+D42</f>
        <v>-396</v>
      </c>
      <c r="E44" s="8">
        <f t="shared" si="9"/>
        <v>9384</v>
      </c>
      <c r="F44" s="8">
        <f t="shared" si="9"/>
        <v>10746</v>
      </c>
      <c r="G44" s="65">
        <f t="shared" si="9"/>
        <v>20130</v>
      </c>
    </row>
    <row r="45" spans="1:8" ht="14.45" customHeight="1" x14ac:dyDescent="0.2">
      <c r="C45" s="4">
        <f>C31-C44</f>
        <v>0</v>
      </c>
      <c r="D45" s="4">
        <f>D31-D44</f>
        <v>0</v>
      </c>
      <c r="E45" s="4">
        <f t="shared" ref="E45:G45" si="10">E31-E44</f>
        <v>0</v>
      </c>
      <c r="F45" s="4">
        <f t="shared" si="10"/>
        <v>0</v>
      </c>
      <c r="G45" s="38">
        <f t="shared" si="10"/>
        <v>0</v>
      </c>
    </row>
    <row r="46" spans="1:8" ht="14.45" customHeight="1" x14ac:dyDescent="0.2">
      <c r="C46" s="4"/>
    </row>
    <row r="47" spans="1:8" x14ac:dyDescent="0.2">
      <c r="C47" s="4"/>
      <c r="E47" s="3"/>
    </row>
    <row r="48" spans="1:8" x14ac:dyDescent="0.2">
      <c r="B48" s="1" t="s">
        <v>42</v>
      </c>
      <c r="C48" s="4"/>
      <c r="E48" s="3"/>
      <c r="G48" s="32">
        <v>0.3</v>
      </c>
      <c r="H48" s="66" t="s">
        <v>166</v>
      </c>
    </row>
    <row r="49" spans="2:8" x14ac:dyDescent="0.2">
      <c r="B49" s="1" t="s">
        <v>43</v>
      </c>
      <c r="C49" s="4"/>
      <c r="E49" s="3"/>
      <c r="G49" s="32">
        <f>G48-G8</f>
        <v>0.19999999999999998</v>
      </c>
      <c r="H49" s="66" t="s">
        <v>167</v>
      </c>
    </row>
    <row r="50" spans="2:8" x14ac:dyDescent="0.2">
      <c r="B50" s="1" t="s">
        <v>55</v>
      </c>
      <c r="C50" s="4"/>
      <c r="E50" s="3"/>
      <c r="G50" s="32">
        <f>1-G49/G48</f>
        <v>0.33333333333333337</v>
      </c>
      <c r="H50" s="66" t="s">
        <v>97</v>
      </c>
    </row>
    <row r="51" spans="2:8" x14ac:dyDescent="0.2">
      <c r="C51" s="4"/>
      <c r="E51" s="3"/>
    </row>
    <row r="52" spans="2:8" x14ac:dyDescent="0.2">
      <c r="B52" s="1" t="s">
        <v>25</v>
      </c>
      <c r="C52" s="4"/>
      <c r="E52" s="3"/>
      <c r="G52" s="9">
        <v>3000</v>
      </c>
      <c r="H52" s="66" t="s">
        <v>165</v>
      </c>
    </row>
    <row r="53" spans="2:8" x14ac:dyDescent="0.2">
      <c r="B53" s="1" t="s">
        <v>55</v>
      </c>
      <c r="C53" s="4"/>
      <c r="E53" s="3"/>
      <c r="G53" s="16">
        <f>G50</f>
        <v>0.33333333333333337</v>
      </c>
      <c r="H53" s="66" t="s">
        <v>97</v>
      </c>
    </row>
    <row r="54" spans="2:8" x14ac:dyDescent="0.2">
      <c r="B54" s="1" t="s">
        <v>44</v>
      </c>
      <c r="C54" s="4"/>
      <c r="E54" s="3"/>
      <c r="G54" s="9">
        <f>G52*G53</f>
        <v>1000.0000000000001</v>
      </c>
    </row>
    <row r="55" spans="2:8" x14ac:dyDescent="0.2">
      <c r="C55" s="4"/>
      <c r="E55" s="3"/>
    </row>
    <row r="56" spans="2:8" x14ac:dyDescent="0.2">
      <c r="C56" s="4"/>
      <c r="E56" s="3"/>
    </row>
    <row r="57" spans="2:8" x14ac:dyDescent="0.2">
      <c r="B57" s="1" t="s">
        <v>26</v>
      </c>
      <c r="G57" s="9">
        <f>G7</f>
        <v>2000</v>
      </c>
    </row>
    <row r="58" spans="2:8" x14ac:dyDescent="0.2">
      <c r="B58" s="1" t="s">
        <v>44</v>
      </c>
      <c r="C58" s="11"/>
      <c r="D58" s="11"/>
      <c r="G58" s="17">
        <f>G54</f>
        <v>1000.0000000000001</v>
      </c>
    </row>
    <row r="59" spans="2:8" x14ac:dyDescent="0.2">
      <c r="B59" s="1" t="s">
        <v>27</v>
      </c>
      <c r="G59" s="9">
        <f>G57-G58</f>
        <v>999.99999999999989</v>
      </c>
      <c r="H59" s="66" t="s">
        <v>169</v>
      </c>
    </row>
    <row r="61" spans="2:8" x14ac:dyDescent="0.2">
      <c r="B61" s="1" t="s">
        <v>28</v>
      </c>
    </row>
    <row r="62" spans="2:8" x14ac:dyDescent="0.2">
      <c r="B62" s="10" t="s">
        <v>40</v>
      </c>
      <c r="G62" s="9">
        <f>(F15+F17+F18)/$F$42*$G$59</f>
        <v>0</v>
      </c>
    </row>
    <row r="63" spans="2:8" x14ac:dyDescent="0.2">
      <c r="B63" s="10" t="s">
        <v>31</v>
      </c>
      <c r="G63" s="9">
        <f>F20/$F$42*$G$59</f>
        <v>0.93057882002605607</v>
      </c>
    </row>
    <row r="64" spans="2:8" x14ac:dyDescent="0.2">
      <c r="B64" s="10" t="s">
        <v>32</v>
      </c>
      <c r="G64" s="9">
        <f t="shared" ref="G64:G68" si="11">F21/$F$42*$G$59</f>
        <v>1.8611576400521121</v>
      </c>
    </row>
    <row r="65" spans="2:8" x14ac:dyDescent="0.2">
      <c r="B65" s="10" t="s">
        <v>33</v>
      </c>
      <c r="G65" s="9">
        <f t="shared" si="11"/>
        <v>3.8153731621068299</v>
      </c>
    </row>
    <row r="66" spans="2:8" x14ac:dyDescent="0.2">
      <c r="B66" s="10" t="s">
        <v>34</v>
      </c>
      <c r="G66" s="9">
        <f t="shared" si="11"/>
        <v>0.93057882002605607</v>
      </c>
    </row>
    <row r="67" spans="2:8" x14ac:dyDescent="0.2">
      <c r="B67" s="10" t="s">
        <v>35</v>
      </c>
      <c r="G67" s="9">
        <f t="shared" si="11"/>
        <v>1.8611576400521121</v>
      </c>
    </row>
    <row r="68" spans="2:8" x14ac:dyDescent="0.2">
      <c r="B68" s="10" t="s">
        <v>36</v>
      </c>
      <c r="G68" s="9">
        <f t="shared" si="11"/>
        <v>0</v>
      </c>
    </row>
    <row r="69" spans="2:8" x14ac:dyDescent="0.2">
      <c r="B69" s="10" t="s">
        <v>5</v>
      </c>
      <c r="G69" s="19">
        <f>F28/$F$42*$G$59</f>
        <v>990.60115391773672</v>
      </c>
    </row>
    <row r="70" spans="2:8" x14ac:dyDescent="0.2">
      <c r="G70" s="9">
        <f>SUM(G62:G69)</f>
        <v>999.99999999999989</v>
      </c>
      <c r="H70" s="66" t="s">
        <v>168</v>
      </c>
    </row>
    <row r="72" spans="2:8" x14ac:dyDescent="0.2">
      <c r="B72" s="1" t="s">
        <v>13</v>
      </c>
      <c r="G72" s="9">
        <f>G59-G70</f>
        <v>0</v>
      </c>
    </row>
  </sheetData>
  <mergeCells count="1">
    <mergeCell ref="A1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1E87-E985-421E-85C4-5189A5E587E6}">
  <dimension ref="B3:D23"/>
  <sheetViews>
    <sheetView workbookViewId="0">
      <selection activeCell="I19" sqref="I19"/>
    </sheetView>
  </sheetViews>
  <sheetFormatPr defaultRowHeight="15" x14ac:dyDescent="0.25"/>
  <cols>
    <col min="2" max="2" width="35.85546875" bestFit="1" customWidth="1"/>
    <col min="3" max="3" width="24.42578125" bestFit="1" customWidth="1"/>
  </cols>
  <sheetData>
    <row r="3" spans="2:4" ht="15.75" thickBot="1" x14ac:dyDescent="0.3"/>
    <row r="4" spans="2:4" x14ac:dyDescent="0.25">
      <c r="B4" s="92" t="s">
        <v>15</v>
      </c>
      <c r="C4" s="93"/>
    </row>
    <row r="5" spans="2:4" x14ac:dyDescent="0.25">
      <c r="B5" s="94" t="s">
        <v>170</v>
      </c>
      <c r="C5" s="95"/>
    </row>
    <row r="6" spans="2:4" x14ac:dyDescent="0.25">
      <c r="B6" s="94" t="s">
        <v>171</v>
      </c>
      <c r="C6" s="95"/>
    </row>
    <row r="7" spans="2:4" x14ac:dyDescent="0.25">
      <c r="B7" s="94" t="s">
        <v>172</v>
      </c>
      <c r="C7" s="95"/>
    </row>
    <row r="8" spans="2:4" x14ac:dyDescent="0.25">
      <c r="B8" s="96"/>
      <c r="C8" s="97"/>
    </row>
    <row r="9" spans="2:4" x14ac:dyDescent="0.25">
      <c r="B9" s="96" t="s">
        <v>173</v>
      </c>
      <c r="C9" s="98" t="s">
        <v>174</v>
      </c>
    </row>
    <row r="10" spans="2:4" x14ac:dyDescent="0.25">
      <c r="B10" s="96" t="s">
        <v>175</v>
      </c>
      <c r="C10" s="99" t="s">
        <v>176</v>
      </c>
    </row>
    <row r="11" spans="2:4" x14ac:dyDescent="0.25">
      <c r="B11" s="96" t="s">
        <v>177</v>
      </c>
      <c r="C11" s="100">
        <v>100</v>
      </c>
      <c r="D11" s="101" t="s">
        <v>178</v>
      </c>
    </row>
    <row r="12" spans="2:4" ht="17.25" x14ac:dyDescent="0.4">
      <c r="B12" s="96" t="s">
        <v>179</v>
      </c>
      <c r="C12" s="102">
        <v>25</v>
      </c>
      <c r="D12" s="101" t="s">
        <v>180</v>
      </c>
    </row>
    <row r="13" spans="2:4" ht="17.25" x14ac:dyDescent="0.4">
      <c r="B13" s="96" t="s">
        <v>181</v>
      </c>
      <c r="C13" s="103">
        <f>C11-C12</f>
        <v>75</v>
      </c>
      <c r="D13" s="101" t="s">
        <v>182</v>
      </c>
    </row>
    <row r="14" spans="2:4" x14ac:dyDescent="0.25">
      <c r="B14" s="96"/>
      <c r="C14" s="104"/>
    </row>
    <row r="15" spans="2:4" x14ac:dyDescent="0.25">
      <c r="B15" s="96" t="s">
        <v>183</v>
      </c>
      <c r="C15" s="104"/>
      <c r="D15" s="101" t="s">
        <v>184</v>
      </c>
    </row>
    <row r="16" spans="2:4" x14ac:dyDescent="0.25">
      <c r="B16" s="96" t="s">
        <v>40</v>
      </c>
      <c r="C16" s="105">
        <v>0</v>
      </c>
      <c r="D16" s="101"/>
    </row>
    <row r="17" spans="2:4" x14ac:dyDescent="0.25">
      <c r="B17" s="96" t="s">
        <v>31</v>
      </c>
      <c r="C17" s="106">
        <v>5</v>
      </c>
    </row>
    <row r="18" spans="2:4" x14ac:dyDescent="0.25">
      <c r="B18" s="96" t="s">
        <v>32</v>
      </c>
      <c r="C18" s="107">
        <v>10</v>
      </c>
    </row>
    <row r="19" spans="2:4" x14ac:dyDescent="0.25">
      <c r="B19" s="96" t="s">
        <v>33</v>
      </c>
      <c r="C19" s="107">
        <v>0</v>
      </c>
    </row>
    <row r="20" spans="2:4" x14ac:dyDescent="0.25">
      <c r="B20" s="96" t="s">
        <v>34</v>
      </c>
      <c r="C20" s="107">
        <v>35</v>
      </c>
    </row>
    <row r="21" spans="2:4" x14ac:dyDescent="0.25">
      <c r="B21" s="96" t="s">
        <v>5</v>
      </c>
      <c r="C21" s="108">
        <v>0</v>
      </c>
    </row>
    <row r="22" spans="2:4" ht="17.25" x14ac:dyDescent="0.4">
      <c r="B22" s="96" t="s">
        <v>35</v>
      </c>
      <c r="C22" s="109">
        <v>25</v>
      </c>
    </row>
    <row r="23" spans="2:4" ht="15.75" thickBot="1" x14ac:dyDescent="0.3">
      <c r="B23" s="110" t="s">
        <v>135</v>
      </c>
      <c r="C23" s="111">
        <f>SUM(C16:C22)</f>
        <v>75</v>
      </c>
      <c r="D23" s="101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E343-5563-4B9B-8330-6C16C1E12336}">
  <sheetPr>
    <tabColor theme="7" tint="0.39997558519241921"/>
  </sheetPr>
  <dimension ref="A1:P71"/>
  <sheetViews>
    <sheetView workbookViewId="0">
      <selection activeCell="L6" sqref="L6"/>
    </sheetView>
  </sheetViews>
  <sheetFormatPr defaultColWidth="9.140625" defaultRowHeight="12" x14ac:dyDescent="0.2"/>
  <cols>
    <col min="1" max="1" width="3.42578125" style="5" customWidth="1"/>
    <col min="2" max="2" width="28.28515625" style="1" customWidth="1"/>
    <col min="3" max="7" width="16.140625" style="1" customWidth="1"/>
    <col min="8" max="10" width="9.140625" style="1"/>
    <col min="11" max="11" width="15.140625" style="1" bestFit="1" customWidth="1"/>
    <col min="12" max="12" width="9.85546875" style="1" bestFit="1" customWidth="1"/>
    <col min="13" max="13" width="10.42578125" style="1" bestFit="1" customWidth="1"/>
    <col min="14" max="14" width="10.140625" style="1" customWidth="1"/>
    <col min="15" max="16384" width="9.140625" style="1"/>
  </cols>
  <sheetData>
    <row r="1" spans="1:16" ht="14.45" customHeight="1" x14ac:dyDescent="0.25">
      <c r="A1" s="14" t="s">
        <v>15</v>
      </c>
    </row>
    <row r="2" spans="1:16" ht="14.45" customHeight="1" x14ac:dyDescent="0.25">
      <c r="A2" s="14" t="s">
        <v>16</v>
      </c>
    </row>
    <row r="3" spans="1:16" ht="14.45" customHeight="1" x14ac:dyDescent="0.25">
      <c r="A3" s="14" t="s">
        <v>17</v>
      </c>
    </row>
    <row r="4" spans="1:16" ht="14.45" customHeight="1" x14ac:dyDescent="0.2"/>
    <row r="5" spans="1:16" ht="14.45" customHeight="1" x14ac:dyDescent="0.2"/>
    <row r="6" spans="1:16" ht="14.45" customHeight="1" x14ac:dyDescent="0.2"/>
    <row r="7" spans="1:16" ht="14.45" customHeight="1" x14ac:dyDescent="0.2">
      <c r="B7" s="1" t="s">
        <v>18</v>
      </c>
      <c r="G7" s="15">
        <v>2000</v>
      </c>
    </row>
    <row r="8" spans="1:16" ht="14.45" customHeight="1" x14ac:dyDescent="0.2">
      <c r="B8" s="1" t="s">
        <v>19</v>
      </c>
      <c r="G8" s="13">
        <v>0.1</v>
      </c>
    </row>
    <row r="9" spans="1:16" ht="14.45" customHeight="1" x14ac:dyDescent="0.2">
      <c r="B9" s="1" t="s">
        <v>0</v>
      </c>
      <c r="G9" s="9">
        <f>G7/G8</f>
        <v>20000</v>
      </c>
    </row>
    <row r="10" spans="1:16" ht="14.45" customHeight="1" x14ac:dyDescent="0.2"/>
    <row r="11" spans="1:16" ht="14.45" customHeight="1" x14ac:dyDescent="0.2"/>
    <row r="12" spans="1:16" ht="36.75" x14ac:dyDescent="0.25">
      <c r="C12" s="2" t="s">
        <v>21</v>
      </c>
      <c r="D12" s="2" t="s">
        <v>20</v>
      </c>
      <c r="E12" s="2" t="s">
        <v>22</v>
      </c>
      <c r="F12" s="2" t="s">
        <v>23</v>
      </c>
      <c r="G12" s="2" t="s">
        <v>24</v>
      </c>
      <c r="K12"/>
      <c r="L12"/>
      <c r="M12"/>
      <c r="N12"/>
      <c r="O12"/>
      <c r="P12"/>
    </row>
    <row r="13" spans="1:16" ht="15" x14ac:dyDescent="0.25">
      <c r="A13" s="5" t="s">
        <v>1</v>
      </c>
      <c r="K13"/>
      <c r="L13"/>
      <c r="M13"/>
      <c r="N13"/>
      <c r="O13"/>
      <c r="P13"/>
    </row>
    <row r="14" spans="1:16" ht="15" x14ac:dyDescent="0.25">
      <c r="B14" s="1" t="s">
        <v>29</v>
      </c>
      <c r="C14" s="4">
        <v>1000</v>
      </c>
      <c r="D14" s="4">
        <v>0</v>
      </c>
      <c r="E14" s="9">
        <f>SUM(C14:D14)</f>
        <v>1000</v>
      </c>
      <c r="F14" s="9">
        <f>G14-E14</f>
        <v>0</v>
      </c>
      <c r="G14" s="9">
        <f>E14</f>
        <v>1000</v>
      </c>
      <c r="H14" s="20" t="s">
        <v>48</v>
      </c>
      <c r="K14"/>
      <c r="L14"/>
      <c r="M14"/>
      <c r="N14"/>
      <c r="O14"/>
      <c r="P14"/>
    </row>
    <row r="15" spans="1:16" ht="15" x14ac:dyDescent="0.25">
      <c r="B15" s="1" t="s">
        <v>30</v>
      </c>
      <c r="C15" s="4">
        <v>500</v>
      </c>
      <c r="D15" s="21"/>
      <c r="E15" s="9">
        <f t="shared" ref="E15:E24" si="0">SUM(C15:D15)</f>
        <v>500</v>
      </c>
      <c r="F15" s="9">
        <f t="shared" ref="F15:F24" si="1">G15-E15</f>
        <v>0</v>
      </c>
      <c r="G15" s="9">
        <f t="shared" ref="G15:G16" si="2">E15</f>
        <v>500</v>
      </c>
      <c r="H15" s="20" t="s">
        <v>49</v>
      </c>
      <c r="K15"/>
      <c r="L15"/>
      <c r="M15"/>
      <c r="N15"/>
      <c r="O15"/>
      <c r="P15"/>
    </row>
    <row r="16" spans="1:16" ht="15" x14ac:dyDescent="0.25">
      <c r="B16" s="1" t="s">
        <v>2</v>
      </c>
      <c r="C16" s="4">
        <v>5000</v>
      </c>
      <c r="D16" s="21"/>
      <c r="E16" s="9">
        <f t="shared" si="0"/>
        <v>5000</v>
      </c>
      <c r="F16" s="9">
        <f t="shared" si="1"/>
        <v>0</v>
      </c>
      <c r="G16" s="9">
        <f t="shared" si="2"/>
        <v>5000</v>
      </c>
      <c r="H16" s="20" t="s">
        <v>50</v>
      </c>
      <c r="K16"/>
      <c r="L16"/>
      <c r="M16"/>
      <c r="N16"/>
      <c r="O16"/>
      <c r="P16"/>
    </row>
    <row r="17" spans="1:16" ht="15" x14ac:dyDescent="0.25">
      <c r="B17" s="1" t="s">
        <v>3</v>
      </c>
      <c r="C17" s="4">
        <v>50</v>
      </c>
      <c r="D17" s="21"/>
      <c r="E17" s="9">
        <f t="shared" si="0"/>
        <v>50</v>
      </c>
      <c r="F17" s="9">
        <f t="shared" si="1"/>
        <v>0</v>
      </c>
      <c r="G17" s="9">
        <f>E17</f>
        <v>50</v>
      </c>
      <c r="H17" s="20" t="s">
        <v>49</v>
      </c>
      <c r="K17"/>
      <c r="L17"/>
      <c r="M17"/>
      <c r="N17"/>
      <c r="O17"/>
      <c r="P17"/>
    </row>
    <row r="18" spans="1:16" ht="15" x14ac:dyDescent="0.25">
      <c r="B18" s="1" t="s">
        <v>41</v>
      </c>
      <c r="C18" s="4"/>
      <c r="D18" s="4"/>
      <c r="E18" s="9"/>
      <c r="F18" s="9"/>
      <c r="G18" s="9"/>
      <c r="K18"/>
      <c r="L18"/>
      <c r="M18"/>
      <c r="N18"/>
      <c r="O18"/>
      <c r="P18"/>
    </row>
    <row r="19" spans="1:16" ht="15" x14ac:dyDescent="0.25">
      <c r="B19" s="10" t="s">
        <v>31</v>
      </c>
      <c r="C19" s="4">
        <v>10</v>
      </c>
      <c r="D19" s="21"/>
      <c r="E19" s="9">
        <f t="shared" si="0"/>
        <v>10</v>
      </c>
      <c r="F19" s="9">
        <f t="shared" si="1"/>
        <v>0</v>
      </c>
      <c r="G19" s="9">
        <f>C19</f>
        <v>10</v>
      </c>
      <c r="H19" s="20" t="s">
        <v>52</v>
      </c>
      <c r="K19"/>
      <c r="L19"/>
      <c r="M19"/>
      <c r="N19"/>
      <c r="O19"/>
      <c r="P19"/>
    </row>
    <row r="20" spans="1:16" ht="15" x14ac:dyDescent="0.25">
      <c r="B20" s="10" t="s">
        <v>32</v>
      </c>
      <c r="C20" s="4">
        <v>20</v>
      </c>
      <c r="D20" s="21"/>
      <c r="E20" s="9">
        <f t="shared" si="0"/>
        <v>20</v>
      </c>
      <c r="F20" s="9">
        <f t="shared" si="1"/>
        <v>0</v>
      </c>
      <c r="G20" s="9">
        <f t="shared" ref="G20:G21" si="3">C20</f>
        <v>20</v>
      </c>
      <c r="H20" s="20" t="s">
        <v>52</v>
      </c>
      <c r="K20"/>
      <c r="L20"/>
      <c r="M20"/>
      <c r="N20"/>
      <c r="O20"/>
      <c r="P20"/>
    </row>
    <row r="21" spans="1:16" ht="15" x14ac:dyDescent="0.25">
      <c r="B21" s="10" t="s">
        <v>33</v>
      </c>
      <c r="C21" s="4">
        <v>50</v>
      </c>
      <c r="D21" s="21"/>
      <c r="E21" s="9">
        <f t="shared" si="0"/>
        <v>50</v>
      </c>
      <c r="F21" s="9">
        <f t="shared" si="1"/>
        <v>0</v>
      </c>
      <c r="G21" s="9">
        <f t="shared" si="3"/>
        <v>50</v>
      </c>
      <c r="H21" s="20" t="s">
        <v>52</v>
      </c>
      <c r="K21"/>
      <c r="L21"/>
      <c r="M21"/>
      <c r="N21"/>
      <c r="O21"/>
      <c r="P21"/>
    </row>
    <row r="22" spans="1:16" ht="15" x14ac:dyDescent="0.25">
      <c r="B22" s="10" t="s">
        <v>34</v>
      </c>
      <c r="C22" s="4">
        <v>70</v>
      </c>
      <c r="D22" s="21"/>
      <c r="E22" s="9">
        <f t="shared" si="0"/>
        <v>70</v>
      </c>
      <c r="F22" s="9">
        <f t="shared" si="1"/>
        <v>0</v>
      </c>
      <c r="G22" s="15">
        <v>70</v>
      </c>
      <c r="H22" s="20" t="s">
        <v>45</v>
      </c>
      <c r="K22"/>
      <c r="L22"/>
      <c r="M22"/>
      <c r="N22"/>
      <c r="O22"/>
      <c r="P22"/>
    </row>
    <row r="23" spans="1:16" ht="15" x14ac:dyDescent="0.25">
      <c r="B23" s="10" t="s">
        <v>35</v>
      </c>
      <c r="C23" s="4">
        <v>80</v>
      </c>
      <c r="D23" s="21"/>
      <c r="E23" s="9">
        <f t="shared" si="0"/>
        <v>80</v>
      </c>
      <c r="F23" s="9">
        <f t="shared" si="1"/>
        <v>0</v>
      </c>
      <c r="G23" s="15">
        <v>80</v>
      </c>
      <c r="H23" s="20" t="s">
        <v>46</v>
      </c>
      <c r="K23"/>
      <c r="L23"/>
      <c r="M23"/>
      <c r="N23"/>
      <c r="O23"/>
      <c r="P23"/>
    </row>
    <row r="24" spans="1:16" ht="15" x14ac:dyDescent="0.25">
      <c r="B24" s="10" t="s">
        <v>36</v>
      </c>
      <c r="C24" s="18">
        <v>0</v>
      </c>
      <c r="D24" s="22"/>
      <c r="E24" s="19">
        <f t="shared" si="0"/>
        <v>0</v>
      </c>
      <c r="F24" s="19">
        <f t="shared" si="1"/>
        <v>0</v>
      </c>
      <c r="G24" s="19">
        <f>C24</f>
        <v>0</v>
      </c>
      <c r="H24" s="20" t="s">
        <v>53</v>
      </c>
      <c r="K24"/>
      <c r="L24"/>
      <c r="M24"/>
      <c r="N24"/>
      <c r="O24"/>
      <c r="P24"/>
    </row>
    <row r="25" spans="1:16" ht="15" x14ac:dyDescent="0.25">
      <c r="B25" s="1" t="s">
        <v>14</v>
      </c>
      <c r="C25" s="4">
        <f>SUM(C19:C24)</f>
        <v>230</v>
      </c>
      <c r="D25" s="4">
        <f>SUM(D19:D24)</f>
        <v>0</v>
      </c>
      <c r="E25" s="4">
        <f>SUM(E19:E24)</f>
        <v>230</v>
      </c>
      <c r="F25" s="4">
        <f>SUM(F19:F24)</f>
        <v>0</v>
      </c>
      <c r="G25" s="4">
        <f>SUM(G19:G24)</f>
        <v>230</v>
      </c>
      <c r="K25"/>
      <c r="L25"/>
      <c r="M25"/>
      <c r="N25"/>
      <c r="O25"/>
      <c r="P25"/>
    </row>
    <row r="26" spans="1:16" ht="15" x14ac:dyDescent="0.25">
      <c r="C26" s="4"/>
      <c r="D26" s="4"/>
      <c r="K26"/>
      <c r="L26"/>
      <c r="M26"/>
      <c r="N26"/>
      <c r="O26"/>
      <c r="P26"/>
    </row>
    <row r="27" spans="1:16" ht="15" x14ac:dyDescent="0.25">
      <c r="B27" s="1" t="s">
        <v>5</v>
      </c>
      <c r="C27" s="4">
        <v>3000</v>
      </c>
      <c r="D27" s="21"/>
      <c r="E27" s="9">
        <f>SUM(C27:D27)</f>
        <v>3000</v>
      </c>
      <c r="F27" s="9">
        <f>F41-F28-F25-SUM(F14:F17)</f>
        <v>10360</v>
      </c>
      <c r="G27" s="9">
        <f>SUM(E27:F27)</f>
        <v>13360</v>
      </c>
      <c r="H27" s="20" t="s">
        <v>47</v>
      </c>
      <c r="K27"/>
      <c r="L27"/>
      <c r="M27"/>
      <c r="N27"/>
      <c r="O27"/>
      <c r="P27"/>
    </row>
    <row r="28" spans="1:16" ht="14.45" customHeight="1" x14ac:dyDescent="0.25">
      <c r="B28" s="1" t="s">
        <v>4</v>
      </c>
      <c r="C28" s="4">
        <v>0</v>
      </c>
      <c r="D28" s="21"/>
      <c r="E28" s="9">
        <f>SUM(C28:D28)</f>
        <v>0</v>
      </c>
      <c r="F28" s="9">
        <f t="shared" ref="F28" si="4">G28-E28</f>
        <v>0</v>
      </c>
      <c r="G28" s="9">
        <f>E28</f>
        <v>0</v>
      </c>
      <c r="H28" s="20" t="s">
        <v>51</v>
      </c>
      <c r="K28"/>
      <c r="L28"/>
      <c r="M28"/>
      <c r="N28"/>
      <c r="O28"/>
      <c r="P28"/>
    </row>
    <row r="29" spans="1:16" ht="14.45" customHeight="1" x14ac:dyDescent="0.25">
      <c r="C29" s="4"/>
      <c r="K29"/>
      <c r="L29"/>
      <c r="M29"/>
      <c r="N29"/>
      <c r="O29"/>
      <c r="P29"/>
    </row>
    <row r="30" spans="1:16" ht="14.45" customHeight="1" thickBot="1" x14ac:dyDescent="0.3">
      <c r="A30" s="5" t="s">
        <v>6</v>
      </c>
      <c r="C30" s="7">
        <f>SUM(C14:C17)+C25+C27+C28</f>
        <v>9780</v>
      </c>
      <c r="D30" s="7">
        <f>SUM(D14:D17,D25,D27,D28)</f>
        <v>0</v>
      </c>
      <c r="E30" s="7">
        <f>SUM(E14:E17,E25,E27,E28)</f>
        <v>9780</v>
      </c>
      <c r="F30" s="7">
        <f>SUM(F14:F17,F25,F27,F28)</f>
        <v>10360</v>
      </c>
      <c r="G30" s="7">
        <f>SUM(G14:G17,G25,G27,G28)</f>
        <v>20140</v>
      </c>
      <c r="K30"/>
      <c r="L30"/>
      <c r="M30"/>
      <c r="N30"/>
      <c r="O30"/>
      <c r="P30"/>
    </row>
    <row r="31" spans="1:16" ht="14.45" customHeight="1" x14ac:dyDescent="0.25">
      <c r="K31"/>
      <c r="L31"/>
      <c r="M31"/>
      <c r="N31"/>
      <c r="O31"/>
      <c r="P31"/>
    </row>
    <row r="32" spans="1:16" ht="14.45" customHeight="1" x14ac:dyDescent="0.25">
      <c r="A32" s="5" t="s">
        <v>7</v>
      </c>
      <c r="C32" s="4"/>
      <c r="K32"/>
      <c r="L32"/>
      <c r="M32"/>
      <c r="N32"/>
      <c r="O32"/>
      <c r="P32"/>
    </row>
    <row r="33" spans="1:16" ht="14.45" customHeight="1" x14ac:dyDescent="0.2">
      <c r="B33" s="1" t="s">
        <v>8</v>
      </c>
      <c r="C33" s="4">
        <v>50</v>
      </c>
      <c r="D33" s="23"/>
      <c r="E33" s="9">
        <f t="shared" ref="E33:E34" si="5">SUM(C33:D33)</f>
        <v>50</v>
      </c>
      <c r="F33" s="9">
        <f t="shared" ref="F33:F37" si="6">G33-E33</f>
        <v>0</v>
      </c>
      <c r="G33" s="9">
        <f>E33</f>
        <v>50</v>
      </c>
      <c r="H33" s="20" t="s">
        <v>54</v>
      </c>
    </row>
    <row r="34" spans="1:16" ht="14.45" customHeight="1" x14ac:dyDescent="0.2">
      <c r="B34" s="1" t="s">
        <v>9</v>
      </c>
      <c r="C34" s="4">
        <v>10</v>
      </c>
      <c r="D34" s="24"/>
      <c r="E34" s="9">
        <f t="shared" si="5"/>
        <v>10</v>
      </c>
      <c r="F34" s="9">
        <f t="shared" si="6"/>
        <v>0</v>
      </c>
      <c r="G34" s="9">
        <f t="shared" ref="G34:G36" si="7">E34</f>
        <v>10</v>
      </c>
      <c r="H34" s="20" t="s">
        <v>54</v>
      </c>
    </row>
    <row r="35" spans="1:16" ht="14.45" customHeight="1" x14ac:dyDescent="0.25">
      <c r="B35" s="1" t="s">
        <v>37</v>
      </c>
      <c r="C35" s="4">
        <v>30</v>
      </c>
      <c r="D35" s="23"/>
      <c r="E35" s="9">
        <f>SUM(C35:D35)</f>
        <v>30</v>
      </c>
      <c r="F35" s="9">
        <f t="shared" si="6"/>
        <v>0</v>
      </c>
      <c r="G35" s="9">
        <f t="shared" si="7"/>
        <v>30</v>
      </c>
      <c r="H35" s="20" t="s">
        <v>54</v>
      </c>
      <c r="K35"/>
      <c r="L35"/>
      <c r="M35"/>
      <c r="N35"/>
      <c r="O35"/>
      <c r="P35"/>
    </row>
    <row r="36" spans="1:16" ht="14.45" customHeight="1" x14ac:dyDescent="0.25">
      <c r="B36" s="1" t="s">
        <v>39</v>
      </c>
      <c r="C36" s="4">
        <v>50</v>
      </c>
      <c r="D36" s="23"/>
      <c r="E36" s="9">
        <f t="shared" ref="E36:E37" si="8">SUM(C36:D36)</f>
        <v>50</v>
      </c>
      <c r="F36" s="9">
        <f t="shared" si="6"/>
        <v>0</v>
      </c>
      <c r="G36" s="9">
        <f t="shared" si="7"/>
        <v>50</v>
      </c>
      <c r="H36" s="20" t="s">
        <v>54</v>
      </c>
      <c r="K36"/>
      <c r="L36"/>
      <c r="M36"/>
      <c r="N36"/>
      <c r="O36"/>
      <c r="P36"/>
    </row>
    <row r="37" spans="1:16" ht="14.45" customHeight="1" x14ac:dyDescent="0.2">
      <c r="B37" s="1" t="s">
        <v>38</v>
      </c>
      <c r="C37" s="4">
        <v>0</v>
      </c>
      <c r="D37" s="24"/>
      <c r="E37" s="9">
        <f t="shared" si="8"/>
        <v>0</v>
      </c>
      <c r="F37" s="9">
        <f t="shared" si="6"/>
        <v>0</v>
      </c>
      <c r="G37" s="9">
        <f>E37</f>
        <v>0</v>
      </c>
      <c r="H37" s="20" t="s">
        <v>54</v>
      </c>
    </row>
    <row r="38" spans="1:16" ht="14.45" customHeight="1" x14ac:dyDescent="0.2">
      <c r="C38" s="4"/>
    </row>
    <row r="39" spans="1:16" ht="14.45" customHeight="1" x14ac:dyDescent="0.2">
      <c r="A39" s="5" t="s">
        <v>10</v>
      </c>
      <c r="C39" s="6">
        <f>SUM(C33:C38)</f>
        <v>140</v>
      </c>
      <c r="D39" s="6">
        <f>SUM(D33:D38)</f>
        <v>0</v>
      </c>
      <c r="E39" s="6">
        <f>SUM(E33:E38)</f>
        <v>140</v>
      </c>
      <c r="F39" s="6">
        <f>SUM(F33:F38)</f>
        <v>0</v>
      </c>
      <c r="G39" s="6">
        <f>SUM(G33:G38)</f>
        <v>140</v>
      </c>
    </row>
    <row r="40" spans="1:16" ht="14.45" customHeight="1" x14ac:dyDescent="0.2">
      <c r="C40" s="4"/>
    </row>
    <row r="41" spans="1:16" ht="14.45" customHeight="1" x14ac:dyDescent="0.2">
      <c r="A41" s="5" t="s">
        <v>11</v>
      </c>
      <c r="C41" s="6">
        <v>9640</v>
      </c>
      <c r="D41" s="6">
        <f>D30-D39</f>
        <v>0</v>
      </c>
      <c r="E41" s="6">
        <f>E30-E39</f>
        <v>9640</v>
      </c>
      <c r="F41" s="12">
        <f>G41-E41</f>
        <v>10360</v>
      </c>
      <c r="G41" s="6">
        <f>G9</f>
        <v>20000</v>
      </c>
    </row>
    <row r="42" spans="1:16" ht="14.45" customHeight="1" x14ac:dyDescent="0.2">
      <c r="C42" s="4"/>
    </row>
    <row r="43" spans="1:16" ht="14.45" customHeight="1" thickBot="1" x14ac:dyDescent="0.25">
      <c r="A43" s="5" t="s">
        <v>12</v>
      </c>
      <c r="C43" s="8">
        <f>C39+C41</f>
        <v>9780</v>
      </c>
      <c r="D43" s="8">
        <f t="shared" ref="D43:G43" si="9">D39+D41</f>
        <v>0</v>
      </c>
      <c r="E43" s="8">
        <f t="shared" si="9"/>
        <v>9780</v>
      </c>
      <c r="F43" s="8">
        <f t="shared" si="9"/>
        <v>10360</v>
      </c>
      <c r="G43" s="8">
        <f t="shared" si="9"/>
        <v>20140</v>
      </c>
    </row>
    <row r="44" spans="1:16" ht="14.45" customHeight="1" x14ac:dyDescent="0.2">
      <c r="C44" s="4">
        <f>C30-C43</f>
        <v>0</v>
      </c>
      <c r="D44" s="4">
        <f>D30-D43</f>
        <v>0</v>
      </c>
      <c r="E44" s="4">
        <f t="shared" ref="E44:G44" si="10">E30-E43</f>
        <v>0</v>
      </c>
      <c r="F44" s="4">
        <f t="shared" si="10"/>
        <v>0</v>
      </c>
      <c r="G44" s="4">
        <f t="shared" si="10"/>
        <v>0</v>
      </c>
    </row>
    <row r="45" spans="1:16" ht="14.45" customHeight="1" x14ac:dyDescent="0.2">
      <c r="C45" s="4"/>
    </row>
    <row r="46" spans="1:16" x14ac:dyDescent="0.2">
      <c r="C46" s="4"/>
      <c r="E46" s="3"/>
    </row>
    <row r="47" spans="1:16" x14ac:dyDescent="0.2">
      <c r="B47" s="1" t="s">
        <v>42</v>
      </c>
      <c r="C47" s="4"/>
      <c r="E47" s="3"/>
      <c r="G47" s="13">
        <v>0.3</v>
      </c>
    </row>
    <row r="48" spans="1:16" x14ac:dyDescent="0.2">
      <c r="B48" s="1" t="s">
        <v>43</v>
      </c>
      <c r="C48" s="4"/>
      <c r="E48" s="3"/>
      <c r="G48" s="16">
        <f>G47-G8</f>
        <v>0.19999999999999998</v>
      </c>
    </row>
    <row r="49" spans="2:7" x14ac:dyDescent="0.2">
      <c r="B49" s="1" t="s">
        <v>55</v>
      </c>
      <c r="C49" s="4"/>
      <c r="E49" s="3"/>
      <c r="G49" s="16">
        <f>1-G48/G47</f>
        <v>0.33333333333333337</v>
      </c>
    </row>
    <row r="50" spans="2:7" x14ac:dyDescent="0.2">
      <c r="C50" s="4"/>
      <c r="E50" s="3"/>
    </row>
    <row r="51" spans="2:7" x14ac:dyDescent="0.2">
      <c r="B51" s="1" t="s">
        <v>25</v>
      </c>
      <c r="C51" s="4"/>
      <c r="E51" s="3"/>
      <c r="G51" s="15">
        <v>3000</v>
      </c>
    </row>
    <row r="52" spans="2:7" x14ac:dyDescent="0.2">
      <c r="B52" s="1" t="s">
        <v>55</v>
      </c>
      <c r="C52" s="4"/>
      <c r="E52" s="3"/>
      <c r="G52" s="16">
        <f>G49</f>
        <v>0.33333333333333337</v>
      </c>
    </row>
    <row r="53" spans="2:7" x14ac:dyDescent="0.2">
      <c r="B53" s="1" t="s">
        <v>44</v>
      </c>
      <c r="C53" s="4"/>
      <c r="E53" s="3"/>
      <c r="G53" s="9">
        <f>G51*G52</f>
        <v>1000.0000000000001</v>
      </c>
    </row>
    <row r="54" spans="2:7" x14ac:dyDescent="0.2">
      <c r="C54" s="4"/>
      <c r="E54" s="3"/>
    </row>
    <row r="55" spans="2:7" x14ac:dyDescent="0.2">
      <c r="C55" s="4"/>
      <c r="E55" s="3"/>
    </row>
    <row r="56" spans="2:7" x14ac:dyDescent="0.2">
      <c r="B56" s="1" t="s">
        <v>26</v>
      </c>
      <c r="G56" s="9">
        <f>G7</f>
        <v>2000</v>
      </c>
    </row>
    <row r="57" spans="2:7" x14ac:dyDescent="0.2">
      <c r="B57" s="1" t="s">
        <v>44</v>
      </c>
      <c r="C57" s="11"/>
      <c r="D57" s="11"/>
      <c r="G57" s="17">
        <f>G53</f>
        <v>1000.0000000000001</v>
      </c>
    </row>
    <row r="58" spans="2:7" x14ac:dyDescent="0.2">
      <c r="B58" s="1" t="s">
        <v>27</v>
      </c>
      <c r="G58" s="9">
        <f>G56-G57</f>
        <v>999.99999999999989</v>
      </c>
    </row>
    <row r="60" spans="2:7" x14ac:dyDescent="0.2">
      <c r="B60" s="1" t="s">
        <v>28</v>
      </c>
    </row>
    <row r="61" spans="2:7" x14ac:dyDescent="0.2">
      <c r="B61" s="10" t="s">
        <v>40</v>
      </c>
      <c r="G61" s="9">
        <f>(F15+F16+F17)/$F$41*$G$58</f>
        <v>0</v>
      </c>
    </row>
    <row r="62" spans="2:7" x14ac:dyDescent="0.2">
      <c r="B62" s="10" t="s">
        <v>31</v>
      </c>
      <c r="G62" s="9">
        <f>F19/$F$41*$G$58</f>
        <v>0</v>
      </c>
    </row>
    <row r="63" spans="2:7" x14ac:dyDescent="0.2">
      <c r="B63" s="10" t="s">
        <v>32</v>
      </c>
      <c r="G63" s="9">
        <f t="shared" ref="G63:G67" si="11">F20/$F$41*$G$58</f>
        <v>0</v>
      </c>
    </row>
    <row r="64" spans="2:7" x14ac:dyDescent="0.2">
      <c r="B64" s="10" t="s">
        <v>33</v>
      </c>
      <c r="G64" s="9">
        <f t="shared" si="11"/>
        <v>0</v>
      </c>
    </row>
    <row r="65" spans="2:7" x14ac:dyDescent="0.2">
      <c r="B65" s="10" t="s">
        <v>34</v>
      </c>
      <c r="G65" s="9">
        <f t="shared" si="11"/>
        <v>0</v>
      </c>
    </row>
    <row r="66" spans="2:7" x14ac:dyDescent="0.2">
      <c r="B66" s="10" t="s">
        <v>35</v>
      </c>
      <c r="G66" s="9">
        <f t="shared" si="11"/>
        <v>0</v>
      </c>
    </row>
    <row r="67" spans="2:7" x14ac:dyDescent="0.2">
      <c r="B67" s="10" t="s">
        <v>36</v>
      </c>
      <c r="G67" s="9">
        <f t="shared" si="11"/>
        <v>0</v>
      </c>
    </row>
    <row r="68" spans="2:7" x14ac:dyDescent="0.2">
      <c r="B68" s="10" t="s">
        <v>5</v>
      </c>
      <c r="G68" s="19">
        <f>F27/$F$41*$G$58</f>
        <v>999.99999999999989</v>
      </c>
    </row>
    <row r="69" spans="2:7" x14ac:dyDescent="0.2">
      <c r="G69" s="9">
        <f>SUM(G61:G68)</f>
        <v>999.99999999999989</v>
      </c>
    </row>
    <row r="71" spans="2:7" x14ac:dyDescent="0.2">
      <c r="B71" s="1" t="s">
        <v>13</v>
      </c>
      <c r="G71" s="9">
        <f>G58-G69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74AE-6951-4909-9A77-8950231B7A88}">
  <dimension ref="A1:E28"/>
  <sheetViews>
    <sheetView tabSelected="1" workbookViewId="0">
      <selection activeCell="B19" sqref="B19"/>
    </sheetView>
  </sheetViews>
  <sheetFormatPr defaultRowHeight="15" x14ac:dyDescent="0.25"/>
  <cols>
    <col min="1" max="1" width="5.140625" customWidth="1"/>
    <col min="2" max="2" width="109.28515625" bestFit="1" customWidth="1"/>
    <col min="3" max="3" width="11.5703125" customWidth="1"/>
    <col min="4" max="4" width="2.28515625" customWidth="1"/>
    <col min="5" max="5" width="105" bestFit="1" customWidth="1"/>
  </cols>
  <sheetData>
    <row r="1" spans="1:5" x14ac:dyDescent="0.25">
      <c r="A1" s="14" t="s">
        <v>15</v>
      </c>
    </row>
    <row r="2" spans="1:5" x14ac:dyDescent="0.25">
      <c r="A2" s="14" t="s">
        <v>66</v>
      </c>
    </row>
    <row r="3" spans="1:5" x14ac:dyDescent="0.25">
      <c r="A3" s="14" t="s">
        <v>17</v>
      </c>
    </row>
    <row r="5" spans="1:5" ht="30" x14ac:dyDescent="0.25">
      <c r="B5" s="25" t="s">
        <v>56</v>
      </c>
      <c r="C5" s="29" t="s">
        <v>59</v>
      </c>
      <c r="E5" s="25" t="s">
        <v>67</v>
      </c>
    </row>
    <row r="6" spans="1:5" x14ac:dyDescent="0.25">
      <c r="B6" s="27" t="s">
        <v>77</v>
      </c>
    </row>
    <row r="7" spans="1:5" x14ac:dyDescent="0.25">
      <c r="B7" s="28" t="s">
        <v>58</v>
      </c>
      <c r="E7" s="26" t="s">
        <v>78</v>
      </c>
    </row>
    <row r="8" spans="1:5" x14ac:dyDescent="0.25">
      <c r="B8" s="28" t="s">
        <v>60</v>
      </c>
      <c r="E8" s="26" t="s">
        <v>79</v>
      </c>
    </row>
    <row r="9" spans="1:5" x14ac:dyDescent="0.25">
      <c r="B9" s="28" t="s">
        <v>61</v>
      </c>
      <c r="E9" s="26" t="s">
        <v>79</v>
      </c>
    </row>
    <row r="10" spans="1:5" x14ac:dyDescent="0.25">
      <c r="B10" s="28" t="s">
        <v>62</v>
      </c>
      <c r="E10" s="26" t="s">
        <v>80</v>
      </c>
    </row>
    <row r="11" spans="1:5" x14ac:dyDescent="0.25">
      <c r="E11" s="26"/>
    </row>
    <row r="12" spans="1:5" x14ac:dyDescent="0.25">
      <c r="B12" s="27" t="s">
        <v>68</v>
      </c>
      <c r="E12" s="26"/>
    </row>
    <row r="13" spans="1:5" x14ac:dyDescent="0.25">
      <c r="B13" s="28" t="s">
        <v>72</v>
      </c>
      <c r="E13" s="26" t="s">
        <v>79</v>
      </c>
    </row>
    <row r="14" spans="1:5" x14ac:dyDescent="0.25">
      <c r="B14" s="28" t="s">
        <v>71</v>
      </c>
      <c r="E14" s="26" t="s">
        <v>81</v>
      </c>
    </row>
    <row r="15" spans="1:5" x14ac:dyDescent="0.25">
      <c r="E15" s="26"/>
    </row>
    <row r="16" spans="1:5" x14ac:dyDescent="0.25">
      <c r="B16" s="27" t="s">
        <v>63</v>
      </c>
      <c r="E16" s="26"/>
    </row>
    <row r="17" spans="2:5" x14ac:dyDescent="0.25">
      <c r="B17" s="28" t="s">
        <v>57</v>
      </c>
      <c r="E17" s="26" t="s">
        <v>82</v>
      </c>
    </row>
    <row r="18" spans="2:5" x14ac:dyDescent="0.25">
      <c r="B18" s="28" t="s">
        <v>65</v>
      </c>
      <c r="E18" s="26" t="s">
        <v>83</v>
      </c>
    </row>
    <row r="19" spans="2:5" x14ac:dyDescent="0.25">
      <c r="B19" s="28" t="s">
        <v>64</v>
      </c>
      <c r="E19" s="26" t="s">
        <v>84</v>
      </c>
    </row>
    <row r="20" spans="2:5" x14ac:dyDescent="0.25">
      <c r="B20" s="28" t="s">
        <v>69</v>
      </c>
      <c r="E20" s="26" t="s">
        <v>85</v>
      </c>
    </row>
    <row r="21" spans="2:5" x14ac:dyDescent="0.25">
      <c r="B21" s="28" t="s">
        <v>70</v>
      </c>
      <c r="E21" s="26" t="s">
        <v>86</v>
      </c>
    </row>
    <row r="22" spans="2:5" x14ac:dyDescent="0.25">
      <c r="B22" s="28" t="s">
        <v>91</v>
      </c>
      <c r="E22" s="26" t="s">
        <v>88</v>
      </c>
    </row>
    <row r="23" spans="2:5" x14ac:dyDescent="0.25">
      <c r="B23" s="28" t="s">
        <v>73</v>
      </c>
      <c r="E23" s="26" t="s">
        <v>87</v>
      </c>
    </row>
    <row r="24" spans="2:5" x14ac:dyDescent="0.25">
      <c r="E24" s="26"/>
    </row>
    <row r="25" spans="2:5" x14ac:dyDescent="0.25">
      <c r="B25" s="27" t="s">
        <v>74</v>
      </c>
      <c r="E25" s="26"/>
    </row>
    <row r="26" spans="2:5" x14ac:dyDescent="0.25">
      <c r="B26" s="28" t="s">
        <v>75</v>
      </c>
      <c r="E26" s="26" t="s">
        <v>89</v>
      </c>
    </row>
    <row r="27" spans="2:5" x14ac:dyDescent="0.25">
      <c r="B27" s="28" t="s">
        <v>76</v>
      </c>
      <c r="E27" s="26" t="s">
        <v>90</v>
      </c>
    </row>
    <row r="28" spans="2:5" x14ac:dyDescent="0.25">
      <c r="B28" s="28"/>
      <c r="E28" s="26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9844-EF80-47BC-86E1-35C808057B7E}">
  <sheetPr>
    <tabColor rgb="FFFF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B255-555F-41DF-9060-8156D10959A9}">
  <dimension ref="A1:P71"/>
  <sheetViews>
    <sheetView workbookViewId="0">
      <selection activeCell="K13" sqref="K13"/>
    </sheetView>
  </sheetViews>
  <sheetFormatPr defaultColWidth="9.140625" defaultRowHeight="12" x14ac:dyDescent="0.2"/>
  <cols>
    <col min="1" max="1" width="3.42578125" style="5" customWidth="1"/>
    <col min="2" max="2" width="28.28515625" style="1" customWidth="1"/>
    <col min="3" max="7" width="16.140625" style="1" customWidth="1"/>
    <col min="8" max="10" width="9.140625" style="1"/>
    <col min="11" max="11" width="15.140625" style="1" bestFit="1" customWidth="1"/>
    <col min="12" max="12" width="9.85546875" style="1" bestFit="1" customWidth="1"/>
    <col min="13" max="13" width="10.42578125" style="1" bestFit="1" customWidth="1"/>
    <col min="14" max="14" width="10.140625" style="1" customWidth="1"/>
    <col min="15" max="16384" width="9.140625" style="1"/>
  </cols>
  <sheetData>
    <row r="1" spans="1:16" ht="14.45" customHeight="1" x14ac:dyDescent="0.2">
      <c r="A1" s="67" t="s">
        <v>92</v>
      </c>
      <c r="B1" s="68"/>
      <c r="C1" s="68"/>
      <c r="D1" s="68"/>
      <c r="E1" s="68"/>
      <c r="F1" s="68"/>
      <c r="G1" s="69"/>
      <c r="H1" s="1" t="s">
        <v>93</v>
      </c>
      <c r="I1" s="1" t="s">
        <v>94</v>
      </c>
    </row>
    <row r="2" spans="1:16" ht="14.45" customHeight="1" x14ac:dyDescent="0.2">
      <c r="A2" s="70"/>
      <c r="B2" s="71"/>
      <c r="C2" s="71"/>
      <c r="D2" s="71"/>
      <c r="E2" s="71"/>
      <c r="F2" s="71"/>
      <c r="G2" s="72"/>
      <c r="I2" s="1" t="s">
        <v>95</v>
      </c>
    </row>
    <row r="3" spans="1:16" ht="14.45" customHeight="1" x14ac:dyDescent="0.2">
      <c r="A3" s="70"/>
      <c r="B3" s="71"/>
      <c r="C3" s="71"/>
      <c r="D3" s="71"/>
      <c r="E3" s="71"/>
      <c r="F3" s="71"/>
      <c r="G3" s="72"/>
    </row>
    <row r="4" spans="1:16" ht="14.45" customHeight="1" thickBot="1" x14ac:dyDescent="0.25">
      <c r="A4" s="73"/>
      <c r="B4" s="74"/>
      <c r="C4" s="74"/>
      <c r="D4" s="74"/>
      <c r="E4" s="74"/>
      <c r="F4" s="74"/>
      <c r="G4" s="75"/>
    </row>
    <row r="5" spans="1:16" ht="14.45" customHeight="1" x14ac:dyDescent="0.2"/>
    <row r="6" spans="1:16" ht="14.45" customHeight="1" x14ac:dyDescent="0.2"/>
    <row r="7" spans="1:16" ht="14.45" customHeight="1" x14ac:dyDescent="0.2">
      <c r="B7" s="1" t="s">
        <v>18</v>
      </c>
      <c r="G7" s="15">
        <v>2000</v>
      </c>
      <c r="H7" s="34"/>
    </row>
    <row r="8" spans="1:16" ht="14.45" customHeight="1" x14ac:dyDescent="0.2">
      <c r="B8" s="1" t="s">
        <v>19</v>
      </c>
      <c r="G8" s="13">
        <v>0.1</v>
      </c>
      <c r="H8" s="34"/>
    </row>
    <row r="9" spans="1:16" ht="14.45" customHeight="1" x14ac:dyDescent="0.2">
      <c r="B9" s="1" t="s">
        <v>0</v>
      </c>
      <c r="G9" s="9">
        <f>G7/G8</f>
        <v>20000</v>
      </c>
    </row>
    <row r="10" spans="1:16" ht="14.45" customHeight="1" x14ac:dyDescent="0.2"/>
    <row r="11" spans="1:16" ht="14.45" customHeight="1" x14ac:dyDescent="0.2"/>
    <row r="12" spans="1:16" ht="36.75" x14ac:dyDescent="0.25">
      <c r="C12" s="2" t="s">
        <v>21</v>
      </c>
      <c r="D12" s="2" t="s">
        <v>20</v>
      </c>
      <c r="E12" s="2" t="s">
        <v>22</v>
      </c>
      <c r="F12" s="2" t="s">
        <v>23</v>
      </c>
      <c r="G12" s="2" t="s">
        <v>24</v>
      </c>
      <c r="K12"/>
      <c r="L12"/>
      <c r="M12"/>
      <c r="N12"/>
      <c r="O12"/>
      <c r="P12"/>
    </row>
    <row r="13" spans="1:16" ht="15" x14ac:dyDescent="0.25">
      <c r="A13" s="5" t="s">
        <v>1</v>
      </c>
      <c r="K13"/>
      <c r="L13"/>
      <c r="M13"/>
      <c r="N13"/>
      <c r="O13"/>
      <c r="P13"/>
    </row>
    <row r="14" spans="1:16" ht="15" x14ac:dyDescent="0.25">
      <c r="B14" s="1" t="s">
        <v>29</v>
      </c>
      <c r="C14" s="4"/>
      <c r="D14" s="4">
        <v>0</v>
      </c>
      <c r="E14" s="9">
        <f>SUM(C14:D14)</f>
        <v>0</v>
      </c>
      <c r="F14" s="9">
        <f>G14-E14</f>
        <v>0</v>
      </c>
      <c r="G14" s="9">
        <f>E14</f>
        <v>0</v>
      </c>
      <c r="H14" s="20"/>
      <c r="K14"/>
      <c r="L14"/>
      <c r="M14"/>
      <c r="N14"/>
      <c r="O14"/>
      <c r="P14"/>
    </row>
    <row r="15" spans="1:16" ht="15" x14ac:dyDescent="0.25">
      <c r="B15" s="1" t="s">
        <v>30</v>
      </c>
      <c r="C15" s="4"/>
      <c r="D15" s="21"/>
      <c r="E15" s="9">
        <f t="shared" ref="E15:E24" si="0">SUM(C15:D15)</f>
        <v>0</v>
      </c>
      <c r="F15" s="9">
        <f t="shared" ref="F15:F24" si="1">G15-E15</f>
        <v>0</v>
      </c>
      <c r="G15" s="9">
        <f t="shared" ref="G15:G16" si="2">E15</f>
        <v>0</v>
      </c>
      <c r="H15" s="20"/>
      <c r="K15"/>
      <c r="L15"/>
      <c r="M15"/>
      <c r="N15"/>
      <c r="O15"/>
      <c r="P15"/>
    </row>
    <row r="16" spans="1:16" ht="15" x14ac:dyDescent="0.25">
      <c r="B16" s="1" t="s">
        <v>2</v>
      </c>
      <c r="C16" s="4"/>
      <c r="D16" s="21"/>
      <c r="E16" s="9">
        <f t="shared" si="0"/>
        <v>0</v>
      </c>
      <c r="F16" s="9">
        <f t="shared" si="1"/>
        <v>0</v>
      </c>
      <c r="G16" s="9">
        <f t="shared" si="2"/>
        <v>0</v>
      </c>
      <c r="H16" s="20"/>
      <c r="K16"/>
      <c r="L16"/>
      <c r="M16"/>
      <c r="N16"/>
      <c r="O16"/>
      <c r="P16"/>
    </row>
    <row r="17" spans="1:16" ht="15" x14ac:dyDescent="0.25">
      <c r="B17" s="1" t="s">
        <v>3</v>
      </c>
      <c r="C17" s="4"/>
      <c r="D17" s="21"/>
      <c r="E17" s="9">
        <f t="shared" si="0"/>
        <v>0</v>
      </c>
      <c r="F17" s="9">
        <f t="shared" si="1"/>
        <v>0</v>
      </c>
      <c r="G17" s="9">
        <f>E17</f>
        <v>0</v>
      </c>
      <c r="H17" s="20"/>
      <c r="K17"/>
      <c r="L17"/>
      <c r="M17"/>
      <c r="N17"/>
      <c r="O17"/>
      <c r="P17"/>
    </row>
    <row r="18" spans="1:16" ht="15" x14ac:dyDescent="0.25">
      <c r="B18" s="1" t="s">
        <v>41</v>
      </c>
      <c r="C18" s="4"/>
      <c r="D18" s="4"/>
      <c r="E18" s="9"/>
      <c r="F18" s="9"/>
      <c r="G18" s="9"/>
      <c r="K18"/>
      <c r="L18"/>
      <c r="M18"/>
      <c r="N18"/>
      <c r="O18"/>
      <c r="P18"/>
    </row>
    <row r="19" spans="1:16" ht="15" x14ac:dyDescent="0.25">
      <c r="B19" s="10" t="s">
        <v>31</v>
      </c>
      <c r="C19" s="4"/>
      <c r="D19" s="21"/>
      <c r="E19" s="9">
        <f t="shared" si="0"/>
        <v>0</v>
      </c>
      <c r="F19" s="9">
        <f t="shared" si="1"/>
        <v>0</v>
      </c>
      <c r="G19" s="9">
        <f>C19</f>
        <v>0</v>
      </c>
      <c r="H19" s="20"/>
      <c r="K19"/>
      <c r="L19"/>
      <c r="M19"/>
      <c r="N19"/>
      <c r="O19"/>
      <c r="P19"/>
    </row>
    <row r="20" spans="1:16" ht="15" x14ac:dyDescent="0.25">
      <c r="B20" s="10" t="s">
        <v>32</v>
      </c>
      <c r="C20" s="4"/>
      <c r="D20" s="21"/>
      <c r="E20" s="9">
        <f t="shared" si="0"/>
        <v>0</v>
      </c>
      <c r="F20" s="9">
        <f t="shared" si="1"/>
        <v>0</v>
      </c>
      <c r="G20" s="9">
        <f t="shared" ref="G20:G21" si="3">C20</f>
        <v>0</v>
      </c>
      <c r="H20" s="20"/>
      <c r="K20"/>
      <c r="L20"/>
      <c r="M20"/>
      <c r="N20"/>
      <c r="O20"/>
      <c r="P20"/>
    </row>
    <row r="21" spans="1:16" ht="15" x14ac:dyDescent="0.25">
      <c r="B21" s="10" t="s">
        <v>33</v>
      </c>
      <c r="C21" s="4"/>
      <c r="D21" s="21"/>
      <c r="E21" s="9">
        <f t="shared" si="0"/>
        <v>0</v>
      </c>
      <c r="F21" s="9">
        <f t="shared" si="1"/>
        <v>0</v>
      </c>
      <c r="G21" s="9">
        <f t="shared" si="3"/>
        <v>0</v>
      </c>
      <c r="H21" s="20"/>
      <c r="K21"/>
      <c r="L21"/>
      <c r="M21"/>
      <c r="N21"/>
      <c r="O21"/>
      <c r="P21"/>
    </row>
    <row r="22" spans="1:16" ht="15" x14ac:dyDescent="0.25">
      <c r="B22" s="10" t="s">
        <v>34</v>
      </c>
      <c r="C22" s="4"/>
      <c r="D22" s="21"/>
      <c r="E22" s="9">
        <f t="shared" si="0"/>
        <v>0</v>
      </c>
      <c r="F22" s="9">
        <f t="shared" si="1"/>
        <v>0</v>
      </c>
      <c r="G22" s="15">
        <v>0</v>
      </c>
      <c r="H22" s="20"/>
      <c r="K22"/>
      <c r="L22"/>
      <c r="M22"/>
      <c r="N22"/>
      <c r="O22"/>
      <c r="P22"/>
    </row>
    <row r="23" spans="1:16" ht="15" x14ac:dyDescent="0.25">
      <c r="B23" s="10" t="s">
        <v>35</v>
      </c>
      <c r="C23" s="4"/>
      <c r="D23" s="21"/>
      <c r="E23" s="9">
        <f t="shared" si="0"/>
        <v>0</v>
      </c>
      <c r="F23" s="9">
        <f t="shared" si="1"/>
        <v>0</v>
      </c>
      <c r="G23" s="15">
        <v>0</v>
      </c>
      <c r="H23" s="20"/>
      <c r="K23"/>
      <c r="L23"/>
      <c r="M23"/>
      <c r="N23"/>
      <c r="O23"/>
      <c r="P23"/>
    </row>
    <row r="24" spans="1:16" ht="15" x14ac:dyDescent="0.25">
      <c r="B24" s="10" t="s">
        <v>36</v>
      </c>
      <c r="C24" s="18"/>
      <c r="D24" s="22"/>
      <c r="E24" s="19">
        <f t="shared" si="0"/>
        <v>0</v>
      </c>
      <c r="F24" s="19">
        <f t="shared" si="1"/>
        <v>0</v>
      </c>
      <c r="G24" s="19">
        <f>C24</f>
        <v>0</v>
      </c>
      <c r="H24" s="20"/>
      <c r="K24"/>
      <c r="L24"/>
      <c r="M24"/>
      <c r="N24"/>
      <c r="O24"/>
      <c r="P24"/>
    </row>
    <row r="25" spans="1:16" ht="15" x14ac:dyDescent="0.25">
      <c r="B25" s="1" t="s">
        <v>14</v>
      </c>
      <c r="C25" s="4">
        <f>SUM(C19:C24)</f>
        <v>0</v>
      </c>
      <c r="D25" s="4">
        <f>SUM(D19:D24)</f>
        <v>0</v>
      </c>
      <c r="E25" s="4">
        <f>SUM(E19:E24)</f>
        <v>0</v>
      </c>
      <c r="F25" s="4">
        <f>SUM(F19:F24)</f>
        <v>0</v>
      </c>
      <c r="G25" s="4">
        <f>SUM(G19:G24)</f>
        <v>0</v>
      </c>
      <c r="K25"/>
      <c r="L25"/>
      <c r="M25"/>
      <c r="N25"/>
      <c r="O25"/>
      <c r="P25"/>
    </row>
    <row r="26" spans="1:16" ht="15" x14ac:dyDescent="0.25">
      <c r="C26" s="4"/>
      <c r="D26" s="4"/>
      <c r="K26"/>
      <c r="L26"/>
      <c r="M26"/>
      <c r="N26"/>
      <c r="O26"/>
      <c r="P26"/>
    </row>
    <row r="27" spans="1:16" ht="15" x14ac:dyDescent="0.25">
      <c r="B27" s="1" t="s">
        <v>5</v>
      </c>
      <c r="C27" s="4"/>
      <c r="D27" s="21"/>
      <c r="E27" s="9">
        <f>SUM(C27:D27)</f>
        <v>0</v>
      </c>
      <c r="F27" s="9">
        <f>F41-F28-F25-SUM(F14:F17)</f>
        <v>20000</v>
      </c>
      <c r="G27" s="9">
        <f>SUM(E27:F27)</f>
        <v>20000</v>
      </c>
      <c r="H27" s="20"/>
      <c r="K27"/>
      <c r="L27"/>
      <c r="M27"/>
      <c r="N27"/>
      <c r="O27"/>
      <c r="P27"/>
    </row>
    <row r="28" spans="1:16" ht="14.45" customHeight="1" x14ac:dyDescent="0.25">
      <c r="B28" s="1" t="s">
        <v>4</v>
      </c>
      <c r="C28" s="4"/>
      <c r="D28" s="21"/>
      <c r="E28" s="9">
        <f>SUM(C28:D28)</f>
        <v>0</v>
      </c>
      <c r="F28" s="9">
        <f t="shared" ref="F28" si="4">G28-E28</f>
        <v>0</v>
      </c>
      <c r="G28" s="9">
        <f>E28</f>
        <v>0</v>
      </c>
      <c r="H28" s="20"/>
      <c r="K28"/>
      <c r="L28"/>
      <c r="M28"/>
      <c r="N28"/>
      <c r="O28"/>
      <c r="P28"/>
    </row>
    <row r="29" spans="1:16" ht="14.45" customHeight="1" x14ac:dyDescent="0.25">
      <c r="C29" s="4"/>
      <c r="K29"/>
      <c r="L29"/>
      <c r="M29"/>
      <c r="N29"/>
      <c r="O29"/>
      <c r="P29"/>
    </row>
    <row r="30" spans="1:16" ht="14.45" customHeight="1" thickBot="1" x14ac:dyDescent="0.3">
      <c r="A30" s="5" t="s">
        <v>6</v>
      </c>
      <c r="C30" s="7">
        <f>SUM(C14:C17)+C25+C27+C28</f>
        <v>0</v>
      </c>
      <c r="D30" s="7">
        <f>SUM(D14:D17,D25,D27,D28)</f>
        <v>0</v>
      </c>
      <c r="E30" s="7">
        <f>SUM(E14:E17,E25,E27,E28)</f>
        <v>0</v>
      </c>
      <c r="F30" s="7">
        <f>SUM(F14:F17,F25,F27,F28)</f>
        <v>20000</v>
      </c>
      <c r="G30" s="7">
        <f>SUM(G14:G17,G25,G27,G28)</f>
        <v>20000</v>
      </c>
      <c r="K30"/>
      <c r="L30"/>
      <c r="M30"/>
      <c r="N30"/>
      <c r="O30"/>
      <c r="P30"/>
    </row>
    <row r="31" spans="1:16" ht="14.45" customHeight="1" x14ac:dyDescent="0.25">
      <c r="K31"/>
      <c r="L31"/>
      <c r="M31"/>
      <c r="N31"/>
      <c r="O31"/>
      <c r="P31"/>
    </row>
    <row r="32" spans="1:16" ht="14.45" customHeight="1" x14ac:dyDescent="0.25">
      <c r="A32" s="5" t="s">
        <v>7</v>
      </c>
      <c r="C32" s="4"/>
      <c r="K32"/>
      <c r="L32"/>
      <c r="M32"/>
      <c r="N32"/>
      <c r="O32"/>
      <c r="P32"/>
    </row>
    <row r="33" spans="1:16" ht="14.45" customHeight="1" x14ac:dyDescent="0.2">
      <c r="B33" s="1" t="s">
        <v>8</v>
      </c>
      <c r="C33" s="4"/>
      <c r="D33" s="23"/>
      <c r="E33" s="9">
        <f t="shared" ref="E33:E34" si="5">SUM(C33:D33)</f>
        <v>0</v>
      </c>
      <c r="F33" s="9">
        <f t="shared" ref="F33:F37" si="6">G33-E33</f>
        <v>0</v>
      </c>
      <c r="G33" s="9">
        <f>E33</f>
        <v>0</v>
      </c>
      <c r="H33" s="20"/>
    </row>
    <row r="34" spans="1:16" ht="14.45" customHeight="1" x14ac:dyDescent="0.2">
      <c r="B34" s="1" t="s">
        <v>9</v>
      </c>
      <c r="C34" s="4"/>
      <c r="D34" s="24"/>
      <c r="E34" s="9">
        <f t="shared" si="5"/>
        <v>0</v>
      </c>
      <c r="F34" s="9">
        <f t="shared" si="6"/>
        <v>0</v>
      </c>
      <c r="G34" s="9">
        <f t="shared" ref="G34:G36" si="7">E34</f>
        <v>0</v>
      </c>
      <c r="H34" s="20"/>
    </row>
    <row r="35" spans="1:16" ht="14.45" customHeight="1" x14ac:dyDescent="0.25">
      <c r="B35" s="1" t="s">
        <v>37</v>
      </c>
      <c r="C35" s="4"/>
      <c r="D35" s="23"/>
      <c r="E35" s="9">
        <f>SUM(C35:D35)</f>
        <v>0</v>
      </c>
      <c r="F35" s="9">
        <f t="shared" si="6"/>
        <v>0</v>
      </c>
      <c r="G35" s="9">
        <f t="shared" si="7"/>
        <v>0</v>
      </c>
      <c r="H35" s="20"/>
      <c r="K35"/>
      <c r="L35"/>
      <c r="M35"/>
      <c r="N35"/>
      <c r="O35"/>
      <c r="P35"/>
    </row>
    <row r="36" spans="1:16" ht="14.45" customHeight="1" x14ac:dyDescent="0.25">
      <c r="B36" s="1" t="s">
        <v>39</v>
      </c>
      <c r="C36" s="4"/>
      <c r="D36" s="23"/>
      <c r="E36" s="9">
        <f t="shared" ref="E36:E37" si="8">SUM(C36:D36)</f>
        <v>0</v>
      </c>
      <c r="F36" s="9">
        <f t="shared" si="6"/>
        <v>0</v>
      </c>
      <c r="G36" s="9">
        <f t="shared" si="7"/>
        <v>0</v>
      </c>
      <c r="H36" s="20"/>
      <c r="K36"/>
      <c r="L36"/>
      <c r="M36"/>
      <c r="N36"/>
      <c r="O36"/>
      <c r="P36"/>
    </row>
    <row r="37" spans="1:16" ht="14.45" customHeight="1" x14ac:dyDescent="0.2">
      <c r="B37" s="1" t="s">
        <v>38</v>
      </c>
      <c r="C37" s="4"/>
      <c r="D37" s="24"/>
      <c r="E37" s="9">
        <f t="shared" si="8"/>
        <v>0</v>
      </c>
      <c r="F37" s="9">
        <f t="shared" si="6"/>
        <v>0</v>
      </c>
      <c r="G37" s="9">
        <f>E37</f>
        <v>0</v>
      </c>
      <c r="H37" s="20"/>
    </row>
    <row r="38" spans="1:16" ht="14.45" customHeight="1" x14ac:dyDescent="0.2">
      <c r="C38" s="4"/>
    </row>
    <row r="39" spans="1:16" ht="14.45" customHeight="1" x14ac:dyDescent="0.2">
      <c r="A39" s="5" t="s">
        <v>10</v>
      </c>
      <c r="C39" s="6">
        <f>SUM(C33:C38)</f>
        <v>0</v>
      </c>
      <c r="D39" s="6">
        <f>SUM(D33:D38)</f>
        <v>0</v>
      </c>
      <c r="E39" s="6">
        <f>SUM(E33:E38)</f>
        <v>0</v>
      </c>
      <c r="F39" s="6">
        <f>SUM(F33:F38)</f>
        <v>0</v>
      </c>
      <c r="G39" s="6">
        <f>SUM(G33:G38)</f>
        <v>0</v>
      </c>
    </row>
    <row r="40" spans="1:16" ht="14.45" customHeight="1" x14ac:dyDescent="0.2">
      <c r="C40" s="4"/>
    </row>
    <row r="41" spans="1:16" ht="14.45" customHeight="1" x14ac:dyDescent="0.2">
      <c r="A41" s="5" t="s">
        <v>11</v>
      </c>
      <c r="C41" s="6"/>
      <c r="D41" s="6">
        <f>D30-D39</f>
        <v>0</v>
      </c>
      <c r="E41" s="6">
        <f>E30-E39</f>
        <v>0</v>
      </c>
      <c r="F41" s="12">
        <f>G41-E41</f>
        <v>20000</v>
      </c>
      <c r="G41" s="6">
        <f>G9</f>
        <v>20000</v>
      </c>
    </row>
    <row r="42" spans="1:16" ht="14.45" customHeight="1" x14ac:dyDescent="0.2">
      <c r="C42" s="4"/>
    </row>
    <row r="43" spans="1:16" ht="14.45" customHeight="1" thickBot="1" x14ac:dyDescent="0.25">
      <c r="A43" s="5" t="s">
        <v>12</v>
      </c>
      <c r="C43" s="8">
        <f>C39+C41</f>
        <v>0</v>
      </c>
      <c r="D43" s="8">
        <f t="shared" ref="D43:G43" si="9">D39+D41</f>
        <v>0</v>
      </c>
      <c r="E43" s="8">
        <f t="shared" si="9"/>
        <v>0</v>
      </c>
      <c r="F43" s="8">
        <f t="shared" si="9"/>
        <v>20000</v>
      </c>
      <c r="G43" s="8">
        <f t="shared" si="9"/>
        <v>20000</v>
      </c>
    </row>
    <row r="44" spans="1:16" ht="14.45" customHeight="1" x14ac:dyDescent="0.2">
      <c r="C44" s="4">
        <f>C30-C43</f>
        <v>0</v>
      </c>
      <c r="D44" s="4">
        <f>D30-D43</f>
        <v>0</v>
      </c>
      <c r="E44" s="4">
        <f t="shared" ref="E44:G44" si="10">E30-E43</f>
        <v>0</v>
      </c>
      <c r="F44" s="4">
        <f t="shared" si="10"/>
        <v>0</v>
      </c>
      <c r="G44" s="4">
        <f t="shared" si="10"/>
        <v>0</v>
      </c>
    </row>
    <row r="45" spans="1:16" ht="14.45" customHeight="1" x14ac:dyDescent="0.2">
      <c r="C45" s="4"/>
    </row>
    <row r="46" spans="1:16" x14ac:dyDescent="0.2">
      <c r="C46" s="4"/>
      <c r="E46" s="3"/>
    </row>
    <row r="47" spans="1:16" x14ac:dyDescent="0.2">
      <c r="B47" s="1" t="s">
        <v>42</v>
      </c>
      <c r="C47" s="4"/>
      <c r="E47" s="3"/>
      <c r="G47" s="13">
        <v>0.3</v>
      </c>
      <c r="H47" s="34"/>
    </row>
    <row r="48" spans="1:16" x14ac:dyDescent="0.2">
      <c r="B48" s="1" t="s">
        <v>43</v>
      </c>
      <c r="C48" s="4"/>
      <c r="E48" s="3"/>
      <c r="G48" s="16">
        <f>G47-G8</f>
        <v>0.19999999999999998</v>
      </c>
    </row>
    <row r="49" spans="2:8" x14ac:dyDescent="0.2">
      <c r="B49" s="1" t="s">
        <v>55</v>
      </c>
      <c r="C49" s="4"/>
      <c r="E49" s="3"/>
      <c r="G49" s="16">
        <f>1-G48/G47</f>
        <v>0.33333333333333337</v>
      </c>
    </row>
    <row r="50" spans="2:8" x14ac:dyDescent="0.2">
      <c r="C50" s="4"/>
      <c r="E50" s="3"/>
    </row>
    <row r="51" spans="2:8" x14ac:dyDescent="0.2">
      <c r="B51" s="1" t="s">
        <v>25</v>
      </c>
      <c r="C51" s="4"/>
      <c r="E51" s="3"/>
      <c r="G51" s="15">
        <v>3000</v>
      </c>
      <c r="H51" s="34"/>
    </row>
    <row r="52" spans="2:8" x14ac:dyDescent="0.2">
      <c r="B52" s="1" t="s">
        <v>55</v>
      </c>
      <c r="C52" s="4"/>
      <c r="E52" s="3"/>
      <c r="G52" s="16">
        <f>G49</f>
        <v>0.33333333333333337</v>
      </c>
    </row>
    <row r="53" spans="2:8" x14ac:dyDescent="0.2">
      <c r="B53" s="1" t="s">
        <v>44</v>
      </c>
      <c r="C53" s="4"/>
      <c r="E53" s="3"/>
      <c r="G53" s="9">
        <f>G51*G52</f>
        <v>1000.0000000000001</v>
      </c>
    </row>
    <row r="54" spans="2:8" x14ac:dyDescent="0.2">
      <c r="C54" s="4"/>
      <c r="E54" s="3"/>
    </row>
    <row r="55" spans="2:8" x14ac:dyDescent="0.2">
      <c r="C55" s="4"/>
      <c r="E55" s="3"/>
    </row>
    <row r="56" spans="2:8" x14ac:dyDescent="0.2">
      <c r="B56" s="1" t="s">
        <v>26</v>
      </c>
      <c r="G56" s="9">
        <f>G7</f>
        <v>2000</v>
      </c>
    </row>
    <row r="57" spans="2:8" x14ac:dyDescent="0.2">
      <c r="B57" s="1" t="s">
        <v>44</v>
      </c>
      <c r="C57" s="11"/>
      <c r="D57" s="11"/>
      <c r="G57" s="17">
        <f>G53</f>
        <v>1000.0000000000001</v>
      </c>
    </row>
    <row r="58" spans="2:8" x14ac:dyDescent="0.2">
      <c r="B58" s="1" t="s">
        <v>27</v>
      </c>
      <c r="G58" s="9">
        <f>G56-G57</f>
        <v>999.99999999999989</v>
      </c>
    </row>
    <row r="60" spans="2:8" x14ac:dyDescent="0.2">
      <c r="B60" s="1" t="s">
        <v>28</v>
      </c>
    </row>
    <row r="61" spans="2:8" x14ac:dyDescent="0.2">
      <c r="B61" s="10" t="s">
        <v>40</v>
      </c>
      <c r="G61" s="9">
        <f>(F15+F16+F17)/$F$41*$G$58</f>
        <v>0</v>
      </c>
    </row>
    <row r="62" spans="2:8" x14ac:dyDescent="0.2">
      <c r="B62" s="10" t="s">
        <v>31</v>
      </c>
      <c r="G62" s="9">
        <f>F19/$F$41*$G$58</f>
        <v>0</v>
      </c>
    </row>
    <row r="63" spans="2:8" x14ac:dyDescent="0.2">
      <c r="B63" s="10" t="s">
        <v>32</v>
      </c>
      <c r="G63" s="9">
        <f t="shared" ref="G63:G67" si="11">F20/$F$41*$G$58</f>
        <v>0</v>
      </c>
    </row>
    <row r="64" spans="2:8" x14ac:dyDescent="0.2">
      <c r="B64" s="10" t="s">
        <v>33</v>
      </c>
      <c r="G64" s="9">
        <f t="shared" si="11"/>
        <v>0</v>
      </c>
    </row>
    <row r="65" spans="2:7" x14ac:dyDescent="0.2">
      <c r="B65" s="10" t="s">
        <v>34</v>
      </c>
      <c r="G65" s="9">
        <f t="shared" si="11"/>
        <v>0</v>
      </c>
    </row>
    <row r="66" spans="2:7" x14ac:dyDescent="0.2">
      <c r="B66" s="10" t="s">
        <v>35</v>
      </c>
      <c r="G66" s="9">
        <f t="shared" si="11"/>
        <v>0</v>
      </c>
    </row>
    <row r="67" spans="2:7" x14ac:dyDescent="0.2">
      <c r="B67" s="10" t="s">
        <v>36</v>
      </c>
      <c r="G67" s="9">
        <f t="shared" si="11"/>
        <v>0</v>
      </c>
    </row>
    <row r="68" spans="2:7" x14ac:dyDescent="0.2">
      <c r="B68" s="10" t="s">
        <v>5</v>
      </c>
      <c r="G68" s="19">
        <f>F27/$F$41*$G$58</f>
        <v>999.99999999999989</v>
      </c>
    </row>
    <row r="69" spans="2:7" x14ac:dyDescent="0.2">
      <c r="G69" s="9">
        <f>SUM(G61:G68)</f>
        <v>999.99999999999989</v>
      </c>
    </row>
    <row r="71" spans="2:7" x14ac:dyDescent="0.2">
      <c r="B71" s="1" t="s">
        <v>13</v>
      </c>
      <c r="G71" s="9">
        <f>G58-G69</f>
        <v>0</v>
      </c>
    </row>
  </sheetData>
  <mergeCells count="1">
    <mergeCell ref="A1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E27FF-78F9-4F9B-AAEB-E33F7C5DD78B}">
  <dimension ref="A1:P71"/>
  <sheetViews>
    <sheetView topLeftCell="A8" workbookViewId="0">
      <selection activeCell="K11" sqref="K11"/>
    </sheetView>
  </sheetViews>
  <sheetFormatPr defaultColWidth="9.140625" defaultRowHeight="12" x14ac:dyDescent="0.2"/>
  <cols>
    <col min="1" max="1" width="3.42578125" style="5" customWidth="1"/>
    <col min="2" max="2" width="28.28515625" style="1" customWidth="1"/>
    <col min="3" max="7" width="16.140625" style="1" customWidth="1"/>
    <col min="8" max="10" width="9.140625" style="1"/>
    <col min="11" max="11" width="15.140625" style="1" bestFit="1" customWidth="1"/>
    <col min="12" max="12" width="9.85546875" style="1" bestFit="1" customWidth="1"/>
    <col min="13" max="13" width="10.42578125" style="1" bestFit="1" customWidth="1"/>
    <col min="14" max="14" width="10.140625" style="1" customWidth="1"/>
    <col min="15" max="16384" width="9.140625" style="1"/>
  </cols>
  <sheetData>
    <row r="1" spans="1:16" ht="14.45" customHeight="1" x14ac:dyDescent="0.2">
      <c r="A1" s="67" t="s">
        <v>96</v>
      </c>
      <c r="B1" s="68"/>
      <c r="C1" s="68"/>
      <c r="D1" s="68"/>
      <c r="E1" s="68"/>
      <c r="F1" s="68"/>
      <c r="G1" s="69"/>
    </row>
    <row r="2" spans="1:16" ht="14.45" customHeight="1" x14ac:dyDescent="0.2">
      <c r="A2" s="70"/>
      <c r="B2" s="71"/>
      <c r="C2" s="71"/>
      <c r="D2" s="71"/>
      <c r="E2" s="71"/>
      <c r="F2" s="71"/>
      <c r="G2" s="72"/>
    </row>
    <row r="3" spans="1:16" ht="14.45" customHeight="1" x14ac:dyDescent="0.2">
      <c r="A3" s="70"/>
      <c r="B3" s="71"/>
      <c r="C3" s="71"/>
      <c r="D3" s="71"/>
      <c r="E3" s="71"/>
      <c r="F3" s="71"/>
      <c r="G3" s="72"/>
    </row>
    <row r="4" spans="1:16" ht="14.45" customHeight="1" thickBot="1" x14ac:dyDescent="0.25">
      <c r="A4" s="73"/>
      <c r="B4" s="74"/>
      <c r="C4" s="74"/>
      <c r="D4" s="74"/>
      <c r="E4" s="74"/>
      <c r="F4" s="74"/>
      <c r="G4" s="75"/>
    </row>
    <row r="5" spans="1:16" ht="14.45" customHeight="1" x14ac:dyDescent="0.2"/>
    <row r="6" spans="1:16" ht="14.45" customHeight="1" x14ac:dyDescent="0.2"/>
    <row r="7" spans="1:16" ht="14.45" customHeight="1" x14ac:dyDescent="0.2">
      <c r="B7" s="1" t="s">
        <v>18</v>
      </c>
      <c r="G7" s="15">
        <v>2000</v>
      </c>
    </row>
    <row r="8" spans="1:16" ht="14.45" customHeight="1" x14ac:dyDescent="0.2">
      <c r="B8" s="1" t="s">
        <v>19</v>
      </c>
      <c r="G8" s="13">
        <v>0.1</v>
      </c>
    </row>
    <row r="9" spans="1:16" ht="14.45" customHeight="1" x14ac:dyDescent="0.2">
      <c r="B9" s="1" t="s">
        <v>0</v>
      </c>
      <c r="G9" s="9">
        <f>G7/G8</f>
        <v>20000</v>
      </c>
    </row>
    <row r="10" spans="1:16" ht="14.45" customHeight="1" x14ac:dyDescent="0.2"/>
    <row r="11" spans="1:16" ht="14.45" customHeight="1" x14ac:dyDescent="0.2"/>
    <row r="12" spans="1:16" ht="36.75" x14ac:dyDescent="0.25">
      <c r="C12" s="2" t="s">
        <v>21</v>
      </c>
      <c r="D12" s="2" t="s">
        <v>20</v>
      </c>
      <c r="E12" s="2" t="s">
        <v>22</v>
      </c>
      <c r="F12" s="2" t="s">
        <v>23</v>
      </c>
      <c r="G12" s="2" t="s">
        <v>24</v>
      </c>
      <c r="K12"/>
      <c r="L12"/>
      <c r="M12"/>
      <c r="N12"/>
      <c r="O12"/>
      <c r="P12"/>
    </row>
    <row r="13" spans="1:16" ht="15" x14ac:dyDescent="0.25">
      <c r="A13" s="5" t="s">
        <v>1</v>
      </c>
      <c r="K13"/>
      <c r="L13"/>
      <c r="M13"/>
      <c r="N13"/>
      <c r="O13"/>
      <c r="P13"/>
    </row>
    <row r="14" spans="1:16" ht="15" x14ac:dyDescent="0.25">
      <c r="B14" s="1" t="s">
        <v>29</v>
      </c>
      <c r="C14" s="35">
        <v>1000</v>
      </c>
      <c r="D14" s="4">
        <v>0</v>
      </c>
      <c r="E14" s="9">
        <f>SUM(C14:D14)</f>
        <v>1000</v>
      </c>
      <c r="F14" s="9">
        <f>G14-E14</f>
        <v>0</v>
      </c>
      <c r="G14" s="9">
        <f>E14</f>
        <v>1000</v>
      </c>
      <c r="H14" s="20"/>
      <c r="K14"/>
      <c r="L14"/>
      <c r="M14"/>
      <c r="N14"/>
      <c r="O14"/>
      <c r="P14"/>
    </row>
    <row r="15" spans="1:16" ht="15" x14ac:dyDescent="0.25">
      <c r="B15" s="1" t="s">
        <v>30</v>
      </c>
      <c r="C15" s="35">
        <v>500</v>
      </c>
      <c r="D15" s="21"/>
      <c r="E15" s="9">
        <f t="shared" ref="E15:E24" si="0">SUM(C15:D15)</f>
        <v>500</v>
      </c>
      <c r="F15" s="9">
        <f t="shared" ref="F15:F24" si="1">G15-E15</f>
        <v>0</v>
      </c>
      <c r="G15" s="9">
        <f t="shared" ref="G15:G16" si="2">E15</f>
        <v>500</v>
      </c>
      <c r="H15" s="20"/>
      <c r="K15"/>
      <c r="L15"/>
      <c r="M15"/>
      <c r="N15"/>
      <c r="O15"/>
      <c r="P15"/>
    </row>
    <row r="16" spans="1:16" ht="15" x14ac:dyDescent="0.25">
      <c r="B16" s="1" t="s">
        <v>2</v>
      </c>
      <c r="C16" s="35">
        <v>5000</v>
      </c>
      <c r="D16" s="21"/>
      <c r="E16" s="9">
        <f t="shared" si="0"/>
        <v>5000</v>
      </c>
      <c r="F16" s="9">
        <f t="shared" si="1"/>
        <v>0</v>
      </c>
      <c r="G16" s="9">
        <f t="shared" si="2"/>
        <v>5000</v>
      </c>
      <c r="H16" s="20"/>
      <c r="K16"/>
      <c r="L16"/>
      <c r="M16"/>
      <c r="N16"/>
      <c r="O16"/>
      <c r="P16"/>
    </row>
    <row r="17" spans="1:16" ht="15" x14ac:dyDescent="0.25">
      <c r="B17" s="1" t="s">
        <v>3</v>
      </c>
      <c r="C17" s="35">
        <v>50</v>
      </c>
      <c r="D17" s="21"/>
      <c r="E17" s="9">
        <f t="shared" si="0"/>
        <v>50</v>
      </c>
      <c r="F17" s="9">
        <f t="shared" si="1"/>
        <v>0</v>
      </c>
      <c r="G17" s="9">
        <f>E17</f>
        <v>50</v>
      </c>
      <c r="H17" s="20"/>
      <c r="K17"/>
      <c r="L17"/>
      <c r="M17"/>
      <c r="N17"/>
      <c r="O17"/>
      <c r="P17"/>
    </row>
    <row r="18" spans="1:16" ht="15" x14ac:dyDescent="0.25">
      <c r="B18" s="1" t="s">
        <v>41</v>
      </c>
      <c r="C18" s="4"/>
      <c r="D18" s="4"/>
      <c r="E18" s="9"/>
      <c r="F18" s="9"/>
      <c r="G18" s="9"/>
      <c r="K18"/>
      <c r="L18"/>
      <c r="M18"/>
      <c r="N18"/>
      <c r="O18"/>
      <c r="P18"/>
    </row>
    <row r="19" spans="1:16" ht="15" x14ac:dyDescent="0.25">
      <c r="B19" s="10" t="s">
        <v>31</v>
      </c>
      <c r="C19" s="35">
        <v>10</v>
      </c>
      <c r="D19" s="21"/>
      <c r="E19" s="9">
        <f t="shared" si="0"/>
        <v>10</v>
      </c>
      <c r="F19" s="9">
        <f t="shared" si="1"/>
        <v>0</v>
      </c>
      <c r="G19" s="9">
        <f>C19</f>
        <v>10</v>
      </c>
      <c r="H19" s="20"/>
      <c r="K19"/>
      <c r="L19"/>
      <c r="M19"/>
      <c r="N19"/>
      <c r="O19"/>
      <c r="P19"/>
    </row>
    <row r="20" spans="1:16" ht="15" x14ac:dyDescent="0.25">
      <c r="B20" s="10" t="s">
        <v>32</v>
      </c>
      <c r="C20" s="35">
        <v>20</v>
      </c>
      <c r="D20" s="21"/>
      <c r="E20" s="9">
        <f t="shared" si="0"/>
        <v>20</v>
      </c>
      <c r="F20" s="9">
        <f t="shared" si="1"/>
        <v>0</v>
      </c>
      <c r="G20" s="9">
        <f t="shared" ref="G20:G21" si="3">C20</f>
        <v>20</v>
      </c>
      <c r="H20" s="20"/>
      <c r="K20"/>
      <c r="L20"/>
      <c r="M20"/>
      <c r="N20"/>
      <c r="O20"/>
      <c r="P20"/>
    </row>
    <row r="21" spans="1:16" ht="15" x14ac:dyDescent="0.25">
      <c r="B21" s="10" t="s">
        <v>33</v>
      </c>
      <c r="C21" s="35">
        <v>50</v>
      </c>
      <c r="D21" s="21"/>
      <c r="E21" s="9">
        <f t="shared" si="0"/>
        <v>50</v>
      </c>
      <c r="F21" s="9">
        <f t="shared" si="1"/>
        <v>0</v>
      </c>
      <c r="G21" s="9">
        <f t="shared" si="3"/>
        <v>50</v>
      </c>
      <c r="H21" s="20"/>
      <c r="K21"/>
      <c r="L21"/>
      <c r="M21"/>
      <c r="N21"/>
      <c r="O21"/>
      <c r="P21"/>
    </row>
    <row r="22" spans="1:16" ht="15" x14ac:dyDescent="0.25">
      <c r="B22" s="10" t="s">
        <v>34</v>
      </c>
      <c r="C22" s="35">
        <v>70</v>
      </c>
      <c r="D22" s="21"/>
      <c r="E22" s="9">
        <f t="shared" si="0"/>
        <v>70</v>
      </c>
      <c r="F22" s="9">
        <f t="shared" si="1"/>
        <v>-70</v>
      </c>
      <c r="G22" s="15">
        <v>0</v>
      </c>
      <c r="H22" s="20"/>
      <c r="K22"/>
      <c r="L22"/>
      <c r="M22"/>
      <c r="N22"/>
      <c r="O22"/>
      <c r="P22"/>
    </row>
    <row r="23" spans="1:16" ht="15" x14ac:dyDescent="0.25">
      <c r="B23" s="10" t="s">
        <v>35</v>
      </c>
      <c r="C23" s="35">
        <v>80</v>
      </c>
      <c r="D23" s="21"/>
      <c r="E23" s="9">
        <f t="shared" si="0"/>
        <v>80</v>
      </c>
      <c r="F23" s="9">
        <f t="shared" si="1"/>
        <v>-80</v>
      </c>
      <c r="G23" s="15">
        <v>0</v>
      </c>
      <c r="H23" s="20"/>
      <c r="K23"/>
      <c r="L23"/>
      <c r="M23"/>
      <c r="N23"/>
      <c r="O23"/>
      <c r="P23"/>
    </row>
    <row r="24" spans="1:16" ht="15" x14ac:dyDescent="0.25">
      <c r="B24" s="10" t="s">
        <v>36</v>
      </c>
      <c r="C24" s="18">
        <v>0</v>
      </c>
      <c r="D24" s="22"/>
      <c r="E24" s="19">
        <f t="shared" si="0"/>
        <v>0</v>
      </c>
      <c r="F24" s="19">
        <f t="shared" si="1"/>
        <v>0</v>
      </c>
      <c r="G24" s="19">
        <f>C24</f>
        <v>0</v>
      </c>
      <c r="H24" s="20"/>
      <c r="K24"/>
      <c r="L24"/>
      <c r="M24"/>
      <c r="N24"/>
      <c r="O24"/>
      <c r="P24"/>
    </row>
    <row r="25" spans="1:16" ht="15" x14ac:dyDescent="0.25">
      <c r="B25" s="1" t="s">
        <v>14</v>
      </c>
      <c r="C25" s="4">
        <f>SUM(C19:C24)</f>
        <v>230</v>
      </c>
      <c r="D25" s="4">
        <f>SUM(D19:D24)</f>
        <v>0</v>
      </c>
      <c r="E25" s="4">
        <f>SUM(E19:E24)</f>
        <v>230</v>
      </c>
      <c r="F25" s="4">
        <f>SUM(F19:F24)</f>
        <v>-150</v>
      </c>
      <c r="G25" s="4">
        <f>SUM(G19:G24)</f>
        <v>80</v>
      </c>
      <c r="K25"/>
      <c r="L25"/>
      <c r="M25"/>
      <c r="N25"/>
      <c r="O25"/>
      <c r="P25"/>
    </row>
    <row r="26" spans="1:16" ht="15" x14ac:dyDescent="0.25">
      <c r="C26" s="4"/>
      <c r="D26" s="4"/>
      <c r="K26"/>
      <c r="L26"/>
      <c r="M26"/>
      <c r="N26"/>
      <c r="O26"/>
      <c r="P26"/>
    </row>
    <row r="27" spans="1:16" ht="15" x14ac:dyDescent="0.25">
      <c r="B27" s="1" t="s">
        <v>5</v>
      </c>
      <c r="C27" s="35">
        <v>3000</v>
      </c>
      <c r="D27" s="21"/>
      <c r="E27" s="9">
        <f>SUM(C27:D27)</f>
        <v>3000</v>
      </c>
      <c r="F27" s="9">
        <f>F41-F28-F25-SUM(F14:F17)</f>
        <v>10510</v>
      </c>
      <c r="G27" s="9">
        <f>SUM(E27:F27)</f>
        <v>13510</v>
      </c>
      <c r="H27" s="20"/>
      <c r="K27"/>
      <c r="L27"/>
      <c r="M27"/>
      <c r="N27"/>
      <c r="O27"/>
      <c r="P27"/>
    </row>
    <row r="28" spans="1:16" ht="14.45" customHeight="1" x14ac:dyDescent="0.25">
      <c r="B28" s="1" t="s">
        <v>4</v>
      </c>
      <c r="C28" s="35">
        <v>0</v>
      </c>
      <c r="D28" s="21"/>
      <c r="E28" s="9">
        <f>SUM(C28:D28)</f>
        <v>0</v>
      </c>
      <c r="F28" s="9">
        <f t="shared" ref="F28" si="4">G28-E28</f>
        <v>0</v>
      </c>
      <c r="G28" s="9">
        <f>E28</f>
        <v>0</v>
      </c>
      <c r="H28" s="20"/>
      <c r="K28"/>
      <c r="L28"/>
      <c r="M28"/>
      <c r="N28"/>
      <c r="O28"/>
      <c r="P28"/>
    </row>
    <row r="29" spans="1:16" ht="14.45" customHeight="1" x14ac:dyDescent="0.25">
      <c r="C29" s="4"/>
      <c r="K29"/>
      <c r="L29"/>
      <c r="M29"/>
      <c r="N29"/>
      <c r="O29"/>
      <c r="P29"/>
    </row>
    <row r="30" spans="1:16" ht="14.45" customHeight="1" thickBot="1" x14ac:dyDescent="0.3">
      <c r="A30" s="5" t="s">
        <v>6</v>
      </c>
      <c r="C30" s="7">
        <f>SUM(C14:C17)+C25+C27+C28</f>
        <v>9780</v>
      </c>
      <c r="D30" s="7">
        <f>SUM(D14:D17,D25,D27,D28)</f>
        <v>0</v>
      </c>
      <c r="E30" s="7">
        <f>SUM(E14:E17,E25,E27,E28)</f>
        <v>9780</v>
      </c>
      <c r="F30" s="7">
        <f>SUM(F14:F17,F25,F27,F28)</f>
        <v>10360</v>
      </c>
      <c r="G30" s="7">
        <f>SUM(G14:G17,G25,G27,G28)</f>
        <v>20140</v>
      </c>
      <c r="K30"/>
      <c r="L30"/>
      <c r="M30"/>
      <c r="N30"/>
      <c r="O30"/>
      <c r="P30"/>
    </row>
    <row r="31" spans="1:16" ht="14.45" customHeight="1" x14ac:dyDescent="0.25">
      <c r="K31"/>
      <c r="L31"/>
      <c r="M31"/>
      <c r="N31"/>
      <c r="O31"/>
      <c r="P31"/>
    </row>
    <row r="32" spans="1:16" ht="14.45" customHeight="1" x14ac:dyDescent="0.25">
      <c r="A32" s="5" t="s">
        <v>7</v>
      </c>
      <c r="C32" s="4"/>
      <c r="K32"/>
      <c r="L32"/>
      <c r="M32"/>
      <c r="N32"/>
      <c r="O32"/>
      <c r="P32"/>
    </row>
    <row r="33" spans="1:16" ht="14.45" customHeight="1" x14ac:dyDescent="0.2">
      <c r="B33" s="1" t="s">
        <v>8</v>
      </c>
      <c r="C33" s="35">
        <v>50</v>
      </c>
      <c r="D33" s="23"/>
      <c r="E33" s="9">
        <f t="shared" ref="E33:E34" si="5">SUM(C33:D33)</f>
        <v>50</v>
      </c>
      <c r="F33" s="9">
        <f t="shared" ref="F33:F37" si="6">G33-E33</f>
        <v>0</v>
      </c>
      <c r="G33" s="9">
        <f>E33</f>
        <v>50</v>
      </c>
      <c r="H33" s="20"/>
    </row>
    <row r="34" spans="1:16" ht="14.45" customHeight="1" x14ac:dyDescent="0.2">
      <c r="B34" s="1" t="s">
        <v>9</v>
      </c>
      <c r="C34" s="35">
        <v>10</v>
      </c>
      <c r="D34" s="24"/>
      <c r="E34" s="9">
        <f t="shared" si="5"/>
        <v>10</v>
      </c>
      <c r="F34" s="9">
        <f t="shared" si="6"/>
        <v>0</v>
      </c>
      <c r="G34" s="9">
        <f t="shared" ref="G34:G36" si="7">E34</f>
        <v>10</v>
      </c>
      <c r="H34" s="20"/>
    </row>
    <row r="35" spans="1:16" ht="14.45" customHeight="1" x14ac:dyDescent="0.25">
      <c r="B35" s="1" t="s">
        <v>37</v>
      </c>
      <c r="C35" s="35">
        <v>30</v>
      </c>
      <c r="D35" s="23"/>
      <c r="E35" s="9">
        <f>SUM(C35:D35)</f>
        <v>30</v>
      </c>
      <c r="F35" s="9">
        <f t="shared" si="6"/>
        <v>0</v>
      </c>
      <c r="G35" s="9">
        <f t="shared" si="7"/>
        <v>30</v>
      </c>
      <c r="H35" s="20"/>
      <c r="K35"/>
      <c r="L35"/>
      <c r="M35"/>
      <c r="N35"/>
      <c r="O35"/>
      <c r="P35"/>
    </row>
    <row r="36" spans="1:16" ht="14.45" customHeight="1" x14ac:dyDescent="0.25">
      <c r="B36" s="1" t="s">
        <v>39</v>
      </c>
      <c r="C36" s="35">
        <v>50</v>
      </c>
      <c r="D36" s="23"/>
      <c r="E36" s="9">
        <f t="shared" ref="E36:E37" si="8">SUM(C36:D36)</f>
        <v>50</v>
      </c>
      <c r="F36" s="9">
        <f t="shared" si="6"/>
        <v>0</v>
      </c>
      <c r="G36" s="9">
        <f t="shared" si="7"/>
        <v>50</v>
      </c>
      <c r="H36" s="20"/>
      <c r="K36"/>
      <c r="L36"/>
      <c r="M36"/>
      <c r="N36"/>
      <c r="O36"/>
      <c r="P36"/>
    </row>
    <row r="37" spans="1:16" ht="14.45" customHeight="1" x14ac:dyDescent="0.2">
      <c r="B37" s="1" t="s">
        <v>38</v>
      </c>
      <c r="C37" s="35">
        <v>0</v>
      </c>
      <c r="D37" s="24"/>
      <c r="E37" s="9">
        <f t="shared" si="8"/>
        <v>0</v>
      </c>
      <c r="F37" s="9">
        <f t="shared" si="6"/>
        <v>0</v>
      </c>
      <c r="G37" s="9">
        <f>E37</f>
        <v>0</v>
      </c>
      <c r="H37" s="20"/>
    </row>
    <row r="38" spans="1:16" ht="14.45" customHeight="1" x14ac:dyDescent="0.2">
      <c r="C38" s="4"/>
    </row>
    <row r="39" spans="1:16" ht="14.45" customHeight="1" x14ac:dyDescent="0.2">
      <c r="A39" s="5" t="s">
        <v>10</v>
      </c>
      <c r="C39" s="6">
        <f>SUM(C33:C38)</f>
        <v>140</v>
      </c>
      <c r="D39" s="6">
        <f>SUM(D33:D38)</f>
        <v>0</v>
      </c>
      <c r="E39" s="6">
        <f>SUM(E33:E38)</f>
        <v>140</v>
      </c>
      <c r="F39" s="6">
        <f>SUM(F33:F38)</f>
        <v>0</v>
      </c>
      <c r="G39" s="6">
        <f>SUM(G33:G38)</f>
        <v>140</v>
      </c>
    </row>
    <row r="40" spans="1:16" ht="14.45" customHeight="1" x14ac:dyDescent="0.2">
      <c r="C40" s="4"/>
    </row>
    <row r="41" spans="1:16" ht="14.45" customHeight="1" x14ac:dyDescent="0.2">
      <c r="A41" s="5" t="s">
        <v>11</v>
      </c>
      <c r="C41" s="37">
        <v>9640</v>
      </c>
      <c r="D41" s="6">
        <f>D30-D39</f>
        <v>0</v>
      </c>
      <c r="E41" s="6">
        <f>E30-E39</f>
        <v>9640</v>
      </c>
      <c r="F41" s="12">
        <f>G41-E41</f>
        <v>10360</v>
      </c>
      <c r="G41" s="6">
        <f>G9</f>
        <v>20000</v>
      </c>
    </row>
    <row r="42" spans="1:16" ht="14.45" customHeight="1" x14ac:dyDescent="0.2">
      <c r="C42" s="4"/>
    </row>
    <row r="43" spans="1:16" ht="14.45" customHeight="1" thickBot="1" x14ac:dyDescent="0.25">
      <c r="A43" s="5" t="s">
        <v>12</v>
      </c>
      <c r="C43" s="8">
        <f>C39+C41</f>
        <v>9780</v>
      </c>
      <c r="D43" s="8">
        <f t="shared" ref="D43:G43" si="9">D39+D41</f>
        <v>0</v>
      </c>
      <c r="E43" s="8">
        <f t="shared" si="9"/>
        <v>9780</v>
      </c>
      <c r="F43" s="8">
        <f t="shared" si="9"/>
        <v>10360</v>
      </c>
      <c r="G43" s="8">
        <f t="shared" si="9"/>
        <v>20140</v>
      </c>
    </row>
    <row r="44" spans="1:16" ht="14.45" customHeight="1" x14ac:dyDescent="0.2">
      <c r="C44" s="4">
        <f>C30-C43</f>
        <v>0</v>
      </c>
      <c r="D44" s="4">
        <f>D30-D43</f>
        <v>0</v>
      </c>
      <c r="E44" s="4">
        <f t="shared" ref="E44:G44" si="10">E30-E43</f>
        <v>0</v>
      </c>
      <c r="F44" s="4">
        <f t="shared" si="10"/>
        <v>0</v>
      </c>
      <c r="G44" s="4">
        <f t="shared" si="10"/>
        <v>0</v>
      </c>
    </row>
    <row r="45" spans="1:16" ht="14.45" customHeight="1" x14ac:dyDescent="0.2">
      <c r="C45" s="4"/>
    </row>
    <row r="46" spans="1:16" x14ac:dyDescent="0.2">
      <c r="C46" s="4"/>
      <c r="E46" s="3"/>
    </row>
    <row r="47" spans="1:16" x14ac:dyDescent="0.2">
      <c r="B47" s="1" t="s">
        <v>42</v>
      </c>
      <c r="C47" s="4"/>
      <c r="E47" s="3"/>
      <c r="G47" s="13">
        <v>0.3</v>
      </c>
    </row>
    <row r="48" spans="1:16" x14ac:dyDescent="0.2">
      <c r="B48" s="1" t="s">
        <v>43</v>
      </c>
      <c r="C48" s="4"/>
      <c r="E48" s="3"/>
      <c r="G48" s="16">
        <f>G47-G8</f>
        <v>0.19999999999999998</v>
      </c>
    </row>
    <row r="49" spans="2:7" x14ac:dyDescent="0.2">
      <c r="B49" s="1" t="s">
        <v>55</v>
      </c>
      <c r="C49" s="4"/>
      <c r="E49" s="3"/>
      <c r="G49" s="16">
        <f>1-G48/G47</f>
        <v>0.33333333333333337</v>
      </c>
    </row>
    <row r="50" spans="2:7" x14ac:dyDescent="0.2">
      <c r="C50" s="4"/>
      <c r="E50" s="3"/>
    </row>
    <row r="51" spans="2:7" x14ac:dyDescent="0.2">
      <c r="B51" s="1" t="s">
        <v>25</v>
      </c>
      <c r="C51" s="4"/>
      <c r="E51" s="3"/>
      <c r="G51" s="15">
        <v>3000</v>
      </c>
    </row>
    <row r="52" spans="2:7" x14ac:dyDescent="0.2">
      <c r="B52" s="1" t="s">
        <v>55</v>
      </c>
      <c r="C52" s="4"/>
      <c r="E52" s="3"/>
      <c r="G52" s="16">
        <f>G49</f>
        <v>0.33333333333333337</v>
      </c>
    </row>
    <row r="53" spans="2:7" x14ac:dyDescent="0.2">
      <c r="B53" s="1" t="s">
        <v>44</v>
      </c>
      <c r="C53" s="4"/>
      <c r="E53" s="3"/>
      <c r="G53" s="9">
        <f>G51*G52</f>
        <v>1000.0000000000001</v>
      </c>
    </row>
    <row r="54" spans="2:7" x14ac:dyDescent="0.2">
      <c r="C54" s="4"/>
      <c r="E54" s="3"/>
    </row>
    <row r="55" spans="2:7" x14ac:dyDescent="0.2">
      <c r="C55" s="4"/>
      <c r="E55" s="3"/>
    </row>
    <row r="56" spans="2:7" x14ac:dyDescent="0.2">
      <c r="B56" s="1" t="s">
        <v>26</v>
      </c>
      <c r="G56" s="9">
        <f>G7</f>
        <v>2000</v>
      </c>
    </row>
    <row r="57" spans="2:7" x14ac:dyDescent="0.2">
      <c r="B57" s="1" t="s">
        <v>44</v>
      </c>
      <c r="C57" s="11"/>
      <c r="D57" s="11"/>
      <c r="G57" s="17">
        <f>G53</f>
        <v>1000.0000000000001</v>
      </c>
    </row>
    <row r="58" spans="2:7" x14ac:dyDescent="0.2">
      <c r="B58" s="1" t="s">
        <v>27</v>
      </c>
      <c r="G58" s="9">
        <f>G56-G57</f>
        <v>999.99999999999989</v>
      </c>
    </row>
    <row r="60" spans="2:7" x14ac:dyDescent="0.2">
      <c r="B60" s="1" t="s">
        <v>28</v>
      </c>
    </row>
    <row r="61" spans="2:7" x14ac:dyDescent="0.2">
      <c r="B61" s="10" t="s">
        <v>40</v>
      </c>
      <c r="G61" s="9">
        <f>(F15+F16+F17)/$F$41*$G$58</f>
        <v>0</v>
      </c>
    </row>
    <row r="62" spans="2:7" x14ac:dyDescent="0.2">
      <c r="B62" s="10" t="s">
        <v>31</v>
      </c>
      <c r="G62" s="9">
        <f>F19/$F$41*$G$58</f>
        <v>0</v>
      </c>
    </row>
    <row r="63" spans="2:7" x14ac:dyDescent="0.2">
      <c r="B63" s="10" t="s">
        <v>32</v>
      </c>
      <c r="G63" s="9">
        <f t="shared" ref="G63:G67" si="11">F20/$F$41*$G$58</f>
        <v>0</v>
      </c>
    </row>
    <row r="64" spans="2:7" x14ac:dyDescent="0.2">
      <c r="B64" s="10" t="s">
        <v>33</v>
      </c>
      <c r="G64" s="9">
        <f t="shared" si="11"/>
        <v>0</v>
      </c>
    </row>
    <row r="65" spans="2:7" x14ac:dyDescent="0.2">
      <c r="B65" s="10" t="s">
        <v>34</v>
      </c>
      <c r="G65" s="9">
        <f t="shared" si="11"/>
        <v>-6.7567567567567561</v>
      </c>
    </row>
    <row r="66" spans="2:7" x14ac:dyDescent="0.2">
      <c r="B66" s="10" t="s">
        <v>35</v>
      </c>
      <c r="G66" s="9">
        <f t="shared" si="11"/>
        <v>-7.7220077220077217</v>
      </c>
    </row>
    <row r="67" spans="2:7" x14ac:dyDescent="0.2">
      <c r="B67" s="10" t="s">
        <v>36</v>
      </c>
      <c r="G67" s="9">
        <f t="shared" si="11"/>
        <v>0</v>
      </c>
    </row>
    <row r="68" spans="2:7" x14ac:dyDescent="0.2">
      <c r="B68" s="10" t="s">
        <v>5</v>
      </c>
      <c r="G68" s="19">
        <f>F27/$F$41*$G$58</f>
        <v>1014.4787644787644</v>
      </c>
    </row>
    <row r="69" spans="2:7" x14ac:dyDescent="0.2">
      <c r="G69" s="9">
        <f>SUM(G61:G68)</f>
        <v>1000</v>
      </c>
    </row>
    <row r="71" spans="2:7" x14ac:dyDescent="0.2">
      <c r="B71" s="1" t="s">
        <v>13</v>
      </c>
      <c r="G71" s="9">
        <f>G58-G69</f>
        <v>0</v>
      </c>
    </row>
  </sheetData>
  <mergeCells count="1">
    <mergeCell ref="A1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5AB2-ED52-47CD-9F04-11B426B0A423}">
  <dimension ref="A1:P72"/>
  <sheetViews>
    <sheetView workbookViewId="0">
      <selection sqref="A1:XFD1048576"/>
    </sheetView>
  </sheetViews>
  <sheetFormatPr defaultColWidth="9.140625" defaultRowHeight="12" x14ac:dyDescent="0.2"/>
  <cols>
    <col min="1" max="1" width="3.42578125" style="5" customWidth="1"/>
    <col min="2" max="2" width="28.28515625" style="1" customWidth="1"/>
    <col min="3" max="7" width="16.140625" style="1" customWidth="1"/>
    <col min="8" max="9" width="9.140625" style="1"/>
    <col min="10" max="10" width="19.42578125" style="1" bestFit="1" customWidth="1"/>
    <col min="11" max="15" width="13.5703125" style="1" customWidth="1"/>
    <col min="16" max="16384" width="9.140625" style="1"/>
  </cols>
  <sheetData>
    <row r="1" spans="1:16" ht="14.45" customHeight="1" x14ac:dyDescent="0.2">
      <c r="A1" s="67" t="s">
        <v>104</v>
      </c>
      <c r="B1" s="68"/>
      <c r="C1" s="68"/>
      <c r="D1" s="68"/>
      <c r="E1" s="68"/>
      <c r="F1" s="68"/>
      <c r="G1" s="69"/>
    </row>
    <row r="2" spans="1:16" ht="14.45" customHeight="1" x14ac:dyDescent="0.2">
      <c r="A2" s="70"/>
      <c r="B2" s="71"/>
      <c r="C2" s="71"/>
      <c r="D2" s="71"/>
      <c r="E2" s="71"/>
      <c r="F2" s="71"/>
      <c r="G2" s="72"/>
    </row>
    <row r="3" spans="1:16" ht="14.45" customHeight="1" x14ac:dyDescent="0.2">
      <c r="A3" s="70"/>
      <c r="B3" s="71"/>
      <c r="C3" s="71"/>
      <c r="D3" s="71"/>
      <c r="E3" s="71"/>
      <c r="F3" s="71"/>
      <c r="G3" s="72"/>
    </row>
    <row r="4" spans="1:16" ht="14.45" customHeight="1" thickBot="1" x14ac:dyDescent="0.25">
      <c r="A4" s="73"/>
      <c r="B4" s="74"/>
      <c r="C4" s="74"/>
      <c r="D4" s="74"/>
      <c r="E4" s="74"/>
      <c r="F4" s="74"/>
      <c r="G4" s="75"/>
    </row>
    <row r="5" spans="1:16" ht="14.45" customHeight="1" x14ac:dyDescent="0.2"/>
    <row r="6" spans="1:16" ht="14.45" customHeight="1" x14ac:dyDescent="0.2"/>
    <row r="7" spans="1:16" ht="14.45" customHeight="1" x14ac:dyDescent="0.2">
      <c r="B7" s="1" t="s">
        <v>18</v>
      </c>
      <c r="G7" s="15">
        <v>2000</v>
      </c>
    </row>
    <row r="8" spans="1:16" ht="14.45" customHeight="1" x14ac:dyDescent="0.2">
      <c r="B8" s="1" t="s">
        <v>19</v>
      </c>
      <c r="G8" s="13">
        <v>0.1</v>
      </c>
    </row>
    <row r="9" spans="1:16" ht="14.45" customHeight="1" x14ac:dyDescent="0.2">
      <c r="B9" s="1" t="s">
        <v>0</v>
      </c>
      <c r="G9" s="9">
        <f>G7/G8</f>
        <v>20000</v>
      </c>
    </row>
    <row r="10" spans="1:16" ht="14.45" customHeight="1" x14ac:dyDescent="0.2"/>
    <row r="11" spans="1:16" ht="14.45" customHeight="1" x14ac:dyDescent="0.2"/>
    <row r="12" spans="1:16" ht="36.75" x14ac:dyDescent="0.25">
      <c r="C12" s="2" t="s">
        <v>21</v>
      </c>
      <c r="D12" s="2" t="s">
        <v>20</v>
      </c>
      <c r="E12" s="2" t="s">
        <v>22</v>
      </c>
      <c r="F12" s="2" t="s">
        <v>23</v>
      </c>
      <c r="G12" s="2" t="s">
        <v>24</v>
      </c>
      <c r="J12" s="76" t="s">
        <v>98</v>
      </c>
      <c r="K12" s="76"/>
      <c r="L12" s="76"/>
      <c r="M12" s="76"/>
      <c r="N12" s="76"/>
      <c r="O12" s="76"/>
      <c r="P12"/>
    </row>
    <row r="13" spans="1:16" ht="15" x14ac:dyDescent="0.25">
      <c r="A13" s="5" t="s">
        <v>1</v>
      </c>
      <c r="K13" s="30">
        <v>2020</v>
      </c>
      <c r="L13" s="30">
        <v>2021</v>
      </c>
      <c r="M13" s="30">
        <v>2022</v>
      </c>
      <c r="N13" s="30">
        <v>2023</v>
      </c>
      <c r="O13" s="30">
        <v>2024</v>
      </c>
      <c r="P13"/>
    </row>
    <row r="14" spans="1:16" ht="15" x14ac:dyDescent="0.25">
      <c r="B14" s="1" t="s">
        <v>29</v>
      </c>
      <c r="C14" s="38">
        <v>1000</v>
      </c>
      <c r="D14" s="35"/>
      <c r="E14" s="9">
        <f>SUM(C14:D14)</f>
        <v>1000</v>
      </c>
      <c r="F14" s="9">
        <f>G14-E14</f>
        <v>0</v>
      </c>
      <c r="G14" s="9">
        <f>E14</f>
        <v>1000</v>
      </c>
      <c r="H14" s="20"/>
      <c r="K14" s="42"/>
      <c r="L14" s="42"/>
      <c r="M14" s="42"/>
      <c r="N14" s="42"/>
      <c r="O14" s="42"/>
      <c r="P14"/>
    </row>
    <row r="15" spans="1:16" ht="15" x14ac:dyDescent="0.25">
      <c r="B15" s="1" t="s">
        <v>30</v>
      </c>
      <c r="C15" s="38">
        <v>535</v>
      </c>
      <c r="D15" s="35"/>
      <c r="E15" s="9">
        <f t="shared" ref="E15:E25" si="0">SUM(C15:D15)</f>
        <v>535</v>
      </c>
      <c r="F15" s="9">
        <f t="shared" ref="F15:F25" si="1">G15-E15</f>
        <v>0</v>
      </c>
      <c r="G15" s="9">
        <f t="shared" ref="G15:G17" si="2">E15</f>
        <v>535</v>
      </c>
      <c r="H15" s="20"/>
      <c r="K15" s="34"/>
      <c r="L15" s="34"/>
      <c r="M15" s="34"/>
      <c r="N15" s="34"/>
      <c r="O15" s="34"/>
      <c r="P15"/>
    </row>
    <row r="16" spans="1:16" ht="15" x14ac:dyDescent="0.25">
      <c r="B16" s="10" t="s">
        <v>99</v>
      </c>
      <c r="C16" s="38">
        <v>-35</v>
      </c>
      <c r="D16" s="35">
        <f>SUM(K16:O16)</f>
        <v>35</v>
      </c>
      <c r="E16" s="9">
        <f t="shared" si="0"/>
        <v>0</v>
      </c>
      <c r="F16" s="9">
        <f t="shared" si="1"/>
        <v>0</v>
      </c>
      <c r="G16" s="9">
        <f>E16</f>
        <v>0</v>
      </c>
      <c r="H16" s="20"/>
      <c r="J16" s="1" t="s">
        <v>99</v>
      </c>
      <c r="K16" s="33">
        <v>33</v>
      </c>
      <c r="L16" s="33">
        <v>-8</v>
      </c>
      <c r="M16" s="33">
        <v>12</v>
      </c>
      <c r="N16" s="33">
        <v>2</v>
      </c>
      <c r="O16" s="33">
        <v>-4</v>
      </c>
      <c r="P16"/>
    </row>
    <row r="17" spans="1:16" ht="15" x14ac:dyDescent="0.25">
      <c r="B17" s="1" t="s">
        <v>2</v>
      </c>
      <c r="C17" s="38">
        <v>5000</v>
      </c>
      <c r="D17" s="35">
        <f>SUM(K17:O17)</f>
        <v>640</v>
      </c>
      <c r="E17" s="9">
        <f t="shared" si="0"/>
        <v>5640</v>
      </c>
      <c r="F17" s="9">
        <f t="shared" si="1"/>
        <v>0</v>
      </c>
      <c r="G17" s="9">
        <f t="shared" si="2"/>
        <v>5640</v>
      </c>
      <c r="H17" s="20"/>
      <c r="J17" s="1" t="s">
        <v>100</v>
      </c>
      <c r="K17" s="33">
        <v>450</v>
      </c>
      <c r="L17" s="33">
        <v>-20</v>
      </c>
      <c r="M17" s="33">
        <v>300</v>
      </c>
      <c r="N17" s="33">
        <v>-90</v>
      </c>
      <c r="O17" s="33">
        <v>0</v>
      </c>
      <c r="P17"/>
    </row>
    <row r="18" spans="1:16" ht="15" x14ac:dyDescent="0.25">
      <c r="B18" s="1" t="s">
        <v>3</v>
      </c>
      <c r="C18" s="38">
        <v>50</v>
      </c>
      <c r="D18" s="35"/>
      <c r="E18" s="9">
        <f t="shared" si="0"/>
        <v>50</v>
      </c>
      <c r="F18" s="9">
        <f t="shared" si="1"/>
        <v>0</v>
      </c>
      <c r="G18" s="9">
        <f>E18</f>
        <v>50</v>
      </c>
      <c r="H18" s="20"/>
      <c r="K18" s="33"/>
      <c r="L18" s="33"/>
      <c r="M18" s="33"/>
      <c r="N18" s="33"/>
      <c r="O18" s="33"/>
      <c r="P18"/>
    </row>
    <row r="19" spans="1:16" ht="15" x14ac:dyDescent="0.25">
      <c r="B19" s="1" t="s">
        <v>41</v>
      </c>
      <c r="C19" s="38"/>
      <c r="D19" s="4"/>
      <c r="E19" s="9"/>
      <c r="F19" s="9"/>
      <c r="G19" s="9"/>
      <c r="K19" s="33"/>
      <c r="L19" s="33"/>
      <c r="M19" s="33"/>
      <c r="N19" s="33"/>
      <c r="O19" s="33"/>
      <c r="P19"/>
    </row>
    <row r="20" spans="1:16" ht="15" x14ac:dyDescent="0.25">
      <c r="B20" s="10" t="s">
        <v>31</v>
      </c>
      <c r="C20" s="38">
        <v>10</v>
      </c>
      <c r="D20" s="35">
        <f>SUM(K20:O20)</f>
        <v>-10</v>
      </c>
      <c r="E20" s="9">
        <f t="shared" si="0"/>
        <v>0</v>
      </c>
      <c r="F20" s="9">
        <f t="shared" si="1"/>
        <v>10</v>
      </c>
      <c r="G20" s="9">
        <f>C20</f>
        <v>10</v>
      </c>
      <c r="H20" s="20"/>
      <c r="J20" s="1" t="s">
        <v>101</v>
      </c>
      <c r="K20" s="33">
        <v>-4</v>
      </c>
      <c r="L20" s="33">
        <v>-1</v>
      </c>
      <c r="M20" s="33">
        <v>-3</v>
      </c>
      <c r="N20" s="33">
        <v>-1</v>
      </c>
      <c r="O20" s="33">
        <v>-1</v>
      </c>
      <c r="P20"/>
    </row>
    <row r="21" spans="1:16" ht="15" x14ac:dyDescent="0.25">
      <c r="B21" s="10" t="s">
        <v>32</v>
      </c>
      <c r="C21" s="38">
        <v>20</v>
      </c>
      <c r="D21" s="35">
        <f>SUM(K21:O21)</f>
        <v>-20</v>
      </c>
      <c r="E21" s="9">
        <f t="shared" si="0"/>
        <v>0</v>
      </c>
      <c r="F21" s="9">
        <f t="shared" si="1"/>
        <v>20</v>
      </c>
      <c r="G21" s="9">
        <f t="shared" ref="G21:G22" si="3">C21</f>
        <v>20</v>
      </c>
      <c r="H21" s="20"/>
      <c r="J21" s="1" t="s">
        <v>101</v>
      </c>
      <c r="K21" s="33">
        <v>-5</v>
      </c>
      <c r="L21" s="33">
        <v>-5</v>
      </c>
      <c r="M21" s="33">
        <v>-14</v>
      </c>
      <c r="N21" s="33">
        <v>2</v>
      </c>
      <c r="O21" s="33">
        <v>2</v>
      </c>
      <c r="P21"/>
    </row>
    <row r="22" spans="1:16" ht="15" x14ac:dyDescent="0.25">
      <c r="B22" s="10" t="s">
        <v>33</v>
      </c>
      <c r="C22" s="38">
        <v>50</v>
      </c>
      <c r="D22" s="35">
        <f>SUM(K22:O22)</f>
        <v>-41</v>
      </c>
      <c r="E22" s="9">
        <f t="shared" si="0"/>
        <v>9</v>
      </c>
      <c r="F22" s="9">
        <f t="shared" si="1"/>
        <v>41</v>
      </c>
      <c r="G22" s="9">
        <f t="shared" si="3"/>
        <v>50</v>
      </c>
      <c r="H22" s="20"/>
      <c r="J22" s="1" t="s">
        <v>101</v>
      </c>
      <c r="K22" s="33">
        <v>-10</v>
      </c>
      <c r="L22" s="33">
        <v>3</v>
      </c>
      <c r="M22" s="33">
        <v>3</v>
      </c>
      <c r="N22" s="33">
        <v>-35</v>
      </c>
      <c r="O22" s="33">
        <v>-2</v>
      </c>
      <c r="P22"/>
    </row>
    <row r="23" spans="1:16" ht="15" x14ac:dyDescent="0.25">
      <c r="B23" s="10" t="s">
        <v>34</v>
      </c>
      <c r="C23" s="38">
        <v>70</v>
      </c>
      <c r="D23" s="35">
        <f>SUM(K23:O23)</f>
        <v>0</v>
      </c>
      <c r="E23" s="9">
        <f t="shared" si="0"/>
        <v>70</v>
      </c>
      <c r="F23" s="9">
        <f t="shared" si="1"/>
        <v>-70</v>
      </c>
      <c r="G23" s="15">
        <v>0</v>
      </c>
      <c r="H23" s="20"/>
      <c r="J23" s="1" t="s">
        <v>101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/>
    </row>
    <row r="24" spans="1:16" ht="15" x14ac:dyDescent="0.25">
      <c r="B24" s="10" t="s">
        <v>35</v>
      </c>
      <c r="C24" s="38">
        <v>80</v>
      </c>
      <c r="D24" s="35">
        <f>SUM(K24:O24)</f>
        <v>0</v>
      </c>
      <c r="E24" s="9">
        <f t="shared" si="0"/>
        <v>80</v>
      </c>
      <c r="F24" s="9">
        <f t="shared" si="1"/>
        <v>-80</v>
      </c>
      <c r="G24" s="15">
        <v>0</v>
      </c>
      <c r="H24" s="20"/>
      <c r="K24" s="33"/>
      <c r="L24" s="33"/>
      <c r="M24" s="33"/>
      <c r="N24" s="33"/>
      <c r="O24" s="33"/>
      <c r="P24"/>
    </row>
    <row r="25" spans="1:16" ht="15" x14ac:dyDescent="0.25">
      <c r="B25" s="10" t="s">
        <v>36</v>
      </c>
      <c r="C25" s="39">
        <v>0</v>
      </c>
      <c r="D25" s="36"/>
      <c r="E25" s="19">
        <f t="shared" si="0"/>
        <v>0</v>
      </c>
      <c r="F25" s="19">
        <f t="shared" si="1"/>
        <v>0</v>
      </c>
      <c r="G25" s="19">
        <f>C25</f>
        <v>0</v>
      </c>
      <c r="H25" s="20"/>
      <c r="K25" s="33"/>
      <c r="L25" s="33"/>
      <c r="M25" s="33"/>
      <c r="N25" s="33"/>
      <c r="O25" s="33"/>
      <c r="P25"/>
    </row>
    <row r="26" spans="1:16" ht="15" x14ac:dyDescent="0.25">
      <c r="B26" s="1" t="s">
        <v>14</v>
      </c>
      <c r="C26" s="38">
        <f>SUM(C20:C25)</f>
        <v>230</v>
      </c>
      <c r="D26" s="4">
        <f>SUM(D20:D25)</f>
        <v>-71</v>
      </c>
      <c r="E26" s="4">
        <f>SUM(E20:E25)</f>
        <v>159</v>
      </c>
      <c r="F26" s="4">
        <f>SUM(F20:F25)</f>
        <v>-79</v>
      </c>
      <c r="G26" s="4">
        <f>SUM(G20:G25)</f>
        <v>80</v>
      </c>
      <c r="K26" s="33"/>
      <c r="L26" s="33"/>
      <c r="M26" s="33"/>
      <c r="N26" s="33"/>
      <c r="O26" s="33"/>
      <c r="P26"/>
    </row>
    <row r="27" spans="1:16" ht="15" x14ac:dyDescent="0.25">
      <c r="C27" s="38"/>
      <c r="D27" s="4"/>
      <c r="K27" s="33"/>
      <c r="L27" s="33"/>
      <c r="M27" s="33"/>
      <c r="N27" s="33"/>
      <c r="O27" s="33"/>
      <c r="P27"/>
    </row>
    <row r="28" spans="1:16" ht="15" x14ac:dyDescent="0.25">
      <c r="B28" s="1" t="s">
        <v>5</v>
      </c>
      <c r="C28" s="38">
        <v>3000</v>
      </c>
      <c r="D28" s="35">
        <f>SUM(K28:O28)</f>
        <v>-1000</v>
      </c>
      <c r="E28" s="9">
        <f>SUM(C28:D28)</f>
        <v>2000</v>
      </c>
      <c r="F28" s="9">
        <f>F42-F29-F26-SUM(F14:F18)</f>
        <v>10825</v>
      </c>
      <c r="G28" s="9">
        <f>SUM(E28:F28)</f>
        <v>12825</v>
      </c>
      <c r="H28" s="20"/>
      <c r="J28" s="1" t="s">
        <v>102</v>
      </c>
      <c r="K28" s="33">
        <v>-200</v>
      </c>
      <c r="L28" s="33">
        <v>-200</v>
      </c>
      <c r="M28" s="33">
        <v>-200</v>
      </c>
      <c r="N28" s="33">
        <v>-200</v>
      </c>
      <c r="O28" s="33">
        <v>-200</v>
      </c>
      <c r="P28"/>
    </row>
    <row r="29" spans="1:16" ht="14.45" customHeight="1" x14ac:dyDescent="0.25">
      <c r="B29" s="1" t="s">
        <v>4</v>
      </c>
      <c r="C29" s="38">
        <v>0</v>
      </c>
      <c r="D29" s="35"/>
      <c r="E29" s="9">
        <f>SUM(C29:D29)</f>
        <v>0</v>
      </c>
      <c r="F29" s="9">
        <f t="shared" ref="F29" si="4">G29-E29</f>
        <v>0</v>
      </c>
      <c r="G29" s="9">
        <f>E29</f>
        <v>0</v>
      </c>
      <c r="H29" s="20"/>
      <c r="K29" s="42"/>
      <c r="L29" s="42"/>
      <c r="M29" s="42"/>
      <c r="N29" s="42"/>
      <c r="O29" s="42"/>
      <c r="P29"/>
    </row>
    <row r="30" spans="1:16" ht="14.45" customHeight="1" x14ac:dyDescent="0.25">
      <c r="C30" s="38"/>
      <c r="K30" s="42"/>
      <c r="L30" s="42"/>
      <c r="M30" s="42"/>
      <c r="N30" s="42"/>
      <c r="O30" s="42"/>
      <c r="P30"/>
    </row>
    <row r="31" spans="1:16" ht="14.45" customHeight="1" thickBot="1" x14ac:dyDescent="0.3">
      <c r="A31" s="5" t="s">
        <v>6</v>
      </c>
      <c r="C31" s="7">
        <f>SUM(C14:C18)+C26+C28+C29</f>
        <v>9780</v>
      </c>
      <c r="D31" s="7">
        <f>SUM(D14:D18,D26,D28,D29)</f>
        <v>-396</v>
      </c>
      <c r="E31" s="7">
        <f>SUM(E14:E18,E26,E28,E29)</f>
        <v>9384</v>
      </c>
      <c r="F31" s="7">
        <f>SUM(F14:F18,F26,F28,F29)</f>
        <v>10746</v>
      </c>
      <c r="G31" s="7">
        <f>SUM(G14:G18,G26,G28,G29)</f>
        <v>20130</v>
      </c>
      <c r="K31" s="42"/>
      <c r="L31" s="42"/>
      <c r="M31" s="42"/>
      <c r="N31" s="42"/>
      <c r="O31" s="42"/>
      <c r="P31"/>
    </row>
    <row r="32" spans="1:16" ht="14.45" customHeight="1" x14ac:dyDescent="0.25">
      <c r="K32" s="42"/>
      <c r="L32" s="42"/>
      <c r="M32" s="42"/>
      <c r="N32" s="42"/>
      <c r="O32" s="42"/>
      <c r="P32"/>
    </row>
    <row r="33" spans="1:16" ht="14.45" customHeight="1" x14ac:dyDescent="0.2">
      <c r="A33" s="5" t="s">
        <v>7</v>
      </c>
      <c r="C33" s="38"/>
      <c r="K33" s="33"/>
      <c r="L33" s="33"/>
      <c r="M33" s="33"/>
      <c r="N33" s="33"/>
      <c r="O33" s="33"/>
      <c r="P33" s="9"/>
    </row>
    <row r="34" spans="1:16" ht="14.45" customHeight="1" x14ac:dyDescent="0.2">
      <c r="B34" s="1" t="s">
        <v>8</v>
      </c>
      <c r="C34" s="38">
        <v>50</v>
      </c>
      <c r="D34" s="34"/>
      <c r="E34" s="9">
        <f t="shared" ref="E34:E35" si="5">SUM(C34:D34)</f>
        <v>50</v>
      </c>
      <c r="F34" s="9">
        <f t="shared" ref="F34:F38" si="6">G34-E34</f>
        <v>0</v>
      </c>
      <c r="G34" s="9">
        <f>E34</f>
        <v>50</v>
      </c>
      <c r="H34" s="20"/>
      <c r="K34" s="33"/>
      <c r="L34" s="33"/>
      <c r="M34" s="33"/>
      <c r="N34" s="33"/>
      <c r="O34" s="33"/>
      <c r="P34" s="9"/>
    </row>
    <row r="35" spans="1:16" ht="14.45" customHeight="1" x14ac:dyDescent="0.2">
      <c r="B35" s="1" t="s">
        <v>9</v>
      </c>
      <c r="C35" s="38">
        <v>10</v>
      </c>
      <c r="D35" s="41">
        <f>-SUM(K35:O35)</f>
        <v>-10</v>
      </c>
      <c r="E35" s="9">
        <f t="shared" si="5"/>
        <v>0</v>
      </c>
      <c r="F35" s="9">
        <f t="shared" si="6"/>
        <v>0</v>
      </c>
      <c r="G35" s="9">
        <f t="shared" ref="G35:G37" si="7">E35</f>
        <v>0</v>
      </c>
      <c r="H35" s="20"/>
      <c r="J35" s="1" t="s">
        <v>103</v>
      </c>
      <c r="K35" s="33">
        <v>10</v>
      </c>
      <c r="L35" s="33">
        <v>0</v>
      </c>
      <c r="M35" s="33">
        <v>0</v>
      </c>
      <c r="N35" s="33">
        <v>0</v>
      </c>
      <c r="O35" s="33">
        <v>0</v>
      </c>
      <c r="P35" s="9"/>
    </row>
    <row r="36" spans="1:16" ht="14.45" customHeight="1" x14ac:dyDescent="0.2">
      <c r="B36" s="1" t="s">
        <v>37</v>
      </c>
      <c r="C36" s="38">
        <v>30</v>
      </c>
      <c r="E36" s="9">
        <f>SUM(C36:D36)</f>
        <v>30</v>
      </c>
      <c r="F36" s="9">
        <f t="shared" si="6"/>
        <v>0</v>
      </c>
      <c r="G36" s="9">
        <f t="shared" si="7"/>
        <v>30</v>
      </c>
      <c r="H36" s="20"/>
      <c r="K36" s="9"/>
      <c r="L36" s="9"/>
      <c r="M36" s="9"/>
      <c r="N36" s="9"/>
      <c r="O36" s="9"/>
      <c r="P36" s="9"/>
    </row>
    <row r="37" spans="1:16" ht="14.45" customHeight="1" x14ac:dyDescent="0.2">
      <c r="B37" s="1" t="s">
        <v>39</v>
      </c>
      <c r="C37" s="38">
        <v>50</v>
      </c>
      <c r="E37" s="9">
        <f t="shared" ref="E37:E38" si="8">SUM(C37:D37)</f>
        <v>50</v>
      </c>
      <c r="F37" s="9">
        <f t="shared" si="6"/>
        <v>0</v>
      </c>
      <c r="G37" s="9">
        <f t="shared" si="7"/>
        <v>50</v>
      </c>
      <c r="H37" s="20"/>
      <c r="K37" s="9"/>
      <c r="L37" s="9"/>
      <c r="M37" s="9"/>
      <c r="N37" s="9"/>
      <c r="O37" s="9"/>
      <c r="P37" s="9"/>
    </row>
    <row r="38" spans="1:16" ht="14.45" customHeight="1" x14ac:dyDescent="0.2">
      <c r="B38" s="1" t="s">
        <v>38</v>
      </c>
      <c r="C38" s="38">
        <v>0</v>
      </c>
      <c r="D38" s="43"/>
      <c r="E38" s="9">
        <f t="shared" si="8"/>
        <v>0</v>
      </c>
      <c r="F38" s="9">
        <f t="shared" si="6"/>
        <v>0</v>
      </c>
      <c r="G38" s="9">
        <f>E38</f>
        <v>0</v>
      </c>
      <c r="H38" s="20"/>
      <c r="K38" s="9"/>
      <c r="L38" s="9"/>
      <c r="M38" s="9"/>
      <c r="N38" s="9"/>
      <c r="O38" s="9"/>
      <c r="P38" s="9"/>
    </row>
    <row r="39" spans="1:16" ht="14.45" customHeight="1" x14ac:dyDescent="0.2">
      <c r="C39" s="38"/>
    </row>
    <row r="40" spans="1:16" ht="14.45" customHeight="1" x14ac:dyDescent="0.2">
      <c r="A40" s="5" t="s">
        <v>10</v>
      </c>
      <c r="C40" s="40">
        <f>SUM(C34:C39)</f>
        <v>140</v>
      </c>
      <c r="D40" s="6">
        <f>SUM(D34:D39)</f>
        <v>-10</v>
      </c>
      <c r="E40" s="6">
        <f>SUM(E34:E39)</f>
        <v>130</v>
      </c>
      <c r="F40" s="6">
        <f>SUM(F34:F39)</f>
        <v>0</v>
      </c>
      <c r="G40" s="6">
        <f>SUM(G34:G39)</f>
        <v>130</v>
      </c>
    </row>
    <row r="41" spans="1:16" ht="14.45" customHeight="1" x14ac:dyDescent="0.2">
      <c r="C41" s="38"/>
    </row>
    <row r="42" spans="1:16" ht="14.45" customHeight="1" x14ac:dyDescent="0.2">
      <c r="A42" s="5" t="s">
        <v>11</v>
      </c>
      <c r="C42" s="40">
        <v>9640</v>
      </c>
      <c r="D42" s="6">
        <f>D31-D40</f>
        <v>-386</v>
      </c>
      <c r="E42" s="6">
        <f>E31-E40</f>
        <v>9254</v>
      </c>
      <c r="F42" s="12">
        <f>G42-E42</f>
        <v>10746</v>
      </c>
      <c r="G42" s="6">
        <f>G9</f>
        <v>20000</v>
      </c>
    </row>
    <row r="43" spans="1:16" ht="14.45" customHeight="1" x14ac:dyDescent="0.2">
      <c r="C43" s="4"/>
    </row>
    <row r="44" spans="1:16" ht="14.45" customHeight="1" thickBot="1" x14ac:dyDescent="0.25">
      <c r="A44" s="5" t="s">
        <v>12</v>
      </c>
      <c r="C44" s="8">
        <f>C40+C42</f>
        <v>9780</v>
      </c>
      <c r="D44" s="8">
        <f t="shared" ref="D44:G44" si="9">D40+D42</f>
        <v>-396</v>
      </c>
      <c r="E44" s="8">
        <f t="shared" si="9"/>
        <v>9384</v>
      </c>
      <c r="F44" s="8">
        <f t="shared" si="9"/>
        <v>10746</v>
      </c>
      <c r="G44" s="8">
        <f t="shared" si="9"/>
        <v>20130</v>
      </c>
    </row>
    <row r="45" spans="1:16" ht="14.45" customHeight="1" x14ac:dyDescent="0.2">
      <c r="C45" s="4">
        <f>C31-C44</f>
        <v>0</v>
      </c>
      <c r="D45" s="4">
        <f>D31-D44</f>
        <v>0</v>
      </c>
      <c r="E45" s="4">
        <f t="shared" ref="E45:G45" si="10">E31-E44</f>
        <v>0</v>
      </c>
      <c r="F45" s="4">
        <f t="shared" si="10"/>
        <v>0</v>
      </c>
      <c r="G45" s="4">
        <f t="shared" si="10"/>
        <v>0</v>
      </c>
    </row>
    <row r="46" spans="1:16" ht="14.45" customHeight="1" x14ac:dyDescent="0.2">
      <c r="C46" s="4"/>
    </row>
    <row r="47" spans="1:16" x14ac:dyDescent="0.2">
      <c r="C47" s="4"/>
      <c r="E47" s="3"/>
    </row>
    <row r="48" spans="1:16" x14ac:dyDescent="0.2">
      <c r="B48" s="1" t="s">
        <v>42</v>
      </c>
      <c r="C48" s="4"/>
      <c r="E48" s="3"/>
      <c r="G48" s="13">
        <v>0.3</v>
      </c>
    </row>
    <row r="49" spans="2:7" x14ac:dyDescent="0.2">
      <c r="B49" s="1" t="s">
        <v>43</v>
      </c>
      <c r="C49" s="4"/>
      <c r="E49" s="3"/>
      <c r="G49" s="16">
        <f>G48-G8</f>
        <v>0.19999999999999998</v>
      </c>
    </row>
    <row r="50" spans="2:7" x14ac:dyDescent="0.2">
      <c r="B50" s="1" t="s">
        <v>55</v>
      </c>
      <c r="C50" s="4"/>
      <c r="E50" s="3"/>
      <c r="G50" s="16">
        <f>1-G49/G48</f>
        <v>0.33333333333333337</v>
      </c>
    </row>
    <row r="51" spans="2:7" x14ac:dyDescent="0.2">
      <c r="C51" s="4"/>
      <c r="E51" s="3"/>
    </row>
    <row r="52" spans="2:7" x14ac:dyDescent="0.2">
      <c r="B52" s="1" t="s">
        <v>25</v>
      </c>
      <c r="C52" s="4"/>
      <c r="E52" s="3"/>
      <c r="G52" s="15">
        <v>3000</v>
      </c>
    </row>
    <row r="53" spans="2:7" x14ac:dyDescent="0.2">
      <c r="B53" s="1" t="s">
        <v>55</v>
      </c>
      <c r="C53" s="4"/>
      <c r="E53" s="3"/>
      <c r="G53" s="16">
        <f>G50</f>
        <v>0.33333333333333337</v>
      </c>
    </row>
    <row r="54" spans="2:7" x14ac:dyDescent="0.2">
      <c r="B54" s="1" t="s">
        <v>44</v>
      </c>
      <c r="C54" s="4"/>
      <c r="E54" s="3"/>
      <c r="G54" s="9">
        <f>G52*G53</f>
        <v>1000.0000000000001</v>
      </c>
    </row>
    <row r="55" spans="2:7" x14ac:dyDescent="0.2">
      <c r="C55" s="4"/>
      <c r="E55" s="3"/>
    </row>
    <row r="56" spans="2:7" x14ac:dyDescent="0.2">
      <c r="C56" s="4"/>
      <c r="E56" s="3"/>
    </row>
    <row r="57" spans="2:7" x14ac:dyDescent="0.2">
      <c r="B57" s="1" t="s">
        <v>26</v>
      </c>
      <c r="G57" s="9">
        <f>G7</f>
        <v>2000</v>
      </c>
    </row>
    <row r="58" spans="2:7" x14ac:dyDescent="0.2">
      <c r="B58" s="1" t="s">
        <v>44</v>
      </c>
      <c r="C58" s="11"/>
      <c r="D58" s="11"/>
      <c r="G58" s="17">
        <f>G54</f>
        <v>1000.0000000000001</v>
      </c>
    </row>
    <row r="59" spans="2:7" x14ac:dyDescent="0.2">
      <c r="B59" s="1" t="s">
        <v>27</v>
      </c>
      <c r="G59" s="9">
        <f>G57-G58</f>
        <v>999.99999999999989</v>
      </c>
    </row>
    <row r="61" spans="2:7" x14ac:dyDescent="0.2">
      <c r="B61" s="1" t="s">
        <v>28</v>
      </c>
    </row>
    <row r="62" spans="2:7" x14ac:dyDescent="0.2">
      <c r="B62" s="10" t="s">
        <v>40</v>
      </c>
      <c r="G62" s="9">
        <f>(F15+F17+F18)/$F$42*$G$59</f>
        <v>0</v>
      </c>
    </row>
    <row r="63" spans="2:7" x14ac:dyDescent="0.2">
      <c r="B63" s="10" t="s">
        <v>31</v>
      </c>
      <c r="G63" s="9">
        <f>F20/$F$42*$G$59</f>
        <v>0.93057882002605607</v>
      </c>
    </row>
    <row r="64" spans="2:7" x14ac:dyDescent="0.2">
      <c r="B64" s="10" t="s">
        <v>32</v>
      </c>
      <c r="G64" s="9">
        <f t="shared" ref="G64:G68" si="11">F21/$F$42*$G$59</f>
        <v>1.8611576400521121</v>
      </c>
    </row>
    <row r="65" spans="2:7" x14ac:dyDescent="0.2">
      <c r="B65" s="10" t="s">
        <v>33</v>
      </c>
      <c r="G65" s="9">
        <f t="shared" si="11"/>
        <v>3.8153731621068299</v>
      </c>
    </row>
    <row r="66" spans="2:7" x14ac:dyDescent="0.2">
      <c r="B66" s="10" t="s">
        <v>34</v>
      </c>
      <c r="G66" s="9">
        <f t="shared" si="11"/>
        <v>-6.514051740182393</v>
      </c>
    </row>
    <row r="67" spans="2:7" x14ac:dyDescent="0.2">
      <c r="B67" s="10" t="s">
        <v>35</v>
      </c>
      <c r="G67" s="9">
        <f t="shared" si="11"/>
        <v>-7.4446305602084486</v>
      </c>
    </row>
    <row r="68" spans="2:7" x14ac:dyDescent="0.2">
      <c r="B68" s="10" t="s">
        <v>36</v>
      </c>
      <c r="G68" s="9">
        <f t="shared" si="11"/>
        <v>0</v>
      </c>
    </row>
    <row r="69" spans="2:7" x14ac:dyDescent="0.2">
      <c r="B69" s="10" t="s">
        <v>5</v>
      </c>
      <c r="G69" s="19">
        <f>F28/$F$42*$G$59</f>
        <v>1007.3515726782057</v>
      </c>
    </row>
    <row r="70" spans="2:7" x14ac:dyDescent="0.2">
      <c r="G70" s="9">
        <f>SUM(G62:G69)</f>
        <v>999.99999999999989</v>
      </c>
    </row>
    <row r="72" spans="2:7" x14ac:dyDescent="0.2">
      <c r="B72" s="1" t="s">
        <v>13</v>
      </c>
      <c r="G72" s="9">
        <f>G59-G70</f>
        <v>0</v>
      </c>
    </row>
  </sheetData>
  <mergeCells count="2">
    <mergeCell ref="A1:G4"/>
    <mergeCell ref="J12:O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11E7-512A-4BC3-A20E-E870440A71CF}">
  <dimension ref="A1:K72"/>
  <sheetViews>
    <sheetView workbookViewId="0">
      <selection activeCell="K26" sqref="K26"/>
    </sheetView>
  </sheetViews>
  <sheetFormatPr defaultColWidth="9.140625" defaultRowHeight="12" x14ac:dyDescent="0.2"/>
  <cols>
    <col min="1" max="1" width="3.42578125" style="5" customWidth="1"/>
    <col min="2" max="2" width="28.28515625" style="1" customWidth="1"/>
    <col min="3" max="7" width="16.140625" style="1" customWidth="1"/>
    <col min="8" max="9" width="9.140625" style="1"/>
    <col min="10" max="10" width="18.140625" style="1" bestFit="1" customWidth="1"/>
    <col min="11" max="16384" width="9.140625" style="1"/>
  </cols>
  <sheetData>
    <row r="1" spans="1:11" ht="14.45" customHeight="1" x14ac:dyDescent="0.2">
      <c r="A1" s="77" t="s">
        <v>146</v>
      </c>
      <c r="B1" s="78"/>
      <c r="C1" s="78"/>
      <c r="D1" s="78"/>
      <c r="E1" s="78"/>
      <c r="F1" s="78"/>
      <c r="G1" s="79"/>
    </row>
    <row r="2" spans="1:11" ht="14.45" customHeight="1" x14ac:dyDescent="0.2">
      <c r="A2" s="80"/>
      <c r="B2" s="81"/>
      <c r="C2" s="81"/>
      <c r="D2" s="81"/>
      <c r="E2" s="81"/>
      <c r="F2" s="81"/>
      <c r="G2" s="82"/>
    </row>
    <row r="3" spans="1:11" ht="14.45" customHeight="1" x14ac:dyDescent="0.2">
      <c r="A3" s="80"/>
      <c r="B3" s="81"/>
      <c r="C3" s="81"/>
      <c r="D3" s="81"/>
      <c r="E3" s="81"/>
      <c r="F3" s="81"/>
      <c r="G3" s="82"/>
    </row>
    <row r="4" spans="1:11" ht="14.45" customHeight="1" thickBot="1" x14ac:dyDescent="0.25">
      <c r="A4" s="83"/>
      <c r="B4" s="84"/>
      <c r="C4" s="84"/>
      <c r="D4" s="84"/>
      <c r="E4" s="84"/>
      <c r="F4" s="84"/>
      <c r="G4" s="85"/>
    </row>
    <row r="5" spans="1:11" ht="14.45" customHeight="1" x14ac:dyDescent="0.2"/>
    <row r="6" spans="1:11" ht="14.45" customHeight="1" x14ac:dyDescent="0.2"/>
    <row r="7" spans="1:11" ht="14.45" customHeight="1" x14ac:dyDescent="0.2">
      <c r="B7" s="1" t="s">
        <v>18</v>
      </c>
      <c r="G7" s="15">
        <v>2000</v>
      </c>
    </row>
    <row r="8" spans="1:11" ht="14.45" customHeight="1" x14ac:dyDescent="0.2">
      <c r="B8" s="1" t="s">
        <v>19</v>
      </c>
      <c r="G8" s="13">
        <v>0.1</v>
      </c>
    </row>
    <row r="9" spans="1:11" ht="14.45" customHeight="1" x14ac:dyDescent="0.2">
      <c r="B9" s="1" t="s">
        <v>0</v>
      </c>
      <c r="G9" s="9">
        <f>G7/G8</f>
        <v>20000</v>
      </c>
    </row>
    <row r="10" spans="1:11" ht="14.45" customHeight="1" x14ac:dyDescent="0.2"/>
    <row r="11" spans="1:11" ht="14.45" customHeight="1" x14ac:dyDescent="0.2"/>
    <row r="12" spans="1:11" ht="36.75" x14ac:dyDescent="0.25">
      <c r="C12" s="2" t="s">
        <v>21</v>
      </c>
      <c r="D12" s="2" t="s">
        <v>20</v>
      </c>
      <c r="E12" s="2" t="s">
        <v>22</v>
      </c>
      <c r="F12" s="2" t="s">
        <v>23</v>
      </c>
      <c r="G12" s="2" t="s">
        <v>24</v>
      </c>
      <c r="H12" s="49">
        <v>1</v>
      </c>
      <c r="I12" s="44" t="s">
        <v>111</v>
      </c>
      <c r="J12"/>
    </row>
    <row r="13" spans="1:11" x14ac:dyDescent="0.2">
      <c r="A13" s="5" t="s">
        <v>1</v>
      </c>
      <c r="H13" s="50"/>
      <c r="J13" s="1" t="s">
        <v>106</v>
      </c>
      <c r="K13" s="46">
        <f>E42-K14-K15</f>
        <v>3379</v>
      </c>
    </row>
    <row r="14" spans="1:11" x14ac:dyDescent="0.2">
      <c r="B14" s="1" t="s">
        <v>29</v>
      </c>
      <c r="C14" s="38">
        <v>1000</v>
      </c>
      <c r="D14" s="38"/>
      <c r="E14" s="9">
        <f>SUM(C14:D14)</f>
        <v>1000</v>
      </c>
      <c r="F14" s="9">
        <f>G14-E14</f>
        <v>0</v>
      </c>
      <c r="G14" s="9">
        <f>E14</f>
        <v>1000</v>
      </c>
      <c r="H14" s="51"/>
      <c r="J14" s="1" t="s">
        <v>105</v>
      </c>
      <c r="K14" s="45">
        <v>2875</v>
      </c>
    </row>
    <row r="15" spans="1:11" ht="14.25" x14ac:dyDescent="0.35">
      <c r="B15" s="1" t="s">
        <v>30</v>
      </c>
      <c r="C15" s="38">
        <v>535</v>
      </c>
      <c r="D15" s="38"/>
      <c r="E15" s="9">
        <f t="shared" ref="E15:E25" si="0">SUM(C15:D15)</f>
        <v>535</v>
      </c>
      <c r="F15" s="9">
        <f t="shared" ref="F15:F25" si="1">G15-E15</f>
        <v>0</v>
      </c>
      <c r="G15" s="9">
        <f t="shared" ref="G15:G17" si="2">E15</f>
        <v>535</v>
      </c>
      <c r="H15" s="51"/>
      <c r="J15" s="1" t="s">
        <v>107</v>
      </c>
      <c r="K15" s="47">
        <v>3000</v>
      </c>
    </row>
    <row r="16" spans="1:11" x14ac:dyDescent="0.2">
      <c r="B16" s="10" t="s">
        <v>99</v>
      </c>
      <c r="C16" s="38">
        <v>-35</v>
      </c>
      <c r="D16" s="38">
        <v>35</v>
      </c>
      <c r="E16" s="9">
        <f t="shared" si="0"/>
        <v>0</v>
      </c>
      <c r="F16" s="9">
        <f t="shared" si="1"/>
        <v>0</v>
      </c>
      <c r="G16" s="9">
        <f>E16</f>
        <v>0</v>
      </c>
      <c r="H16" s="51"/>
      <c r="J16" s="1" t="s">
        <v>108</v>
      </c>
      <c r="K16" s="46">
        <f>SUM(K13:K15)</f>
        <v>9254</v>
      </c>
    </row>
    <row r="17" spans="1:11" ht="14.25" x14ac:dyDescent="0.35">
      <c r="B17" s="1" t="s">
        <v>2</v>
      </c>
      <c r="C17" s="38">
        <v>5000</v>
      </c>
      <c r="D17" s="38">
        <v>640</v>
      </c>
      <c r="E17" s="9">
        <f t="shared" si="0"/>
        <v>5640</v>
      </c>
      <c r="F17" s="9">
        <f t="shared" si="1"/>
        <v>0</v>
      </c>
      <c r="G17" s="9">
        <f t="shared" si="2"/>
        <v>5640</v>
      </c>
      <c r="H17" s="51"/>
      <c r="J17" s="1" t="s">
        <v>109</v>
      </c>
      <c r="K17" s="48">
        <f>E42</f>
        <v>9254</v>
      </c>
    </row>
    <row r="18" spans="1:11" x14ac:dyDescent="0.2">
      <c r="B18" s="1" t="s">
        <v>3</v>
      </c>
      <c r="C18" s="38">
        <v>50</v>
      </c>
      <c r="D18" s="38"/>
      <c r="E18" s="9">
        <f t="shared" si="0"/>
        <v>50</v>
      </c>
      <c r="F18" s="9">
        <f t="shared" si="1"/>
        <v>0</v>
      </c>
      <c r="G18" s="9">
        <f>E18</f>
        <v>50</v>
      </c>
      <c r="H18" s="51"/>
      <c r="J18" s="1" t="s">
        <v>13</v>
      </c>
      <c r="K18" s="46">
        <f>K16-K17</f>
        <v>0</v>
      </c>
    </row>
    <row r="19" spans="1:11" ht="15" x14ac:dyDescent="0.25">
      <c r="B19" s="1" t="s">
        <v>41</v>
      </c>
      <c r="C19" s="38"/>
      <c r="D19" s="38"/>
      <c r="E19" s="9"/>
      <c r="F19" s="9"/>
      <c r="G19" s="9"/>
      <c r="H19" s="50"/>
      <c r="J19"/>
    </row>
    <row r="20" spans="1:11" ht="15" x14ac:dyDescent="0.25">
      <c r="B20" s="10" t="s">
        <v>31</v>
      </c>
      <c r="C20" s="38">
        <v>10</v>
      </c>
      <c r="D20" s="38">
        <v>-10</v>
      </c>
      <c r="E20" s="9">
        <f t="shared" si="0"/>
        <v>0</v>
      </c>
      <c r="F20" s="9">
        <f t="shared" si="1"/>
        <v>10</v>
      </c>
      <c r="G20" s="9">
        <f>C20</f>
        <v>10</v>
      </c>
      <c r="H20" s="49">
        <v>2</v>
      </c>
      <c r="I20" s="44" t="s">
        <v>110</v>
      </c>
      <c r="J20"/>
    </row>
    <row r="21" spans="1:11" ht="15" x14ac:dyDescent="0.25">
      <c r="B21" s="10" t="s">
        <v>32</v>
      </c>
      <c r="C21" s="38">
        <v>20</v>
      </c>
      <c r="D21" s="38">
        <v>-20</v>
      </c>
      <c r="E21" s="9">
        <f t="shared" si="0"/>
        <v>0</v>
      </c>
      <c r="F21" s="9">
        <f t="shared" si="1"/>
        <v>20</v>
      </c>
      <c r="G21" s="9">
        <f t="shared" ref="G21:G22" si="3">C21</f>
        <v>20</v>
      </c>
      <c r="H21" s="51"/>
      <c r="J21"/>
    </row>
    <row r="22" spans="1:11" ht="15" x14ac:dyDescent="0.25">
      <c r="B22" s="10" t="s">
        <v>33</v>
      </c>
      <c r="C22" s="38">
        <v>50</v>
      </c>
      <c r="D22" s="38">
        <v>-41</v>
      </c>
      <c r="E22" s="9">
        <f t="shared" si="0"/>
        <v>9</v>
      </c>
      <c r="F22" s="9">
        <f t="shared" si="1"/>
        <v>41</v>
      </c>
      <c r="G22" s="9">
        <f t="shared" si="3"/>
        <v>50</v>
      </c>
      <c r="H22" s="51"/>
      <c r="J22"/>
    </row>
    <row r="23" spans="1:11" ht="15" x14ac:dyDescent="0.25">
      <c r="B23" s="10" t="s">
        <v>34</v>
      </c>
      <c r="C23" s="38">
        <v>70</v>
      </c>
      <c r="D23" s="38">
        <v>0</v>
      </c>
      <c r="E23" s="9">
        <f t="shared" si="0"/>
        <v>70</v>
      </c>
      <c r="F23" s="9">
        <f t="shared" si="1"/>
        <v>-70</v>
      </c>
      <c r="G23" s="15">
        <v>0</v>
      </c>
      <c r="H23" s="51"/>
      <c r="J23"/>
    </row>
    <row r="24" spans="1:11" ht="15" x14ac:dyDescent="0.25">
      <c r="B24" s="10" t="s">
        <v>35</v>
      </c>
      <c r="C24" s="38">
        <v>80</v>
      </c>
      <c r="D24" s="38">
        <v>0</v>
      </c>
      <c r="E24" s="9">
        <f t="shared" si="0"/>
        <v>80</v>
      </c>
      <c r="F24" s="9">
        <f t="shared" si="1"/>
        <v>-80</v>
      </c>
      <c r="G24" s="15">
        <v>0</v>
      </c>
      <c r="H24" s="51"/>
      <c r="J24"/>
    </row>
    <row r="25" spans="1:11" ht="15" x14ac:dyDescent="0.25">
      <c r="B25" s="10" t="s">
        <v>36</v>
      </c>
      <c r="C25" s="39">
        <v>0</v>
      </c>
      <c r="D25" s="39"/>
      <c r="E25" s="19">
        <f t="shared" si="0"/>
        <v>0</v>
      </c>
      <c r="F25" s="19">
        <f t="shared" si="1"/>
        <v>0</v>
      </c>
      <c r="G25" s="19">
        <f>C25</f>
        <v>0</v>
      </c>
      <c r="H25" s="51"/>
      <c r="J25"/>
    </row>
    <row r="26" spans="1:11" ht="15" x14ac:dyDescent="0.25">
      <c r="B26" s="1" t="s">
        <v>14</v>
      </c>
      <c r="C26" s="38">
        <f>SUM(C20:C25)</f>
        <v>230</v>
      </c>
      <c r="D26" s="38">
        <f>SUM(D20:D25)</f>
        <v>-71</v>
      </c>
      <c r="E26" s="4">
        <f>SUM(E20:E25)</f>
        <v>159</v>
      </c>
      <c r="F26" s="4">
        <f>SUM(F20:F25)</f>
        <v>-79</v>
      </c>
      <c r="G26" s="4">
        <f>SUM(G20:G25)</f>
        <v>80</v>
      </c>
      <c r="H26" s="50"/>
      <c r="J26"/>
    </row>
    <row r="27" spans="1:11" ht="15" x14ac:dyDescent="0.25">
      <c r="C27" s="38"/>
      <c r="D27" s="38"/>
      <c r="H27" s="49">
        <v>3</v>
      </c>
      <c r="I27" s="5" t="s">
        <v>112</v>
      </c>
      <c r="J27"/>
    </row>
    <row r="28" spans="1:11" ht="15" x14ac:dyDescent="0.25">
      <c r="B28" s="1" t="s">
        <v>5</v>
      </c>
      <c r="C28" s="38">
        <v>3000</v>
      </c>
      <c r="D28" s="38">
        <v>-1000</v>
      </c>
      <c r="E28" s="9">
        <f>SUM(C28:D28)</f>
        <v>2000</v>
      </c>
      <c r="F28" s="9">
        <f>F42-F29-F26-SUM(F14:F18)</f>
        <v>10825</v>
      </c>
      <c r="G28" s="9">
        <f>SUM(E28:F28)</f>
        <v>12825</v>
      </c>
      <c r="H28" s="20"/>
      <c r="J28"/>
    </row>
    <row r="29" spans="1:11" ht="14.45" customHeight="1" x14ac:dyDescent="0.25">
      <c r="B29" s="1" t="s">
        <v>4</v>
      </c>
      <c r="C29" s="38">
        <v>0</v>
      </c>
      <c r="D29" s="38"/>
      <c r="E29" s="9">
        <f>SUM(C29:D29)</f>
        <v>0</v>
      </c>
      <c r="F29" s="9">
        <f t="shared" ref="F29" si="4">G29-E29</f>
        <v>0</v>
      </c>
      <c r="G29" s="9">
        <f>E29</f>
        <v>0</v>
      </c>
      <c r="H29" s="20"/>
      <c r="J29"/>
    </row>
    <row r="30" spans="1:11" ht="14.45" customHeight="1" x14ac:dyDescent="0.25">
      <c r="C30" s="38"/>
      <c r="J30"/>
    </row>
    <row r="31" spans="1:11" ht="14.45" customHeight="1" thickBot="1" x14ac:dyDescent="0.3">
      <c r="A31" s="5" t="s">
        <v>6</v>
      </c>
      <c r="C31" s="7">
        <f>SUM(C14:C18)+C26+C28+C29</f>
        <v>9780</v>
      </c>
      <c r="D31" s="7">
        <f>SUM(D14:D18,D26,D28,D29)</f>
        <v>-396</v>
      </c>
      <c r="E31" s="7">
        <f>SUM(E14:E18,E26,E28,E29)</f>
        <v>9384</v>
      </c>
      <c r="F31" s="7">
        <f>SUM(F14:F18,F26,F28,F29)</f>
        <v>10746</v>
      </c>
      <c r="G31" s="7">
        <f>SUM(G14:G18,G26,G28,G29)</f>
        <v>20130</v>
      </c>
      <c r="J31"/>
    </row>
    <row r="32" spans="1:11" ht="14.45" customHeight="1" x14ac:dyDescent="0.25">
      <c r="J32"/>
    </row>
    <row r="33" spans="1:10" ht="14.45" customHeight="1" x14ac:dyDescent="0.2">
      <c r="A33" s="5" t="s">
        <v>7</v>
      </c>
      <c r="C33" s="38"/>
      <c r="J33" s="9"/>
    </row>
    <row r="34" spans="1:10" ht="14.45" customHeight="1" x14ac:dyDescent="0.2">
      <c r="B34" s="1" t="s">
        <v>8</v>
      </c>
      <c r="C34" s="38">
        <v>50</v>
      </c>
      <c r="E34" s="9">
        <f t="shared" ref="E34:E35" si="5">SUM(C34:D34)</f>
        <v>50</v>
      </c>
      <c r="F34" s="9">
        <f t="shared" ref="F34:F38" si="6">G34-E34</f>
        <v>0</v>
      </c>
      <c r="G34" s="9">
        <f>E34</f>
        <v>50</v>
      </c>
      <c r="H34" s="20"/>
      <c r="J34" s="9"/>
    </row>
    <row r="35" spans="1:10" ht="14.45" customHeight="1" x14ac:dyDescent="0.2">
      <c r="B35" s="1" t="s">
        <v>9</v>
      </c>
      <c r="C35" s="38">
        <v>10</v>
      </c>
      <c r="D35" s="43">
        <v>-10</v>
      </c>
      <c r="E35" s="9">
        <f t="shared" si="5"/>
        <v>0</v>
      </c>
      <c r="F35" s="9">
        <f t="shared" si="6"/>
        <v>0</v>
      </c>
      <c r="G35" s="9">
        <f t="shared" ref="G35:G37" si="7">E35</f>
        <v>0</v>
      </c>
      <c r="H35" s="20"/>
      <c r="J35" s="9"/>
    </row>
    <row r="36" spans="1:10" ht="14.45" customHeight="1" x14ac:dyDescent="0.2">
      <c r="B36" s="1" t="s">
        <v>37</v>
      </c>
      <c r="C36" s="38">
        <v>30</v>
      </c>
      <c r="E36" s="9">
        <f>SUM(C36:D36)</f>
        <v>30</v>
      </c>
      <c r="F36" s="9">
        <f t="shared" si="6"/>
        <v>0</v>
      </c>
      <c r="G36" s="9">
        <f t="shared" si="7"/>
        <v>30</v>
      </c>
      <c r="H36" s="20"/>
      <c r="J36" s="9"/>
    </row>
    <row r="37" spans="1:10" ht="14.45" customHeight="1" x14ac:dyDescent="0.2">
      <c r="B37" s="1" t="s">
        <v>39</v>
      </c>
      <c r="C37" s="38">
        <v>50</v>
      </c>
      <c r="E37" s="9">
        <f t="shared" ref="E37:E38" si="8">SUM(C37:D37)</f>
        <v>50</v>
      </c>
      <c r="F37" s="9">
        <f t="shared" si="6"/>
        <v>0</v>
      </c>
      <c r="G37" s="9">
        <f t="shared" si="7"/>
        <v>50</v>
      </c>
      <c r="H37" s="20"/>
      <c r="J37" s="9"/>
    </row>
    <row r="38" spans="1:10" ht="14.45" customHeight="1" x14ac:dyDescent="0.2">
      <c r="B38" s="1" t="s">
        <v>38</v>
      </c>
      <c r="C38" s="38">
        <v>0</v>
      </c>
      <c r="D38" s="43"/>
      <c r="E38" s="9">
        <f t="shared" si="8"/>
        <v>0</v>
      </c>
      <c r="F38" s="9">
        <f t="shared" si="6"/>
        <v>0</v>
      </c>
      <c r="G38" s="9">
        <f>E38</f>
        <v>0</v>
      </c>
      <c r="H38" s="20"/>
      <c r="J38" s="9"/>
    </row>
    <row r="39" spans="1:10" ht="14.45" customHeight="1" x14ac:dyDescent="0.2">
      <c r="C39" s="38"/>
    </row>
    <row r="40" spans="1:10" ht="14.45" customHeight="1" x14ac:dyDescent="0.2">
      <c r="A40" s="5" t="s">
        <v>10</v>
      </c>
      <c r="C40" s="40">
        <f>SUM(C34:C39)</f>
        <v>140</v>
      </c>
      <c r="D40" s="6">
        <f>SUM(D34:D39)</f>
        <v>-10</v>
      </c>
      <c r="E40" s="6">
        <f>SUM(E34:E39)</f>
        <v>130</v>
      </c>
      <c r="F40" s="6">
        <f>SUM(F34:F39)</f>
        <v>0</v>
      </c>
      <c r="G40" s="6">
        <f>SUM(G34:G39)</f>
        <v>130</v>
      </c>
    </row>
    <row r="41" spans="1:10" ht="14.45" customHeight="1" x14ac:dyDescent="0.2">
      <c r="C41" s="38"/>
    </row>
    <row r="42" spans="1:10" ht="14.45" customHeight="1" x14ac:dyDescent="0.2">
      <c r="A42" s="5" t="s">
        <v>11</v>
      </c>
      <c r="C42" s="40">
        <v>9640</v>
      </c>
      <c r="D42" s="6">
        <f>D31-D40</f>
        <v>-386</v>
      </c>
      <c r="E42" s="37">
        <f>E31-E40</f>
        <v>9254</v>
      </c>
      <c r="F42" s="12">
        <f>G42-E42</f>
        <v>10746</v>
      </c>
      <c r="G42" s="6">
        <f>G9</f>
        <v>20000</v>
      </c>
    </row>
    <row r="43" spans="1:10" ht="14.45" customHeight="1" x14ac:dyDescent="0.2">
      <c r="C43" s="4"/>
    </row>
    <row r="44" spans="1:10" ht="14.45" customHeight="1" thickBot="1" x14ac:dyDescent="0.25">
      <c r="A44" s="5" t="s">
        <v>12</v>
      </c>
      <c r="C44" s="8">
        <f>C40+C42</f>
        <v>9780</v>
      </c>
      <c r="D44" s="8">
        <f t="shared" ref="D44:G44" si="9">D40+D42</f>
        <v>-396</v>
      </c>
      <c r="E44" s="8">
        <f t="shared" si="9"/>
        <v>9384</v>
      </c>
      <c r="F44" s="8">
        <f t="shared" si="9"/>
        <v>10746</v>
      </c>
      <c r="G44" s="8">
        <f t="shared" si="9"/>
        <v>20130</v>
      </c>
    </row>
    <row r="45" spans="1:10" ht="14.45" customHeight="1" x14ac:dyDescent="0.2">
      <c r="C45" s="4">
        <f>C31-C44</f>
        <v>0</v>
      </c>
      <c r="D45" s="4">
        <f>D31-D44</f>
        <v>0</v>
      </c>
      <c r="E45" s="4">
        <f t="shared" ref="E45:G45" si="10">E31-E44</f>
        <v>0</v>
      </c>
      <c r="F45" s="4">
        <f t="shared" si="10"/>
        <v>0</v>
      </c>
      <c r="G45" s="4">
        <f t="shared" si="10"/>
        <v>0</v>
      </c>
    </row>
    <row r="46" spans="1:10" ht="14.45" customHeight="1" x14ac:dyDescent="0.2">
      <c r="C46" s="4"/>
    </row>
    <row r="47" spans="1:10" x14ac:dyDescent="0.2">
      <c r="C47" s="4"/>
      <c r="E47" s="3"/>
    </row>
    <row r="48" spans="1:10" x14ac:dyDescent="0.2">
      <c r="B48" s="1" t="s">
        <v>42</v>
      </c>
      <c r="C48" s="4"/>
      <c r="E48" s="3"/>
      <c r="G48" s="13">
        <v>0.3</v>
      </c>
    </row>
    <row r="49" spans="2:7" x14ac:dyDescent="0.2">
      <c r="B49" s="1" t="s">
        <v>43</v>
      </c>
      <c r="C49" s="4"/>
      <c r="E49" s="3"/>
      <c r="G49" s="16">
        <f>G48-G8</f>
        <v>0.19999999999999998</v>
      </c>
    </row>
    <row r="50" spans="2:7" x14ac:dyDescent="0.2">
      <c r="B50" s="1" t="s">
        <v>55</v>
      </c>
      <c r="C50" s="4"/>
      <c r="E50" s="3"/>
      <c r="G50" s="16">
        <f>1-G49/G48</f>
        <v>0.33333333333333337</v>
      </c>
    </row>
    <row r="51" spans="2:7" x14ac:dyDescent="0.2">
      <c r="C51" s="4"/>
      <c r="E51" s="3"/>
    </row>
    <row r="52" spans="2:7" x14ac:dyDescent="0.2">
      <c r="B52" s="1" t="s">
        <v>25</v>
      </c>
      <c r="C52" s="4"/>
      <c r="E52" s="3"/>
      <c r="G52" s="33">
        <v>3000</v>
      </c>
    </row>
    <row r="53" spans="2:7" x14ac:dyDescent="0.2">
      <c r="B53" s="1" t="s">
        <v>55</v>
      </c>
      <c r="C53" s="4"/>
      <c r="E53" s="3"/>
      <c r="G53" s="16">
        <f>G50</f>
        <v>0.33333333333333337</v>
      </c>
    </row>
    <row r="54" spans="2:7" x14ac:dyDescent="0.2">
      <c r="B54" s="1" t="s">
        <v>44</v>
      </c>
      <c r="C54" s="4"/>
      <c r="E54" s="3"/>
      <c r="G54" s="9">
        <f>G52*G53</f>
        <v>1000.0000000000001</v>
      </c>
    </row>
    <row r="55" spans="2:7" x14ac:dyDescent="0.2">
      <c r="C55" s="4"/>
      <c r="E55" s="3"/>
    </row>
    <row r="56" spans="2:7" x14ac:dyDescent="0.2">
      <c r="C56" s="4"/>
      <c r="E56" s="3"/>
    </row>
    <row r="57" spans="2:7" x14ac:dyDescent="0.2">
      <c r="B57" s="1" t="s">
        <v>26</v>
      </c>
      <c r="G57" s="9">
        <f>G7</f>
        <v>2000</v>
      </c>
    </row>
    <row r="58" spans="2:7" x14ac:dyDescent="0.2">
      <c r="B58" s="1" t="s">
        <v>44</v>
      </c>
      <c r="C58" s="11"/>
      <c r="D58" s="11"/>
      <c r="G58" s="17">
        <f>G54</f>
        <v>1000.0000000000001</v>
      </c>
    </row>
    <row r="59" spans="2:7" x14ac:dyDescent="0.2">
      <c r="B59" s="1" t="s">
        <v>27</v>
      </c>
      <c r="G59" s="9">
        <f>G57-G58</f>
        <v>999.99999999999989</v>
      </c>
    </row>
    <row r="61" spans="2:7" x14ac:dyDescent="0.2">
      <c r="B61" s="1" t="s">
        <v>28</v>
      </c>
    </row>
    <row r="62" spans="2:7" x14ac:dyDescent="0.2">
      <c r="B62" s="10" t="s">
        <v>40</v>
      </c>
      <c r="G62" s="9">
        <f>(F15+F17+F18)/$F$42*$G$59</f>
        <v>0</v>
      </c>
    </row>
    <row r="63" spans="2:7" x14ac:dyDescent="0.2">
      <c r="B63" s="10" t="s">
        <v>31</v>
      </c>
      <c r="G63" s="9">
        <f>F20/$F$42*$G$59</f>
        <v>0.93057882002605607</v>
      </c>
    </row>
    <row r="64" spans="2:7" x14ac:dyDescent="0.2">
      <c r="B64" s="10" t="s">
        <v>32</v>
      </c>
      <c r="G64" s="9">
        <f t="shared" ref="G64:G68" si="11">F21/$F$42*$G$59</f>
        <v>1.8611576400521121</v>
      </c>
    </row>
    <row r="65" spans="2:7" x14ac:dyDescent="0.2">
      <c r="B65" s="10" t="s">
        <v>33</v>
      </c>
      <c r="G65" s="9">
        <f t="shared" si="11"/>
        <v>3.8153731621068299</v>
      </c>
    </row>
    <row r="66" spans="2:7" x14ac:dyDescent="0.2">
      <c r="B66" s="10" t="s">
        <v>34</v>
      </c>
      <c r="G66" s="9">
        <f t="shared" si="11"/>
        <v>-6.514051740182393</v>
      </c>
    </row>
    <row r="67" spans="2:7" x14ac:dyDescent="0.2">
      <c r="B67" s="10" t="s">
        <v>35</v>
      </c>
      <c r="G67" s="9">
        <f t="shared" si="11"/>
        <v>-7.4446305602084486</v>
      </c>
    </row>
    <row r="68" spans="2:7" x14ac:dyDescent="0.2">
      <c r="B68" s="10" t="s">
        <v>36</v>
      </c>
      <c r="G68" s="9">
        <f t="shared" si="11"/>
        <v>0</v>
      </c>
    </row>
    <row r="69" spans="2:7" x14ac:dyDescent="0.2">
      <c r="B69" s="10" t="s">
        <v>5</v>
      </c>
      <c r="G69" s="19">
        <f>F28/$F$42*$G$59</f>
        <v>1007.3515726782057</v>
      </c>
    </row>
    <row r="70" spans="2:7" x14ac:dyDescent="0.2">
      <c r="G70" s="9">
        <f>SUM(G62:G69)</f>
        <v>999.99999999999989</v>
      </c>
    </row>
    <row r="72" spans="2:7" x14ac:dyDescent="0.2">
      <c r="B72" s="1" t="s">
        <v>13</v>
      </c>
      <c r="G72" s="9">
        <f>G59-G70</f>
        <v>0</v>
      </c>
    </row>
  </sheetData>
  <mergeCells count="1">
    <mergeCell ref="A1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139D-0A8F-4513-8B71-1FE876CA8604}">
  <dimension ref="A1:O35"/>
  <sheetViews>
    <sheetView workbookViewId="0">
      <selection activeCell="M17" sqref="M17"/>
    </sheetView>
  </sheetViews>
  <sheetFormatPr defaultRowHeight="12" x14ac:dyDescent="0.2"/>
  <cols>
    <col min="1" max="1" width="48.42578125" style="1" customWidth="1"/>
    <col min="2" max="2" width="11.85546875" style="1" customWidth="1"/>
    <col min="3" max="3" width="14" style="1" customWidth="1"/>
    <col min="4" max="5" width="14" style="1" bestFit="1" customWidth="1"/>
    <col min="6" max="8" width="14" style="1" customWidth="1"/>
    <col min="9" max="9" width="3.5703125" style="1" customWidth="1"/>
    <col min="10" max="10" width="13.85546875" style="1" customWidth="1"/>
    <col min="11" max="12" width="14" style="1" bestFit="1" customWidth="1"/>
    <col min="13" max="13" width="35.28515625" style="53" customWidth="1"/>
    <col min="14" max="14" width="13.85546875" style="1" customWidth="1"/>
    <col min="15" max="16384" width="9.140625" style="1"/>
  </cols>
  <sheetData>
    <row r="1" spans="1:15" x14ac:dyDescent="0.2">
      <c r="A1" s="86" t="s">
        <v>140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</row>
    <row r="2" spans="1:15" ht="12.75" thickBot="1" x14ac:dyDescent="0.25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15" x14ac:dyDescent="0.2">
      <c r="C3" s="52"/>
      <c r="D3" s="52"/>
      <c r="E3" s="52"/>
      <c r="F3" s="52"/>
      <c r="G3" s="52"/>
      <c r="H3" s="52"/>
    </row>
    <row r="4" spans="1:15" x14ac:dyDescent="0.2">
      <c r="C4" s="52"/>
      <c r="D4" s="52"/>
      <c r="E4" s="52"/>
      <c r="F4" s="52"/>
      <c r="G4" s="52"/>
      <c r="H4" s="52"/>
    </row>
    <row r="5" spans="1:15" ht="24" x14ac:dyDescent="0.2">
      <c r="B5" s="31" t="s">
        <v>113</v>
      </c>
      <c r="C5" s="54">
        <v>2020</v>
      </c>
      <c r="D5" s="54">
        <v>2021</v>
      </c>
      <c r="E5" s="54">
        <v>2022</v>
      </c>
      <c r="F5" s="54">
        <v>2023</v>
      </c>
      <c r="G5" s="54">
        <v>2024</v>
      </c>
      <c r="H5" s="54" t="s">
        <v>114</v>
      </c>
      <c r="J5" s="55" t="s">
        <v>115</v>
      </c>
      <c r="K5" s="55" t="s">
        <v>141</v>
      </c>
    </row>
    <row r="6" spans="1:15" x14ac:dyDescent="0.2">
      <c r="A6" s="5" t="s">
        <v>1</v>
      </c>
      <c r="B6" s="5"/>
      <c r="C6" s="45"/>
      <c r="D6" s="45"/>
      <c r="E6" s="56"/>
      <c r="F6" s="56"/>
      <c r="G6" s="56"/>
      <c r="H6" s="56"/>
    </row>
    <row r="7" spans="1:15" x14ac:dyDescent="0.2">
      <c r="A7" s="57" t="s">
        <v>116</v>
      </c>
      <c r="B7" s="57"/>
      <c r="C7" s="56">
        <v>9950</v>
      </c>
      <c r="D7" s="56">
        <v>2757</v>
      </c>
      <c r="E7" s="56">
        <v>-10437</v>
      </c>
      <c r="F7" s="56">
        <v>15323</v>
      </c>
      <c r="G7" s="56">
        <v>7740</v>
      </c>
      <c r="H7" s="56">
        <v>22217</v>
      </c>
      <c r="J7" s="46">
        <f>SUM(C7:I7)</f>
        <v>47550</v>
      </c>
      <c r="K7" s="46">
        <v>-47550</v>
      </c>
      <c r="L7" s="46">
        <f>J7+K7</f>
        <v>0</v>
      </c>
    </row>
    <row r="8" spans="1:15" ht="24" x14ac:dyDescent="0.2">
      <c r="A8" s="57" t="s">
        <v>117</v>
      </c>
      <c r="B8" s="57"/>
      <c r="C8" s="56">
        <f>-163495+29484</f>
        <v>-134011</v>
      </c>
      <c r="D8" s="56">
        <v>17210</v>
      </c>
      <c r="E8" s="56">
        <v>-425055</v>
      </c>
      <c r="F8" s="56">
        <v>-701756</v>
      </c>
      <c r="G8" s="56">
        <v>99204</v>
      </c>
      <c r="H8" s="56">
        <v>-42574</v>
      </c>
      <c r="J8" s="46">
        <f>SUM(C8:I8)</f>
        <v>-1186982</v>
      </c>
      <c r="K8" s="46">
        <f>-N10</f>
        <v>-1511775</v>
      </c>
      <c r="L8" s="46">
        <f>J8-K8</f>
        <v>324793</v>
      </c>
      <c r="M8" s="58" t="s">
        <v>145</v>
      </c>
      <c r="N8" s="45">
        <v>2042724</v>
      </c>
      <c r="O8" s="1" t="s">
        <v>118</v>
      </c>
    </row>
    <row r="9" spans="1:15" ht="14.25" x14ac:dyDescent="0.35">
      <c r="A9" s="57" t="s">
        <v>120</v>
      </c>
      <c r="B9" s="57"/>
      <c r="C9" s="56">
        <f>-81291-703516</f>
        <v>-784807</v>
      </c>
      <c r="D9" s="56">
        <v>-1345382</v>
      </c>
      <c r="E9" s="56">
        <v>-1345382</v>
      </c>
      <c r="F9" s="56">
        <v>-1345382</v>
      </c>
      <c r="G9" s="56">
        <v>-1345382</v>
      </c>
      <c r="H9" s="56">
        <f>-301507-34839</f>
        <v>-336346</v>
      </c>
      <c r="J9" s="46">
        <f>SUM(C9:I9)</f>
        <v>-6502681</v>
      </c>
      <c r="K9" s="46">
        <f>-N14</f>
        <v>-6502681</v>
      </c>
      <c r="L9" s="46">
        <f>J9-K9</f>
        <v>0</v>
      </c>
      <c r="N9" s="59">
        <v>530949</v>
      </c>
      <c r="O9" s="1" t="s">
        <v>119</v>
      </c>
    </row>
    <row r="10" spans="1:15" x14ac:dyDescent="0.2">
      <c r="A10" s="57"/>
      <c r="B10" s="57"/>
      <c r="C10" s="56"/>
      <c r="D10" s="56"/>
      <c r="E10" s="56"/>
      <c r="F10" s="56"/>
      <c r="G10" s="56"/>
      <c r="H10" s="56"/>
      <c r="J10" s="46">
        <f t="shared" ref="J10:J16" si="0">SUM(C10:I10)</f>
        <v>0</v>
      </c>
      <c r="N10" s="3">
        <f>N8-N9</f>
        <v>1511775</v>
      </c>
      <c r="O10" s="1" t="s">
        <v>121</v>
      </c>
    </row>
    <row r="11" spans="1:15" x14ac:dyDescent="0.2">
      <c r="A11" s="5" t="s">
        <v>122</v>
      </c>
      <c r="B11" s="5"/>
      <c r="C11" s="56"/>
      <c r="D11" s="56"/>
      <c r="E11" s="56"/>
      <c r="F11" s="56"/>
      <c r="G11" s="56"/>
      <c r="H11" s="56"/>
      <c r="J11" s="46">
        <f t="shared" si="0"/>
        <v>0</v>
      </c>
    </row>
    <row r="12" spans="1:15" x14ac:dyDescent="0.2">
      <c r="A12" s="57" t="s">
        <v>123</v>
      </c>
      <c r="B12" s="57"/>
      <c r="C12" s="56">
        <v>-129719</v>
      </c>
      <c r="D12" s="56">
        <v>21788</v>
      </c>
      <c r="E12" s="56">
        <v>-76413</v>
      </c>
      <c r="F12" s="56">
        <v>108816</v>
      </c>
      <c r="G12" s="56">
        <v>-93635</v>
      </c>
      <c r="H12" s="56">
        <v>118390</v>
      </c>
      <c r="J12" s="46">
        <f t="shared" si="0"/>
        <v>-50773</v>
      </c>
      <c r="K12" s="46">
        <v>-50773</v>
      </c>
      <c r="L12" s="46">
        <f>J12-K12</f>
        <v>0</v>
      </c>
      <c r="N12" s="3">
        <v>22613000</v>
      </c>
      <c r="O12" s="1" t="s">
        <v>143</v>
      </c>
    </row>
    <row r="13" spans="1:15" ht="14.25" x14ac:dyDescent="0.35">
      <c r="A13" s="57" t="s">
        <v>124</v>
      </c>
      <c r="B13" s="57"/>
      <c r="C13" s="56">
        <v>-5654</v>
      </c>
      <c r="D13" s="56">
        <v>3604</v>
      </c>
      <c r="E13" s="56">
        <v>1823</v>
      </c>
      <c r="F13" s="56">
        <v>0</v>
      </c>
      <c r="G13" s="56">
        <v>227</v>
      </c>
      <c r="H13" s="56">
        <v>227.38</v>
      </c>
      <c r="J13" s="46">
        <f t="shared" si="0"/>
        <v>227.38</v>
      </c>
      <c r="K13" s="46">
        <v>-227.38</v>
      </c>
      <c r="L13" s="46">
        <f t="shared" ref="L13:L16" si="1">J13+K13</f>
        <v>0</v>
      </c>
      <c r="N13" s="60">
        <f>12261271+255485+3593563</f>
        <v>16110319</v>
      </c>
      <c r="O13" s="1" t="s">
        <v>142</v>
      </c>
    </row>
    <row r="14" spans="1:15" x14ac:dyDescent="0.2">
      <c r="A14" s="57" t="s">
        <v>125</v>
      </c>
      <c r="B14" s="57"/>
      <c r="C14" s="56"/>
      <c r="D14" s="56"/>
      <c r="E14" s="56">
        <v>6665</v>
      </c>
      <c r="F14" s="56">
        <v>-1666</v>
      </c>
      <c r="G14" s="56">
        <v>-4074</v>
      </c>
      <c r="H14" s="56">
        <f>7139+735+53</f>
        <v>7927</v>
      </c>
      <c r="J14" s="46">
        <f t="shared" si="0"/>
        <v>8852</v>
      </c>
      <c r="K14" s="46">
        <f>-1157-556-7139</f>
        <v>-8852</v>
      </c>
      <c r="L14" s="46">
        <f t="shared" si="1"/>
        <v>0</v>
      </c>
      <c r="N14" s="3">
        <f>N12-N13</f>
        <v>6502681</v>
      </c>
      <c r="O14" s="1" t="s">
        <v>121</v>
      </c>
    </row>
    <row r="15" spans="1:15" x14ac:dyDescent="0.2">
      <c r="A15" s="57" t="s">
        <v>126</v>
      </c>
      <c r="B15" s="57"/>
      <c r="C15" s="56"/>
      <c r="D15" s="56"/>
      <c r="E15" s="56"/>
      <c r="F15" s="56">
        <v>15112</v>
      </c>
      <c r="G15" s="56">
        <v>-9199</v>
      </c>
      <c r="H15" s="56">
        <v>-2731</v>
      </c>
      <c r="J15" s="46">
        <f t="shared" si="0"/>
        <v>3182</v>
      </c>
      <c r="K15" s="46">
        <v>-3182</v>
      </c>
      <c r="L15" s="46">
        <f t="shared" si="1"/>
        <v>0</v>
      </c>
    </row>
    <row r="16" spans="1:15" x14ac:dyDescent="0.2">
      <c r="A16" s="57" t="s">
        <v>127</v>
      </c>
      <c r="B16" s="57"/>
      <c r="C16" s="56"/>
      <c r="D16" s="56"/>
      <c r="E16" s="56"/>
      <c r="F16" s="56"/>
      <c r="G16" s="56">
        <v>19762</v>
      </c>
      <c r="H16" s="56">
        <v>-4789</v>
      </c>
      <c r="J16" s="46">
        <f t="shared" si="0"/>
        <v>14973</v>
      </c>
      <c r="K16" s="46">
        <f>-12691-2282</f>
        <v>-14973</v>
      </c>
      <c r="L16" s="46">
        <f t="shared" si="1"/>
        <v>0</v>
      </c>
    </row>
    <row r="17" spans="1:12" x14ac:dyDescent="0.2">
      <c r="A17" s="57"/>
      <c r="B17" s="57"/>
      <c r="C17" s="56"/>
      <c r="D17" s="56"/>
      <c r="E17" s="56"/>
      <c r="F17" s="56"/>
      <c r="G17" s="56"/>
      <c r="H17" s="56"/>
      <c r="J17" s="46">
        <f t="shared" ref="J17:J24" si="2">SUM(C17:I17)</f>
        <v>0</v>
      </c>
      <c r="K17" s="46"/>
    </row>
    <row r="18" spans="1:12" x14ac:dyDescent="0.2">
      <c r="A18" s="5" t="s">
        <v>128</v>
      </c>
      <c r="B18" s="5"/>
      <c r="C18" s="56"/>
      <c r="D18" s="56"/>
      <c r="E18" s="56"/>
      <c r="F18" s="56"/>
      <c r="G18" s="56"/>
      <c r="H18" s="56"/>
      <c r="J18" s="46">
        <f t="shared" si="2"/>
        <v>0</v>
      </c>
      <c r="K18" s="46"/>
    </row>
    <row r="19" spans="1:12" x14ac:dyDescent="0.2">
      <c r="A19" s="57" t="s">
        <v>129</v>
      </c>
      <c r="B19" s="57"/>
      <c r="C19" s="56">
        <v>90047</v>
      </c>
      <c r="D19" s="56">
        <v>188834</v>
      </c>
      <c r="E19" s="56">
        <v>80986</v>
      </c>
      <c r="F19" s="56">
        <v>38553</v>
      </c>
      <c r="G19" s="56">
        <v>131626</v>
      </c>
      <c r="H19" s="56">
        <v>12389</v>
      </c>
      <c r="J19" s="46">
        <f t="shared" si="2"/>
        <v>542435</v>
      </c>
      <c r="K19" s="46">
        <v>-542435</v>
      </c>
      <c r="L19" s="46">
        <f t="shared" ref="L19:L24" si="3">J19+K19</f>
        <v>0</v>
      </c>
    </row>
    <row r="20" spans="1:12" x14ac:dyDescent="0.2">
      <c r="A20" s="57" t="s">
        <v>130</v>
      </c>
      <c r="B20" s="57"/>
      <c r="C20" s="56">
        <v>39628</v>
      </c>
      <c r="D20" s="56">
        <v>34949</v>
      </c>
      <c r="E20" s="56">
        <v>39570</v>
      </c>
      <c r="F20" s="56">
        <v>-11564</v>
      </c>
      <c r="G20" s="56">
        <v>-17819</v>
      </c>
      <c r="H20" s="56">
        <v>0</v>
      </c>
      <c r="J20" s="46">
        <f t="shared" si="2"/>
        <v>84764</v>
      </c>
      <c r="K20" s="46">
        <v>-84764</v>
      </c>
      <c r="L20" s="46">
        <f t="shared" si="3"/>
        <v>0</v>
      </c>
    </row>
    <row r="21" spans="1:12" x14ac:dyDescent="0.2">
      <c r="A21" s="57" t="s">
        <v>131</v>
      </c>
      <c r="B21" s="57"/>
      <c r="C21" s="56"/>
      <c r="D21" s="56">
        <v>185</v>
      </c>
      <c r="E21" s="56">
        <v>-185</v>
      </c>
      <c r="F21" s="56"/>
      <c r="G21" s="56"/>
      <c r="H21" s="56"/>
      <c r="J21" s="46">
        <f t="shared" si="2"/>
        <v>0</v>
      </c>
      <c r="K21" s="46">
        <v>0</v>
      </c>
      <c r="L21" s="46">
        <f t="shared" si="3"/>
        <v>0</v>
      </c>
    </row>
    <row r="22" spans="1:12" x14ac:dyDescent="0.2">
      <c r="A22" s="57" t="s">
        <v>132</v>
      </c>
      <c r="B22" s="57"/>
      <c r="C22" s="56">
        <v>2649</v>
      </c>
      <c r="D22" s="56">
        <v>3799</v>
      </c>
      <c r="E22" s="56">
        <v>2037</v>
      </c>
      <c r="F22" s="56">
        <v>-1207</v>
      </c>
      <c r="G22" s="56">
        <v>-11</v>
      </c>
      <c r="H22" s="56">
        <v>-7267</v>
      </c>
      <c r="J22" s="46">
        <f t="shared" si="2"/>
        <v>0</v>
      </c>
      <c r="K22" s="46">
        <v>0</v>
      </c>
      <c r="L22" s="46">
        <f t="shared" si="3"/>
        <v>0</v>
      </c>
    </row>
    <row r="23" spans="1:12" x14ac:dyDescent="0.2">
      <c r="A23" s="57" t="s">
        <v>133</v>
      </c>
      <c r="B23" s="57"/>
      <c r="C23" s="56">
        <v>4381</v>
      </c>
      <c r="D23" s="56">
        <v>-4381</v>
      </c>
      <c r="E23" s="56"/>
      <c r="F23" s="56"/>
      <c r="G23" s="56"/>
      <c r="H23" s="56"/>
      <c r="J23" s="46">
        <f t="shared" si="2"/>
        <v>0</v>
      </c>
      <c r="K23" s="46">
        <v>0</v>
      </c>
      <c r="L23" s="46">
        <f t="shared" si="3"/>
        <v>0</v>
      </c>
    </row>
    <row r="24" spans="1:12" x14ac:dyDescent="0.2">
      <c r="A24" s="57" t="s">
        <v>134</v>
      </c>
      <c r="B24" s="57"/>
      <c r="C24" s="56"/>
      <c r="D24" s="56">
        <v>1803468</v>
      </c>
      <c r="E24" s="56">
        <v>456006</v>
      </c>
      <c r="F24" s="56">
        <v>898570</v>
      </c>
      <c r="G24" s="56">
        <v>-958117</v>
      </c>
      <c r="H24" s="56">
        <v>-2199927</v>
      </c>
      <c r="J24" s="46">
        <f t="shared" si="2"/>
        <v>0</v>
      </c>
      <c r="K24" s="46">
        <v>0</v>
      </c>
      <c r="L24" s="56">
        <f t="shared" si="3"/>
        <v>0</v>
      </c>
    </row>
    <row r="25" spans="1:12" x14ac:dyDescent="0.2">
      <c r="C25" s="45"/>
      <c r="D25" s="45"/>
      <c r="E25" s="45"/>
      <c r="F25" s="45"/>
      <c r="G25" s="45"/>
      <c r="H25" s="45"/>
      <c r="K25" s="46"/>
    </row>
    <row r="26" spans="1:12" ht="12.75" thickBot="1" x14ac:dyDescent="0.25">
      <c r="A26" s="64" t="s">
        <v>135</v>
      </c>
      <c r="B26" s="57"/>
      <c r="C26" s="61">
        <f t="shared" ref="C26:H26" si="4">SUM(C6:C25)</f>
        <v>-907536</v>
      </c>
      <c r="D26" s="61">
        <f t="shared" si="4"/>
        <v>726831</v>
      </c>
      <c r="E26" s="61">
        <f t="shared" si="4"/>
        <v>-1270385</v>
      </c>
      <c r="F26" s="61">
        <f t="shared" si="4"/>
        <v>-985201</v>
      </c>
      <c r="G26" s="61">
        <f t="shared" si="4"/>
        <v>-2169678</v>
      </c>
      <c r="H26" s="61">
        <f t="shared" si="4"/>
        <v>-2432483.62</v>
      </c>
      <c r="J26" s="62">
        <f>SUM(J7:J24)</f>
        <v>-7038452.6200000001</v>
      </c>
      <c r="K26" s="46"/>
    </row>
    <row r="27" spans="1:12" ht="12.75" thickTop="1" x14ac:dyDescent="0.2"/>
    <row r="28" spans="1:12" x14ac:dyDescent="0.2">
      <c r="C28" s="56">
        <v>25570983</v>
      </c>
      <c r="D28" s="45">
        <v>24022345</v>
      </c>
      <c r="E28" s="45">
        <v>25041399</v>
      </c>
      <c r="F28" s="45">
        <v>25558830</v>
      </c>
      <c r="G28" s="45">
        <v>25966515</v>
      </c>
      <c r="H28" s="45">
        <v>26806339</v>
      </c>
      <c r="J28" s="5" t="s">
        <v>136</v>
      </c>
    </row>
    <row r="29" spans="1:12" ht="14.25" x14ac:dyDescent="0.35">
      <c r="C29" s="63">
        <f>21030808+3632639</f>
        <v>24663447</v>
      </c>
      <c r="D29" s="59">
        <f>20209003+3632637</f>
        <v>23841640</v>
      </c>
      <c r="E29" s="59">
        <f>19957672+3632637</f>
        <v>23590309</v>
      </c>
      <c r="F29" s="59">
        <f>19450545+3632637</f>
        <v>23083182</v>
      </c>
      <c r="G29" s="59">
        <f>17727911+3632637</f>
        <v>21360548</v>
      </c>
      <c r="H29" s="59">
        <f>16135253+3632637</f>
        <v>19767890</v>
      </c>
      <c r="J29" s="5" t="s">
        <v>137</v>
      </c>
    </row>
    <row r="30" spans="1:12" x14ac:dyDescent="0.2">
      <c r="C30" s="45">
        <f t="shared" ref="C30:D30" si="5">C28-C29</f>
        <v>907536</v>
      </c>
      <c r="D30" s="45">
        <f t="shared" si="5"/>
        <v>180705</v>
      </c>
      <c r="E30" s="45">
        <f>E28-E29</f>
        <v>1451090</v>
      </c>
      <c r="F30" s="45">
        <f t="shared" ref="F30:H30" si="6">F28-F29</f>
        <v>2475648</v>
      </c>
      <c r="G30" s="45">
        <f t="shared" si="6"/>
        <v>4605967</v>
      </c>
      <c r="H30" s="45">
        <f t="shared" si="6"/>
        <v>7038449</v>
      </c>
      <c r="J30" s="5" t="s">
        <v>13</v>
      </c>
    </row>
    <row r="31" spans="1:12" ht="14.25" x14ac:dyDescent="0.35">
      <c r="C31" s="59">
        <f>+C26</f>
        <v>-907536</v>
      </c>
      <c r="D31" s="59">
        <f>+D26+C26</f>
        <v>-180705</v>
      </c>
      <c r="E31" s="59">
        <f>SUM(C26:E26)</f>
        <v>-1451090</v>
      </c>
      <c r="F31" s="59">
        <f>SUM(C26:F26)</f>
        <v>-2436291</v>
      </c>
      <c r="G31" s="59">
        <f>SUM(C26:G26)</f>
        <v>-4605969</v>
      </c>
      <c r="H31" s="59">
        <f>SUM(C26:H26)</f>
        <v>-7038452.6200000001</v>
      </c>
      <c r="J31" s="5" t="s">
        <v>138</v>
      </c>
    </row>
    <row r="32" spans="1:12" x14ac:dyDescent="0.2">
      <c r="C32" s="45">
        <f>+C30+C31</f>
        <v>0</v>
      </c>
      <c r="D32" s="45">
        <f t="shared" ref="D32" si="7">+D30+D31</f>
        <v>0</v>
      </c>
      <c r="E32" s="45">
        <f>+E30+E31</f>
        <v>0</v>
      </c>
      <c r="F32" s="45">
        <f t="shared" ref="F32:H32" si="8">+F30+F31</f>
        <v>39357</v>
      </c>
      <c r="G32" s="45">
        <f t="shared" si="8"/>
        <v>-2</v>
      </c>
      <c r="H32" s="45">
        <f t="shared" si="8"/>
        <v>-3.6200000001117587</v>
      </c>
      <c r="J32" s="5" t="s">
        <v>139</v>
      </c>
    </row>
    <row r="33" spans="5:10" x14ac:dyDescent="0.2">
      <c r="E33" s="45"/>
      <c r="F33" s="45"/>
      <c r="G33" s="45"/>
      <c r="H33" s="45"/>
    </row>
    <row r="35" spans="5:10" x14ac:dyDescent="0.2">
      <c r="J35" s="1" t="s">
        <v>144</v>
      </c>
    </row>
  </sheetData>
  <mergeCells count="1">
    <mergeCell ref="A1:L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22D82770F674C86341A72D798B29A" ma:contentTypeVersion="28" ma:contentTypeDescription="Create a new document." ma:contentTypeScope="" ma:versionID="b255182648507a5d3d0e0ce902874d68">
  <xsd:schema xmlns:xsd="http://www.w3.org/2001/XMLSchema" xmlns:xs="http://www.w3.org/2001/XMLSchema" xmlns:p="http://schemas.microsoft.com/office/2006/metadata/properties" xmlns:ns2="5a76ab2e-4619-4457-a1f1-03277e38e879" xmlns:ns3="9898c6bb-6373-46f1-9c49-2e4111d502f2" targetNamespace="http://schemas.microsoft.com/office/2006/metadata/properties" ma:root="true" ma:fieldsID="26a62ca9f0af07dedf08326a8e0afe6a" ns2:_="" ns3:_="">
    <xsd:import namespace="5a76ab2e-4619-4457-a1f1-03277e38e879"/>
    <xsd:import namespace="9898c6bb-6373-46f1-9c49-2e4111d50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PrimeClassificationStatusDetails" minOccurs="0"/>
                <xsd:element ref="ns3:PrimeLastClassified" minOccurs="0"/>
                <xsd:element ref="ns3:PrimeCorrectedByUs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ab2e-4619-4457-a1f1-03277e38e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57037b-c2d3-4b09-a4fe-d2a674d084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8c6bb-6373-46f1-9c49-2e4111d502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04b4161-386e-4fc4-a22e-0592705fea2a}" ma:internalName="TaxCatchAll" ma:showField="CatchAllData" ma:web="9898c6bb-6373-46f1-9c49-2e4111d50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Details" ma:index="21" nillable="true" ma:displayName="Processing details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2" nillable="true" ma:displayName="Processed" ma:internalName="PrimeLastClassified">
      <xsd:simpleType>
        <xsd:restriction base="dms:DateTime"/>
      </xsd:simpleType>
    </xsd:element>
    <xsd:element name="PrimeCorrectedByUser" ma:index="23" nillable="true" ma:displayName="Corrected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76ab2e-4619-4457-a1f1-03277e38e879">
      <Terms xmlns="http://schemas.microsoft.com/office/infopath/2007/PartnerControls"/>
    </lcf76f155ced4ddcb4097134ff3c332f>
    <TaxCatchAll xmlns="9898c6bb-6373-46f1-9c49-2e4111d502f2" xsi:nil="true"/>
    <PrimeClassificationStatusDetails xmlns="9898c6bb-6373-46f1-9c49-2e4111d502f2" xsi:nil="true"/>
    <PrimeLastClassified xmlns="9898c6bb-6373-46f1-9c49-2e4111d502f2" xsi:nil="true"/>
    <PrimeCorrectedByUser xmlns="9898c6bb-6373-46f1-9c49-2e4111d502f2" xsi:nil="true"/>
  </documentManagement>
</p:properties>
</file>

<file path=customXml/itemProps1.xml><?xml version="1.0" encoding="utf-8"?>
<ds:datastoreItem xmlns:ds="http://schemas.openxmlformats.org/officeDocument/2006/customXml" ds:itemID="{70CE9106-5534-4867-AF64-B44651D78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76ab2e-4619-4457-a1f1-03277e38e879"/>
    <ds:schemaRef ds:uri="9898c6bb-6373-46f1-9c49-2e4111d50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D05E87-3150-454C-92FD-C78C668F7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1A89C-F69C-4EF3-85F1-4D275FCDF4E2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9898c6bb-6373-46f1-9c49-2e4111d502f2"/>
    <ds:schemaRef ds:uri="http://schemas.microsoft.com/office/2006/documentManagement/types"/>
    <ds:schemaRef ds:uri="http://schemas.microsoft.com/office/infopath/2007/PartnerControls"/>
    <ds:schemaRef ds:uri="5a76ab2e-4619-4457-a1f1-03277e38e87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Template ---&gt;</vt:lpstr>
      <vt:lpstr>743(b) Adjustment Calc</vt:lpstr>
      <vt:lpstr>Checklist of Return Items</vt:lpstr>
      <vt:lpstr>Chelsea CPE---&gt;</vt:lpstr>
      <vt:lpstr>Step 1</vt:lpstr>
      <vt:lpstr>Step 2</vt:lpstr>
      <vt:lpstr>Step 3</vt:lpstr>
      <vt:lpstr>Step 4</vt:lpstr>
      <vt:lpstr>EXAMPLE L to M2 RECON</vt:lpstr>
      <vt:lpstr>Step 5</vt:lpstr>
      <vt:lpstr>Step 6</vt:lpstr>
      <vt:lpstr>743(b)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o'shields</dc:creator>
  <cp:lastModifiedBy>Olivia Young</cp:lastModifiedBy>
  <dcterms:created xsi:type="dcterms:W3CDTF">2021-02-15T16:32:13Z</dcterms:created>
  <dcterms:modified xsi:type="dcterms:W3CDTF">2025-12-11T21:58:10Z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ContentTypeId">
    <vt:lpwstr>0x010100E2B22D82770F674C86341A72D798B29A</vt:lpwstr>
  </property>
  <property fmtid="{D5CDD505-2E9C-101B-9397-08002B2CF9AE}" pid="4" name="Order">
    <vt:r8>232039500</vt:r8>
  </property>
  <property fmtid="{D5CDD505-2E9C-101B-9397-08002B2CF9AE}" pid="5" name="MediaServiceImageTags">
    <vt:lpwstr/>
  </property>
</Properties>
</file>