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Inputs" sheetId="2" r:id="rId5"/>
    <sheet state="visible" name="Operating Costs" sheetId="3" r:id="rId6"/>
    <sheet state="visible" name="Revenue" sheetId="4" r:id="rId7"/>
    <sheet state="visible" name="Auto Estimates" sheetId="5" r:id="rId8"/>
    <sheet state="visible" name="Summary" sheetId="6" r:id="rId9"/>
  </sheets>
  <definedNames>
    <definedName name="fuel_card_fees_per_vehicle_per_month">Inputs!$B$21</definedName>
    <definedName name="misc_overhead_per_month">Inputs!$B$24</definedName>
    <definedName name="technician_hourly_rate">Inputs!$B$11</definedName>
    <definedName name="working_months_per_year">Inputs!$B$4</definedName>
    <definedName name="tire_change_interval">Inputs!$B$9</definedName>
    <definedName name="drivers_count">Inputs!$B$14</definedName>
    <definedName name="utilities_per_month">Inputs!$B$23</definedName>
    <definedName name="driver_hourly_rate">Inputs!$B$10</definedName>
    <definedName name="admin_staff_count">Inputs!$B$16</definedName>
    <definedName name="avg_miles_per_vehicle_per_year">Inputs!$B$3</definedName>
    <definedName name="shop_rent_lease_per_month">Inputs!$B$22</definedName>
    <definedName name="software_fleet_mgmt_per_vehicle_per_month">Inputs!$B$20</definedName>
    <definedName name="maintenance_baseline">Inputs!$B$7</definedName>
    <definedName name="hours_per_driver_tech_admin_per_month">Inputs!$B$13</definedName>
    <definedName name="telematics_per_vehicle_per_month">Inputs!$B$19</definedName>
    <definedName name="technicians_count">Inputs!$B$15</definedName>
    <definedName name="avg_mpg">Inputs!$B$5</definedName>
    <definedName name="insurance_per_vehicle_per_year">Inputs!$B$17</definedName>
    <definedName name="fleet_size">Inputs!$B$2</definedName>
    <definedName name="avg_fuel_price">Inputs!$B$6</definedName>
    <definedName name="registration_and_permits_per_vehicle_per_year">Inputs!$B$18</definedName>
    <definedName name="tire_set_cost">Inputs!$B$8</definedName>
    <definedName name="admin_hourly_rate">Inputs!$B$12</definedName>
  </definedNames>
  <calcPr/>
</workbook>
</file>

<file path=xl/sharedStrings.xml><?xml version="1.0" encoding="utf-8"?>
<sst xmlns="http://schemas.openxmlformats.org/spreadsheetml/2006/main" count="149" uniqueCount="118">
  <si>
    <t>Brought to you by</t>
  </si>
  <si>
    <t>What’s inside</t>
  </si>
  <si>
    <t>Inputs (edit these): fleet size, miles/vehicle, MPG, fuel price, maintenance $/mile, tire cost/interval, wages &amp; headcount, insurance, permits, telematics, software, overhead, etc.</t>
  </si>
  <si>
    <t>Operating Costs: rows for Fuel, PM, Repairs, Tires, Parts, Wages, Insurance, Permits, Telematics, Fleet Software, Fuel-card fees, Rent, Utilities, Tolls, Training, Misc. Monthly columns (Jan–Dec) + auto Total.</t>
  </si>
  <si>
    <t>Revenue (optional): billable miles, rate/mile, other revenue.</t>
  </si>
  <si>
    <t>CapEx: asset list with unit cost, life, and monthly depreciation formulas (example row included).</t>
  </si>
  <si>
    <t>Maintenance Planner: auto estimates for fuel, maintenance, tires based on Inputs (you can overwrite).</t>
  </si>
  <si>
    <t>Summary: Total Revenue, Total OpEx, Operating Profit, Cost per Mile, Cost per Vehicle/year, and annual miles.</t>
  </si>
  <si>
    <t>How to use</t>
  </si>
  <si>
    <t>Open Inputs and change the blue cells.</t>
  </si>
  <si>
    <t>Each month, enter actuals in Operating Costs (you can overwrite estimates).</t>
  </si>
  <si>
    <t>If you bill customers, fill Revenue.</t>
  </si>
  <si>
    <t>Add purchases in CapEx if you want depreciation tracked.</t>
  </si>
  <si>
    <t>See Summary for cost/mile and per-vehicle numbers.</t>
  </si>
  <si>
    <t>Want this tweaked for your exact categories (e.g., split fuel by card/vendor, separate tires by class, add parts inventory), or prefer INR formatting? Tell me and I’ll tailor it.</t>
  </si>
  <si>
    <t>Assumption</t>
  </si>
  <si>
    <t>Value</t>
  </si>
  <si>
    <t>Notes</t>
  </si>
  <si>
    <t>Fleet size (vehicles)</t>
  </si>
  <si>
    <t>Edit this if your fleet size changes.</t>
  </si>
  <si>
    <t>Avg miles per vehicle per year</t>
  </si>
  <si>
    <t>Used for fuel &amp; maintenance estimates.</t>
  </si>
  <si>
    <t>Working months per year</t>
  </si>
  <si>
    <t>Keep as 12 unless seasonal.</t>
  </si>
  <si>
    <t>Avg MPG (miles per gallon)</t>
  </si>
  <si>
    <t>Your real MPG across the fleet.</t>
  </si>
  <si>
    <t>Avg fuel price (per gallon)</t>
  </si>
  <si>
    <t>Update monthly on 'Operating Costs' if you prefer.</t>
  </si>
  <si>
    <t>Maintenance baseline (per mile)</t>
  </si>
  <si>
    <t>Covers PM + common wear.</t>
  </si>
  <si>
    <t>Tire set cost (per vehicle)</t>
  </si>
  <si>
    <t>Typical for light/medium-duty; update for your fleet.</t>
  </si>
  <si>
    <t>Tire change interval (miles)</t>
  </si>
  <si>
    <t>Miles between full tire replacements.</t>
  </si>
  <si>
    <t>Driver hourly rate (fully loaded)</t>
  </si>
  <si>
    <t>Wage + taxes + benefits.</t>
  </si>
  <si>
    <t>Technician hourly rate (fully loaded)</t>
  </si>
  <si>
    <t>Admin hourly rate (fully loaded)</t>
  </si>
  <si>
    <t>Hours per driver tech admin per month</t>
  </si>
  <si>
    <t>Average productive hours.</t>
  </si>
  <si>
    <t>Drivers count</t>
  </si>
  <si>
    <t>FT-equivalent drivers.</t>
  </si>
  <si>
    <t>Technicians count</t>
  </si>
  <si>
    <t>FT-equivalent technicians.</t>
  </si>
  <si>
    <t>Admin staff count</t>
  </si>
  <si>
    <t>Admins allocated to fleet.</t>
  </si>
  <si>
    <t>Insurance per vehicle per year</t>
  </si>
  <si>
    <t>Liability + physical damage + cargo (if any).</t>
  </si>
  <si>
    <t>Registration and permits per vehicle per year</t>
  </si>
  <si>
    <t>Plates, inspections, toll tags, etc.</t>
  </si>
  <si>
    <t>Telematics per vehicle per month</t>
  </si>
  <si>
    <t>GPS/ELD subscription.</t>
  </si>
  <si>
    <t>Software fleet mgmt per vehicle per month</t>
  </si>
  <si>
    <t>Your CMMS/FMS subscription per vehicle.</t>
  </si>
  <si>
    <t>Fuel card fees per vehicle per month</t>
  </si>
  <si>
    <t>If applicable.</t>
  </si>
  <si>
    <t>Shop rent lease per month</t>
  </si>
  <si>
    <t>Facility cost allocated to fleet.</t>
  </si>
  <si>
    <t>Utilities per month</t>
  </si>
  <si>
    <t>Power, water, internet allocation.</t>
  </si>
  <si>
    <t>Misc overhead per month</t>
  </si>
  <si>
    <t>Office, supplies, small tools, PPE.</t>
  </si>
  <si>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</si>
  <si>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</si>
  <si>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</si>
  <si>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</si>
  <si>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</si>
  <si>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</si>
  <si>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</si>
  <si>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</si>
  <si>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</si>
  <si>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</si>
  <si>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</si>
  <si>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</si>
  <si>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</si>
  <si>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</si>
  <si>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Fuel</t>
  </si>
  <si>
    <t>PM Service (oil, filters)</t>
  </si>
  <si>
    <t>Repairs (non-PM)</t>
  </si>
  <si>
    <t>Tires</t>
  </si>
  <si>
    <t>Parts &amp; Consumables</t>
  </si>
  <si>
    <t>Driver Wages</t>
  </si>
  <si>
    <t>Technician Wages</t>
  </si>
  <si>
    <t>Admin Wages</t>
  </si>
  <si>
    <t>Insurance</t>
  </si>
  <si>
    <t>Registration &amp; Permits</t>
  </si>
  <si>
    <t>Telematics</t>
  </si>
  <si>
    <t>Fleet Software</t>
  </si>
  <si>
    <t>Fuel Card Fees</t>
  </si>
  <si>
    <t>Shop Rent/Lease</t>
  </si>
  <si>
    <t>Utilities</t>
  </si>
  <si>
    <t>Parking &amp; Tolls</t>
  </si>
  <si>
    <t>Training &amp; Safety</t>
  </si>
  <si>
    <t>Misc. Overhead</t>
  </si>
  <si>
    <t>TOTAL OPEX</t>
  </si>
  <si>
    <t>Line Item</t>
  </si>
  <si>
    <t>Billable miles</t>
  </si>
  <si>
    <t>Avg rate per mile</t>
  </si>
  <si>
    <t>Other revenue (surcharges, accessorial)</t>
  </si>
  <si>
    <t>TOTAL REVENUE</t>
  </si>
  <si>
    <t>Fuel (auto)</t>
  </si>
  <si>
    <t>Maintenance (auto)</t>
  </si>
  <si>
    <t>Tires (auto)</t>
  </si>
  <si>
    <t>Driver Wages (auto)</t>
  </si>
  <si>
    <t>Technician Wages (auto)</t>
  </si>
  <si>
    <t>Admin Wages (auto)</t>
  </si>
  <si>
    <t>Insurance (auto)</t>
  </si>
  <si>
    <t>Registration &amp; Permits (auto)</t>
  </si>
  <si>
    <t>Telematics (auto)</t>
  </si>
  <si>
    <t>Fleet Software (auto)</t>
  </si>
  <si>
    <t>Fuel Card Fees (auto)</t>
  </si>
  <si>
    <t>Shop Rent/Lease (auto)</t>
  </si>
  <si>
    <t>Utilities (auto)</t>
  </si>
  <si>
    <t>Misc. Overhead (auto)</t>
  </si>
  <si>
    <t>Annual Budget Summary</t>
  </si>
  <si>
    <t>Total Revenue (year)</t>
  </si>
  <si>
    <t>Total Operating Cost (year)</t>
  </si>
  <si>
    <t>Operating Profit (Revenue - Opex)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</si>
</sst>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$#,##0"/>
  </numFmts>
  <fonts count="8">
    <font>
      <sz val="11.0"/>
      <color theme="1"/>
      <name val="Calibri"/>
      <scheme val="minor"/>
    </font>
    <font>
      <color theme="1"/>
      <name val="Calibri"/>
      <scheme val="minor"/>
    </font>
    <font>
      <u/>
      <color rgb="FF0000FF"/>
    </font>
    <font>
      <b/>
      <sz val="14.0"/>
      <color theme="1"/>
      <name val="Calibri"/>
      <scheme val="minor"/>
    </font>
    <font>
      <sz val="14.0"/>
      <color theme="1"/>
      <name val="Calibri"/>
      <scheme val="minor"/>
    </font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1F2"/>
        <bgColor rgb="FFD9E1F2"/>
      </patternFill>
    </fill>
    <fill>
      <patternFill patternType="solid">
        <fgColor rgb="FFDAECFF"/>
        <bgColor rgb="FFDAEC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1" numFmtId="0" xfId="0" applyAlignment="1" applyFont="1">
      <alignment shrinkToFit="0" wrapText="1"/>
    </xf>
    <xf borderId="0" fillId="0" fontId="1" numFmtId="0" xfId="0" applyFont="1"/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readingOrder="0" shrinkToFit="0" wrapText="1"/>
    </xf>
    <xf borderId="0" fillId="0" fontId="5" numFmtId="0" xfId="0" applyAlignment="1" applyFont="1">
      <alignment shrinkToFit="0" wrapText="1"/>
    </xf>
    <xf borderId="0" fillId="0" fontId="4" numFmtId="0" xfId="0" applyAlignment="1" applyFont="1">
      <alignment readingOrder="0" shrinkToFit="0" wrapText="1"/>
    </xf>
    <xf borderId="1" fillId="2" fontId="6" numFmtId="0" xfId="0" applyBorder="1" applyFill="1" applyFont="1"/>
    <xf borderId="1" fillId="3" fontId="7" numFmtId="0" xfId="0" applyBorder="1" applyFill="1" applyFont="1"/>
    <xf borderId="1" fillId="0" fontId="7" numFmtId="164" xfId="0" applyBorder="1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0</xdr:rowOff>
    </xdr:from>
    <xdr:ext cx="1095375" cy="514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1</xdr:row>
      <xdr:rowOff>0</xdr:rowOff>
    </xdr:from>
    <xdr:ext cx="40005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1</xdr:row>
      <xdr:rowOff>0</xdr:rowOff>
    </xdr:from>
    <xdr:ext cx="40005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simplyfleet.app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simplyfleet.app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www.simplyfleet.app/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94.86"/>
    <col customWidth="1" min="4" max="4" width="28.86"/>
  </cols>
  <sheetData>
    <row r="1">
      <c r="B1" s="1"/>
      <c r="D1" s="2" t="s">
        <v>0</v>
      </c>
    </row>
    <row r="2" ht="40.5" customHeight="1">
      <c r="B2" s="3"/>
      <c r="D2" s="4"/>
    </row>
    <row r="3">
      <c r="B3" s="5" t="s">
        <v>1</v>
      </c>
    </row>
    <row r="4">
      <c r="B4" s="6"/>
    </row>
    <row r="5">
      <c r="B5" s="7" t="s">
        <v>2</v>
      </c>
    </row>
    <row r="6">
      <c r="B6" s="8"/>
    </row>
    <row r="7">
      <c r="B7" s="7" t="s">
        <v>3</v>
      </c>
    </row>
    <row r="8">
      <c r="B8" s="8"/>
    </row>
    <row r="9">
      <c r="B9" s="7" t="s">
        <v>4</v>
      </c>
    </row>
    <row r="10">
      <c r="B10" s="8"/>
    </row>
    <row r="11">
      <c r="B11" s="7" t="s">
        <v>5</v>
      </c>
    </row>
    <row r="12">
      <c r="B12" s="8"/>
    </row>
    <row r="13">
      <c r="B13" s="7" t="s">
        <v>6</v>
      </c>
    </row>
    <row r="14">
      <c r="B14" s="8"/>
    </row>
    <row r="15">
      <c r="B15" s="7" t="s">
        <v>7</v>
      </c>
    </row>
    <row r="16">
      <c r="B16" s="9"/>
    </row>
    <row r="17">
      <c r="B17" s="9"/>
    </row>
    <row r="18">
      <c r="B18" s="5" t="s">
        <v>8</v>
      </c>
    </row>
    <row r="19">
      <c r="B19" s="6"/>
    </row>
    <row r="20">
      <c r="B20" s="7" t="s">
        <v>9</v>
      </c>
    </row>
    <row r="21">
      <c r="B21" s="8"/>
    </row>
    <row r="22">
      <c r="B22" s="7" t="s">
        <v>10</v>
      </c>
    </row>
    <row r="23">
      <c r="B23" s="8"/>
    </row>
    <row r="24">
      <c r="B24" s="7" t="s">
        <v>11</v>
      </c>
    </row>
    <row r="25">
      <c r="B25" s="8"/>
    </row>
    <row r="26">
      <c r="B26" s="7" t="s">
        <v>12</v>
      </c>
    </row>
    <row r="27">
      <c r="B27" s="8"/>
    </row>
    <row r="28">
      <c r="B28" s="7" t="s">
        <v>13</v>
      </c>
    </row>
    <row r="29">
      <c r="B29" s="8"/>
    </row>
    <row r="30">
      <c r="B30" s="7" t="s">
        <v>14</v>
      </c>
    </row>
    <row r="31">
      <c r="B31" s="3"/>
    </row>
    <row r="32">
      <c r="B32" s="3"/>
    </row>
    <row r="33">
      <c r="B33" s="3"/>
    </row>
    <row r="34">
      <c r="B34" s="3"/>
    </row>
    <row r="35">
      <c r="B35" s="3"/>
    </row>
    <row r="36">
      <c r="B36" s="3"/>
    </row>
    <row r="37">
      <c r="B37" s="3"/>
    </row>
    <row r="38">
      <c r="B38" s="3"/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  <row r="980">
      <c r="B980" s="3"/>
    </row>
    <row r="981">
      <c r="B981" s="3"/>
    </row>
    <row r="982">
      <c r="B982" s="3"/>
    </row>
    <row r="983">
      <c r="B983" s="3"/>
    </row>
    <row r="984">
      <c r="B984" s="3"/>
    </row>
    <row r="985">
      <c r="B985" s="3"/>
    </row>
    <row r="986">
      <c r="B986" s="3"/>
    </row>
    <row r="987">
      <c r="B987" s="3"/>
    </row>
    <row r="988">
      <c r="B988" s="3"/>
    </row>
    <row r="989">
      <c r="B989" s="3"/>
    </row>
    <row r="990">
      <c r="B990" s="3"/>
    </row>
    <row r="991">
      <c r="B991" s="3"/>
    </row>
    <row r="992">
      <c r="B992" s="3"/>
    </row>
    <row r="993">
      <c r="B993" s="3"/>
    </row>
    <row r="994">
      <c r="B994" s="3"/>
    </row>
    <row r="995">
      <c r="B995" s="3"/>
    </row>
    <row r="996">
      <c r="B996" s="3"/>
    </row>
    <row r="997">
      <c r="B997" s="3"/>
    </row>
    <row r="998">
      <c r="B998" s="3"/>
    </row>
    <row r="999">
      <c r="B999" s="3"/>
    </row>
    <row r="1000">
      <c r="B1000" s="3"/>
    </row>
    <row r="1001">
      <c r="B1001" s="3"/>
    </row>
    <row r="1002">
      <c r="B1002" s="3"/>
    </row>
  </sheetData>
  <hyperlinks>
    <hyperlink r:id="rId1" ref="D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71"/>
    <col customWidth="1" min="2" max="2" width="18.71"/>
    <col customWidth="1" min="3" max="3" width="60.71"/>
    <col customWidth="1" min="4" max="5" width="8.71"/>
    <col customWidth="1" min="6" max="6" width="17.57"/>
    <col customWidth="1" min="7" max="26" width="8.71"/>
  </cols>
  <sheetData>
    <row r="1">
      <c r="A1" s="10" t="s">
        <v>15</v>
      </c>
      <c r="B1" s="10" t="s">
        <v>16</v>
      </c>
      <c r="C1" s="10" t="s">
        <v>17</v>
      </c>
      <c r="F1" s="2" t="s">
        <v>0</v>
      </c>
    </row>
    <row r="2">
      <c r="A2" s="4" t="s">
        <v>18</v>
      </c>
      <c r="B2" s="11">
        <v>25.0</v>
      </c>
      <c r="C2" s="4" t="s">
        <v>19</v>
      </c>
      <c r="F2" s="4"/>
    </row>
    <row r="3">
      <c r="A3" s="4" t="s">
        <v>20</v>
      </c>
      <c r="B3" s="11">
        <v>18000.0</v>
      </c>
      <c r="C3" s="4" t="s">
        <v>21</v>
      </c>
    </row>
    <row r="4">
      <c r="A4" s="4" t="s">
        <v>22</v>
      </c>
      <c r="B4" s="11">
        <v>12.0</v>
      </c>
      <c r="C4" s="4" t="s">
        <v>23</v>
      </c>
    </row>
    <row r="5">
      <c r="A5" s="4" t="s">
        <v>24</v>
      </c>
      <c r="B5" s="11">
        <v>8.5</v>
      </c>
      <c r="C5" s="4" t="s">
        <v>25</v>
      </c>
    </row>
    <row r="6">
      <c r="A6" s="4" t="s">
        <v>26</v>
      </c>
      <c r="B6" s="11">
        <v>3.85</v>
      </c>
      <c r="C6" s="4" t="s">
        <v>27</v>
      </c>
    </row>
    <row r="7">
      <c r="A7" s="4" t="s">
        <v>28</v>
      </c>
      <c r="B7" s="11">
        <v>0.11</v>
      </c>
      <c r="C7" s="4" t="s">
        <v>29</v>
      </c>
    </row>
    <row r="8">
      <c r="A8" s="4" t="s">
        <v>30</v>
      </c>
      <c r="B8" s="11">
        <v>1200.0</v>
      </c>
      <c r="C8" s="4" t="s">
        <v>31</v>
      </c>
    </row>
    <row r="9">
      <c r="A9" s="4" t="s">
        <v>32</v>
      </c>
      <c r="B9" s="11">
        <v>40000.0</v>
      </c>
      <c r="C9" s="4" t="s">
        <v>33</v>
      </c>
    </row>
    <row r="10">
      <c r="A10" s="4" t="s">
        <v>34</v>
      </c>
      <c r="B10" s="11">
        <v>28.0</v>
      </c>
      <c r="C10" s="4" t="s">
        <v>35</v>
      </c>
    </row>
    <row r="11">
      <c r="A11" s="4" t="s">
        <v>36</v>
      </c>
      <c r="B11" s="11">
        <v>32.0</v>
      </c>
      <c r="C11" s="4" t="s">
        <v>35</v>
      </c>
    </row>
    <row r="12">
      <c r="A12" s="4" t="s">
        <v>37</v>
      </c>
      <c r="B12" s="11">
        <v>24.0</v>
      </c>
      <c r="C12" s="4" t="s">
        <v>35</v>
      </c>
    </row>
    <row r="13">
      <c r="A13" s="4" t="s">
        <v>38</v>
      </c>
      <c r="B13" s="11">
        <v>170.0</v>
      </c>
      <c r="C13" s="4" t="s">
        <v>39</v>
      </c>
    </row>
    <row r="14">
      <c r="A14" s="4" t="s">
        <v>40</v>
      </c>
      <c r="B14" s="11">
        <v>20.0</v>
      </c>
      <c r="C14" s="4" t="s">
        <v>41</v>
      </c>
    </row>
    <row r="15">
      <c r="A15" s="4" t="s">
        <v>42</v>
      </c>
      <c r="B15" s="11">
        <v>2.0</v>
      </c>
      <c r="C15" s="4" t="s">
        <v>43</v>
      </c>
    </row>
    <row r="16">
      <c r="A16" s="4" t="s">
        <v>44</v>
      </c>
      <c r="B16" s="11">
        <v>1.0</v>
      </c>
      <c r="C16" s="4" t="s">
        <v>45</v>
      </c>
    </row>
    <row r="17">
      <c r="A17" s="4" t="s">
        <v>46</v>
      </c>
      <c r="B17" s="11">
        <v>2400.0</v>
      </c>
      <c r="C17" s="4" t="s">
        <v>47</v>
      </c>
    </row>
    <row r="18">
      <c r="A18" s="4" t="s">
        <v>48</v>
      </c>
      <c r="B18" s="11">
        <v>350.0</v>
      </c>
      <c r="C18" s="4" t="s">
        <v>49</v>
      </c>
    </row>
    <row r="19">
      <c r="A19" s="4" t="s">
        <v>50</v>
      </c>
      <c r="B19" s="11">
        <v>18.0</v>
      </c>
      <c r="C19" s="4" t="s">
        <v>51</v>
      </c>
    </row>
    <row r="20">
      <c r="A20" s="4" t="s">
        <v>52</v>
      </c>
      <c r="B20" s="11">
        <v>3.0</v>
      </c>
      <c r="C20" s="4" t="s">
        <v>53</v>
      </c>
    </row>
    <row r="21" ht="15.75" customHeight="1">
      <c r="A21" s="4" t="s">
        <v>54</v>
      </c>
      <c r="B21" s="11">
        <v>1.5</v>
      </c>
      <c r="C21" s="4" t="s">
        <v>55</v>
      </c>
    </row>
    <row r="22" ht="15.75" customHeight="1">
      <c r="A22" s="4" t="s">
        <v>56</v>
      </c>
      <c r="B22" s="11">
        <v>1500.0</v>
      </c>
      <c r="C22" s="4" t="s">
        <v>57</v>
      </c>
    </row>
    <row r="23" ht="15.75" customHeight="1">
      <c r="A23" s="4" t="s">
        <v>58</v>
      </c>
      <c r="B23" s="11">
        <v>350.0</v>
      </c>
      <c r="C23" s="4" t="s">
        <v>59</v>
      </c>
    </row>
    <row r="24" ht="15.75" customHeight="1">
      <c r="A24" s="4" t="s">
        <v>60</v>
      </c>
      <c r="B24" s="11">
        <v>250.0</v>
      </c>
      <c r="C24" s="4" t="s">
        <v>61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2:F3"/>
  </mergeCells>
  <hyperlinks>
    <hyperlink r:id="rId1" ref="F1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0.71"/>
    <col customWidth="1" min="2" max="26" width="8.71"/>
  </cols>
  <sheetData>
    <row r="1">
      <c r="A1" s="10" t="s">
        <v>62</v>
      </c>
      <c r="B1" s="10" t="s">
        <v>63</v>
      </c>
      <c r="C1" s="10" t="s">
        <v>64</v>
      </c>
      <c r="D1" s="10" t="s">
        <v>65</v>
      </c>
      <c r="E1" s="10" t="s">
        <v>66</v>
      </c>
      <c r="F1" s="10" t="s">
        <v>67</v>
      </c>
      <c r="G1" s="10" t="s">
        <v>68</v>
      </c>
      <c r="H1" s="10" t="s">
        <v>69</v>
      </c>
      <c r="I1" s="10" t="s">
        <v>70</v>
      </c>
      <c r="J1" s="10" t="s">
        <v>71</v>
      </c>
      <c r="K1" s="10" t="s">
        <v>72</v>
      </c>
      <c r="L1" s="10" t="s">
        <v>73</v>
      </c>
      <c r="M1" s="10" t="s">
        <v>74</v>
      </c>
      <c r="N1" s="10" t="s">
        <v>75</v>
      </c>
    </row>
    <row r="2">
      <c r="A2" s="4" t="s">
        <v>76</v>
      </c>
      <c r="N2" s="12">
        <f t="shared" ref="N2:N19" si="1">SUM(B2:M2)</f>
        <v>0</v>
      </c>
    </row>
    <row r="3">
      <c r="A3" s="4" t="s">
        <v>77</v>
      </c>
      <c r="N3" s="12">
        <f t="shared" si="1"/>
        <v>0</v>
      </c>
    </row>
    <row r="4">
      <c r="A4" s="4" t="s">
        <v>78</v>
      </c>
      <c r="N4" s="12">
        <f t="shared" si="1"/>
        <v>0</v>
      </c>
    </row>
    <row r="5">
      <c r="A5" s="4" t="s">
        <v>79</v>
      </c>
      <c r="N5" s="12">
        <f t="shared" si="1"/>
        <v>0</v>
      </c>
    </row>
    <row r="6">
      <c r="A6" s="4" t="s">
        <v>80</v>
      </c>
      <c r="N6" s="12">
        <f t="shared" si="1"/>
        <v>0</v>
      </c>
    </row>
    <row r="7">
      <c r="A7" s="4" t="s">
        <v>81</v>
      </c>
      <c r="N7" s="12">
        <f t="shared" si="1"/>
        <v>0</v>
      </c>
    </row>
    <row r="8">
      <c r="A8" s="4" t="s">
        <v>82</v>
      </c>
      <c r="N8" s="12">
        <f t="shared" si="1"/>
        <v>0</v>
      </c>
    </row>
    <row r="9">
      <c r="A9" s="4" t="s">
        <v>83</v>
      </c>
      <c r="N9" s="12">
        <f t="shared" si="1"/>
        <v>0</v>
      </c>
    </row>
    <row r="10">
      <c r="A10" s="4" t="s">
        <v>84</v>
      </c>
      <c r="N10" s="12">
        <f t="shared" si="1"/>
        <v>0</v>
      </c>
    </row>
    <row r="11">
      <c r="A11" s="4" t="s">
        <v>85</v>
      </c>
      <c r="N11" s="12">
        <f t="shared" si="1"/>
        <v>0</v>
      </c>
    </row>
    <row r="12">
      <c r="A12" s="4" t="s">
        <v>86</v>
      </c>
      <c r="N12" s="12">
        <f t="shared" si="1"/>
        <v>0</v>
      </c>
    </row>
    <row r="13">
      <c r="A13" s="4" t="s">
        <v>87</v>
      </c>
      <c r="N13" s="12">
        <f t="shared" si="1"/>
        <v>0</v>
      </c>
    </row>
    <row r="14">
      <c r="A14" s="4" t="s">
        <v>88</v>
      </c>
      <c r="N14" s="12">
        <f t="shared" si="1"/>
        <v>0</v>
      </c>
    </row>
    <row r="15">
      <c r="A15" s="4" t="s">
        <v>89</v>
      </c>
      <c r="N15" s="12">
        <f t="shared" si="1"/>
        <v>0</v>
      </c>
    </row>
    <row r="16">
      <c r="A16" s="4" t="s">
        <v>90</v>
      </c>
      <c r="N16" s="12">
        <f t="shared" si="1"/>
        <v>0</v>
      </c>
    </row>
    <row r="17">
      <c r="A17" s="4" t="s">
        <v>91</v>
      </c>
      <c r="N17" s="12">
        <f t="shared" si="1"/>
        <v>0</v>
      </c>
    </row>
    <row r="18">
      <c r="A18" s="4" t="s">
        <v>92</v>
      </c>
      <c r="N18" s="12">
        <f t="shared" si="1"/>
        <v>0</v>
      </c>
    </row>
    <row r="19">
      <c r="A19" s="4" t="s">
        <v>93</v>
      </c>
      <c r="N19" s="12">
        <f t="shared" si="1"/>
        <v>0</v>
      </c>
    </row>
    <row r="20">
      <c r="A20" s="13" t="s">
        <v>94</v>
      </c>
      <c r="B20" s="12">
        <f t="shared" ref="B20:N20" si="2">SUM(B2:B19)</f>
        <v>0</v>
      </c>
      <c r="C20" s="12">
        <f t="shared" si="2"/>
        <v>0</v>
      </c>
      <c r="D20" s="12">
        <f t="shared" si="2"/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  <c r="L20" s="12">
        <f t="shared" si="2"/>
        <v>0</v>
      </c>
      <c r="M20" s="12">
        <f t="shared" si="2"/>
        <v>0</v>
      </c>
      <c r="N20" s="12">
        <f t="shared" si="2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40.71"/>
    <col customWidth="1" min="2" max="26" width="8.71"/>
  </cols>
  <sheetData>
    <row r="1">
      <c r="A1" s="10" t="s">
        <v>95</v>
      </c>
      <c r="B1" s="10" t="s">
        <v>63</v>
      </c>
      <c r="C1" s="10" t="s">
        <v>64</v>
      </c>
      <c r="D1" s="10" t="s">
        <v>65</v>
      </c>
      <c r="E1" s="10" t="s">
        <v>66</v>
      </c>
      <c r="F1" s="10" t="s">
        <v>67</v>
      </c>
      <c r="G1" s="10" t="s">
        <v>68</v>
      </c>
      <c r="H1" s="10" t="s">
        <v>69</v>
      </c>
      <c r="I1" s="10" t="s">
        <v>70</v>
      </c>
      <c r="J1" s="10" t="s">
        <v>71</v>
      </c>
      <c r="K1" s="10" t="s">
        <v>72</v>
      </c>
      <c r="L1" s="10" t="s">
        <v>73</v>
      </c>
      <c r="M1" s="10" t="s">
        <v>74</v>
      </c>
      <c r="N1" s="10" t="s">
        <v>75</v>
      </c>
    </row>
    <row r="2">
      <c r="A2" s="4" t="s">
        <v>96</v>
      </c>
      <c r="N2" s="12">
        <f t="shared" ref="N2:N4" si="1">SUM(B2:M2)</f>
        <v>0</v>
      </c>
    </row>
    <row r="3">
      <c r="A3" s="4" t="s">
        <v>97</v>
      </c>
      <c r="N3" s="12">
        <f t="shared" si="1"/>
        <v>0</v>
      </c>
    </row>
    <row r="4">
      <c r="A4" s="4" t="s">
        <v>98</v>
      </c>
      <c r="B4" s="12">
        <f t="shared" ref="B4:M4" si="2">B2*B3</f>
        <v>0</v>
      </c>
      <c r="C4" s="12">
        <f t="shared" si="2"/>
        <v>0</v>
      </c>
      <c r="D4" s="12">
        <f t="shared" si="2"/>
        <v>0</v>
      </c>
      <c r="E4" s="12">
        <f t="shared" si="2"/>
        <v>0</v>
      </c>
      <c r="F4" s="12">
        <f t="shared" si="2"/>
        <v>0</v>
      </c>
      <c r="G4" s="12">
        <f t="shared" si="2"/>
        <v>0</v>
      </c>
      <c r="H4" s="12">
        <f t="shared" si="2"/>
        <v>0</v>
      </c>
      <c r="I4" s="12">
        <f t="shared" si="2"/>
        <v>0</v>
      </c>
      <c r="J4" s="12">
        <f t="shared" si="2"/>
        <v>0</v>
      </c>
      <c r="K4" s="12">
        <f t="shared" si="2"/>
        <v>0</v>
      </c>
      <c r="L4" s="12">
        <f t="shared" si="2"/>
        <v>0</v>
      </c>
      <c r="M4" s="12">
        <f t="shared" si="2"/>
        <v>0</v>
      </c>
      <c r="N4" s="12">
        <f t="shared" si="1"/>
        <v>0</v>
      </c>
    </row>
    <row r="6">
      <c r="A6" s="13" t="s">
        <v>99</v>
      </c>
      <c r="B6" s="12">
        <f t="shared" ref="B6:N6" si="3">SUM(B2:B4)</f>
        <v>0</v>
      </c>
      <c r="C6" s="12">
        <f t="shared" si="3"/>
        <v>0</v>
      </c>
      <c r="D6" s="12">
        <f t="shared" si="3"/>
        <v>0</v>
      </c>
      <c r="E6" s="12">
        <f t="shared" si="3"/>
        <v>0</v>
      </c>
      <c r="F6" s="12">
        <f t="shared" si="3"/>
        <v>0</v>
      </c>
      <c r="G6" s="12">
        <f t="shared" si="3"/>
        <v>0</v>
      </c>
      <c r="H6" s="12">
        <f t="shared" si="3"/>
        <v>0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>
        <f t="shared" si="3"/>
        <v>0</v>
      </c>
      <c r="M6" s="12">
        <f t="shared" si="3"/>
        <v>0</v>
      </c>
      <c r="N6" s="12">
        <f t="shared" si="3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4.71"/>
    <col customWidth="1" min="2" max="26" width="8.71"/>
  </cols>
  <sheetData>
    <row r="1">
      <c r="A1" s="10" t="s">
        <v>62</v>
      </c>
      <c r="B1" s="10" t="s">
        <v>63</v>
      </c>
      <c r="C1" s="10" t="s">
        <v>64</v>
      </c>
      <c r="D1" s="10" t="s">
        <v>65</v>
      </c>
      <c r="E1" s="10" t="s">
        <v>66</v>
      </c>
      <c r="F1" s="10" t="s">
        <v>67</v>
      </c>
      <c r="G1" s="10" t="s">
        <v>68</v>
      </c>
      <c r="H1" s="10" t="s">
        <v>69</v>
      </c>
      <c r="I1" s="10" t="s">
        <v>70</v>
      </c>
      <c r="J1" s="10" t="s">
        <v>71</v>
      </c>
      <c r="K1" s="10" t="s">
        <v>72</v>
      </c>
      <c r="L1" s="10" t="s">
        <v>73</v>
      </c>
      <c r="M1" s="10" t="s">
        <v>74</v>
      </c>
      <c r="N1" s="10" t="s">
        <v>75</v>
      </c>
    </row>
    <row r="2">
      <c r="A2" s="4" t="s">
        <v>100</v>
      </c>
      <c r="B2" s="12">
        <f>(fleet_size*(avg_miles_per_vehicle_per_year/working_months_per_year)/avg_mpg)*avg_fuel_price</f>
        <v>16985.29412</v>
      </c>
      <c r="C2" s="12">
        <f>(fleet_size*(avg_miles_per_vehicle_per_year/working_months_per_year)/avg_mpg)*avg_fuel_price</f>
        <v>16985.29412</v>
      </c>
      <c r="D2" s="12">
        <f>(fleet_size*(avg_miles_per_vehicle_per_year/working_months_per_year)/avg_mpg)*avg_fuel_price</f>
        <v>16985.29412</v>
      </c>
      <c r="E2" s="12">
        <f>(fleet_size*(avg_miles_per_vehicle_per_year/working_months_per_year)/avg_mpg)*avg_fuel_price</f>
        <v>16985.29412</v>
      </c>
      <c r="F2" s="12">
        <f>(fleet_size*(avg_miles_per_vehicle_per_year/working_months_per_year)/avg_mpg)*avg_fuel_price</f>
        <v>16985.29412</v>
      </c>
      <c r="G2" s="12">
        <f>(fleet_size*(avg_miles_per_vehicle_per_year/working_months_per_year)/avg_mpg)*avg_fuel_price</f>
        <v>16985.29412</v>
      </c>
      <c r="H2" s="12">
        <f>(fleet_size*(avg_miles_per_vehicle_per_year/working_months_per_year)/avg_mpg)*avg_fuel_price</f>
        <v>16985.29412</v>
      </c>
      <c r="I2" s="12">
        <f>(fleet_size*(avg_miles_per_vehicle_per_year/working_months_per_year)/avg_mpg)*avg_fuel_price</f>
        <v>16985.29412</v>
      </c>
      <c r="J2" s="12">
        <f>(fleet_size*(avg_miles_per_vehicle_per_year/working_months_per_year)/avg_mpg)*avg_fuel_price</f>
        <v>16985.29412</v>
      </c>
      <c r="K2" s="12">
        <f>(fleet_size*(avg_miles_per_vehicle_per_year/working_months_per_year)/avg_mpg)*avg_fuel_price</f>
        <v>16985.29412</v>
      </c>
      <c r="L2" s="12">
        <f>(fleet_size*(avg_miles_per_vehicle_per_year/working_months_per_year)/avg_mpg)*avg_fuel_price</f>
        <v>16985.29412</v>
      </c>
      <c r="M2" s="12">
        <f>(fleet_size*(avg_miles_per_vehicle_per_year/working_months_per_year)/avg_mpg)*avg_fuel_price</f>
        <v>16985.29412</v>
      </c>
      <c r="N2" s="12">
        <f t="shared" ref="N2:N15" si="1">SUM(B2:M2)</f>
        <v>203823.5294</v>
      </c>
    </row>
    <row r="3">
      <c r="A3" s="4" t="s">
        <v>101</v>
      </c>
      <c r="B3" s="12">
        <f>(fleet_size*(avg_miles_per_vehicle_per_year/working_months_per_year))*maintenance_baseline</f>
        <v>4125</v>
      </c>
      <c r="C3" s="12">
        <f>(fleet_size*(avg_miles_per_vehicle_per_year/working_months_per_year))*maintenance_baseline</f>
        <v>4125</v>
      </c>
      <c r="D3" s="12">
        <f>(fleet_size*(avg_miles_per_vehicle_per_year/working_months_per_year))*maintenance_baseline</f>
        <v>4125</v>
      </c>
      <c r="E3" s="12">
        <f>(fleet_size*(avg_miles_per_vehicle_per_year/working_months_per_year))*maintenance_baseline</f>
        <v>4125</v>
      </c>
      <c r="F3" s="12">
        <f>(fleet_size*(avg_miles_per_vehicle_per_year/working_months_per_year))*maintenance_baseline</f>
        <v>4125</v>
      </c>
      <c r="G3" s="12">
        <f>(fleet_size*(avg_miles_per_vehicle_per_year/working_months_per_year))*maintenance_baseline</f>
        <v>4125</v>
      </c>
      <c r="H3" s="12">
        <f>(fleet_size*(avg_miles_per_vehicle_per_year/working_months_per_year))*maintenance_baseline</f>
        <v>4125</v>
      </c>
      <c r="I3" s="12">
        <f>(fleet_size*(avg_miles_per_vehicle_per_year/working_months_per_year))*maintenance_baseline</f>
        <v>4125</v>
      </c>
      <c r="J3" s="12">
        <f>(fleet_size*(avg_miles_per_vehicle_per_year/working_months_per_year))*maintenance_baseline</f>
        <v>4125</v>
      </c>
      <c r="K3" s="12">
        <f>(fleet_size*(avg_miles_per_vehicle_per_year/working_months_per_year))*maintenance_baseline</f>
        <v>4125</v>
      </c>
      <c r="L3" s="12">
        <f>(fleet_size*(avg_miles_per_vehicle_per_year/working_months_per_year))*maintenance_baseline</f>
        <v>4125</v>
      </c>
      <c r="M3" s="12">
        <f>(fleet_size*(avg_miles_per_vehicle_per_year/working_months_per_year))*maintenance_baseline</f>
        <v>4125</v>
      </c>
      <c r="N3" s="12">
        <f t="shared" si="1"/>
        <v>49500</v>
      </c>
    </row>
    <row r="4">
      <c r="A4" s="4" t="s">
        <v>102</v>
      </c>
      <c r="B4" s="12">
        <f>(fleet_size*(avg_miles_per_vehicle_per_year/working_months_per_year)/tire_change_interval)*tire_set_cost</f>
        <v>1125</v>
      </c>
      <c r="C4" s="12">
        <f>(fleet_size*(avg_miles_per_vehicle_per_year/working_months_per_year)/tire_change_interval)*tire_set_cost</f>
        <v>1125</v>
      </c>
      <c r="D4" s="12">
        <f>(fleet_size*(avg_miles_per_vehicle_per_year/working_months_per_year)/tire_change_interval)*tire_set_cost</f>
        <v>1125</v>
      </c>
      <c r="E4" s="12">
        <f>(fleet_size*(avg_miles_per_vehicle_per_year/working_months_per_year)/tire_change_interval)*tire_set_cost</f>
        <v>1125</v>
      </c>
      <c r="F4" s="12">
        <f>(fleet_size*(avg_miles_per_vehicle_per_year/working_months_per_year)/tire_change_interval)*tire_set_cost</f>
        <v>1125</v>
      </c>
      <c r="G4" s="12">
        <f>(fleet_size*(avg_miles_per_vehicle_per_year/working_months_per_year)/tire_change_interval)*tire_set_cost</f>
        <v>1125</v>
      </c>
      <c r="H4" s="12">
        <f>(fleet_size*(avg_miles_per_vehicle_per_year/working_months_per_year)/tire_change_interval)*tire_set_cost</f>
        <v>1125</v>
      </c>
      <c r="I4" s="12">
        <f>(fleet_size*(avg_miles_per_vehicle_per_year/working_months_per_year)/tire_change_interval)*tire_set_cost</f>
        <v>1125</v>
      </c>
      <c r="J4" s="12">
        <f>(fleet_size*(avg_miles_per_vehicle_per_year/working_months_per_year)/tire_change_interval)*tire_set_cost</f>
        <v>1125</v>
      </c>
      <c r="K4" s="12">
        <f>(fleet_size*(avg_miles_per_vehicle_per_year/working_months_per_year)/tire_change_interval)*tire_set_cost</f>
        <v>1125</v>
      </c>
      <c r="L4" s="12">
        <f>(fleet_size*(avg_miles_per_vehicle_per_year/working_months_per_year)/tire_change_interval)*tire_set_cost</f>
        <v>1125</v>
      </c>
      <c r="M4" s="12">
        <f>(fleet_size*(avg_miles_per_vehicle_per_year/working_months_per_year)/tire_change_interval)*tire_set_cost</f>
        <v>1125</v>
      </c>
      <c r="N4" s="12">
        <f t="shared" si="1"/>
        <v>13500</v>
      </c>
    </row>
    <row r="5">
      <c r="A5" s="4" t="s">
        <v>103</v>
      </c>
      <c r="B5" s="12">
        <f>drivers_count*driver_hourly_rate*hours_per_driver_tech_admin_per_month</f>
        <v>95200</v>
      </c>
      <c r="C5" s="12">
        <f>drivers_count*driver_hourly_rate*hours_per_driver_tech_admin_per_month</f>
        <v>95200</v>
      </c>
      <c r="D5" s="12">
        <f>drivers_count*driver_hourly_rate*hours_per_driver_tech_admin_per_month</f>
        <v>95200</v>
      </c>
      <c r="E5" s="12">
        <f>drivers_count*driver_hourly_rate*hours_per_driver_tech_admin_per_month</f>
        <v>95200</v>
      </c>
      <c r="F5" s="12">
        <f>drivers_count*driver_hourly_rate*hours_per_driver_tech_admin_per_month</f>
        <v>95200</v>
      </c>
      <c r="G5" s="12">
        <f>drivers_count*driver_hourly_rate*hours_per_driver_tech_admin_per_month</f>
        <v>95200</v>
      </c>
      <c r="H5" s="12">
        <f>drivers_count*driver_hourly_rate*hours_per_driver_tech_admin_per_month</f>
        <v>95200</v>
      </c>
      <c r="I5" s="12">
        <f>drivers_count*driver_hourly_rate*hours_per_driver_tech_admin_per_month</f>
        <v>95200</v>
      </c>
      <c r="J5" s="12">
        <f>drivers_count*driver_hourly_rate*hours_per_driver_tech_admin_per_month</f>
        <v>95200</v>
      </c>
      <c r="K5" s="12">
        <f>drivers_count*driver_hourly_rate*hours_per_driver_tech_admin_per_month</f>
        <v>95200</v>
      </c>
      <c r="L5" s="12">
        <f>drivers_count*driver_hourly_rate*hours_per_driver_tech_admin_per_month</f>
        <v>95200</v>
      </c>
      <c r="M5" s="12">
        <f>drivers_count*driver_hourly_rate*hours_per_driver_tech_admin_per_month</f>
        <v>95200</v>
      </c>
      <c r="N5" s="12">
        <f t="shared" si="1"/>
        <v>1142400</v>
      </c>
    </row>
    <row r="6">
      <c r="A6" s="4" t="s">
        <v>104</v>
      </c>
      <c r="B6" s="12">
        <f>technicians_count*technician_hourly_rate*hours_per_driver_tech_admin_per_month</f>
        <v>10880</v>
      </c>
      <c r="C6" s="12">
        <f>technicians_count*technician_hourly_rate*hours_per_driver_tech_admin_per_month</f>
        <v>10880</v>
      </c>
      <c r="D6" s="12">
        <f>technicians_count*technician_hourly_rate*hours_per_driver_tech_admin_per_month</f>
        <v>10880</v>
      </c>
      <c r="E6" s="12">
        <f>technicians_count*technician_hourly_rate*hours_per_driver_tech_admin_per_month</f>
        <v>10880</v>
      </c>
      <c r="F6" s="12">
        <f>technicians_count*technician_hourly_rate*hours_per_driver_tech_admin_per_month</f>
        <v>10880</v>
      </c>
      <c r="G6" s="12">
        <f>technicians_count*technician_hourly_rate*hours_per_driver_tech_admin_per_month</f>
        <v>10880</v>
      </c>
      <c r="H6" s="12">
        <f>technicians_count*technician_hourly_rate*hours_per_driver_tech_admin_per_month</f>
        <v>10880</v>
      </c>
      <c r="I6" s="12">
        <f>technicians_count*technician_hourly_rate*hours_per_driver_tech_admin_per_month</f>
        <v>10880</v>
      </c>
      <c r="J6" s="12">
        <f>technicians_count*technician_hourly_rate*hours_per_driver_tech_admin_per_month</f>
        <v>10880</v>
      </c>
      <c r="K6" s="12">
        <f>technicians_count*technician_hourly_rate*hours_per_driver_tech_admin_per_month</f>
        <v>10880</v>
      </c>
      <c r="L6" s="12">
        <f>technicians_count*technician_hourly_rate*hours_per_driver_tech_admin_per_month</f>
        <v>10880</v>
      </c>
      <c r="M6" s="12">
        <f>technicians_count*technician_hourly_rate*hours_per_driver_tech_admin_per_month</f>
        <v>10880</v>
      </c>
      <c r="N6" s="12">
        <f t="shared" si="1"/>
        <v>130560</v>
      </c>
    </row>
    <row r="7">
      <c r="A7" s="4" t="s">
        <v>105</v>
      </c>
      <c r="B7" s="12">
        <f>admin_staff_count*admin_hourly_rate*hours_per_driver_tech_admin_per_month</f>
        <v>4080</v>
      </c>
      <c r="C7" s="12">
        <f>admin_staff_count*admin_hourly_rate*hours_per_driver_tech_admin_per_month</f>
        <v>4080</v>
      </c>
      <c r="D7" s="12">
        <f>admin_staff_count*admin_hourly_rate*hours_per_driver_tech_admin_per_month</f>
        <v>4080</v>
      </c>
      <c r="E7" s="12">
        <f>admin_staff_count*admin_hourly_rate*hours_per_driver_tech_admin_per_month</f>
        <v>4080</v>
      </c>
      <c r="F7" s="12">
        <f>admin_staff_count*admin_hourly_rate*hours_per_driver_tech_admin_per_month</f>
        <v>4080</v>
      </c>
      <c r="G7" s="12">
        <f>admin_staff_count*admin_hourly_rate*hours_per_driver_tech_admin_per_month</f>
        <v>4080</v>
      </c>
      <c r="H7" s="12">
        <f>admin_staff_count*admin_hourly_rate*hours_per_driver_tech_admin_per_month</f>
        <v>4080</v>
      </c>
      <c r="I7" s="12">
        <f>admin_staff_count*admin_hourly_rate*hours_per_driver_tech_admin_per_month</f>
        <v>4080</v>
      </c>
      <c r="J7" s="12">
        <f>admin_staff_count*admin_hourly_rate*hours_per_driver_tech_admin_per_month</f>
        <v>4080</v>
      </c>
      <c r="K7" s="12">
        <f>admin_staff_count*admin_hourly_rate*hours_per_driver_tech_admin_per_month</f>
        <v>4080</v>
      </c>
      <c r="L7" s="12">
        <f>admin_staff_count*admin_hourly_rate*hours_per_driver_tech_admin_per_month</f>
        <v>4080</v>
      </c>
      <c r="M7" s="12">
        <f>admin_staff_count*admin_hourly_rate*hours_per_driver_tech_admin_per_month</f>
        <v>4080</v>
      </c>
      <c r="N7" s="12">
        <f t="shared" si="1"/>
        <v>48960</v>
      </c>
    </row>
    <row r="8">
      <c r="A8" s="4" t="s">
        <v>106</v>
      </c>
      <c r="B8" s="12">
        <f>fleet_size*insurance_per_vehicle_per_year/12</f>
        <v>5000</v>
      </c>
      <c r="C8" s="12">
        <f>fleet_size*insurance_per_vehicle_per_year/12</f>
        <v>5000</v>
      </c>
      <c r="D8" s="12">
        <f>fleet_size*insurance_per_vehicle_per_year/12</f>
        <v>5000</v>
      </c>
      <c r="E8" s="12">
        <f>fleet_size*insurance_per_vehicle_per_year/12</f>
        <v>5000</v>
      </c>
      <c r="F8" s="12">
        <f>fleet_size*insurance_per_vehicle_per_year/12</f>
        <v>5000</v>
      </c>
      <c r="G8" s="12">
        <f>fleet_size*insurance_per_vehicle_per_year/12</f>
        <v>5000</v>
      </c>
      <c r="H8" s="12">
        <f>fleet_size*insurance_per_vehicle_per_year/12</f>
        <v>5000</v>
      </c>
      <c r="I8" s="12">
        <f>fleet_size*insurance_per_vehicle_per_year/12</f>
        <v>5000</v>
      </c>
      <c r="J8" s="12">
        <f>fleet_size*insurance_per_vehicle_per_year/12</f>
        <v>5000</v>
      </c>
      <c r="K8" s="12">
        <f>fleet_size*insurance_per_vehicle_per_year/12</f>
        <v>5000</v>
      </c>
      <c r="L8" s="12">
        <f>fleet_size*insurance_per_vehicle_per_year/12</f>
        <v>5000</v>
      </c>
      <c r="M8" s="12">
        <f>fleet_size*insurance_per_vehicle_per_year/12</f>
        <v>5000</v>
      </c>
      <c r="N8" s="12">
        <f t="shared" si="1"/>
        <v>60000</v>
      </c>
    </row>
    <row r="9">
      <c r="A9" s="4" t="s">
        <v>107</v>
      </c>
      <c r="B9" s="12">
        <f>fleet_size*registration_and_permits_per_vehicle_per_year/12</f>
        <v>729.1666667</v>
      </c>
      <c r="C9" s="12">
        <f>fleet_size*registration_and_permits_per_vehicle_per_year/12</f>
        <v>729.1666667</v>
      </c>
      <c r="D9" s="12">
        <f>fleet_size*registration_and_permits_per_vehicle_per_year/12</f>
        <v>729.1666667</v>
      </c>
      <c r="E9" s="12">
        <f>fleet_size*registration_and_permits_per_vehicle_per_year/12</f>
        <v>729.1666667</v>
      </c>
      <c r="F9" s="12">
        <f>fleet_size*registration_and_permits_per_vehicle_per_year/12</f>
        <v>729.1666667</v>
      </c>
      <c r="G9" s="12">
        <f>fleet_size*registration_and_permits_per_vehicle_per_year/12</f>
        <v>729.1666667</v>
      </c>
      <c r="H9" s="12">
        <f>fleet_size*registration_and_permits_per_vehicle_per_year/12</f>
        <v>729.1666667</v>
      </c>
      <c r="I9" s="12">
        <f>fleet_size*registration_and_permits_per_vehicle_per_year/12</f>
        <v>729.1666667</v>
      </c>
      <c r="J9" s="12">
        <f>fleet_size*registration_and_permits_per_vehicle_per_year/12</f>
        <v>729.1666667</v>
      </c>
      <c r="K9" s="12">
        <f>fleet_size*registration_and_permits_per_vehicle_per_year/12</f>
        <v>729.1666667</v>
      </c>
      <c r="L9" s="12">
        <f>fleet_size*registration_and_permits_per_vehicle_per_year/12</f>
        <v>729.1666667</v>
      </c>
      <c r="M9" s="12">
        <f>fleet_size*registration_and_permits_per_vehicle_per_year/12</f>
        <v>729.1666667</v>
      </c>
      <c r="N9" s="12">
        <f t="shared" si="1"/>
        <v>8750</v>
      </c>
    </row>
    <row r="10">
      <c r="A10" s="4" t="s">
        <v>108</v>
      </c>
      <c r="B10" s="12">
        <f>fleet_size*telematics_per_vehicle_per_month</f>
        <v>450</v>
      </c>
      <c r="C10" s="12">
        <f>fleet_size*telematics_per_vehicle_per_month</f>
        <v>450</v>
      </c>
      <c r="D10" s="12">
        <f>fleet_size*telematics_per_vehicle_per_month</f>
        <v>450</v>
      </c>
      <c r="E10" s="12">
        <f>fleet_size*telematics_per_vehicle_per_month</f>
        <v>450</v>
      </c>
      <c r="F10" s="12">
        <f>fleet_size*telematics_per_vehicle_per_month</f>
        <v>450</v>
      </c>
      <c r="G10" s="12">
        <f>fleet_size*telematics_per_vehicle_per_month</f>
        <v>450</v>
      </c>
      <c r="H10" s="12">
        <f>fleet_size*telematics_per_vehicle_per_month</f>
        <v>450</v>
      </c>
      <c r="I10" s="12">
        <f>fleet_size*telematics_per_vehicle_per_month</f>
        <v>450</v>
      </c>
      <c r="J10" s="12">
        <f>fleet_size*telematics_per_vehicle_per_month</f>
        <v>450</v>
      </c>
      <c r="K10" s="12">
        <f>fleet_size*telematics_per_vehicle_per_month</f>
        <v>450</v>
      </c>
      <c r="L10" s="12">
        <f>fleet_size*telematics_per_vehicle_per_month</f>
        <v>450</v>
      </c>
      <c r="M10" s="12">
        <f>fleet_size*telematics_per_vehicle_per_month</f>
        <v>450</v>
      </c>
      <c r="N10" s="12">
        <f t="shared" si="1"/>
        <v>5400</v>
      </c>
    </row>
    <row r="11">
      <c r="A11" s="4" t="s">
        <v>109</v>
      </c>
      <c r="B11" s="12">
        <f>fleet_size*software_fleet_mgmt_per_vehicle_per_month</f>
        <v>75</v>
      </c>
      <c r="C11" s="12">
        <f>fleet_size*software_fleet_mgmt_per_vehicle_per_month</f>
        <v>75</v>
      </c>
      <c r="D11" s="12">
        <f>fleet_size*software_fleet_mgmt_per_vehicle_per_month</f>
        <v>75</v>
      </c>
      <c r="E11" s="12">
        <f>fleet_size*software_fleet_mgmt_per_vehicle_per_month</f>
        <v>75</v>
      </c>
      <c r="F11" s="12">
        <f>fleet_size*software_fleet_mgmt_per_vehicle_per_month</f>
        <v>75</v>
      </c>
      <c r="G11" s="12">
        <f>fleet_size*software_fleet_mgmt_per_vehicle_per_month</f>
        <v>75</v>
      </c>
      <c r="H11" s="12">
        <f>fleet_size*software_fleet_mgmt_per_vehicle_per_month</f>
        <v>75</v>
      </c>
      <c r="I11" s="12">
        <f>fleet_size*software_fleet_mgmt_per_vehicle_per_month</f>
        <v>75</v>
      </c>
      <c r="J11" s="12">
        <f>fleet_size*software_fleet_mgmt_per_vehicle_per_month</f>
        <v>75</v>
      </c>
      <c r="K11" s="12">
        <f>fleet_size*software_fleet_mgmt_per_vehicle_per_month</f>
        <v>75</v>
      </c>
      <c r="L11" s="12">
        <f>fleet_size*software_fleet_mgmt_per_vehicle_per_month</f>
        <v>75</v>
      </c>
      <c r="M11" s="12">
        <f>fleet_size*software_fleet_mgmt_per_vehicle_per_month</f>
        <v>75</v>
      </c>
      <c r="N11" s="12">
        <f t="shared" si="1"/>
        <v>900</v>
      </c>
    </row>
    <row r="12">
      <c r="A12" s="4" t="s">
        <v>110</v>
      </c>
      <c r="B12" s="12">
        <f>fleet_size*fuel_card_fees_per_vehicle_per_month</f>
        <v>37.5</v>
      </c>
      <c r="C12" s="12">
        <f>fleet_size*fuel_card_fees_per_vehicle_per_month</f>
        <v>37.5</v>
      </c>
      <c r="D12" s="12">
        <f>fleet_size*fuel_card_fees_per_vehicle_per_month</f>
        <v>37.5</v>
      </c>
      <c r="E12" s="12">
        <f>fleet_size*fuel_card_fees_per_vehicle_per_month</f>
        <v>37.5</v>
      </c>
      <c r="F12" s="12">
        <f>fleet_size*fuel_card_fees_per_vehicle_per_month</f>
        <v>37.5</v>
      </c>
      <c r="G12" s="12">
        <f>fleet_size*fuel_card_fees_per_vehicle_per_month</f>
        <v>37.5</v>
      </c>
      <c r="H12" s="12">
        <f>fleet_size*fuel_card_fees_per_vehicle_per_month</f>
        <v>37.5</v>
      </c>
      <c r="I12" s="12">
        <f>fleet_size*fuel_card_fees_per_vehicle_per_month</f>
        <v>37.5</v>
      </c>
      <c r="J12" s="12">
        <f>fleet_size*fuel_card_fees_per_vehicle_per_month</f>
        <v>37.5</v>
      </c>
      <c r="K12" s="12">
        <f>fleet_size*fuel_card_fees_per_vehicle_per_month</f>
        <v>37.5</v>
      </c>
      <c r="L12" s="12">
        <f>fleet_size*fuel_card_fees_per_vehicle_per_month</f>
        <v>37.5</v>
      </c>
      <c r="M12" s="12">
        <f>fleet_size*fuel_card_fees_per_vehicle_per_month</f>
        <v>37.5</v>
      </c>
      <c r="N12" s="12">
        <f t="shared" si="1"/>
        <v>450</v>
      </c>
    </row>
    <row r="13">
      <c r="A13" s="4" t="s">
        <v>111</v>
      </c>
      <c r="B13" s="12">
        <f>shop_rent_lease_per_month</f>
        <v>1500</v>
      </c>
      <c r="C13" s="12">
        <f>shop_rent_lease_per_month</f>
        <v>1500</v>
      </c>
      <c r="D13" s="12">
        <f>shop_rent_lease_per_month</f>
        <v>1500</v>
      </c>
      <c r="E13" s="12">
        <f>shop_rent_lease_per_month</f>
        <v>1500</v>
      </c>
      <c r="F13" s="12">
        <f>shop_rent_lease_per_month</f>
        <v>1500</v>
      </c>
      <c r="G13" s="12">
        <f>shop_rent_lease_per_month</f>
        <v>1500</v>
      </c>
      <c r="H13" s="12">
        <f>shop_rent_lease_per_month</f>
        <v>1500</v>
      </c>
      <c r="I13" s="12">
        <f>shop_rent_lease_per_month</f>
        <v>1500</v>
      </c>
      <c r="J13" s="12">
        <f>shop_rent_lease_per_month</f>
        <v>1500</v>
      </c>
      <c r="K13" s="12">
        <f>shop_rent_lease_per_month</f>
        <v>1500</v>
      </c>
      <c r="L13" s="12">
        <f>shop_rent_lease_per_month</f>
        <v>1500</v>
      </c>
      <c r="M13" s="12">
        <f>shop_rent_lease_per_month</f>
        <v>1500</v>
      </c>
      <c r="N13" s="12">
        <f t="shared" si="1"/>
        <v>18000</v>
      </c>
    </row>
    <row r="14">
      <c r="A14" s="4" t="s">
        <v>112</v>
      </c>
      <c r="B14" s="12">
        <f>utilities_per_month</f>
        <v>350</v>
      </c>
      <c r="C14" s="12">
        <f>utilities_per_month</f>
        <v>350</v>
      </c>
      <c r="D14" s="12">
        <f>utilities_per_month</f>
        <v>350</v>
      </c>
      <c r="E14" s="12">
        <f>utilities_per_month</f>
        <v>350</v>
      </c>
      <c r="F14" s="12">
        <f>utilities_per_month</f>
        <v>350</v>
      </c>
      <c r="G14" s="12">
        <f>utilities_per_month</f>
        <v>350</v>
      </c>
      <c r="H14" s="12">
        <f>utilities_per_month</f>
        <v>350</v>
      </c>
      <c r="I14" s="12">
        <f>utilities_per_month</f>
        <v>350</v>
      </c>
      <c r="J14" s="12">
        <f>utilities_per_month</f>
        <v>350</v>
      </c>
      <c r="K14" s="12">
        <f>utilities_per_month</f>
        <v>350</v>
      </c>
      <c r="L14" s="12">
        <f>utilities_per_month</f>
        <v>350</v>
      </c>
      <c r="M14" s="12">
        <f>utilities_per_month</f>
        <v>350</v>
      </c>
      <c r="N14" s="12">
        <f t="shared" si="1"/>
        <v>4200</v>
      </c>
    </row>
    <row r="15">
      <c r="A15" s="4" t="s">
        <v>113</v>
      </c>
      <c r="B15" s="12">
        <f>misc_overhead_per_month</f>
        <v>250</v>
      </c>
      <c r="C15" s="12">
        <f>misc_overhead_per_month</f>
        <v>250</v>
      </c>
      <c r="D15" s="12">
        <f>misc_overhead_per_month</f>
        <v>250</v>
      </c>
      <c r="E15" s="12">
        <f>misc_overhead_per_month</f>
        <v>250</v>
      </c>
      <c r="F15" s="12">
        <f>misc_overhead_per_month</f>
        <v>250</v>
      </c>
      <c r="G15" s="12">
        <f>misc_overhead_per_month</f>
        <v>250</v>
      </c>
      <c r="H15" s="12">
        <f>misc_overhead_per_month</f>
        <v>250</v>
      </c>
      <c r="I15" s="12">
        <f>misc_overhead_per_month</f>
        <v>250</v>
      </c>
      <c r="J15" s="12">
        <f>misc_overhead_per_month</f>
        <v>250</v>
      </c>
      <c r="K15" s="12">
        <f>misc_overhead_per_month</f>
        <v>250</v>
      </c>
      <c r="L15" s="12">
        <f>misc_overhead_per_month</f>
        <v>250</v>
      </c>
      <c r="M15" s="12">
        <f>misc_overhead_per_month</f>
        <v>250</v>
      </c>
      <c r="N15" s="12">
        <f t="shared" si="1"/>
        <v>3000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71"/>
    <col customWidth="1" min="2" max="2" width="22.71"/>
    <col customWidth="1" min="3" max="6" width="8.71"/>
    <col customWidth="1" min="7" max="7" width="18.14"/>
    <col customWidth="1" min="8" max="26" width="8.71"/>
  </cols>
  <sheetData>
    <row r="1">
      <c r="A1" s="13" t="s">
        <v>114</v>
      </c>
      <c r="G1" s="2" t="s">
        <v>0</v>
      </c>
    </row>
    <row r="2">
      <c r="G2" s="4"/>
    </row>
    <row r="3">
      <c r="A3" s="4" t="s">
        <v>115</v>
      </c>
      <c r="B3" s="12">
        <f>Revenue!N6</f>
        <v>0</v>
      </c>
    </row>
    <row r="4">
      <c r="A4" s="4" t="s">
        <v>116</v>
      </c>
      <c r="B4" s="12" t="str">
        <f>'Operating Costs'!N21</f>
        <v/>
      </c>
    </row>
    <row r="5">
      <c r="A5" s="4" t="s">
        <v>117</v>
      </c>
      <c r="B5" s="12">
        <f>B3-B4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2:G3"/>
  </mergeCells>
  <hyperlinks>
    <hyperlink r:id="rId1" ref="G1"/>
  </hyperlinks>
  <printOptions/>
  <pageMargins bottom="0.75" footer="0.0" header="0.0" left="0.7" right="0.7" top="0.75"/>
  <pageSetup orientation="landscape"/>
  <drawing r:id="rId2"/>
</worksheet>
</file>