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udwigfamevents-my.sharepoint.com/personal/santiago_lisep_org/Documents/Documents/Informal Economy/Computation 2003_2024/"/>
    </mc:Choice>
  </mc:AlternateContent>
  <xr:revisionPtr revIDLastSave="680" documentId="8_{C7818E98-A176-42AB-B8C2-349CF674AB66}" xr6:coauthVersionLast="47" xr6:coauthVersionMax="47" xr10:uidLastSave="{AD8D8C61-3DF7-4D54-977B-C362DACD981D}"/>
  <bookViews>
    <workbookView xWindow="-132" yWindow="-132" windowWidth="30984" windowHeight="16824" tabRatio="820" xr2:uid="{0F395B3A-5833-45E7-8495-903E78BC6427}"/>
  </bookViews>
  <sheets>
    <sheet name="Formal Economy Populations" sheetId="1" r:id="rId1"/>
    <sheet name="Informal Economy Low Estimates " sheetId="2" r:id="rId2"/>
    <sheet name="Informal Economy High Estimates" sheetId="3" r:id="rId3"/>
    <sheet name="TRU with Informal Economy" sheetId="20" r:id="rId4"/>
    <sheet name="Demographics Overrepresentation" sheetId="10" r:id="rId5"/>
    <sheet name="Occupations" sheetId="19" r:id="rId6"/>
    <sheet name="App. Chg TRU and U3 - No SE " sheetId="4" r:id="rId7"/>
    <sheet name="App. Chg in TRU - with Self-Emp" sheetId="8" r:id="rId8"/>
    <sheet name="Selling Goods Robustness Check" sheetId="12" r:id="rId9"/>
  </sheets>
  <definedNames>
    <definedName name="_xlnm._FilterDatabase" localSheetId="5" hidden="1">Occupations!$A$1:$F$1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1" i="12" l="1"/>
  <c r="M58" i="12"/>
  <c r="M59" i="12"/>
  <c r="M60" i="12"/>
  <c r="M61" i="12"/>
  <c r="M62" i="12"/>
  <c r="M63" i="12"/>
  <c r="M64" i="12"/>
  <c r="M65" i="12"/>
  <c r="M66" i="12"/>
  <c r="M67" i="12"/>
  <c r="M68" i="12"/>
  <c r="M69" i="12"/>
  <c r="M70" i="12"/>
  <c r="M71" i="12"/>
  <c r="M72" i="12"/>
  <c r="M73" i="12"/>
  <c r="M74" i="12"/>
  <c r="M75" i="12"/>
  <c r="M76" i="12"/>
  <c r="M77" i="12"/>
  <c r="M78" i="12"/>
  <c r="M79" i="12"/>
  <c r="H79" i="12"/>
  <c r="C25" i="12"/>
  <c r="C26" i="12"/>
  <c r="H23" i="12"/>
  <c r="H49" i="12"/>
  <c r="E23" i="12"/>
  <c r="O37" i="10"/>
  <c r="R28" i="10"/>
  <c r="S28" i="10"/>
  <c r="S29" i="10"/>
  <c r="O36" i="10"/>
  <c r="S34" i="10"/>
  <c r="G36" i="10"/>
  <c r="H37" i="10"/>
  <c r="H36" i="10"/>
  <c r="C25" i="10"/>
  <c r="C26" i="10" s="1"/>
  <c r="I23" i="8"/>
  <c r="H35" i="2"/>
  <c r="H34" i="2"/>
  <c r="H2" i="12"/>
  <c r="G49" i="12"/>
  <c r="G79" i="12"/>
  <c r="G81" i="12"/>
  <c r="H81" i="12"/>
  <c r="J81" i="12"/>
  <c r="K81" i="12"/>
  <c r="J79" i="12"/>
  <c r="K79" i="12"/>
  <c r="B59" i="12"/>
  <c r="C59" i="12"/>
  <c r="B60" i="12"/>
  <c r="C60" i="12"/>
  <c r="B61" i="12"/>
  <c r="C61" i="12"/>
  <c r="B62" i="12"/>
  <c r="C62" i="12"/>
  <c r="B63" i="12"/>
  <c r="C63" i="12"/>
  <c r="B64" i="12"/>
  <c r="C64" i="12"/>
  <c r="B65" i="12"/>
  <c r="C65" i="12"/>
  <c r="B66" i="12"/>
  <c r="C66" i="12"/>
  <c r="B67" i="12"/>
  <c r="C67" i="12"/>
  <c r="B68" i="12"/>
  <c r="C68" i="12"/>
  <c r="B69" i="12"/>
  <c r="C69" i="12"/>
  <c r="B70" i="12"/>
  <c r="C70" i="12"/>
  <c r="B71" i="12"/>
  <c r="C71" i="12"/>
  <c r="B72" i="12"/>
  <c r="C72" i="12"/>
  <c r="B73" i="12"/>
  <c r="C73" i="12"/>
  <c r="B74" i="12"/>
  <c r="C74" i="12"/>
  <c r="B75" i="12"/>
  <c r="C75" i="12"/>
  <c r="B76" i="12"/>
  <c r="C76" i="12"/>
  <c r="B77" i="12"/>
  <c r="C77" i="12"/>
  <c r="B78" i="12"/>
  <c r="C78" i="12"/>
  <c r="B79" i="12"/>
  <c r="C79" i="12"/>
  <c r="C58" i="12"/>
  <c r="B58" i="12"/>
  <c r="N28" i="12"/>
  <c r="N49" i="12"/>
  <c r="C49" i="12"/>
  <c r="E51" i="12"/>
  <c r="B23" i="12"/>
  <c r="O33" i="8"/>
  <c r="O32" i="8"/>
  <c r="F51" i="8"/>
  <c r="AL81" i="8"/>
  <c r="R108" i="8"/>
  <c r="Z109" i="8" a="1"/>
  <c r="Z109" i="8" s="1"/>
  <c r="AL69" i="8"/>
  <c r="AL80" i="8"/>
  <c r="AL78" i="8"/>
  <c r="AI78" i="8"/>
  <c r="AJ78" i="8"/>
  <c r="AD78" i="8"/>
  <c r="AE78" i="8"/>
  <c r="Z112" i="8"/>
  <c r="Z111" i="8"/>
  <c r="AA109" i="8" a="1"/>
  <c r="AA109" i="8" s="1"/>
  <c r="Z108" i="8"/>
  <c r="X109" i="8" a="1"/>
  <c r="X109" i="8" s="1"/>
  <c r="AI106" i="8"/>
  <c r="AJ106" i="8"/>
  <c r="AC86" i="8"/>
  <c r="AC87" i="8"/>
  <c r="AC88" i="8"/>
  <c r="AC89" i="8"/>
  <c r="AC90" i="8"/>
  <c r="AC91" i="8"/>
  <c r="AC92" i="8"/>
  <c r="AC93" i="8"/>
  <c r="AC94" i="8"/>
  <c r="AC95" i="8"/>
  <c r="AC96" i="8"/>
  <c r="AC97" i="8"/>
  <c r="AC98" i="8"/>
  <c r="AC99" i="8"/>
  <c r="AC100" i="8"/>
  <c r="AC101" i="8"/>
  <c r="AC102" i="8"/>
  <c r="AC103" i="8"/>
  <c r="AC104" i="8"/>
  <c r="AC105" i="8"/>
  <c r="AC106" i="8"/>
  <c r="AC85" i="8"/>
  <c r="AD106" i="8"/>
  <c r="AE106" i="8"/>
  <c r="V106" i="8"/>
  <c r="W106" i="8"/>
  <c r="X106" i="8"/>
  <c r="T106" i="8"/>
  <c r="Y106" i="8" s="1"/>
  <c r="Z106" i="8" s="1"/>
  <c r="Q106" i="8"/>
  <c r="B106" i="8"/>
  <c r="C106" i="8"/>
  <c r="D106" i="8"/>
  <c r="E106" i="8"/>
  <c r="F106" i="8"/>
  <c r="G106" i="8"/>
  <c r="V78" i="8"/>
  <c r="W78" i="8"/>
  <c r="X78" i="8" s="1"/>
  <c r="Y78" i="8"/>
  <c r="AA78" i="8" s="1"/>
  <c r="R80" i="8"/>
  <c r="F78" i="8"/>
  <c r="G78" i="8"/>
  <c r="H78" i="8"/>
  <c r="I78" i="8"/>
  <c r="J78" i="8"/>
  <c r="K78" i="8"/>
  <c r="S78" i="8" s="1"/>
  <c r="L78" i="8"/>
  <c r="M78" i="8"/>
  <c r="N78" i="8"/>
  <c r="T78" i="8" s="1"/>
  <c r="O78" i="8"/>
  <c r="P78" i="8"/>
  <c r="B78" i="8"/>
  <c r="C78" i="8"/>
  <c r="D78" i="8"/>
  <c r="M49" i="8"/>
  <c r="N49" i="8"/>
  <c r="I49" i="8"/>
  <c r="K51" i="8"/>
  <c r="L51" i="8"/>
  <c r="J51" i="8"/>
  <c r="G51" i="8"/>
  <c r="B49" i="8"/>
  <c r="N23" i="8"/>
  <c r="L25" i="8"/>
  <c r="K25" i="8"/>
  <c r="J25" i="8"/>
  <c r="M23" i="8"/>
  <c r="B23" i="8"/>
  <c r="M63" i="4"/>
  <c r="H63" i="4"/>
  <c r="H61" i="4"/>
  <c r="H60" i="4"/>
  <c r="AE54" i="4"/>
  <c r="AD54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9" i="4"/>
  <c r="AC50" i="4"/>
  <c r="AC51" i="4"/>
  <c r="AC52" i="4"/>
  <c r="AC53" i="4"/>
  <c r="AC54" i="4"/>
  <c r="AC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49" i="4"/>
  <c r="AB50" i="4"/>
  <c r="AB51" i="4"/>
  <c r="AB52" i="4"/>
  <c r="AB53" i="4"/>
  <c r="AB54" i="4"/>
  <c r="AB33" i="4"/>
  <c r="Q54" i="4"/>
  <c r="R54" i="4"/>
  <c r="S54" i="4"/>
  <c r="T54" i="4" s="1"/>
  <c r="O54" i="4"/>
  <c r="O53" i="4"/>
  <c r="J54" i="4"/>
  <c r="K54" i="4"/>
  <c r="L54" i="4"/>
  <c r="M54" i="4"/>
  <c r="M57" i="4" s="1"/>
  <c r="J33" i="4"/>
  <c r="H57" i="4"/>
  <c r="F57" i="4"/>
  <c r="M56" i="4"/>
  <c r="F56" i="4"/>
  <c r="H56" i="4"/>
  <c r="H54" i="4"/>
  <c r="F54" i="4"/>
  <c r="B54" i="4"/>
  <c r="C54" i="4"/>
  <c r="B33" i="4"/>
  <c r="M23" i="4"/>
  <c r="K23" i="4"/>
  <c r="H23" i="4"/>
  <c r="I23" i="4" s="1"/>
  <c r="F23" i="4"/>
  <c r="B49" i="12" l="1"/>
  <c r="D49" i="12" s="1"/>
  <c r="F23" i="12"/>
  <c r="AA106" i="8"/>
  <c r="Z78" i="8"/>
  <c r="T57" i="4"/>
  <c r="T56" i="4"/>
  <c r="AJ36" i="10"/>
  <c r="AJ41" i="10"/>
  <c r="AK41" i="10"/>
  <c r="AK36" i="10"/>
  <c r="AK33" i="10"/>
  <c r="AJ33" i="10"/>
  <c r="AK29" i="10"/>
  <c r="AK28" i="10"/>
  <c r="AK25" i="10"/>
  <c r="AJ25" i="10"/>
  <c r="N33" i="10"/>
  <c r="O33" i="10"/>
  <c r="P33" i="10"/>
  <c r="Q33" i="10"/>
  <c r="R33" i="10"/>
  <c r="S33" i="10"/>
  <c r="O25" i="10"/>
  <c r="P25" i="10"/>
  <c r="Q25" i="10"/>
  <c r="R25" i="10"/>
  <c r="S25" i="10"/>
  <c r="N25" i="10"/>
  <c r="G33" i="10"/>
  <c r="J33" i="10"/>
  <c r="H33" i="10"/>
  <c r="I33" i="10"/>
  <c r="G28" i="10"/>
  <c r="H25" i="10"/>
  <c r="I25" i="10"/>
  <c r="J25" i="10"/>
  <c r="G25" i="10"/>
  <c r="C33" i="10"/>
  <c r="B33" i="10"/>
  <c r="B25" i="10"/>
  <c r="AB33" i="10"/>
  <c r="X33" i="10"/>
  <c r="Y33" i="10"/>
  <c r="Z33" i="10"/>
  <c r="AA33" i="10"/>
  <c r="AC33" i="10"/>
  <c r="AD33" i="10"/>
  <c r="AE33" i="10"/>
  <c r="AF33" i="10"/>
  <c r="X34" i="10"/>
  <c r="W33" i="10"/>
  <c r="Z27" i="10"/>
  <c r="AF25" i="10"/>
  <c r="X25" i="10"/>
  <c r="Y25" i="10"/>
  <c r="Z25" i="10"/>
  <c r="AA25" i="10"/>
  <c r="AB25" i="10"/>
  <c r="AC25" i="10"/>
  <c r="AD25" i="10"/>
  <c r="AE25" i="10"/>
  <c r="W25" i="10"/>
  <c r="L29" i="20"/>
  <c r="L28" i="20"/>
  <c r="P23" i="20"/>
  <c r="L25" i="20"/>
  <c r="L26" i="20"/>
  <c r="L23" i="20"/>
  <c r="K3" i="20"/>
  <c r="K4" i="20"/>
  <c r="K5" i="20"/>
  <c r="K6" i="20"/>
  <c r="K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" i="20"/>
  <c r="J3" i="20"/>
  <c r="J4" i="20"/>
  <c r="J5" i="20"/>
  <c r="J6" i="20"/>
  <c r="J7" i="20"/>
  <c r="J8" i="20"/>
  <c r="J9" i="20"/>
  <c r="J10" i="20"/>
  <c r="J11" i="20"/>
  <c r="J12" i="20"/>
  <c r="J13" i="20"/>
  <c r="J14" i="20"/>
  <c r="J15" i="20"/>
  <c r="J16" i="20"/>
  <c r="J17" i="20"/>
  <c r="J18" i="20"/>
  <c r="J19" i="20"/>
  <c r="J20" i="20"/>
  <c r="J21" i="20"/>
  <c r="J22" i="20"/>
  <c r="J23" i="20"/>
  <c r="J2" i="20"/>
  <c r="K25" i="10" l="1"/>
  <c r="O23" i="20"/>
  <c r="N23" i="20"/>
  <c r="O22" i="20"/>
  <c r="P22" i="20" s="1"/>
  <c r="N22" i="20"/>
  <c r="O21" i="20"/>
  <c r="N21" i="20"/>
  <c r="O20" i="20"/>
  <c r="P20" i="20" s="1"/>
  <c r="N20" i="20"/>
  <c r="O19" i="20"/>
  <c r="P19" i="20" s="1"/>
  <c r="N19" i="20"/>
  <c r="O18" i="20"/>
  <c r="P18" i="20" s="1"/>
  <c r="N18" i="20"/>
  <c r="O17" i="20"/>
  <c r="N17" i="20"/>
  <c r="O16" i="20"/>
  <c r="P16" i="20" s="1"/>
  <c r="N16" i="20"/>
  <c r="O15" i="20"/>
  <c r="P15" i="20" s="1"/>
  <c r="N15" i="20"/>
  <c r="O14" i="20"/>
  <c r="N14" i="20"/>
  <c r="O13" i="20"/>
  <c r="N13" i="20"/>
  <c r="O12" i="20"/>
  <c r="N12" i="20"/>
  <c r="P12" i="20" s="1"/>
  <c r="O11" i="20"/>
  <c r="P11" i="20" s="1"/>
  <c r="N11" i="20"/>
  <c r="O10" i="20"/>
  <c r="P10" i="20" s="1"/>
  <c r="N10" i="20"/>
  <c r="O9" i="20"/>
  <c r="N9" i="20"/>
  <c r="O8" i="20"/>
  <c r="P8" i="20" s="1"/>
  <c r="N8" i="20"/>
  <c r="O7" i="20"/>
  <c r="P7" i="20" s="1"/>
  <c r="N7" i="20"/>
  <c r="O6" i="20"/>
  <c r="N6" i="20"/>
  <c r="O5" i="20"/>
  <c r="N5" i="20"/>
  <c r="O4" i="20"/>
  <c r="P4" i="20" s="1"/>
  <c r="N4" i="20"/>
  <c r="O3" i="20"/>
  <c r="P3" i="20" s="1"/>
  <c r="N3" i="20"/>
  <c r="P5" i="20"/>
  <c r="P9" i="20"/>
  <c r="P13" i="20"/>
  <c r="P14" i="20"/>
  <c r="P17" i="20"/>
  <c r="P21" i="20"/>
  <c r="O2" i="20"/>
  <c r="N2" i="20"/>
  <c r="H29" i="20"/>
  <c r="D29" i="20"/>
  <c r="H26" i="20"/>
  <c r="D26" i="20"/>
  <c r="H23" i="20"/>
  <c r="D23" i="20"/>
  <c r="AB23" i="3"/>
  <c r="AC27" i="3"/>
  <c r="AC26" i="3"/>
  <c r="AC25" i="3"/>
  <c r="Z27" i="3"/>
  <c r="Z26" i="3"/>
  <c r="Z25" i="3"/>
  <c r="Y23" i="3"/>
  <c r="Z23" i="3" s="1"/>
  <c r="AA23" i="3"/>
  <c r="AC23" i="3"/>
  <c r="X31" i="3"/>
  <c r="X32" i="3"/>
  <c r="T23" i="3"/>
  <c r="R31" i="3"/>
  <c r="R27" i="3"/>
  <c r="R26" i="3"/>
  <c r="R25" i="3"/>
  <c r="P23" i="3"/>
  <c r="Q23" i="3"/>
  <c r="R23" i="3" s="1"/>
  <c r="N23" i="3"/>
  <c r="L23" i="3"/>
  <c r="H31" i="3"/>
  <c r="J28" i="3"/>
  <c r="J27" i="3"/>
  <c r="J26" i="3"/>
  <c r="J25" i="3"/>
  <c r="H28" i="3"/>
  <c r="H27" i="3"/>
  <c r="H26" i="3"/>
  <c r="H25" i="3"/>
  <c r="J23" i="3"/>
  <c r="D23" i="3"/>
  <c r="E23" i="3"/>
  <c r="H23" i="3" s="1"/>
  <c r="F23" i="3"/>
  <c r="G23" i="3"/>
  <c r="B23" i="3"/>
  <c r="AC25" i="2"/>
  <c r="AC27" i="2"/>
  <c r="Y23" i="2"/>
  <c r="AB23" i="2" s="1"/>
  <c r="AC23" i="2" s="1"/>
  <c r="AA23" i="2"/>
  <c r="T23" i="2"/>
  <c r="R25" i="2"/>
  <c r="R27" i="2"/>
  <c r="R26" i="2"/>
  <c r="P23" i="2"/>
  <c r="R23" i="2" s="1"/>
  <c r="Q23" i="2"/>
  <c r="N23" i="2"/>
  <c r="L23" i="2"/>
  <c r="J23" i="2"/>
  <c r="H32" i="2"/>
  <c r="H31" i="2"/>
  <c r="H27" i="2"/>
  <c r="J27" i="2"/>
  <c r="J26" i="2"/>
  <c r="H26" i="2"/>
  <c r="J25" i="2"/>
  <c r="H25" i="2"/>
  <c r="H23" i="2"/>
  <c r="D23" i="2"/>
  <c r="B23" i="2"/>
  <c r="L22" i="20"/>
  <c r="P2" i="20"/>
  <c r="D7" i="20"/>
  <c r="H22" i="20"/>
  <c r="D22" i="20"/>
  <c r="L21" i="20"/>
  <c r="H21" i="20"/>
  <c r="D21" i="20"/>
  <c r="L20" i="20"/>
  <c r="H20" i="20"/>
  <c r="D20" i="20"/>
  <c r="L19" i="20"/>
  <c r="H19" i="20"/>
  <c r="D19" i="20"/>
  <c r="L18" i="20"/>
  <c r="H18" i="20"/>
  <c r="D18" i="20"/>
  <c r="L17" i="20"/>
  <c r="H17" i="20"/>
  <c r="D17" i="20"/>
  <c r="L16" i="20"/>
  <c r="H16" i="20"/>
  <c r="D16" i="20"/>
  <c r="L15" i="20"/>
  <c r="H15" i="20"/>
  <c r="D15" i="20"/>
  <c r="L14" i="20"/>
  <c r="H14" i="20"/>
  <c r="D14" i="20"/>
  <c r="L13" i="20"/>
  <c r="H13" i="20"/>
  <c r="D13" i="20"/>
  <c r="L12" i="20"/>
  <c r="H12" i="20"/>
  <c r="D12" i="20"/>
  <c r="L11" i="20"/>
  <c r="H11" i="20"/>
  <c r="D11" i="20"/>
  <c r="L10" i="20"/>
  <c r="H10" i="20"/>
  <c r="D10" i="20"/>
  <c r="L9" i="20"/>
  <c r="H9" i="20"/>
  <c r="D9" i="20"/>
  <c r="L8" i="20"/>
  <c r="H8" i="20"/>
  <c r="D8" i="20"/>
  <c r="D28" i="20" s="1"/>
  <c r="L7" i="20"/>
  <c r="H7" i="20"/>
  <c r="P6" i="20"/>
  <c r="L6" i="20"/>
  <c r="H6" i="20"/>
  <c r="D6" i="20"/>
  <c r="L5" i="20"/>
  <c r="H5" i="20"/>
  <c r="D5" i="20"/>
  <c r="L4" i="20"/>
  <c r="H4" i="20"/>
  <c r="D4" i="20"/>
  <c r="L3" i="20"/>
  <c r="H3" i="20"/>
  <c r="D3" i="20"/>
  <c r="L2" i="20"/>
  <c r="H2" i="20"/>
  <c r="D2" i="20"/>
  <c r="T22" i="2"/>
  <c r="N22" i="8"/>
  <c r="J78" i="12"/>
  <c r="AJ86" i="8"/>
  <c r="AJ87" i="8"/>
  <c r="AJ88" i="8"/>
  <c r="AJ89" i="8"/>
  <c r="AJ90" i="8"/>
  <c r="AJ91" i="8"/>
  <c r="AJ92" i="8"/>
  <c r="AJ93" i="8"/>
  <c r="AJ94" i="8"/>
  <c r="AJ95" i="8"/>
  <c r="AJ96" i="8"/>
  <c r="AJ97" i="8"/>
  <c r="AJ98" i="8"/>
  <c r="AJ99" i="8"/>
  <c r="AJ100" i="8"/>
  <c r="AJ101" i="8"/>
  <c r="AJ102" i="8"/>
  <c r="AJ103" i="8"/>
  <c r="AJ104" i="8"/>
  <c r="AJ105" i="8"/>
  <c r="AJ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85" i="8"/>
  <c r="AE86" i="8"/>
  <c r="AE87" i="8"/>
  <c r="AE88" i="8"/>
  <c r="AE89" i="8"/>
  <c r="AE90" i="8"/>
  <c r="AE91" i="8"/>
  <c r="AE92" i="8"/>
  <c r="AE93" i="8"/>
  <c r="AE94" i="8"/>
  <c r="AE95" i="8"/>
  <c r="AE96" i="8"/>
  <c r="AE97" i="8"/>
  <c r="AE98" i="8"/>
  <c r="AE99" i="8"/>
  <c r="AE100" i="8"/>
  <c r="AE101" i="8"/>
  <c r="AE102" i="8"/>
  <c r="AE103" i="8"/>
  <c r="AE104" i="8"/>
  <c r="AE105" i="8"/>
  <c r="AE85" i="8"/>
  <c r="AJ58" i="8"/>
  <c r="AJ59" i="8"/>
  <c r="AJ60" i="8"/>
  <c r="AJ61" i="8"/>
  <c r="AJ62" i="8"/>
  <c r="AJ63" i="8"/>
  <c r="AJ64" i="8"/>
  <c r="AJ65" i="8"/>
  <c r="AJ66" i="8"/>
  <c r="AJ67" i="8"/>
  <c r="AJ68" i="8"/>
  <c r="AJ69" i="8"/>
  <c r="AJ70" i="8"/>
  <c r="AJ71" i="8"/>
  <c r="AJ72" i="8"/>
  <c r="AJ73" i="8"/>
  <c r="AJ74" i="8"/>
  <c r="AJ75" i="8"/>
  <c r="AJ76" i="8"/>
  <c r="AJ77" i="8"/>
  <c r="AJ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57" i="8"/>
  <c r="M48" i="8"/>
  <c r="P26" i="20" l="1"/>
  <c r="P29" i="20"/>
  <c r="P28" i="20"/>
  <c r="H28" i="20"/>
  <c r="AD23" i="3"/>
  <c r="Z23" i="2"/>
  <c r="D25" i="20"/>
  <c r="H25" i="20"/>
  <c r="P25" i="20"/>
  <c r="AF26" i="10" l="1"/>
  <c r="AF34" i="10" l="1"/>
  <c r="H22" i="2"/>
  <c r="J59" i="12" l="1"/>
  <c r="K59" i="12"/>
  <c r="J60" i="12"/>
  <c r="K60" i="12"/>
  <c r="J61" i="12"/>
  <c r="K61" i="12"/>
  <c r="J62" i="12"/>
  <c r="K62" i="12"/>
  <c r="J63" i="12"/>
  <c r="K63" i="12"/>
  <c r="J64" i="12"/>
  <c r="K64" i="12"/>
  <c r="J65" i="12"/>
  <c r="K65" i="12"/>
  <c r="J66" i="12"/>
  <c r="K66" i="12"/>
  <c r="J67" i="12"/>
  <c r="K67" i="12"/>
  <c r="J68" i="12"/>
  <c r="K68" i="12"/>
  <c r="J69" i="12"/>
  <c r="K69" i="12"/>
  <c r="J70" i="12"/>
  <c r="K70" i="12"/>
  <c r="J71" i="12"/>
  <c r="K71" i="12"/>
  <c r="J72" i="12"/>
  <c r="K72" i="12"/>
  <c r="J73" i="12"/>
  <c r="K73" i="12"/>
  <c r="J74" i="12"/>
  <c r="K74" i="12"/>
  <c r="J75" i="12"/>
  <c r="K75" i="12"/>
  <c r="J76" i="12"/>
  <c r="K76" i="12"/>
  <c r="J77" i="12"/>
  <c r="K77" i="12"/>
  <c r="K78" i="12"/>
  <c r="K58" i="12"/>
  <c r="J58" i="12"/>
  <c r="G78" i="12"/>
  <c r="H78" i="12"/>
  <c r="G5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C48" i="12" l="1"/>
  <c r="B22" i="12"/>
  <c r="B48" i="12" s="1"/>
  <c r="E22" i="12" l="1"/>
  <c r="F22" i="12" s="1"/>
  <c r="D48" i="12"/>
  <c r="B105" i="8"/>
  <c r="C105" i="8"/>
  <c r="V105" i="8" s="1"/>
  <c r="D105" i="8"/>
  <c r="E105" i="8"/>
  <c r="F105" i="8"/>
  <c r="G105" i="8"/>
  <c r="AL77" i="8"/>
  <c r="V77" i="8"/>
  <c r="W77" i="8"/>
  <c r="G77" i="8"/>
  <c r="H77" i="8"/>
  <c r="I77" i="8"/>
  <c r="J77" i="8"/>
  <c r="N48" i="8"/>
  <c r="I48" i="8"/>
  <c r="M10" i="8"/>
  <c r="M22" i="8"/>
  <c r="I22" i="8"/>
  <c r="B48" i="8"/>
  <c r="B22" i="8"/>
  <c r="AD53" i="4"/>
  <c r="AE53" i="4"/>
  <c r="AD33" i="4"/>
  <c r="C53" i="4"/>
  <c r="B53" i="4"/>
  <c r="H53" i="4" s="1"/>
  <c r="M22" i="4"/>
  <c r="K21" i="4"/>
  <c r="K22" i="4"/>
  <c r="H22" i="4"/>
  <c r="I22" i="4" s="1"/>
  <c r="F22" i="4"/>
  <c r="Q22" i="3"/>
  <c r="C77" i="8" s="1"/>
  <c r="P22" i="3"/>
  <c r="B77" i="8" s="1"/>
  <c r="L22" i="3"/>
  <c r="N22" i="3" s="1"/>
  <c r="J22" i="3"/>
  <c r="E22" i="3"/>
  <c r="H22" i="3" s="1"/>
  <c r="F22" i="3"/>
  <c r="G22" i="3"/>
  <c r="AC22" i="3" s="1"/>
  <c r="O77" i="8" s="1"/>
  <c r="B22" i="3"/>
  <c r="Q105" i="8" s="1"/>
  <c r="T105" i="8" s="1"/>
  <c r="Y105" i="8" s="1"/>
  <c r="D22" i="3"/>
  <c r="Q22" i="2"/>
  <c r="P22" i="2"/>
  <c r="L22" i="2"/>
  <c r="N22" i="2" s="1"/>
  <c r="D22" i="2"/>
  <c r="J22" i="2" s="1"/>
  <c r="B22" i="2"/>
  <c r="J53" i="4" s="1"/>
  <c r="F53" i="4" l="1"/>
  <c r="X77" i="8"/>
  <c r="AE36" i="10"/>
  <c r="W36" i="10"/>
  <c r="R22" i="2"/>
  <c r="R22" i="3"/>
  <c r="D77" i="8" s="1"/>
  <c r="L53" i="4"/>
  <c r="M53" i="4" s="1"/>
  <c r="K53" i="4"/>
  <c r="Q53" i="4"/>
  <c r="R53" i="4" s="1"/>
  <c r="W105" i="8"/>
  <c r="AA105" i="8" s="1"/>
  <c r="Z105" i="8"/>
  <c r="F77" i="8"/>
  <c r="T22" i="3"/>
  <c r="AA22" i="3"/>
  <c r="M77" i="8" s="1"/>
  <c r="AA22" i="2"/>
  <c r="Y22" i="2"/>
  <c r="AK34" i="10"/>
  <c r="AL58" i="8"/>
  <c r="AL59" i="8"/>
  <c r="AL60" i="8"/>
  <c r="AL61" i="8"/>
  <c r="AL62" i="8"/>
  <c r="AL63" i="8"/>
  <c r="AL64" i="8"/>
  <c r="AL65" i="8"/>
  <c r="AL66" i="8"/>
  <c r="AL67" i="8"/>
  <c r="AL68" i="8"/>
  <c r="AL70" i="8"/>
  <c r="AL71" i="8"/>
  <c r="AL72" i="8"/>
  <c r="AL73" i="8"/>
  <c r="AL74" i="8"/>
  <c r="AL75" i="8"/>
  <c r="AL76" i="8"/>
  <c r="AL57" i="8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58" i="12"/>
  <c r="G59" i="12"/>
  <c r="G60" i="12"/>
  <c r="G61" i="12"/>
  <c r="G62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28" i="12"/>
  <c r="C51" i="12" s="1"/>
  <c r="S53" i="4" l="1"/>
  <c r="T53" i="4" s="1"/>
  <c r="AD105" i="8"/>
  <c r="X105" i="8"/>
  <c r="Z22" i="2"/>
  <c r="AB22" i="2"/>
  <c r="AC22" i="2" s="1"/>
  <c r="Y22" i="3"/>
  <c r="AB22" i="3" l="1"/>
  <c r="G48" i="12"/>
  <c r="H48" i="12" s="1"/>
  <c r="Z22" i="3"/>
  <c r="K77" i="8"/>
  <c r="S77" i="8" l="1"/>
  <c r="AD77" i="8" s="1"/>
  <c r="L77" i="8"/>
  <c r="AD22" i="3"/>
  <c r="P77" i="8" s="1"/>
  <c r="N77" i="8"/>
  <c r="T77" i="8" s="1"/>
  <c r="AD34" i="4"/>
  <c r="AE34" i="4"/>
  <c r="AD35" i="4"/>
  <c r="AE35" i="4"/>
  <c r="AD36" i="4"/>
  <c r="AE36" i="4"/>
  <c r="AD37" i="4"/>
  <c r="AE37" i="4"/>
  <c r="AD38" i="4"/>
  <c r="AE38" i="4"/>
  <c r="AD39" i="4"/>
  <c r="AE39" i="4"/>
  <c r="AD40" i="4"/>
  <c r="AE40" i="4"/>
  <c r="AD41" i="4"/>
  <c r="AE41" i="4"/>
  <c r="AD42" i="4"/>
  <c r="AE42" i="4"/>
  <c r="AD43" i="4"/>
  <c r="AE43" i="4"/>
  <c r="AD44" i="4"/>
  <c r="AE44" i="4"/>
  <c r="AD45" i="4"/>
  <c r="AE45" i="4"/>
  <c r="AD46" i="4"/>
  <c r="AE46" i="4"/>
  <c r="AD47" i="4"/>
  <c r="AE47" i="4"/>
  <c r="AD48" i="4"/>
  <c r="AE48" i="4"/>
  <c r="AD49" i="4"/>
  <c r="AE49" i="4"/>
  <c r="AD50" i="4"/>
  <c r="AE50" i="4"/>
  <c r="AD51" i="4"/>
  <c r="AE51" i="4"/>
  <c r="AD52" i="4"/>
  <c r="AE52" i="4"/>
  <c r="AE33" i="4"/>
  <c r="C49" i="4"/>
  <c r="O49" i="4" s="1"/>
  <c r="Y77" i="8" l="1"/>
  <c r="AE77" i="8"/>
  <c r="N47" i="8"/>
  <c r="AA77" i="8" l="1"/>
  <c r="Z77" i="8"/>
  <c r="I36" i="10"/>
  <c r="AF36" i="10" l="1"/>
  <c r="AF37" i="10" s="1"/>
  <c r="AB36" i="10"/>
  <c r="X36" i="10"/>
  <c r="X37" i="10" s="1"/>
  <c r="X38" i="10" s="1"/>
  <c r="N36" i="10"/>
  <c r="P36" i="10"/>
  <c r="R36" i="10"/>
  <c r="O34" i="10"/>
  <c r="AK37" i="10"/>
  <c r="AA36" i="10"/>
  <c r="Y36" i="10"/>
  <c r="AC36" i="10"/>
  <c r="H34" i="10"/>
  <c r="C34" i="10"/>
  <c r="W28" i="10"/>
  <c r="AF28" i="10"/>
  <c r="F76" i="8"/>
  <c r="B104" i="8"/>
  <c r="C104" i="8"/>
  <c r="V104" i="8" s="1"/>
  <c r="D104" i="8"/>
  <c r="E104" i="8"/>
  <c r="F104" i="8"/>
  <c r="G104" i="8"/>
  <c r="W104" i="8" s="1"/>
  <c r="D86" i="8"/>
  <c r="E86" i="8"/>
  <c r="F86" i="8"/>
  <c r="G86" i="8"/>
  <c r="W86" i="8" s="1"/>
  <c r="D87" i="8"/>
  <c r="E87" i="8"/>
  <c r="F87" i="8"/>
  <c r="G87" i="8"/>
  <c r="W87" i="8" s="1"/>
  <c r="D88" i="8"/>
  <c r="E88" i="8"/>
  <c r="F88" i="8"/>
  <c r="G88" i="8"/>
  <c r="W88" i="8" s="1"/>
  <c r="D89" i="8"/>
  <c r="E89" i="8"/>
  <c r="F89" i="8"/>
  <c r="G89" i="8"/>
  <c r="W89" i="8" s="1"/>
  <c r="D90" i="8"/>
  <c r="E90" i="8"/>
  <c r="F90" i="8"/>
  <c r="G90" i="8"/>
  <c r="W90" i="8" s="1"/>
  <c r="D91" i="8"/>
  <c r="E91" i="8"/>
  <c r="F91" i="8"/>
  <c r="G91" i="8"/>
  <c r="W91" i="8" s="1"/>
  <c r="D92" i="8"/>
  <c r="E92" i="8"/>
  <c r="F92" i="8"/>
  <c r="G92" i="8"/>
  <c r="W92" i="8" s="1"/>
  <c r="D93" i="8"/>
  <c r="E93" i="8"/>
  <c r="F93" i="8"/>
  <c r="G93" i="8"/>
  <c r="W93" i="8" s="1"/>
  <c r="D94" i="8"/>
  <c r="E94" i="8"/>
  <c r="F94" i="8"/>
  <c r="G94" i="8"/>
  <c r="W94" i="8" s="1"/>
  <c r="D95" i="8"/>
  <c r="E95" i="8"/>
  <c r="F95" i="8"/>
  <c r="G95" i="8"/>
  <c r="W95" i="8" s="1"/>
  <c r="D96" i="8"/>
  <c r="E96" i="8"/>
  <c r="F96" i="8"/>
  <c r="G96" i="8"/>
  <c r="W96" i="8" s="1"/>
  <c r="D97" i="8"/>
  <c r="E97" i="8"/>
  <c r="F97" i="8"/>
  <c r="G97" i="8"/>
  <c r="W97" i="8" s="1"/>
  <c r="D98" i="8"/>
  <c r="E98" i="8"/>
  <c r="F98" i="8"/>
  <c r="G98" i="8"/>
  <c r="W98" i="8" s="1"/>
  <c r="D99" i="8"/>
  <c r="E99" i="8"/>
  <c r="F99" i="8"/>
  <c r="G99" i="8"/>
  <c r="W99" i="8" s="1"/>
  <c r="D100" i="8"/>
  <c r="E100" i="8"/>
  <c r="F100" i="8"/>
  <c r="G100" i="8"/>
  <c r="W100" i="8" s="1"/>
  <c r="D101" i="8"/>
  <c r="E101" i="8"/>
  <c r="F101" i="8"/>
  <c r="G101" i="8"/>
  <c r="W101" i="8" s="1"/>
  <c r="D102" i="8"/>
  <c r="E102" i="8"/>
  <c r="F102" i="8"/>
  <c r="G102" i="8"/>
  <c r="W102" i="8" s="1"/>
  <c r="D103" i="8"/>
  <c r="E103" i="8"/>
  <c r="F103" i="8"/>
  <c r="G103" i="8"/>
  <c r="W103" i="8" s="1"/>
  <c r="G85" i="8"/>
  <c r="F85" i="8"/>
  <c r="E85" i="8"/>
  <c r="D85" i="8"/>
  <c r="B86" i="8"/>
  <c r="C86" i="8"/>
  <c r="V86" i="8" s="1"/>
  <c r="B87" i="8"/>
  <c r="C87" i="8"/>
  <c r="V87" i="8" s="1"/>
  <c r="B88" i="8"/>
  <c r="C88" i="8"/>
  <c r="V88" i="8" s="1"/>
  <c r="B89" i="8"/>
  <c r="C89" i="8"/>
  <c r="V89" i="8" s="1"/>
  <c r="B90" i="8"/>
  <c r="C90" i="8"/>
  <c r="V90" i="8" s="1"/>
  <c r="B91" i="8"/>
  <c r="C91" i="8"/>
  <c r="V91" i="8" s="1"/>
  <c r="B92" i="8"/>
  <c r="C92" i="8"/>
  <c r="V92" i="8" s="1"/>
  <c r="B93" i="8"/>
  <c r="C93" i="8"/>
  <c r="V93" i="8" s="1"/>
  <c r="B94" i="8"/>
  <c r="C94" i="8"/>
  <c r="V94" i="8" s="1"/>
  <c r="B95" i="8"/>
  <c r="C95" i="8"/>
  <c r="V95" i="8" s="1"/>
  <c r="B96" i="8"/>
  <c r="C96" i="8"/>
  <c r="V96" i="8" s="1"/>
  <c r="B97" i="8"/>
  <c r="C97" i="8"/>
  <c r="V97" i="8" s="1"/>
  <c r="B98" i="8"/>
  <c r="C98" i="8"/>
  <c r="V98" i="8" s="1"/>
  <c r="B99" i="8"/>
  <c r="C99" i="8"/>
  <c r="V99" i="8" s="1"/>
  <c r="B100" i="8"/>
  <c r="C100" i="8"/>
  <c r="V100" i="8" s="1"/>
  <c r="B101" i="8"/>
  <c r="C101" i="8"/>
  <c r="V101" i="8" s="1"/>
  <c r="B102" i="8"/>
  <c r="C102" i="8"/>
  <c r="V102" i="8" s="1"/>
  <c r="B103" i="8"/>
  <c r="C103" i="8"/>
  <c r="V103" i="8" s="1"/>
  <c r="C85" i="8"/>
  <c r="V85" i="8" s="1"/>
  <c r="B85" i="8"/>
  <c r="V58" i="8"/>
  <c r="W58" i="8"/>
  <c r="V59" i="8"/>
  <c r="W59" i="8"/>
  <c r="V60" i="8"/>
  <c r="W60" i="8"/>
  <c r="V61" i="8"/>
  <c r="W61" i="8"/>
  <c r="V62" i="8"/>
  <c r="W62" i="8"/>
  <c r="V63" i="8"/>
  <c r="W63" i="8"/>
  <c r="V64" i="8"/>
  <c r="W64" i="8"/>
  <c r="V65" i="8"/>
  <c r="W65" i="8"/>
  <c r="V66" i="8"/>
  <c r="W66" i="8"/>
  <c r="V67" i="8"/>
  <c r="W67" i="8"/>
  <c r="V68" i="8"/>
  <c r="W68" i="8"/>
  <c r="V69" i="8"/>
  <c r="W69" i="8"/>
  <c r="V70" i="8"/>
  <c r="W70" i="8"/>
  <c r="V71" i="8"/>
  <c r="W71" i="8"/>
  <c r="V72" i="8"/>
  <c r="W72" i="8"/>
  <c r="V73" i="8"/>
  <c r="W73" i="8"/>
  <c r="V74" i="8"/>
  <c r="W74" i="8"/>
  <c r="V75" i="8"/>
  <c r="W75" i="8"/>
  <c r="V76" i="8"/>
  <c r="W76" i="8"/>
  <c r="W57" i="8"/>
  <c r="V57" i="8"/>
  <c r="G58" i="8"/>
  <c r="H58" i="8"/>
  <c r="I58" i="8"/>
  <c r="J58" i="8"/>
  <c r="G59" i="8"/>
  <c r="H59" i="8"/>
  <c r="I59" i="8"/>
  <c r="J59" i="8"/>
  <c r="G60" i="8"/>
  <c r="H60" i="8"/>
  <c r="I60" i="8"/>
  <c r="J60" i="8"/>
  <c r="G61" i="8"/>
  <c r="H61" i="8"/>
  <c r="I61" i="8"/>
  <c r="J61" i="8"/>
  <c r="G62" i="8"/>
  <c r="H62" i="8"/>
  <c r="I62" i="8"/>
  <c r="J62" i="8"/>
  <c r="G63" i="8"/>
  <c r="H63" i="8"/>
  <c r="I63" i="8"/>
  <c r="J63" i="8"/>
  <c r="G64" i="8"/>
  <c r="H64" i="8"/>
  <c r="I64" i="8"/>
  <c r="J64" i="8"/>
  <c r="G65" i="8"/>
  <c r="H65" i="8"/>
  <c r="I65" i="8"/>
  <c r="J65" i="8"/>
  <c r="G66" i="8"/>
  <c r="H66" i="8"/>
  <c r="I66" i="8"/>
  <c r="J66" i="8"/>
  <c r="G67" i="8"/>
  <c r="H67" i="8"/>
  <c r="I67" i="8"/>
  <c r="J67" i="8"/>
  <c r="G68" i="8"/>
  <c r="H68" i="8"/>
  <c r="I68" i="8"/>
  <c r="J68" i="8"/>
  <c r="G69" i="8"/>
  <c r="H69" i="8"/>
  <c r="I69" i="8"/>
  <c r="J69" i="8"/>
  <c r="G70" i="8"/>
  <c r="H70" i="8"/>
  <c r="I70" i="8"/>
  <c r="J70" i="8"/>
  <c r="G71" i="8"/>
  <c r="H71" i="8"/>
  <c r="I71" i="8"/>
  <c r="J71" i="8"/>
  <c r="G72" i="8"/>
  <c r="H72" i="8"/>
  <c r="I72" i="8"/>
  <c r="J72" i="8"/>
  <c r="G73" i="8"/>
  <c r="H73" i="8"/>
  <c r="I73" i="8"/>
  <c r="J73" i="8"/>
  <c r="G74" i="8"/>
  <c r="H74" i="8"/>
  <c r="I74" i="8"/>
  <c r="J74" i="8"/>
  <c r="G75" i="8"/>
  <c r="H75" i="8"/>
  <c r="I75" i="8"/>
  <c r="J75" i="8"/>
  <c r="G76" i="8"/>
  <c r="H76" i="8"/>
  <c r="I76" i="8"/>
  <c r="J76" i="8"/>
  <c r="H57" i="8"/>
  <c r="I57" i="8"/>
  <c r="J57" i="8"/>
  <c r="G57" i="8"/>
  <c r="I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28" i="8"/>
  <c r="M47" i="8"/>
  <c r="I47" i="8"/>
  <c r="N46" i="8"/>
  <c r="M46" i="8"/>
  <c r="I46" i="8"/>
  <c r="N45" i="8"/>
  <c r="M45" i="8"/>
  <c r="I45" i="8"/>
  <c r="N44" i="8"/>
  <c r="M44" i="8"/>
  <c r="I44" i="8"/>
  <c r="N43" i="8"/>
  <c r="M43" i="8"/>
  <c r="I43" i="8"/>
  <c r="N42" i="8"/>
  <c r="M42" i="8"/>
  <c r="I42" i="8"/>
  <c r="N41" i="8"/>
  <c r="M41" i="8"/>
  <c r="I41" i="8"/>
  <c r="N40" i="8"/>
  <c r="M40" i="8"/>
  <c r="I40" i="8"/>
  <c r="N39" i="8"/>
  <c r="M39" i="8"/>
  <c r="I39" i="8"/>
  <c r="N38" i="8"/>
  <c r="M38" i="8"/>
  <c r="I38" i="8"/>
  <c r="N37" i="8"/>
  <c r="M37" i="8"/>
  <c r="I37" i="8"/>
  <c r="N36" i="8"/>
  <c r="M36" i="8"/>
  <c r="I36" i="8"/>
  <c r="N35" i="8"/>
  <c r="M35" i="8"/>
  <c r="I35" i="8"/>
  <c r="N34" i="8"/>
  <c r="M34" i="8"/>
  <c r="I34" i="8"/>
  <c r="N33" i="8"/>
  <c r="M33" i="8"/>
  <c r="I33" i="8"/>
  <c r="N32" i="8"/>
  <c r="M32" i="8"/>
  <c r="I32" i="8"/>
  <c r="N31" i="8"/>
  <c r="M31" i="8"/>
  <c r="I31" i="8"/>
  <c r="N30" i="8"/>
  <c r="M30" i="8"/>
  <c r="I30" i="8"/>
  <c r="N29" i="8"/>
  <c r="M29" i="8"/>
  <c r="I29" i="8"/>
  <c r="N28" i="8"/>
  <c r="M28" i="8"/>
  <c r="N21" i="8"/>
  <c r="M21" i="8"/>
  <c r="I21" i="8"/>
  <c r="B21" i="8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" i="8"/>
  <c r="B52" i="4"/>
  <c r="H52" i="4" s="1"/>
  <c r="C52" i="4"/>
  <c r="O52" i="4" s="1"/>
  <c r="M21" i="4"/>
  <c r="H21" i="4"/>
  <c r="I21" i="4" s="1"/>
  <c r="F21" i="4"/>
  <c r="F2" i="4"/>
  <c r="F7" i="4"/>
  <c r="AA21" i="3"/>
  <c r="Q21" i="3"/>
  <c r="Q2" i="3"/>
  <c r="P21" i="3"/>
  <c r="P20" i="3"/>
  <c r="P19" i="3"/>
  <c r="P18" i="3"/>
  <c r="P17" i="3"/>
  <c r="P16" i="3"/>
  <c r="P15" i="3"/>
  <c r="P14" i="3"/>
  <c r="P13" i="3"/>
  <c r="P12" i="3"/>
  <c r="P11" i="3"/>
  <c r="B66" i="8" s="1"/>
  <c r="P10" i="3"/>
  <c r="P9" i="3"/>
  <c r="P8" i="3"/>
  <c r="P7" i="3"/>
  <c r="P6" i="3"/>
  <c r="P5" i="3"/>
  <c r="P4" i="3"/>
  <c r="P3" i="3"/>
  <c r="B58" i="8" s="1"/>
  <c r="P2" i="3"/>
  <c r="L21" i="3"/>
  <c r="N21" i="3" s="1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L2" i="3"/>
  <c r="N2" i="3" s="1"/>
  <c r="F21" i="3"/>
  <c r="G21" i="3"/>
  <c r="AC21" i="3" s="1"/>
  <c r="E21" i="3"/>
  <c r="D21" i="3"/>
  <c r="J21" i="3" s="1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J6" i="3" s="1"/>
  <c r="D5" i="3"/>
  <c r="D4" i="3"/>
  <c r="D3" i="3"/>
  <c r="D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Q92" i="8" s="1"/>
  <c r="T92" i="8" s="1"/>
  <c r="Y92" i="8" s="1"/>
  <c r="B8" i="3"/>
  <c r="B7" i="3"/>
  <c r="B6" i="3"/>
  <c r="B5" i="3"/>
  <c r="B4" i="3"/>
  <c r="B3" i="3"/>
  <c r="B2" i="3"/>
  <c r="Q85" i="8" s="1"/>
  <c r="T85" i="8" s="1"/>
  <c r="AA21" i="2"/>
  <c r="Q21" i="2"/>
  <c r="Q20" i="2"/>
  <c r="Q2" i="2"/>
  <c r="P3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N20" i="2" s="1"/>
  <c r="L21" i="2"/>
  <c r="N21" i="2" s="1"/>
  <c r="L2" i="2"/>
  <c r="H21" i="2"/>
  <c r="B21" i="12" s="1"/>
  <c r="D21" i="2"/>
  <c r="J21" i="2" s="1"/>
  <c r="B21" i="2"/>
  <c r="J52" i="4" s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" i="2"/>
  <c r="J2" i="2" s="1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  <c r="M51" i="8" l="1"/>
  <c r="I51" i="8"/>
  <c r="F27" i="4" a="1"/>
  <c r="F27" i="4" s="1"/>
  <c r="Q34" i="10"/>
  <c r="Z26" i="10"/>
  <c r="T21" i="3"/>
  <c r="Y21" i="3" s="1"/>
  <c r="G47" i="12" s="1"/>
  <c r="H47" i="12" s="1"/>
  <c r="T21" i="2"/>
  <c r="Y21" i="2" s="1"/>
  <c r="Z21" i="2" s="1"/>
  <c r="Z29" i="2" s="1"/>
  <c r="O26" i="10"/>
  <c r="H26" i="10"/>
  <c r="X26" i="10"/>
  <c r="AF27" i="10" s="1"/>
  <c r="Q26" i="10"/>
  <c r="AB26" i="10"/>
  <c r="S36" i="10"/>
  <c r="S37" i="10" s="1"/>
  <c r="Q36" i="10"/>
  <c r="Q37" i="10" s="1"/>
  <c r="AD26" i="10"/>
  <c r="J26" i="10"/>
  <c r="S26" i="10"/>
  <c r="B28" i="10"/>
  <c r="AE28" i="10"/>
  <c r="AF29" i="10" s="1"/>
  <c r="AD34" i="10"/>
  <c r="AD36" i="10"/>
  <c r="AD37" i="10" s="1"/>
  <c r="Z34" i="10"/>
  <c r="Z36" i="10"/>
  <c r="Z37" i="10" s="1"/>
  <c r="AB34" i="10"/>
  <c r="AB37" i="10"/>
  <c r="J34" i="10"/>
  <c r="J36" i="10"/>
  <c r="J37" i="10" s="1"/>
  <c r="P28" i="10"/>
  <c r="N28" i="10"/>
  <c r="AJ28" i="10"/>
  <c r="W85" i="8"/>
  <c r="X85" i="8" s="1"/>
  <c r="X76" i="8"/>
  <c r="R21" i="3"/>
  <c r="D76" i="8" s="1"/>
  <c r="Z21" i="3"/>
  <c r="L76" i="8" s="1"/>
  <c r="Q91" i="8"/>
  <c r="T91" i="8" s="1"/>
  <c r="Y91" i="8" s="1"/>
  <c r="AA91" i="8" s="1"/>
  <c r="AD91" i="8" s="1"/>
  <c r="C57" i="8"/>
  <c r="B70" i="8"/>
  <c r="C76" i="8"/>
  <c r="Q90" i="8"/>
  <c r="T90" i="8" s="1"/>
  <c r="Y90" i="8" s="1"/>
  <c r="AA90" i="8" s="1"/>
  <c r="AD90" i="8" s="1"/>
  <c r="H21" i="3"/>
  <c r="B62" i="8"/>
  <c r="Q98" i="8"/>
  <c r="T98" i="8" s="1"/>
  <c r="Y98" i="8" s="1"/>
  <c r="AA98" i="8" s="1"/>
  <c r="AD98" i="8" s="1"/>
  <c r="B74" i="8"/>
  <c r="Q100" i="8"/>
  <c r="T100" i="8" s="1"/>
  <c r="Y100" i="8" s="1"/>
  <c r="Z100" i="8" s="1"/>
  <c r="Q99" i="8"/>
  <c r="T99" i="8" s="1"/>
  <c r="Y99" i="8" s="1"/>
  <c r="AA99" i="8" s="1"/>
  <c r="AD99" i="8" s="1"/>
  <c r="O76" i="8"/>
  <c r="B47" i="12"/>
  <c r="D47" i="12" s="1"/>
  <c r="E21" i="12"/>
  <c r="F21" i="12" s="1"/>
  <c r="H22" i="12" s="1"/>
  <c r="F52" i="4"/>
  <c r="K76" i="8"/>
  <c r="S76" i="8" s="1"/>
  <c r="AD76" i="8" s="1"/>
  <c r="AB21" i="3"/>
  <c r="B57" i="8"/>
  <c r="B73" i="8"/>
  <c r="B69" i="8"/>
  <c r="B65" i="8"/>
  <c r="B61" i="8"/>
  <c r="B76" i="8"/>
  <c r="B72" i="8"/>
  <c r="B68" i="8"/>
  <c r="B64" i="8"/>
  <c r="B60" i="8"/>
  <c r="R21" i="2"/>
  <c r="B75" i="8"/>
  <c r="B71" i="8"/>
  <c r="B67" i="8"/>
  <c r="B63" i="8"/>
  <c r="B59" i="8"/>
  <c r="M76" i="8"/>
  <c r="K52" i="4"/>
  <c r="Q52" i="4"/>
  <c r="R52" i="4" s="1"/>
  <c r="Q97" i="8"/>
  <c r="T97" i="8" s="1"/>
  <c r="Y97" i="8" s="1"/>
  <c r="Z97" i="8" s="1"/>
  <c r="Q89" i="8"/>
  <c r="T89" i="8" s="1"/>
  <c r="Y89" i="8" s="1"/>
  <c r="AA89" i="8" s="1"/>
  <c r="AD89" i="8" s="1"/>
  <c r="Q104" i="8"/>
  <c r="T104" i="8" s="1"/>
  <c r="Y104" i="8" s="1"/>
  <c r="AA104" i="8" s="1"/>
  <c r="AD104" i="8" s="1"/>
  <c r="Q96" i="8"/>
  <c r="T96" i="8" s="1"/>
  <c r="Y96" i="8" s="1"/>
  <c r="Z96" i="8" s="1"/>
  <c r="Q88" i="8"/>
  <c r="T88" i="8" s="1"/>
  <c r="Y88" i="8" s="1"/>
  <c r="Z88" i="8" s="1"/>
  <c r="Q103" i="8"/>
  <c r="T103" i="8" s="1"/>
  <c r="Y103" i="8" s="1"/>
  <c r="Z103" i="8" s="1"/>
  <c r="Q95" i="8"/>
  <c r="T95" i="8" s="1"/>
  <c r="Y95" i="8" s="1"/>
  <c r="Z95" i="8" s="1"/>
  <c r="Q87" i="8"/>
  <c r="T87" i="8" s="1"/>
  <c r="Y87" i="8" s="1"/>
  <c r="Z87" i="8" s="1"/>
  <c r="L52" i="4"/>
  <c r="Q102" i="8"/>
  <c r="T102" i="8" s="1"/>
  <c r="Y102" i="8" s="1"/>
  <c r="AA102" i="8" s="1"/>
  <c r="AD102" i="8" s="1"/>
  <c r="Q94" i="8"/>
  <c r="T94" i="8" s="1"/>
  <c r="Y94" i="8" s="1"/>
  <c r="AA94" i="8" s="1"/>
  <c r="AD94" i="8" s="1"/>
  <c r="Q86" i="8"/>
  <c r="T86" i="8" s="1"/>
  <c r="Y86" i="8" s="1"/>
  <c r="AA86" i="8" s="1"/>
  <c r="AD86" i="8" s="1"/>
  <c r="L33" i="4"/>
  <c r="S33" i="4" s="1"/>
  <c r="Q101" i="8"/>
  <c r="T101" i="8" s="1"/>
  <c r="Y101" i="8" s="1"/>
  <c r="Z101" i="8" s="1"/>
  <c r="Q93" i="8"/>
  <c r="T93" i="8" s="1"/>
  <c r="Y93" i="8" s="1"/>
  <c r="Z93" i="8" s="1"/>
  <c r="C28" i="10"/>
  <c r="X103" i="8"/>
  <c r="X87" i="8"/>
  <c r="X96" i="8"/>
  <c r="X88" i="8"/>
  <c r="X58" i="8"/>
  <c r="X98" i="8"/>
  <c r="X92" i="8"/>
  <c r="X90" i="8"/>
  <c r="X99" i="8"/>
  <c r="X100" i="8"/>
  <c r="X91" i="8"/>
  <c r="AB28" i="10"/>
  <c r="T25" i="10"/>
  <c r="O28" i="10"/>
  <c r="J28" i="10"/>
  <c r="J29" i="10" s="1"/>
  <c r="AC28" i="10"/>
  <c r="Q28" i="10"/>
  <c r="K26" i="10"/>
  <c r="H28" i="10"/>
  <c r="AD28" i="10"/>
  <c r="I28" i="10"/>
  <c r="Y28" i="10"/>
  <c r="X28" i="10"/>
  <c r="AA28" i="10"/>
  <c r="Z28" i="10"/>
  <c r="X101" i="8"/>
  <c r="X97" i="8"/>
  <c r="X89" i="8"/>
  <c r="X104" i="8"/>
  <c r="X95" i="8"/>
  <c r="X102" i="8"/>
  <c r="X94" i="8"/>
  <c r="X86" i="8"/>
  <c r="X93" i="8"/>
  <c r="Z92" i="8"/>
  <c r="AA92" i="8"/>
  <c r="AD92" i="8" s="1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" i="8"/>
  <c r="N2" i="8"/>
  <c r="X59" i="8"/>
  <c r="X60" i="8"/>
  <c r="X61" i="8"/>
  <c r="X62" i="8"/>
  <c r="X63" i="8"/>
  <c r="X64" i="8"/>
  <c r="X65" i="8"/>
  <c r="X66" i="8"/>
  <c r="X67" i="8"/>
  <c r="X68" i="8"/>
  <c r="X69" i="8"/>
  <c r="X70" i="8"/>
  <c r="X71" i="8"/>
  <c r="X72" i="8"/>
  <c r="X73" i="8"/>
  <c r="X74" i="8"/>
  <c r="X75" i="8"/>
  <c r="X57" i="8"/>
  <c r="F3" i="4"/>
  <c r="F26" i="4" s="1"/>
  <c r="F4" i="4"/>
  <c r="F5" i="4"/>
  <c r="F6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J2" i="3"/>
  <c r="AA3" i="2"/>
  <c r="AA4" i="3"/>
  <c r="AA5" i="3"/>
  <c r="AA6" i="2"/>
  <c r="AA7" i="2"/>
  <c r="AA8" i="2"/>
  <c r="AA9" i="3"/>
  <c r="AA10" i="2"/>
  <c r="AA11" i="3"/>
  <c r="AA12" i="3"/>
  <c r="AA13" i="3"/>
  <c r="AA14" i="2"/>
  <c r="AA15" i="2"/>
  <c r="AA16" i="2"/>
  <c r="AA17" i="3"/>
  <c r="AA18" i="2"/>
  <c r="AA19" i="2"/>
  <c r="AA20" i="3"/>
  <c r="AA2" i="2"/>
  <c r="F57" i="8"/>
  <c r="X81" i="8" l="1" a="1"/>
  <c r="X81" i="8" s="1"/>
  <c r="X80" i="8"/>
  <c r="I25" i="8"/>
  <c r="F25" i="4"/>
  <c r="AB27" i="10"/>
  <c r="AD27" i="10"/>
  <c r="AB21" i="2"/>
  <c r="AC21" i="2" s="1"/>
  <c r="Z99" i="8"/>
  <c r="AA103" i="8"/>
  <c r="AD103" i="8" s="1"/>
  <c r="H27" i="10"/>
  <c r="C29" i="10"/>
  <c r="AB38" i="10"/>
  <c r="Z38" i="10"/>
  <c r="AF38" i="10"/>
  <c r="Q29" i="10"/>
  <c r="O29" i="10"/>
  <c r="H29" i="10"/>
  <c r="AA88" i="8"/>
  <c r="AD88" i="8" s="1"/>
  <c r="AA100" i="8"/>
  <c r="AD100" i="8" s="1"/>
  <c r="Z98" i="8"/>
  <c r="AA96" i="8"/>
  <c r="AD96" i="8" s="1"/>
  <c r="Z104" i="8"/>
  <c r="Z86" i="8"/>
  <c r="Z91" i="8"/>
  <c r="AA93" i="8"/>
  <c r="AD93" i="8" s="1"/>
  <c r="Z94" i="8"/>
  <c r="Z89" i="8"/>
  <c r="Z90" i="8"/>
  <c r="AA95" i="8"/>
  <c r="AD95" i="8" s="1"/>
  <c r="AA20" i="2"/>
  <c r="T6" i="2"/>
  <c r="Y6" i="2" s="1"/>
  <c r="F61" i="8"/>
  <c r="M64" i="8"/>
  <c r="T16" i="3"/>
  <c r="F71" i="8"/>
  <c r="T15" i="3"/>
  <c r="F70" i="8"/>
  <c r="T7" i="3"/>
  <c r="F62" i="8"/>
  <c r="M72" i="8"/>
  <c r="F60" i="8"/>
  <c r="F75" i="8"/>
  <c r="T20" i="2"/>
  <c r="Y20" i="2" s="1"/>
  <c r="Z20" i="2" s="1"/>
  <c r="T12" i="2"/>
  <c r="Y12" i="2" s="1"/>
  <c r="F67" i="8"/>
  <c r="T4" i="2"/>
  <c r="Y4" i="2" s="1"/>
  <c r="F59" i="8"/>
  <c r="T8" i="3"/>
  <c r="F63" i="8"/>
  <c r="T14" i="3"/>
  <c r="F69" i="8"/>
  <c r="F68" i="8"/>
  <c r="T19" i="2"/>
  <c r="Y19" i="2" s="1"/>
  <c r="F74" i="8"/>
  <c r="T11" i="2"/>
  <c r="Y11" i="2" s="1"/>
  <c r="F66" i="8"/>
  <c r="T3" i="2"/>
  <c r="Y3" i="2" s="1"/>
  <c r="F58" i="8"/>
  <c r="M60" i="8"/>
  <c r="N76" i="8"/>
  <c r="T76" i="8" s="1"/>
  <c r="AD21" i="3"/>
  <c r="M66" i="8"/>
  <c r="F73" i="8"/>
  <c r="F65" i="8"/>
  <c r="M68" i="8"/>
  <c r="F72" i="8"/>
  <c r="F64" i="8"/>
  <c r="M75" i="8"/>
  <c r="M67" i="8"/>
  <c r="M59" i="8"/>
  <c r="M52" i="4"/>
  <c r="S52" i="4"/>
  <c r="T52" i="4" s="1"/>
  <c r="AA101" i="8"/>
  <c r="AD101" i="8" s="1"/>
  <c r="Z102" i="8"/>
  <c r="AA97" i="8"/>
  <c r="AD97" i="8" s="1"/>
  <c r="AA87" i="8"/>
  <c r="AD87" i="8" s="1"/>
  <c r="X29" i="10"/>
  <c r="AD29" i="10"/>
  <c r="Z29" i="10"/>
  <c r="AB29" i="10"/>
  <c r="M2" i="8"/>
  <c r="T17" i="3"/>
  <c r="T3" i="3"/>
  <c r="T19" i="3"/>
  <c r="AA17" i="2"/>
  <c r="AA18" i="3"/>
  <c r="T2" i="2"/>
  <c r="T14" i="2"/>
  <c r="Y14" i="2" s="1"/>
  <c r="AA13" i="2"/>
  <c r="T5" i="3"/>
  <c r="AA2" i="3"/>
  <c r="T13" i="2"/>
  <c r="Y13" i="2" s="1"/>
  <c r="AA12" i="2"/>
  <c r="T6" i="3"/>
  <c r="AA6" i="3"/>
  <c r="AA9" i="2"/>
  <c r="T9" i="3"/>
  <c r="AA8" i="3"/>
  <c r="T5" i="2"/>
  <c r="Y5" i="2" s="1"/>
  <c r="T11" i="3"/>
  <c r="AA10" i="3"/>
  <c r="AA4" i="2"/>
  <c r="T13" i="3"/>
  <c r="AA14" i="3"/>
  <c r="AA16" i="3"/>
  <c r="T18" i="2"/>
  <c r="Y18" i="2" s="1"/>
  <c r="T10" i="2"/>
  <c r="Y10" i="2" s="1"/>
  <c r="T17" i="2"/>
  <c r="Y17" i="2" s="1"/>
  <c r="T9" i="2"/>
  <c r="Y9" i="2" s="1"/>
  <c r="T2" i="3"/>
  <c r="Y2" i="3" s="1"/>
  <c r="G28" i="12" s="1"/>
  <c r="T10" i="3"/>
  <c r="T18" i="3"/>
  <c r="AA7" i="3"/>
  <c r="AA15" i="3"/>
  <c r="T16" i="2"/>
  <c r="Y16" i="2" s="1"/>
  <c r="T8" i="2"/>
  <c r="Y8" i="2" s="1"/>
  <c r="T15" i="2"/>
  <c r="Y15" i="2" s="1"/>
  <c r="T7" i="2"/>
  <c r="Y7" i="2" s="1"/>
  <c r="AA5" i="2"/>
  <c r="T4" i="3"/>
  <c r="T12" i="3"/>
  <c r="T20" i="3"/>
  <c r="AA3" i="3"/>
  <c r="AA19" i="3"/>
  <c r="AA11" i="2"/>
  <c r="H28" i="12" l="1"/>
  <c r="Z2" i="3"/>
  <c r="M73" i="8"/>
  <c r="M74" i="8"/>
  <c r="M61" i="8"/>
  <c r="M65" i="8"/>
  <c r="M58" i="8"/>
  <c r="M57" i="8"/>
  <c r="M63" i="8"/>
  <c r="M62" i="8"/>
  <c r="M71" i="8"/>
  <c r="P76" i="8"/>
  <c r="M70" i="8"/>
  <c r="M69" i="8"/>
  <c r="Y76" i="8"/>
  <c r="AE76" i="8"/>
  <c r="Y85" i="8"/>
  <c r="K57" i="8"/>
  <c r="S57" i="8" s="1"/>
  <c r="AD57" i="8" s="1"/>
  <c r="Y2" i="2"/>
  <c r="AB2" i="2" s="1"/>
  <c r="AC2" i="2" s="1"/>
  <c r="AA76" i="8" l="1"/>
  <c r="Z76" i="8"/>
  <c r="Z2" i="2"/>
  <c r="AA85" i="8"/>
  <c r="Z85" i="8"/>
  <c r="AD85" i="8" l="1"/>
  <c r="J11" i="3"/>
  <c r="Y20" i="3" l="1"/>
  <c r="G46" i="12" s="1"/>
  <c r="H46" i="12" s="1"/>
  <c r="Y13" i="3"/>
  <c r="G39" i="12" s="1"/>
  <c r="H39" i="12" s="1"/>
  <c r="Y3" i="3"/>
  <c r="G29" i="12" s="1"/>
  <c r="Y4" i="3"/>
  <c r="G30" i="12" s="1"/>
  <c r="H30" i="12" s="1"/>
  <c r="Y5" i="3"/>
  <c r="G31" i="12" s="1"/>
  <c r="H31" i="12" s="1"/>
  <c r="Y6" i="3"/>
  <c r="G32" i="12" s="1"/>
  <c r="H32" i="12" s="1"/>
  <c r="Y7" i="3"/>
  <c r="G33" i="12" s="1"/>
  <c r="H33" i="12" s="1"/>
  <c r="Y8" i="3"/>
  <c r="G34" i="12" s="1"/>
  <c r="H34" i="12" s="1"/>
  <c r="Y9" i="3"/>
  <c r="G35" i="12" s="1"/>
  <c r="H35" i="12" s="1"/>
  <c r="Y10" i="3"/>
  <c r="G36" i="12" s="1"/>
  <c r="H36" i="12" s="1"/>
  <c r="Y11" i="3"/>
  <c r="G37" i="12" s="1"/>
  <c r="H37" i="12" s="1"/>
  <c r="Y12" i="3"/>
  <c r="G38" i="12" s="1"/>
  <c r="H38" i="12" s="1"/>
  <c r="Y14" i="3"/>
  <c r="G40" i="12" s="1"/>
  <c r="H40" i="12" s="1"/>
  <c r="Y15" i="3"/>
  <c r="G41" i="12" s="1"/>
  <c r="H41" i="12" s="1"/>
  <c r="Y16" i="3"/>
  <c r="G42" i="12" s="1"/>
  <c r="H42" i="12" s="1"/>
  <c r="Y17" i="3"/>
  <c r="G43" i="12" s="1"/>
  <c r="H43" i="12" s="1"/>
  <c r="Y18" i="3"/>
  <c r="G44" i="12" s="1"/>
  <c r="H44" i="12" s="1"/>
  <c r="Y19" i="3"/>
  <c r="G45" i="12" s="1"/>
  <c r="H45" i="12" s="1"/>
  <c r="R2" i="2"/>
  <c r="E2" i="3"/>
  <c r="F2" i="3"/>
  <c r="G2" i="3"/>
  <c r="E3" i="3"/>
  <c r="F3" i="3"/>
  <c r="G3" i="3"/>
  <c r="E4" i="3"/>
  <c r="F4" i="3"/>
  <c r="G4" i="3"/>
  <c r="AC4" i="3" s="1"/>
  <c r="E5" i="3"/>
  <c r="F5" i="3"/>
  <c r="G5" i="3"/>
  <c r="E6" i="3"/>
  <c r="F6" i="3"/>
  <c r="G6" i="3"/>
  <c r="E7" i="3"/>
  <c r="F7" i="3"/>
  <c r="G7" i="3"/>
  <c r="E8" i="3"/>
  <c r="F8" i="3"/>
  <c r="G8" i="3"/>
  <c r="E9" i="3"/>
  <c r="F9" i="3"/>
  <c r="G9" i="3"/>
  <c r="E10" i="3"/>
  <c r="F10" i="3"/>
  <c r="G10" i="3"/>
  <c r="E11" i="3"/>
  <c r="F11" i="3"/>
  <c r="G11" i="3"/>
  <c r="E12" i="3"/>
  <c r="F12" i="3"/>
  <c r="G12" i="3"/>
  <c r="E13" i="3"/>
  <c r="F13" i="3"/>
  <c r="G13" i="3"/>
  <c r="E14" i="3"/>
  <c r="F14" i="3"/>
  <c r="G14" i="3"/>
  <c r="AC14" i="3" s="1"/>
  <c r="E15" i="3"/>
  <c r="F15" i="3"/>
  <c r="G15" i="3"/>
  <c r="E16" i="3"/>
  <c r="F16" i="3"/>
  <c r="G16" i="3"/>
  <c r="E17" i="3"/>
  <c r="F17" i="3"/>
  <c r="G17" i="3"/>
  <c r="E18" i="3"/>
  <c r="F18" i="3"/>
  <c r="G18" i="3"/>
  <c r="E19" i="3"/>
  <c r="F19" i="3"/>
  <c r="G19" i="3"/>
  <c r="E20" i="3"/>
  <c r="F20" i="3"/>
  <c r="G20" i="3"/>
  <c r="G51" i="12" l="1"/>
  <c r="H29" i="12"/>
  <c r="H51" i="12" s="1"/>
  <c r="O69" i="8"/>
  <c r="O59" i="8"/>
  <c r="K72" i="8"/>
  <c r="K59" i="8"/>
  <c r="K70" i="8"/>
  <c r="K71" i="8"/>
  <c r="K62" i="8"/>
  <c r="K61" i="8"/>
  <c r="K69" i="8"/>
  <c r="K67" i="8"/>
  <c r="K66" i="8"/>
  <c r="K74" i="8"/>
  <c r="K65" i="8"/>
  <c r="K68" i="8"/>
  <c r="K63" i="8"/>
  <c r="K60" i="8"/>
  <c r="K58" i="8"/>
  <c r="K73" i="8"/>
  <c r="K64" i="8"/>
  <c r="Z20" i="3"/>
  <c r="K75" i="8"/>
  <c r="H2" i="3"/>
  <c r="L75" i="8" l="1"/>
  <c r="L57" i="8"/>
  <c r="S70" i="8" l="1"/>
  <c r="AD70" i="8" s="1"/>
  <c r="S69" i="8"/>
  <c r="AD69" i="8" s="1"/>
  <c r="S62" i="8"/>
  <c r="AD62" i="8" s="1"/>
  <c r="S61" i="8"/>
  <c r="AD61" i="8" s="1"/>
  <c r="S75" i="8"/>
  <c r="AD75" i="8" s="1"/>
  <c r="S58" i="8"/>
  <c r="AD58" i="8" s="1"/>
  <c r="S59" i="8"/>
  <c r="AD59" i="8" s="1"/>
  <c r="S60" i="8"/>
  <c r="AD60" i="8" s="1"/>
  <c r="S63" i="8"/>
  <c r="AD63" i="8" s="1"/>
  <c r="S64" i="8"/>
  <c r="AD64" i="8" s="1"/>
  <c r="S65" i="8"/>
  <c r="AD65" i="8" s="1"/>
  <c r="S66" i="8"/>
  <c r="AD66" i="8" s="1"/>
  <c r="S67" i="8"/>
  <c r="AD67" i="8" s="1"/>
  <c r="S68" i="8"/>
  <c r="AD68" i="8" s="1"/>
  <c r="S71" i="8"/>
  <c r="AD71" i="8" s="1"/>
  <c r="S72" i="8"/>
  <c r="AD72" i="8" s="1"/>
  <c r="S73" i="8"/>
  <c r="AD73" i="8" s="1"/>
  <c r="S74" i="8"/>
  <c r="AD74" i="8" s="1"/>
  <c r="N10" i="8"/>
  <c r="N3" i="8"/>
  <c r="N6" i="8"/>
  <c r="N8" i="8"/>
  <c r="N9" i="8"/>
  <c r="N11" i="8"/>
  <c r="N16" i="8"/>
  <c r="N17" i="8"/>
  <c r="N18" i="8"/>
  <c r="N19" i="8"/>
  <c r="N20" i="8"/>
  <c r="N15" i="8" l="1"/>
  <c r="N4" i="8"/>
  <c r="M15" i="8"/>
  <c r="M19" i="8"/>
  <c r="M11" i="8"/>
  <c r="M3" i="8"/>
  <c r="M6" i="8"/>
  <c r="M20" i="8"/>
  <c r="M18" i="8"/>
  <c r="M16" i="8"/>
  <c r="M8" i="8"/>
  <c r="M17" i="8"/>
  <c r="M9" i="8"/>
  <c r="M4" i="8" l="1"/>
  <c r="M7" i="8"/>
  <c r="N7" i="8"/>
  <c r="O6" i="8" s="1"/>
  <c r="M12" i="8"/>
  <c r="N12" i="8"/>
  <c r="M13" i="8"/>
  <c r="N13" i="8"/>
  <c r="M14" i="8"/>
  <c r="N14" i="8"/>
  <c r="M5" i="8"/>
  <c r="N5" i="8"/>
  <c r="M25" i="8" l="1"/>
  <c r="O7" i="8"/>
  <c r="Z7" i="3"/>
  <c r="L62" i="8" l="1"/>
  <c r="L41" i="4" l="1"/>
  <c r="S41" i="4" s="1"/>
  <c r="L34" i="4"/>
  <c r="S34" i="4" s="1"/>
  <c r="L35" i="4"/>
  <c r="S35" i="4" s="1"/>
  <c r="L36" i="4"/>
  <c r="S36" i="4" s="1"/>
  <c r="L37" i="4"/>
  <c r="S37" i="4" s="1"/>
  <c r="L38" i="4"/>
  <c r="S38" i="4" s="1"/>
  <c r="L39" i="4"/>
  <c r="S39" i="4" s="1"/>
  <c r="L40" i="4"/>
  <c r="S40" i="4" s="1"/>
  <c r="L42" i="4"/>
  <c r="S42" i="4" s="1"/>
  <c r="L43" i="4"/>
  <c r="S43" i="4" s="1"/>
  <c r="L44" i="4"/>
  <c r="S44" i="4" s="1"/>
  <c r="L45" i="4"/>
  <c r="S45" i="4" s="1"/>
  <c r="L46" i="4"/>
  <c r="S46" i="4" s="1"/>
  <c r="L47" i="4"/>
  <c r="S47" i="4" s="1"/>
  <c r="L48" i="4"/>
  <c r="S48" i="4" s="1"/>
  <c r="L49" i="4"/>
  <c r="S49" i="4" s="1"/>
  <c r="T49" i="4" s="1"/>
  <c r="L50" i="4"/>
  <c r="S50" i="4" s="1"/>
  <c r="L51" i="4"/>
  <c r="S51" i="4" s="1"/>
  <c r="C40" i="4"/>
  <c r="O40" i="4" s="1"/>
  <c r="C46" i="4"/>
  <c r="O46" i="4" s="1"/>
  <c r="C34" i="4"/>
  <c r="O34" i="4" s="1"/>
  <c r="C35" i="4"/>
  <c r="O35" i="4" s="1"/>
  <c r="C36" i="4"/>
  <c r="O36" i="4" s="1"/>
  <c r="C37" i="4"/>
  <c r="O37" i="4" s="1"/>
  <c r="C38" i="4"/>
  <c r="O38" i="4" s="1"/>
  <c r="C39" i="4"/>
  <c r="O39" i="4" s="1"/>
  <c r="C41" i="4"/>
  <c r="O41" i="4" s="1"/>
  <c r="C42" i="4"/>
  <c r="O42" i="4" s="1"/>
  <c r="C43" i="4"/>
  <c r="O43" i="4" s="1"/>
  <c r="C44" i="4"/>
  <c r="O44" i="4" s="1"/>
  <c r="C45" i="4"/>
  <c r="O45" i="4" s="1"/>
  <c r="C47" i="4"/>
  <c r="O47" i="4" s="1"/>
  <c r="C48" i="4"/>
  <c r="O48" i="4" s="1"/>
  <c r="C50" i="4"/>
  <c r="O50" i="4" s="1"/>
  <c r="C51" i="4"/>
  <c r="O51" i="4" s="1"/>
  <c r="C33" i="4"/>
  <c r="O33" i="4" s="1"/>
  <c r="T33" i="4" s="1"/>
  <c r="J34" i="4"/>
  <c r="Q34" i="4" s="1"/>
  <c r="J35" i="4"/>
  <c r="Q35" i="4" s="1"/>
  <c r="R35" i="4" s="1"/>
  <c r="J36" i="4"/>
  <c r="Q36" i="4" s="1"/>
  <c r="R36" i="4" s="1"/>
  <c r="J37" i="4"/>
  <c r="Q37" i="4" s="1"/>
  <c r="J38" i="4"/>
  <c r="Q38" i="4" s="1"/>
  <c r="J39" i="4"/>
  <c r="Q39" i="4" s="1"/>
  <c r="J40" i="4"/>
  <c r="Q40" i="4" s="1"/>
  <c r="R40" i="4" s="1"/>
  <c r="J41" i="4"/>
  <c r="Q41" i="4" s="1"/>
  <c r="J42" i="4"/>
  <c r="Q42" i="4" s="1"/>
  <c r="J43" i="4"/>
  <c r="Q43" i="4" s="1"/>
  <c r="J44" i="4"/>
  <c r="Q44" i="4" s="1"/>
  <c r="R44" i="4" s="1"/>
  <c r="J45" i="4"/>
  <c r="Q45" i="4" s="1"/>
  <c r="J46" i="4"/>
  <c r="Q46" i="4" s="1"/>
  <c r="J47" i="4"/>
  <c r="Q47" i="4" s="1"/>
  <c r="J48" i="4"/>
  <c r="Q48" i="4" s="1"/>
  <c r="J49" i="4"/>
  <c r="Q49" i="4" s="1"/>
  <c r="R49" i="4" s="1"/>
  <c r="J50" i="4"/>
  <c r="Q50" i="4" s="1"/>
  <c r="J51" i="4"/>
  <c r="Q51" i="4" s="1"/>
  <c r="H3" i="2"/>
  <c r="B3" i="12" s="1"/>
  <c r="H4" i="2"/>
  <c r="B4" i="12" s="1"/>
  <c r="H5" i="2"/>
  <c r="B5" i="12" s="1"/>
  <c r="H6" i="2"/>
  <c r="B6" i="12" s="1"/>
  <c r="H7" i="2"/>
  <c r="H8" i="2"/>
  <c r="B8" i="12" s="1"/>
  <c r="H9" i="2"/>
  <c r="B9" i="12" s="1"/>
  <c r="H10" i="2"/>
  <c r="B10" i="12" s="1"/>
  <c r="H11" i="2"/>
  <c r="B11" i="12" s="1"/>
  <c r="H12" i="2"/>
  <c r="B12" i="12" s="1"/>
  <c r="H13" i="2"/>
  <c r="B13" i="12" s="1"/>
  <c r="H14" i="2"/>
  <c r="B14" i="12" s="1"/>
  <c r="H15" i="2"/>
  <c r="B15" i="12" s="1"/>
  <c r="H16" i="2"/>
  <c r="B16" i="12" s="1"/>
  <c r="H17" i="2"/>
  <c r="B17" i="12" s="1"/>
  <c r="H18" i="2"/>
  <c r="B18" i="12" s="1"/>
  <c r="H19" i="2"/>
  <c r="B19" i="12" s="1"/>
  <c r="H20" i="2"/>
  <c r="H2" i="2"/>
  <c r="B34" i="4"/>
  <c r="H34" i="4" s="1"/>
  <c r="B35" i="4"/>
  <c r="F35" i="4" s="1"/>
  <c r="B36" i="4"/>
  <c r="H36" i="4" s="1"/>
  <c r="B37" i="4"/>
  <c r="H37" i="4" s="1"/>
  <c r="B38" i="4"/>
  <c r="H38" i="4" s="1"/>
  <c r="B39" i="4"/>
  <c r="F39" i="4" s="1"/>
  <c r="B40" i="4"/>
  <c r="F40" i="4" s="1"/>
  <c r="B41" i="4"/>
  <c r="F41" i="4" s="1"/>
  <c r="B42" i="4"/>
  <c r="H42" i="4" s="1"/>
  <c r="B43" i="4"/>
  <c r="F43" i="4" s="1"/>
  <c r="B44" i="4"/>
  <c r="H44" i="4" s="1"/>
  <c r="B45" i="4"/>
  <c r="H45" i="4" s="1"/>
  <c r="B46" i="4"/>
  <c r="H46" i="4" s="1"/>
  <c r="B47" i="4"/>
  <c r="H47" i="4" s="1"/>
  <c r="B48" i="4"/>
  <c r="F48" i="4" s="1"/>
  <c r="B49" i="4"/>
  <c r="F49" i="4" s="1"/>
  <c r="B50" i="4"/>
  <c r="H50" i="4" s="1"/>
  <c r="B51" i="4"/>
  <c r="F51" i="4" s="1"/>
  <c r="H33" i="4"/>
  <c r="H2" i="4"/>
  <c r="M3" i="4"/>
  <c r="M4" i="4"/>
  <c r="M5" i="4"/>
  <c r="M6" i="4"/>
  <c r="M7" i="4"/>
  <c r="M8" i="4"/>
  <c r="K9" i="4"/>
  <c r="M10" i="4"/>
  <c r="M11" i="4"/>
  <c r="M12" i="4"/>
  <c r="M13" i="4"/>
  <c r="K14" i="4"/>
  <c r="M15" i="4"/>
  <c r="M16" i="4"/>
  <c r="K17" i="4"/>
  <c r="M18" i="4"/>
  <c r="M19" i="4"/>
  <c r="K20" i="4"/>
  <c r="H3" i="4"/>
  <c r="H4" i="4"/>
  <c r="I4" i="4" s="1"/>
  <c r="H5" i="4"/>
  <c r="I5" i="4" s="1"/>
  <c r="H6" i="4"/>
  <c r="I6" i="4" s="1"/>
  <c r="H7" i="4"/>
  <c r="H8" i="4"/>
  <c r="I8" i="4" s="1"/>
  <c r="H9" i="4"/>
  <c r="I9" i="4" s="1"/>
  <c r="H10" i="4"/>
  <c r="I10" i="4" s="1"/>
  <c r="H11" i="4"/>
  <c r="I11" i="4" s="1"/>
  <c r="H12" i="4"/>
  <c r="I12" i="4" s="1"/>
  <c r="H13" i="4"/>
  <c r="I13" i="4" s="1"/>
  <c r="H14" i="4"/>
  <c r="I14" i="4" s="1"/>
  <c r="H15" i="4"/>
  <c r="I15" i="4" s="1"/>
  <c r="H16" i="4"/>
  <c r="I16" i="4" s="1"/>
  <c r="H17" i="4"/>
  <c r="I17" i="4" s="1"/>
  <c r="H18" i="4"/>
  <c r="I18" i="4" s="1"/>
  <c r="H19" i="4"/>
  <c r="I19" i="4" s="1"/>
  <c r="H20" i="4"/>
  <c r="I20" i="4" s="1"/>
  <c r="Z3" i="3"/>
  <c r="Z4" i="3"/>
  <c r="Z5" i="3"/>
  <c r="Z6" i="3"/>
  <c r="Z8" i="3"/>
  <c r="Z9" i="3"/>
  <c r="Z10" i="3"/>
  <c r="Z11" i="3"/>
  <c r="Z12" i="3"/>
  <c r="Z13" i="3"/>
  <c r="Z14" i="3"/>
  <c r="Z15" i="3"/>
  <c r="Z16" i="3"/>
  <c r="Z17" i="3"/>
  <c r="Z18" i="3"/>
  <c r="Z19" i="3"/>
  <c r="J3" i="3"/>
  <c r="J4" i="3"/>
  <c r="J5" i="3"/>
  <c r="J7" i="3"/>
  <c r="J8" i="3"/>
  <c r="J9" i="3"/>
  <c r="J10" i="3"/>
  <c r="J12" i="3"/>
  <c r="J13" i="3"/>
  <c r="J14" i="3"/>
  <c r="J15" i="3"/>
  <c r="J16" i="3"/>
  <c r="J17" i="3"/>
  <c r="J18" i="3"/>
  <c r="J19" i="3"/>
  <c r="J20" i="3"/>
  <c r="AC2" i="3"/>
  <c r="AC3" i="3"/>
  <c r="AC5" i="3"/>
  <c r="AC6" i="3"/>
  <c r="AC7" i="3"/>
  <c r="AC8" i="3"/>
  <c r="AC9" i="3"/>
  <c r="AC10" i="3"/>
  <c r="AC11" i="3"/>
  <c r="AC12" i="3"/>
  <c r="AC13" i="3"/>
  <c r="AC15" i="3"/>
  <c r="AC16" i="3"/>
  <c r="AC17" i="3"/>
  <c r="AC18" i="3"/>
  <c r="AC19" i="3"/>
  <c r="AC20" i="3"/>
  <c r="Q3" i="3"/>
  <c r="Q4" i="3"/>
  <c r="Q5" i="3"/>
  <c r="Q6" i="3"/>
  <c r="N8" i="3"/>
  <c r="Q9" i="3"/>
  <c r="N10" i="3"/>
  <c r="Q11" i="3"/>
  <c r="Q12" i="3"/>
  <c r="Q13" i="3"/>
  <c r="Q14" i="3"/>
  <c r="Q15" i="3"/>
  <c r="N16" i="3"/>
  <c r="Q17" i="3"/>
  <c r="Q18" i="3"/>
  <c r="Q19" i="3"/>
  <c r="Q20" i="3"/>
  <c r="Z3" i="2"/>
  <c r="Z4" i="2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Q3" i="2"/>
  <c r="Q4" i="2"/>
  <c r="AB4" i="2" s="1"/>
  <c r="AC4" i="2" s="1"/>
  <c r="Q5" i="2"/>
  <c r="Q6" i="2"/>
  <c r="R6" i="2" s="1"/>
  <c r="Q7" i="2"/>
  <c r="Q8" i="2"/>
  <c r="AB8" i="2" s="1"/>
  <c r="AC8" i="2" s="1"/>
  <c r="Q9" i="2"/>
  <c r="R9" i="2" s="1"/>
  <c r="Q10" i="2"/>
  <c r="AB10" i="2" s="1"/>
  <c r="AC10" i="2" s="1"/>
  <c r="Q11" i="2"/>
  <c r="Q12" i="2"/>
  <c r="AB12" i="2" s="1"/>
  <c r="AC12" i="2" s="1"/>
  <c r="Q13" i="2"/>
  <c r="Q14" i="2"/>
  <c r="R14" i="2" s="1"/>
  <c r="Q15" i="2"/>
  <c r="R15" i="2" s="1"/>
  <c r="Q16" i="2"/>
  <c r="AB16" i="2" s="1"/>
  <c r="AC16" i="2" s="1"/>
  <c r="Q17" i="2"/>
  <c r="Q18" i="2"/>
  <c r="AB18" i="2" s="1"/>
  <c r="AC18" i="2" s="1"/>
  <c r="Q19" i="2"/>
  <c r="AB19" i="2" s="1"/>
  <c r="AC19" i="2" s="1"/>
  <c r="AB20" i="2"/>
  <c r="AC20" i="2" s="1"/>
  <c r="H26" i="4" l="1"/>
  <c r="H25" i="4"/>
  <c r="H27" i="4" a="1"/>
  <c r="H27" i="4" s="1"/>
  <c r="H29" i="4"/>
  <c r="I7" i="4"/>
  <c r="R34" i="4"/>
  <c r="Z25" i="2"/>
  <c r="Z26" i="2"/>
  <c r="Z27" i="2"/>
  <c r="H30" i="2"/>
  <c r="B20" i="12"/>
  <c r="B46" i="12" s="1"/>
  <c r="R45" i="4"/>
  <c r="T44" i="4"/>
  <c r="T35" i="4"/>
  <c r="R41" i="4"/>
  <c r="T45" i="4"/>
  <c r="T36" i="4"/>
  <c r="R47" i="4"/>
  <c r="T43" i="4"/>
  <c r="T34" i="4"/>
  <c r="R43" i="4"/>
  <c r="AB12" i="3"/>
  <c r="N67" i="8" s="1"/>
  <c r="T67" i="8" s="1"/>
  <c r="C67" i="8"/>
  <c r="AB18" i="3"/>
  <c r="AD18" i="3" s="1"/>
  <c r="C73" i="8"/>
  <c r="AB9" i="3"/>
  <c r="N64" i="8" s="1"/>
  <c r="T64" i="8" s="1"/>
  <c r="C64" i="8"/>
  <c r="AB3" i="3"/>
  <c r="AD3" i="3" s="1"/>
  <c r="C58" i="8"/>
  <c r="AB17" i="3"/>
  <c r="C72" i="8"/>
  <c r="AB6" i="3"/>
  <c r="C61" i="8"/>
  <c r="AB14" i="3"/>
  <c r="N69" i="8" s="1"/>
  <c r="T69" i="8" s="1"/>
  <c r="C69" i="8"/>
  <c r="AB5" i="3"/>
  <c r="AD5" i="3" s="1"/>
  <c r="C60" i="8"/>
  <c r="C75" i="8"/>
  <c r="AB20" i="3"/>
  <c r="AD20" i="3" s="1"/>
  <c r="AB15" i="3"/>
  <c r="AD15" i="3" s="1"/>
  <c r="C70" i="8"/>
  <c r="AB13" i="3"/>
  <c r="AD13" i="3" s="1"/>
  <c r="C68" i="8"/>
  <c r="AB4" i="3"/>
  <c r="N59" i="8" s="1"/>
  <c r="T59" i="8" s="1"/>
  <c r="C59" i="8"/>
  <c r="AB19" i="3"/>
  <c r="C74" i="8"/>
  <c r="AB11" i="3"/>
  <c r="N66" i="8" s="1"/>
  <c r="T66" i="8" s="1"/>
  <c r="C66" i="8"/>
  <c r="O65" i="8"/>
  <c r="O73" i="8"/>
  <c r="B2" i="12"/>
  <c r="E13" i="12"/>
  <c r="F13" i="12" s="1"/>
  <c r="B39" i="12"/>
  <c r="D39" i="12" s="1"/>
  <c r="E5" i="12"/>
  <c r="F5" i="12" s="1"/>
  <c r="B31" i="12"/>
  <c r="D31" i="12" s="1"/>
  <c r="O63" i="8"/>
  <c r="E3" i="12"/>
  <c r="B29" i="12"/>
  <c r="D29" i="12" s="1"/>
  <c r="O68" i="8"/>
  <c r="O60" i="8"/>
  <c r="E17" i="12"/>
  <c r="F17" i="12" s="1"/>
  <c r="B43" i="12"/>
  <c r="D43" i="12" s="1"/>
  <c r="B35" i="12"/>
  <c r="D35" i="12" s="1"/>
  <c r="E9" i="12"/>
  <c r="F9" i="12" s="1"/>
  <c r="E19" i="12"/>
  <c r="F19" i="12" s="1"/>
  <c r="B45" i="12"/>
  <c r="D45" i="12" s="1"/>
  <c r="O74" i="8"/>
  <c r="B40" i="12"/>
  <c r="D40" i="12" s="1"/>
  <c r="E14" i="12"/>
  <c r="F14" i="12" s="1"/>
  <c r="B32" i="12"/>
  <c r="D32" i="12" s="1"/>
  <c r="E6" i="12"/>
  <c r="F6" i="12" s="1"/>
  <c r="O64" i="8"/>
  <c r="O72" i="8"/>
  <c r="D46" i="12"/>
  <c r="E20" i="12"/>
  <c r="F20" i="12" s="1"/>
  <c r="H21" i="12" s="1"/>
  <c r="B38" i="12"/>
  <c r="D38" i="12" s="1"/>
  <c r="E12" i="12"/>
  <c r="F12" i="12" s="1"/>
  <c r="B30" i="12"/>
  <c r="D30" i="12" s="1"/>
  <c r="E4" i="12"/>
  <c r="F4" i="12" s="1"/>
  <c r="O71" i="8"/>
  <c r="O62" i="8"/>
  <c r="B37" i="12"/>
  <c r="D37" i="12" s="1"/>
  <c r="E11" i="12"/>
  <c r="F11" i="12" s="1"/>
  <c r="O70" i="8"/>
  <c r="O61" i="8"/>
  <c r="B44" i="12"/>
  <c r="D44" i="12" s="1"/>
  <c r="E18" i="12"/>
  <c r="F18" i="12" s="1"/>
  <c r="B36" i="12"/>
  <c r="D36" i="12" s="1"/>
  <c r="E10" i="12"/>
  <c r="F10" i="12" s="1"/>
  <c r="O67" i="8"/>
  <c r="O58" i="8"/>
  <c r="B42" i="12"/>
  <c r="D42" i="12" s="1"/>
  <c r="E16" i="12"/>
  <c r="F16" i="12" s="1"/>
  <c r="B34" i="12"/>
  <c r="D34" i="12" s="1"/>
  <c r="E8" i="12"/>
  <c r="F8" i="12" s="1"/>
  <c r="O75" i="8"/>
  <c r="O66" i="8"/>
  <c r="O57" i="8"/>
  <c r="B41" i="12"/>
  <c r="D41" i="12" s="1"/>
  <c r="E15" i="12"/>
  <c r="F15" i="12" s="1"/>
  <c r="B7" i="12"/>
  <c r="R39" i="4"/>
  <c r="R46" i="4"/>
  <c r="R38" i="4"/>
  <c r="T42" i="4"/>
  <c r="R37" i="4"/>
  <c r="T40" i="4"/>
  <c r="T39" i="4"/>
  <c r="T41" i="4"/>
  <c r="R51" i="4"/>
  <c r="T47" i="4"/>
  <c r="T38" i="4"/>
  <c r="T51" i="4"/>
  <c r="T50" i="4"/>
  <c r="R50" i="4"/>
  <c r="R42" i="4"/>
  <c r="T46" i="4"/>
  <c r="T37" i="4"/>
  <c r="L58" i="8"/>
  <c r="N72" i="8"/>
  <c r="T72" i="8" s="1"/>
  <c r="L74" i="8"/>
  <c r="L66" i="8"/>
  <c r="L67" i="8"/>
  <c r="L73" i="8"/>
  <c r="L65" i="8"/>
  <c r="L72" i="8"/>
  <c r="L64" i="8"/>
  <c r="L70" i="8"/>
  <c r="L61" i="8"/>
  <c r="L71" i="8"/>
  <c r="L69" i="8"/>
  <c r="L60" i="8"/>
  <c r="L63" i="8"/>
  <c r="L68" i="8"/>
  <c r="L59" i="8"/>
  <c r="K33" i="4"/>
  <c r="Q33" i="4"/>
  <c r="R33" i="4" s="1"/>
  <c r="R48" i="4"/>
  <c r="T48" i="4"/>
  <c r="I2" i="4"/>
  <c r="AB11" i="2"/>
  <c r="AC11" i="2" s="1"/>
  <c r="AB3" i="2"/>
  <c r="AC3" i="2" s="1"/>
  <c r="R17" i="2"/>
  <c r="AB17" i="2"/>
  <c r="AC17" i="2" s="1"/>
  <c r="R7" i="2"/>
  <c r="AB7" i="2"/>
  <c r="AC7" i="2" s="1"/>
  <c r="R13" i="2"/>
  <c r="AB13" i="2"/>
  <c r="AC13" i="2" s="1"/>
  <c r="R5" i="2"/>
  <c r="AB5" i="2"/>
  <c r="AC5" i="2" s="1"/>
  <c r="I3" i="4"/>
  <c r="K49" i="4"/>
  <c r="K41" i="4"/>
  <c r="K48" i="4"/>
  <c r="K40" i="4"/>
  <c r="N18" i="2"/>
  <c r="N12" i="2"/>
  <c r="K47" i="4"/>
  <c r="K39" i="4"/>
  <c r="K46" i="4"/>
  <c r="K38" i="4"/>
  <c r="K51" i="4"/>
  <c r="K43" i="4"/>
  <c r="K35" i="4"/>
  <c r="K50" i="4"/>
  <c r="K42" i="4"/>
  <c r="K34" i="4"/>
  <c r="H8" i="3"/>
  <c r="F45" i="4"/>
  <c r="K2" i="4"/>
  <c r="K3" i="4"/>
  <c r="K45" i="4"/>
  <c r="K37" i="4"/>
  <c r="K19" i="4"/>
  <c r="K44" i="4"/>
  <c r="K36" i="4"/>
  <c r="H16" i="3"/>
  <c r="F47" i="4"/>
  <c r="K13" i="4"/>
  <c r="H49" i="4"/>
  <c r="K10" i="4"/>
  <c r="H41" i="4"/>
  <c r="H39" i="4"/>
  <c r="M35" i="4"/>
  <c r="K18" i="4"/>
  <c r="M20" i="4"/>
  <c r="M2" i="4"/>
  <c r="F46" i="4"/>
  <c r="H48" i="4"/>
  <c r="M14" i="4"/>
  <c r="K12" i="4"/>
  <c r="F44" i="4"/>
  <c r="M46" i="4"/>
  <c r="M37" i="4"/>
  <c r="K11" i="4"/>
  <c r="H40" i="4"/>
  <c r="M45" i="4"/>
  <c r="M36" i="4"/>
  <c r="F38" i="4"/>
  <c r="M33" i="4"/>
  <c r="M44" i="4"/>
  <c r="K5" i="4"/>
  <c r="F37" i="4"/>
  <c r="M51" i="4"/>
  <c r="M43" i="4"/>
  <c r="K4" i="4"/>
  <c r="F33" i="4"/>
  <c r="F36" i="4"/>
  <c r="K16" i="4"/>
  <c r="K8" i="4"/>
  <c r="M9" i="4"/>
  <c r="M61" i="4" s="1"/>
  <c r="M17" i="4"/>
  <c r="F50" i="4"/>
  <c r="F42" i="4"/>
  <c r="F34" i="4"/>
  <c r="M49" i="4"/>
  <c r="M40" i="4"/>
  <c r="M34" i="4"/>
  <c r="K15" i="4"/>
  <c r="K7" i="4"/>
  <c r="M48" i="4"/>
  <c r="M39" i="4"/>
  <c r="K6" i="4"/>
  <c r="H51" i="4"/>
  <c r="H43" i="4"/>
  <c r="H35" i="4"/>
  <c r="M47" i="4"/>
  <c r="M38" i="4"/>
  <c r="M50" i="4"/>
  <c r="M42" i="4"/>
  <c r="M41" i="4"/>
  <c r="H7" i="3"/>
  <c r="H17" i="3"/>
  <c r="H9" i="3"/>
  <c r="H13" i="3"/>
  <c r="H5" i="3"/>
  <c r="H20" i="3"/>
  <c r="H12" i="3"/>
  <c r="H4" i="3"/>
  <c r="H19" i="3"/>
  <c r="H11" i="3"/>
  <c r="H3" i="3"/>
  <c r="H18" i="3"/>
  <c r="H10" i="3"/>
  <c r="H14" i="3"/>
  <c r="H6" i="3"/>
  <c r="H15" i="3"/>
  <c r="Q7" i="3"/>
  <c r="N4" i="2"/>
  <c r="R8" i="2"/>
  <c r="AB15" i="2"/>
  <c r="AC15" i="2" s="1"/>
  <c r="N10" i="2"/>
  <c r="AB9" i="2"/>
  <c r="AC9" i="2" s="1"/>
  <c r="R16" i="2"/>
  <c r="R10" i="2"/>
  <c r="R18" i="2"/>
  <c r="N15" i="3"/>
  <c r="Q10" i="3"/>
  <c r="Q16" i="3"/>
  <c r="Q8" i="3"/>
  <c r="N11" i="3"/>
  <c r="N3" i="3"/>
  <c r="R3" i="3"/>
  <c r="R14" i="3"/>
  <c r="R19" i="3"/>
  <c r="R5" i="3"/>
  <c r="R18" i="3"/>
  <c r="R6" i="3"/>
  <c r="AD12" i="3"/>
  <c r="R12" i="3"/>
  <c r="R4" i="3"/>
  <c r="R17" i="3"/>
  <c r="R13" i="3"/>
  <c r="R20" i="3"/>
  <c r="R9" i="3"/>
  <c r="N5" i="3"/>
  <c r="N13" i="3"/>
  <c r="R15" i="3"/>
  <c r="N4" i="3"/>
  <c r="N12" i="3"/>
  <c r="N20" i="3"/>
  <c r="N19" i="3"/>
  <c r="N18" i="3"/>
  <c r="N6" i="3"/>
  <c r="N14" i="3"/>
  <c r="N9" i="3"/>
  <c r="N17" i="3"/>
  <c r="N19" i="2"/>
  <c r="N11" i="2"/>
  <c r="N3" i="2"/>
  <c r="N17" i="2"/>
  <c r="N9" i="2"/>
  <c r="R3" i="2"/>
  <c r="R11" i="2"/>
  <c r="R19" i="2"/>
  <c r="AB14" i="2"/>
  <c r="AC14" i="2" s="1"/>
  <c r="AB6" i="2"/>
  <c r="AC6" i="2" s="1"/>
  <c r="N16" i="2"/>
  <c r="N8" i="2"/>
  <c r="R4" i="2"/>
  <c r="R12" i="2"/>
  <c r="R20" i="2"/>
  <c r="N15" i="2"/>
  <c r="N7" i="2"/>
  <c r="N14" i="2"/>
  <c r="N6" i="2"/>
  <c r="N2" i="2"/>
  <c r="N13" i="2"/>
  <c r="N5" i="2"/>
  <c r="B25" i="12" l="1"/>
  <c r="H11" i="12"/>
  <c r="H20" i="12"/>
  <c r="R57" i="4"/>
  <c r="R56" i="4"/>
  <c r="K56" i="4"/>
  <c r="K57" i="4"/>
  <c r="M26" i="4"/>
  <c r="M25" i="4"/>
  <c r="K25" i="4"/>
  <c r="K26" i="4"/>
  <c r="AD14" i="3"/>
  <c r="AC26" i="2"/>
  <c r="H17" i="12"/>
  <c r="H9" i="12"/>
  <c r="N73" i="8"/>
  <c r="T73" i="8" s="1"/>
  <c r="Y73" i="8" s="1"/>
  <c r="N58" i="8"/>
  <c r="T58" i="8" s="1"/>
  <c r="Y58" i="8" s="1"/>
  <c r="T60" i="4"/>
  <c r="N60" i="8"/>
  <c r="T60" i="8" s="1"/>
  <c r="Y60" i="8" s="1"/>
  <c r="R60" i="4"/>
  <c r="E2" i="12"/>
  <c r="F3" i="12"/>
  <c r="H4" i="12" s="1"/>
  <c r="H5" i="12"/>
  <c r="H14" i="12"/>
  <c r="H16" i="12"/>
  <c r="AD17" i="3"/>
  <c r="P72" i="8" s="1"/>
  <c r="AD4" i="3"/>
  <c r="P59" i="8" s="1"/>
  <c r="N74" i="8"/>
  <c r="T74" i="8" s="1"/>
  <c r="Y74" i="8" s="1"/>
  <c r="AD19" i="3"/>
  <c r="P74" i="8" s="1"/>
  <c r="N68" i="8"/>
  <c r="T68" i="8" s="1"/>
  <c r="Y68" i="8" s="1"/>
  <c r="N61" i="8"/>
  <c r="T61" i="8" s="1"/>
  <c r="AE61" i="8" s="1"/>
  <c r="N70" i="8"/>
  <c r="T70" i="8" s="1"/>
  <c r="AE70" i="8" s="1"/>
  <c r="AD6" i="3"/>
  <c r="AD9" i="3"/>
  <c r="P64" i="8" s="1"/>
  <c r="AB7" i="3"/>
  <c r="AD7" i="3" s="1"/>
  <c r="C62" i="8"/>
  <c r="AB10" i="3"/>
  <c r="C65" i="8"/>
  <c r="AB8" i="3"/>
  <c r="AD8" i="3" s="1"/>
  <c r="C63" i="8"/>
  <c r="AB16" i="3"/>
  <c r="AD16" i="3" s="1"/>
  <c r="C71" i="8"/>
  <c r="N75" i="8"/>
  <c r="T75" i="8" s="1"/>
  <c r="H30" i="3"/>
  <c r="H13" i="12"/>
  <c r="B28" i="12"/>
  <c r="H19" i="12"/>
  <c r="H15" i="12"/>
  <c r="H10" i="12"/>
  <c r="H12" i="12"/>
  <c r="H18" i="12"/>
  <c r="E7" i="12"/>
  <c r="F7" i="12" s="1"/>
  <c r="H8" i="12" s="1"/>
  <c r="B33" i="12"/>
  <c r="D33" i="12" s="1"/>
  <c r="M60" i="4"/>
  <c r="D67" i="8"/>
  <c r="D75" i="8"/>
  <c r="P67" i="8"/>
  <c r="D69" i="8"/>
  <c r="Y59" i="8"/>
  <c r="AE59" i="8"/>
  <c r="P75" i="8"/>
  <c r="P70" i="8"/>
  <c r="Y64" i="8"/>
  <c r="AE64" i="8"/>
  <c r="P69" i="8"/>
  <c r="D70" i="8"/>
  <c r="D73" i="8"/>
  <c r="D58" i="8"/>
  <c r="Y69" i="8"/>
  <c r="AE69" i="8"/>
  <c r="D64" i="8"/>
  <c r="D61" i="8"/>
  <c r="D72" i="8"/>
  <c r="P60" i="8"/>
  <c r="Y66" i="8"/>
  <c r="AE66" i="8"/>
  <c r="P68" i="8"/>
  <c r="Y72" i="8"/>
  <c r="AE72" i="8"/>
  <c r="D74" i="8"/>
  <c r="D59" i="8"/>
  <c r="Y67" i="8"/>
  <c r="AE67" i="8"/>
  <c r="D68" i="8"/>
  <c r="P58" i="8"/>
  <c r="D60" i="8"/>
  <c r="P73" i="8"/>
  <c r="N7" i="3"/>
  <c r="R7" i="3"/>
  <c r="R16" i="3"/>
  <c r="R8" i="3"/>
  <c r="R11" i="3"/>
  <c r="AD11" i="3"/>
  <c r="R10" i="3"/>
  <c r="H6" i="12" l="1"/>
  <c r="B51" i="12"/>
  <c r="C52" i="12" s="1"/>
  <c r="F2" i="12"/>
  <c r="E25" i="12"/>
  <c r="AE73" i="8"/>
  <c r="H32" i="3"/>
  <c r="AE60" i="8"/>
  <c r="AE58" i="8"/>
  <c r="H7" i="12"/>
  <c r="AE74" i="8"/>
  <c r="Y61" i="8"/>
  <c r="AA61" i="8" s="1"/>
  <c r="AE68" i="8"/>
  <c r="Y70" i="8"/>
  <c r="AA70" i="8" s="1"/>
  <c r="AD10" i="3"/>
  <c r="P65" i="8" s="1"/>
  <c r="N65" i="8"/>
  <c r="T65" i="8" s="1"/>
  <c r="Y65" i="8" s="1"/>
  <c r="N63" i="8"/>
  <c r="T63" i="8" s="1"/>
  <c r="Y63" i="8" s="1"/>
  <c r="P61" i="8"/>
  <c r="N71" i="8"/>
  <c r="T71" i="8" s="1"/>
  <c r="AE71" i="8" s="1"/>
  <c r="N62" i="8"/>
  <c r="T62" i="8" s="1"/>
  <c r="AE62" i="8" s="1"/>
  <c r="AE75" i="8"/>
  <c r="Y75" i="8"/>
  <c r="D28" i="12"/>
  <c r="D51" i="12" s="1"/>
  <c r="Z60" i="8"/>
  <c r="AA60" i="8"/>
  <c r="Z64" i="8"/>
  <c r="AA64" i="8"/>
  <c r="D62" i="8"/>
  <c r="D63" i="8"/>
  <c r="AA58" i="8"/>
  <c r="Z58" i="8"/>
  <c r="D71" i="8"/>
  <c r="Z72" i="8"/>
  <c r="AA72" i="8"/>
  <c r="Z66" i="8"/>
  <c r="AA66" i="8"/>
  <c r="Z74" i="8"/>
  <c r="AA74" i="8"/>
  <c r="Z68" i="8"/>
  <c r="AA68" i="8"/>
  <c r="Z69" i="8"/>
  <c r="AA69" i="8"/>
  <c r="Z67" i="8"/>
  <c r="AA67" i="8"/>
  <c r="Z59" i="8"/>
  <c r="AA59" i="8"/>
  <c r="D65" i="8"/>
  <c r="P66" i="8"/>
  <c r="D66" i="8"/>
  <c r="P63" i="8"/>
  <c r="P71" i="8"/>
  <c r="Z73" i="8"/>
  <c r="AA73" i="8"/>
  <c r="P62" i="8"/>
  <c r="AB2" i="3"/>
  <c r="R2" i="3"/>
  <c r="H3" i="12" l="1"/>
  <c r="F25" i="12"/>
  <c r="Z61" i="8"/>
  <c r="D54" i="12"/>
  <c r="D52" i="12"/>
  <c r="E52" i="12"/>
  <c r="Z70" i="8"/>
  <c r="Y71" i="8"/>
  <c r="Z71" i="8" s="1"/>
  <c r="AE65" i="8"/>
  <c r="AE63" i="8"/>
  <c r="Y62" i="8"/>
  <c r="Z62" i="8" s="1"/>
  <c r="Z75" i="8"/>
  <c r="AA75" i="8"/>
  <c r="Z63" i="8"/>
  <c r="AA63" i="8"/>
  <c r="D57" i="8"/>
  <c r="Z65" i="8"/>
  <c r="AA65" i="8"/>
  <c r="AD2" i="3"/>
  <c r="N57" i="8"/>
  <c r="T57" i="8" s="1"/>
  <c r="AA71" i="8" l="1"/>
  <c r="AA62" i="8"/>
  <c r="P57" i="8"/>
  <c r="Y57" i="8"/>
  <c r="Z57" i="8" s="1"/>
  <c r="AE57" i="8"/>
  <c r="Z81" i="8" l="1" a="1"/>
  <c r="Z81" i="8" s="1"/>
  <c r="Z80" i="8"/>
  <c r="AA57" i="8"/>
  <c r="AA81" i="8" s="1" a="1"/>
  <c r="AA81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<sst xmlns="http://schemas.openxmlformats.org/spreadsheetml/2006/main" count="354" uniqueCount="229">
  <si>
    <t>year</t>
  </si>
  <si>
    <t>Labor Force Population</t>
  </si>
  <si>
    <t>Employment to population ratio</t>
  </si>
  <si>
    <t>U3 Rate</t>
  </si>
  <si>
    <t>Formally Employed Population</t>
  </si>
  <si>
    <t>Formally Unemployed Population</t>
  </si>
  <si>
    <t>Civilian Population</t>
  </si>
  <si>
    <t>Formally Outside of the Labor Force Population</t>
  </si>
  <si>
    <t>TRU</t>
  </si>
  <si>
    <t>Formally Functionally Employed Population</t>
  </si>
  <si>
    <t>Formally functionally Unemployed Population</t>
  </si>
  <si>
    <t>Formal U3 Informal Workers</t>
  </si>
  <si>
    <t>New Functionally Employed from FT Informal Workers</t>
  </si>
  <si>
    <t>New Functionally Employed from PT Informal Workers</t>
  </si>
  <si>
    <t>New Functionally Employed from U3 Informal Workers</t>
  </si>
  <si>
    <t>New Functionally Employed from Outlab Informal Workers</t>
  </si>
  <si>
    <t>Total Est. Labor Force Population</t>
  </si>
  <si>
    <t>Change Employment</t>
  </si>
  <si>
    <t>Change Unemployment</t>
  </si>
  <si>
    <t>Change LF</t>
  </si>
  <si>
    <t>Total Est.Functionally Unemployed Population</t>
  </si>
  <si>
    <t>Total Est.Functionally Employed Population</t>
  </si>
  <si>
    <t>Change FE</t>
  </si>
  <si>
    <t>Change FU</t>
  </si>
  <si>
    <t>Year</t>
  </si>
  <si>
    <t>TRU OOP</t>
  </si>
  <si>
    <t>TRU with Informal (Low)</t>
  </si>
  <si>
    <t>TRU with Informal (High)</t>
  </si>
  <si>
    <t>Average Change</t>
  </si>
  <si>
    <t>TRU OOP with Informal (Low)</t>
  </si>
  <si>
    <t>TRU OOP with Informal (High)</t>
  </si>
  <si>
    <t>U3</t>
  </si>
  <si>
    <t>U3 (Low)</t>
  </si>
  <si>
    <t>U3 (High)</t>
  </si>
  <si>
    <t>Formal Employed Informal Workers</t>
  </si>
  <si>
    <t>Total Est. Informal Employment</t>
  </si>
  <si>
    <t>New Functionally Unemployed Outlab Informal Workers</t>
  </si>
  <si>
    <t>Change in Functionally Employed Population</t>
  </si>
  <si>
    <t>Change in Functionally Unemployed Population</t>
  </si>
  <si>
    <t>Average Change without 2020</t>
  </si>
  <si>
    <t>Average</t>
  </si>
  <si>
    <t>Lowest</t>
  </si>
  <si>
    <t>Highest</t>
  </si>
  <si>
    <t>Change Labor Force</t>
  </si>
  <si>
    <t>Average Change (Absolute)</t>
  </si>
  <si>
    <t>Absolute without 2020</t>
  </si>
  <si>
    <t>Change U3 OOP (High)</t>
  </si>
  <si>
    <t>Average Change TRU 2008 2011</t>
  </si>
  <si>
    <t>Average Change 2008-2011</t>
  </si>
  <si>
    <t>BLS EPR</t>
  </si>
  <si>
    <t>Average change TRU except 2008-2011</t>
  </si>
  <si>
    <t>Formal Outside of the Labor Force Informal Workers</t>
  </si>
  <si>
    <t>month</t>
  </si>
  <si>
    <t>TRU + SE Inf (High)</t>
  </si>
  <si>
    <t>No 2020</t>
  </si>
  <si>
    <t>Fall in TRU OOP</t>
  </si>
  <si>
    <t>Formally Employed Informal Workers</t>
  </si>
  <si>
    <t>Formally Unemployed Informal Workers</t>
  </si>
  <si>
    <t>Informal Workers Outside of the Labor Force</t>
  </si>
  <si>
    <t>Functional Employment Increase</t>
  </si>
  <si>
    <t>New Functionally Employed Self-Employed Workers</t>
  </si>
  <si>
    <t>Change TRU</t>
  </si>
  <si>
    <t>Change TRU OOP</t>
  </si>
  <si>
    <t>2008-2010 Average Change</t>
  </si>
  <si>
    <t>Formally Functionally Employed Population (in the Labor Force</t>
  </si>
  <si>
    <t>Total Est. Employed population after considering informality</t>
  </si>
  <si>
    <t>Total Est. Unemployed Population after considering informality</t>
  </si>
  <si>
    <t>TRU with Informal (Low, no SE Underreporting)</t>
  </si>
  <si>
    <t>Headline U3 OOP</t>
  </si>
  <si>
    <t>U3 OOP (Low)</t>
  </si>
  <si>
    <t xml:space="preserve">U3 OOP (High </t>
  </si>
  <si>
    <t>fairpaySE (INLAB)</t>
  </si>
  <si>
    <t>fairpaySE_Inf_low_INLAB</t>
  </si>
  <si>
    <t>SE_INLABpop</t>
  </si>
  <si>
    <t>SE_INLABpop_FE</t>
  </si>
  <si>
    <t>SE_INLABpop_FE_low</t>
  </si>
  <si>
    <t xml:space="preserve">Civilian Population </t>
  </si>
  <si>
    <t>SE_Prop (LF)</t>
  </si>
  <si>
    <t>SE_Prop (OOP)</t>
  </si>
  <si>
    <t>fairpaySE (OOP)</t>
  </si>
  <si>
    <t>SE_OOPpop</t>
  </si>
  <si>
    <t>SE_OOPpop_FE</t>
  </si>
  <si>
    <t>SE_OOPpop_FE_low</t>
  </si>
  <si>
    <t>Total Est. FE population with SE (INLAB)</t>
  </si>
  <si>
    <t xml:space="preserve">Total Est. FU population with SE (INLAB) </t>
  </si>
  <si>
    <t>Civ Pop</t>
  </si>
  <si>
    <t xml:space="preserve">Total Est. FU population with SE (OOP) </t>
  </si>
  <si>
    <t>TRU OOP + SE Inf (High)</t>
  </si>
  <si>
    <t xml:space="preserve">Effect SE Underreporting </t>
  </si>
  <si>
    <t xml:space="preserve">Tot. FE Population with Informal Work and SE underreporting OOP* </t>
  </si>
  <si>
    <t>*Directly from raw output file since small pop of SE out of the labor force that is functionally employed</t>
  </si>
  <si>
    <t>Total Sample Population</t>
  </si>
  <si>
    <t>Total Informal Workers</t>
  </si>
  <si>
    <t xml:space="preserve">By Sex </t>
  </si>
  <si>
    <t xml:space="preserve">Female Total </t>
  </si>
  <si>
    <t xml:space="preserve">Female Informal Workers </t>
  </si>
  <si>
    <t>Total</t>
  </si>
  <si>
    <t>Male Total</t>
  </si>
  <si>
    <t>Male Informal Workers</t>
  </si>
  <si>
    <t xml:space="preserve">By Age </t>
  </si>
  <si>
    <t>Prime Age (25-54) Total</t>
  </si>
  <si>
    <t>Prime Age (25-54) Informal Workers</t>
  </si>
  <si>
    <t>Old (55+) Total</t>
  </si>
  <si>
    <t>Old (55+) Informal Workers</t>
  </si>
  <si>
    <t>By Race</t>
  </si>
  <si>
    <t>check</t>
  </si>
  <si>
    <t>White Non- Hispanic Total</t>
  </si>
  <si>
    <t>White non-Hispanic Informal Workers</t>
  </si>
  <si>
    <t>Hispanic Total</t>
  </si>
  <si>
    <t>Hispanic Informal Workers</t>
  </si>
  <si>
    <t>Black Total</t>
  </si>
  <si>
    <t>Black Informal Workers</t>
  </si>
  <si>
    <t>Other Total</t>
  </si>
  <si>
    <t>Other Informal Workers</t>
  </si>
  <si>
    <t>Sample Share</t>
  </si>
  <si>
    <t>Over/Under Representation</t>
  </si>
  <si>
    <t>Young  (16-24) Total</t>
  </si>
  <si>
    <t>Young (16-24) Informal Workers</t>
  </si>
  <si>
    <t xml:space="preserve">Formally Functionally Employed Population </t>
  </si>
  <si>
    <t>2008-2010</t>
  </si>
  <si>
    <t>Rest of period</t>
  </si>
  <si>
    <t>Change in Functional Employment</t>
  </si>
  <si>
    <t xml:space="preserve">Change in Functional Unemployment </t>
  </si>
  <si>
    <t>Headline TRU</t>
  </si>
  <si>
    <t>TRU + Informal Employment</t>
  </si>
  <si>
    <t>TRU + Informal Employment + SE Underreporting (30%)</t>
  </si>
  <si>
    <t>Headline TRU OOP</t>
  </si>
  <si>
    <t>TRU OOP + Informal Employment</t>
  </si>
  <si>
    <t>TRU OOP + Informal Employment + SE Underreporting (30%)</t>
  </si>
  <si>
    <t>2008-2011 average</t>
  </si>
  <si>
    <t>Fall in U3 Unemployment Out of the Population</t>
  </si>
  <si>
    <t>Change U3 OOP</t>
  </si>
  <si>
    <t>Fall in TRU OOP because of SE underreporting income</t>
  </si>
  <si>
    <t>PTER</t>
  </si>
  <si>
    <t>Part Time for Economic Reasons (Total)</t>
  </si>
  <si>
    <t>Informal Workers who are formally Part Time for Economic Reasons</t>
  </si>
  <si>
    <t>Informal Workers Population Excluding Selling</t>
  </si>
  <si>
    <t>Informal Workers Population Including Selling</t>
  </si>
  <si>
    <t>Added Informal Workers from Selling</t>
  </si>
  <si>
    <t>Added Functional Employment from Selling</t>
  </si>
  <si>
    <t>Change Low</t>
  </si>
  <si>
    <t>Change High</t>
  </si>
  <si>
    <t xml:space="preserve">2014-2018 change </t>
  </si>
  <si>
    <t>RoP</t>
  </si>
  <si>
    <t xml:space="preserve">2014-2018 average </t>
  </si>
  <si>
    <t>Informal EPR (High)</t>
  </si>
  <si>
    <t>Informal EPR (Low)</t>
  </si>
  <si>
    <t>fairpaySE_Inf_low_OOP</t>
  </si>
  <si>
    <t>SE_Inf_Add_OOP (Low)</t>
  </si>
  <si>
    <t>SE_Inf_Add_INLAB (Low)</t>
  </si>
  <si>
    <t>Fall in functional unemployment for SE workers**</t>
  </si>
  <si>
    <t>** Equal to fairpaySE_Inf_low_OOP - fairpaySE_OOP</t>
  </si>
  <si>
    <t>cps_infwkr_total (Selling Goods Robustness)</t>
  </si>
  <si>
    <t>cps_infwkr_total (No Selling Goods)</t>
  </si>
  <si>
    <t>Informal Workers on Average Day over last three years</t>
  </si>
  <si>
    <t>Percent of working age population working informally on an average day (3-year average)</t>
  </si>
  <si>
    <t>Last 3 Years Average</t>
  </si>
  <si>
    <t>% of population working on average day</t>
  </si>
  <si>
    <t>Last 3 Years Representation</t>
  </si>
  <si>
    <t>Over / Under Representation Factor</t>
  </si>
  <si>
    <t>Total Est. Labor Force Population with Informal Economy</t>
  </si>
  <si>
    <t>Total Est. Unemployed Population with Informal Economy</t>
  </si>
  <si>
    <t>Total Est. Employed population with Informal Economy</t>
  </si>
  <si>
    <t>% of population working on average day (whole period)</t>
  </si>
  <si>
    <t>ratio</t>
  </si>
  <si>
    <t>Black or Hispanic Total</t>
  </si>
  <si>
    <t>Black or Hispanic Informal Workers</t>
  </si>
  <si>
    <t>TRU with Informal (High, no SE Underreporting)</t>
  </si>
  <si>
    <t>TRU OOP with Informal (Low, no SE Underreporting)</t>
  </si>
  <si>
    <t>TRU OOP with Informal (High, no SE Underreporting)</t>
  </si>
  <si>
    <t>Labor Force Participation Rate</t>
  </si>
  <si>
    <t>Formally Functionally Unemployed Population</t>
  </si>
  <si>
    <t xml:space="preserve">Occupation Title </t>
  </si>
  <si>
    <t>Median Hourly Wage</t>
  </si>
  <si>
    <t>Annual Median Wage (assuming 52 weeks worked, 40 hours)</t>
  </si>
  <si>
    <t>% Occupation in the labor force</t>
  </si>
  <si>
    <t>% Occupation of informal workers in the labor force</t>
  </si>
  <si>
    <t>% Occupation of non-informal workers in the labor force</t>
  </si>
  <si>
    <t>Unemployed</t>
  </si>
  <si>
    <t>Food Preparation and Serving Related Occupations</t>
  </si>
  <si>
    <t>Personal Care and Service Occupations</t>
  </si>
  <si>
    <t>Farming, Fishing, and Forestry Occupations</t>
  </si>
  <si>
    <t>Building and Grounds Cleaning and Maintenance Occupations</t>
  </si>
  <si>
    <t>Healthcare Support Occupations</t>
  </si>
  <si>
    <t>Sales and Related Occupations</t>
  </si>
  <si>
    <t>Transportation and Material Moving Occupations</t>
  </si>
  <si>
    <t>Production Occupations</t>
  </si>
  <si>
    <t>Office and Administrative Support Occupations</t>
  </si>
  <si>
    <t>Protective Service Occupations</t>
  </si>
  <si>
    <t>Community and Social Service Occupations</t>
  </si>
  <si>
    <t>Installation, Maintenance, and Repair Occupations</t>
  </si>
  <si>
    <t>Construction and Extraction Occupations</t>
  </si>
  <si>
    <t>Arts, Design, Entertainment, Sports, and Media Occupations</t>
  </si>
  <si>
    <t>Educational Instruction and Library Occupations</t>
  </si>
  <si>
    <t>Life, Physical, and Social Science Occupations</t>
  </si>
  <si>
    <t>Business and Financial Operations Occupations</t>
  </si>
  <si>
    <t>Healthcare Practitioners and Technical Occupations</t>
  </si>
  <si>
    <t>Architecture and Engineering Occupations</t>
  </si>
  <si>
    <t>Legal Occupations</t>
  </si>
  <si>
    <t>Computer and Mathematical Occupations</t>
  </si>
  <si>
    <t>Management Occupations</t>
  </si>
  <si>
    <t>TRU considering Informal Economy</t>
  </si>
  <si>
    <t>TRU OOP considering Informal Economy</t>
  </si>
  <si>
    <t xml:space="preserve">Headline Unemployed OOP </t>
  </si>
  <si>
    <t>Unemployed OOP considering Informal Economy</t>
  </si>
  <si>
    <t>Change Unemployment OOP</t>
  </si>
  <si>
    <t>Total Est. Labor Force Population with Informal Work</t>
  </si>
  <si>
    <t>% Change in Labor Force</t>
  </si>
  <si>
    <t>2008-2012 Average Change</t>
  </si>
  <si>
    <t>Rest of Time Change</t>
  </si>
  <si>
    <t>Headline TRU Out of the Population (OOP)</t>
  </si>
  <si>
    <t>Change U3 OOP (Low)</t>
  </si>
  <si>
    <t>Change (High)</t>
  </si>
  <si>
    <t>Change (Low)</t>
  </si>
  <si>
    <t>Change U3 (High)</t>
  </si>
  <si>
    <t>Change TRU + Informal (High) + SE</t>
  </si>
  <si>
    <t>Change OOP (High) + SE</t>
  </si>
  <si>
    <t>Average 2022-2024</t>
  </si>
  <si>
    <t>Rest of period average</t>
  </si>
  <si>
    <t>TRU with Informality Including Selling*</t>
  </si>
  <si>
    <t>TRU OOP with Informality Including Selling*</t>
  </si>
  <si>
    <t>TRU with Informality Excluding Selling*</t>
  </si>
  <si>
    <t>TRU OOP with Informality Excluding Selling*</t>
  </si>
  <si>
    <t>*Estimates do not account for self-employed underreporting</t>
  </si>
  <si>
    <t>Change High - 3 year moving average</t>
  </si>
  <si>
    <t>Total Est.Functionally Employed Population (Scenario B)*</t>
  </si>
  <si>
    <t>cps_newFEpop_high_OOP (Final Est.) *</t>
  </si>
  <si>
    <t>cps_newFEpop_high_OOP*</t>
  </si>
  <si>
    <t>Reduction in TRU OOP from selling goods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</si>
</sst>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0000000000000000%"/>
    <numFmt numFmtId="167" formatCode="0.000000000000000000%"/>
    <numFmt numFmtId="168" formatCode="0.0000"/>
    <numFmt numFmtId="169" formatCode="0.0000%"/>
    <numFmt numFmtId="170" formatCode="0.000"/>
    <numFmt numFmtId="171" formatCode="0.000%"/>
    <numFmt numFmtId="172" formatCode="0.0000000000000%"/>
    <numFmt numFmtId="173" formatCode="&quot;$&quot;#,##0.0"/>
    <numFmt numFmtId="174" formatCode="&quot;$&quot;#,##0"/>
    <numFmt numFmtId="175" formatCode="0.00000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</cellStyleXfs>
  <cellXfs count="56">
    <xf numFmtId="0" fontId="0" fillId="0" borderId="0" xfId="0"/>
    <xf numFmtId="1" fontId="0" fillId="0" borderId="0" xfId="0" applyNumberFormat="1"/>
    <xf numFmtId="164" fontId="0" fillId="0" borderId="0" xfId="1" applyNumberFormat="1" applyFont="1"/>
    <xf numFmtId="0" fontId="0" fillId="0" borderId="0" xfId="0" applyAlignment="1">
      <alignment wrapText="1"/>
    </xf>
    <xf numFmtId="165" fontId="0" fillId="0" borderId="0" xfId="2" applyNumberFormat="1" applyFont="1"/>
    <xf numFmtId="164" fontId="0" fillId="0" borderId="0" xfId="0" applyNumberFormat="1"/>
    <xf numFmtId="0" fontId="0" fillId="0" borderId="1" xfId="0" applyBorder="1" applyAlignment="1">
      <alignment wrapText="1"/>
    </xf>
    <xf numFmtId="0" fontId="0" fillId="0" borderId="1" xfId="0" applyBorder="1"/>
    <xf numFmtId="3" fontId="0" fillId="0" borderId="0" xfId="1" applyNumberFormat="1" applyFont="1"/>
    <xf numFmtId="3" fontId="0" fillId="0" borderId="0" xfId="0" applyNumberFormat="1"/>
    <xf numFmtId="43" fontId="0" fillId="0" borderId="0" xfId="0" applyNumberFormat="1"/>
    <xf numFmtId="165" fontId="0" fillId="0" borderId="0" xfId="0" applyNumberFormat="1"/>
    <xf numFmtId="10" fontId="0" fillId="0" borderId="0" xfId="2" applyNumberFormat="1" applyFont="1"/>
    <xf numFmtId="10" fontId="0" fillId="2" borderId="0" xfId="2" applyNumberFormat="1" applyFont="1" applyFill="1"/>
    <xf numFmtId="165" fontId="0" fillId="2" borderId="0" xfId="2" applyNumberFormat="1" applyFont="1" applyFill="1"/>
    <xf numFmtId="165" fontId="0" fillId="2" borderId="0" xfId="0" applyNumberFormat="1" applyFill="1"/>
    <xf numFmtId="3" fontId="0" fillId="0" borderId="1" xfId="0" applyNumberFormat="1" applyBorder="1" applyAlignment="1">
      <alignment wrapText="1"/>
    </xf>
    <xf numFmtId="10" fontId="0" fillId="0" borderId="0" xfId="0" applyNumberFormat="1"/>
    <xf numFmtId="164" fontId="0" fillId="2" borderId="0" xfId="1" applyNumberFormat="1" applyFont="1" applyFill="1"/>
    <xf numFmtId="10" fontId="0" fillId="0" borderId="0" xfId="2" applyNumberFormat="1" applyFont="1" applyFill="1"/>
    <xf numFmtId="165" fontId="0" fillId="0" borderId="0" xfId="2" applyNumberFormat="1" applyFont="1" applyFill="1"/>
    <xf numFmtId="164" fontId="0" fillId="0" borderId="0" xfId="1" applyNumberFormat="1" applyFont="1" applyFill="1"/>
    <xf numFmtId="43" fontId="0" fillId="0" borderId="1" xfId="1" applyFont="1" applyBorder="1" applyAlignment="1">
      <alignment wrapText="1"/>
    </xf>
    <xf numFmtId="10" fontId="0" fillId="2" borderId="0" xfId="0" applyNumberFormat="1" applyFill="1"/>
    <xf numFmtId="9" fontId="0" fillId="0" borderId="0" xfId="2" applyFont="1"/>
    <xf numFmtId="164" fontId="0" fillId="0" borderId="0" xfId="1" applyNumberFormat="1" applyFont="1" applyAlignment="1">
      <alignment wrapText="1"/>
    </xf>
    <xf numFmtId="0" fontId="0" fillId="2" borderId="1" xfId="0" applyFill="1" applyBorder="1" applyAlignment="1">
      <alignment wrapText="1"/>
    </xf>
    <xf numFmtId="0" fontId="0" fillId="3" borderId="0" xfId="0" applyFill="1"/>
    <xf numFmtId="0" fontId="0" fillId="2" borderId="0" xfId="0" applyFill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0" applyNumberFormat="1"/>
    <xf numFmtId="0" fontId="0" fillId="2" borderId="0" xfId="0" applyFill="1" applyAlignment="1">
      <alignment wrapText="1"/>
    </xf>
    <xf numFmtId="165" fontId="0" fillId="3" borderId="0" xfId="2" applyNumberFormat="1" applyFont="1" applyFill="1"/>
    <xf numFmtId="164" fontId="1" fillId="0" borderId="0" xfId="1" applyNumberFormat="1" applyFont="1" applyFill="1"/>
    <xf numFmtId="0" fontId="3" fillId="0" borderId="0" xfId="0" applyFont="1" applyAlignment="1">
      <alignment wrapText="1"/>
    </xf>
    <xf numFmtId="1" fontId="0" fillId="2" borderId="0" xfId="0" applyNumberFormat="1" applyFill="1"/>
    <xf numFmtId="0" fontId="4" fillId="0" borderId="0" xfId="0" applyFont="1" applyAlignment="1">
      <alignment horizontal="center" vertical="center" readingOrder="1"/>
    </xf>
    <xf numFmtId="171" fontId="0" fillId="0" borderId="0" xfId="2" applyNumberFormat="1" applyFont="1"/>
    <xf numFmtId="172" fontId="0" fillId="0" borderId="0" xfId="0" applyNumberFormat="1"/>
    <xf numFmtId="3" fontId="0" fillId="0" borderId="0" xfId="1" applyNumberFormat="1" applyFont="1" applyFill="1"/>
    <xf numFmtId="3" fontId="0" fillId="2" borderId="0" xfId="1" applyNumberFormat="1" applyFont="1" applyFill="1"/>
    <xf numFmtId="3" fontId="0" fillId="3" borderId="0" xfId="1" applyNumberFormat="1" applyFont="1" applyFill="1"/>
    <xf numFmtId="0" fontId="0" fillId="0" borderId="0" xfId="0" applyAlignment="1">
      <alignment horizontal="center" wrapText="1"/>
    </xf>
    <xf numFmtId="173" fontId="0" fillId="0" borderId="0" xfId="0" applyNumberFormat="1" applyAlignment="1">
      <alignment horizontal="right"/>
    </xf>
    <xf numFmtId="174" fontId="0" fillId="0" borderId="0" xfId="0" applyNumberFormat="1" applyAlignment="1">
      <alignment horizontal="right"/>
    </xf>
    <xf numFmtId="0" fontId="0" fillId="4" borderId="0" xfId="0" applyFill="1"/>
    <xf numFmtId="165" fontId="0" fillId="4" borderId="0" xfId="2" applyNumberFormat="1" applyFont="1" applyFill="1"/>
    <xf numFmtId="164" fontId="0" fillId="4" borderId="0" xfId="1" applyNumberFormat="1" applyFont="1" applyFill="1"/>
    <xf numFmtId="170" fontId="0" fillId="0" borderId="0" xfId="2" applyNumberFormat="1" applyFont="1"/>
    <xf numFmtId="170" fontId="0" fillId="4" borderId="0" xfId="2" applyNumberFormat="1" applyFont="1" applyFill="1"/>
    <xf numFmtId="170" fontId="0" fillId="2" borderId="0" xfId="2" applyNumberFormat="1" applyFont="1" applyFill="1"/>
    <xf numFmtId="175" fontId="0" fillId="0" borderId="0" xfId="2" applyNumberFormat="1" applyFont="1"/>
    <xf numFmtId="175" fontId="0" fillId="4" borderId="0" xfId="2" applyNumberFormat="1" applyFont="1" applyFill="1"/>
  </cellXfs>
  <cellStyles count="5">
    <cellStyle name="Comma" xfId="1" builtinId="3"/>
    <cellStyle name="Normal" xfId="0" builtinId="0"/>
    <cellStyle name="Normal 2" xfId="3" xr:uid="{4E9F35DB-CAF9-47C7-9AE5-F3AC2585A5A8}"/>
    <cellStyle name="Normal 3" xfId="4" xr:uid="{DFE12C6F-B157-4A97-AC09-D3A3EF59118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30% more people worked informally in a day during the Great Recession than during other years on average</a:t>
            </a:r>
          </a:p>
        </c:rich>
      </c:tx>
      <c:layout>
        <c:manualLayout>
          <c:xMode val="edge"/>
          <c:yMode val="edge"/>
          <c:x val="0.15108788831366057"/>
          <c:y val="2.19742459897927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'Informal Economy Low Estimates '!$E$1</c:f>
              <c:strCache>
                <c:ptCount val="1"/>
                <c:pt idx="0">
                  <c:v>Formally Employed Informal Workers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'Informal Economy Low Estimates 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'Informal Economy Low Estimates '!$E$2:$E$23</c:f>
              <c:numCache>
                <c:formatCode>#,##0</c:formatCode>
                <c:ptCount val="22"/>
                <c:pt idx="0">
                  <c:v>772456.1875</c:v>
                </c:pt>
                <c:pt idx="1">
                  <c:v>669962.375</c:v>
                </c:pt>
                <c:pt idx="2">
                  <c:v>544581.9375</c:v>
                </c:pt>
                <c:pt idx="3">
                  <c:v>328433.78125</c:v>
                </c:pt>
                <c:pt idx="4">
                  <c:v>634664</c:v>
                </c:pt>
                <c:pt idx="5">
                  <c:v>888211.75</c:v>
                </c:pt>
                <c:pt idx="6">
                  <c:v>455035.625</c:v>
                </c:pt>
                <c:pt idx="7">
                  <c:v>606379.0625</c:v>
                </c:pt>
                <c:pt idx="8">
                  <c:v>345684.5625</c:v>
                </c:pt>
                <c:pt idx="9">
                  <c:v>562119.625</c:v>
                </c:pt>
                <c:pt idx="10">
                  <c:v>334368.875</c:v>
                </c:pt>
                <c:pt idx="11">
                  <c:v>249496.609375</c:v>
                </c:pt>
                <c:pt idx="12">
                  <c:v>378918.6875</c:v>
                </c:pt>
                <c:pt idx="13">
                  <c:v>809120.8125</c:v>
                </c:pt>
                <c:pt idx="14">
                  <c:v>446751.875</c:v>
                </c:pt>
                <c:pt idx="15">
                  <c:v>133887.6875</c:v>
                </c:pt>
                <c:pt idx="16">
                  <c:v>707551.5625</c:v>
                </c:pt>
                <c:pt idx="17">
                  <c:v>651078.9375</c:v>
                </c:pt>
                <c:pt idx="18">
                  <c:v>463025.8125</c:v>
                </c:pt>
                <c:pt idx="19">
                  <c:v>364641.15625</c:v>
                </c:pt>
                <c:pt idx="20">
                  <c:v>487485.78125</c:v>
                </c:pt>
                <c:pt idx="21">
                  <c:v>269090.65625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28-440D-A298-6F2B4F7F7E2C}"/>
            </c:ext>
          </c:extLst>
        </c:ser>
        <c:ser>
          <c:idx val="1"/>
          <c:order val="1"/>
          <c:tx>
            <c:strRef>
              <c:f>'Informal Economy Low Estimates '!$F$1</c:f>
              <c:strCache>
                <c:ptCount val="1"/>
                <c:pt idx="0">
                  <c:v>Formally Unemployed Informal Workers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'Informal Economy Low Estimates 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'Informal Economy Low Estimates '!$F$2:$F$23</c:f>
              <c:numCache>
                <c:formatCode>#,##0</c:formatCode>
                <c:ptCount val="22"/>
                <c:pt idx="0">
                  <c:v>257632.890625</c:v>
                </c:pt>
                <c:pt idx="1">
                  <c:v>165243.328125</c:v>
                </c:pt>
                <c:pt idx="2">
                  <c:v>144905.1875</c:v>
                </c:pt>
                <c:pt idx="3">
                  <c:v>48609.1796875</c:v>
                </c:pt>
                <c:pt idx="4">
                  <c:v>96410.765625</c:v>
                </c:pt>
                <c:pt idx="5">
                  <c:v>100968.7265625</c:v>
                </c:pt>
                <c:pt idx="6">
                  <c:v>277269.875</c:v>
                </c:pt>
                <c:pt idx="7">
                  <c:v>215830.828125</c:v>
                </c:pt>
                <c:pt idx="8">
                  <c:v>314632.375</c:v>
                </c:pt>
                <c:pt idx="9">
                  <c:v>78415.21875</c:v>
                </c:pt>
                <c:pt idx="10">
                  <c:v>107279.03125</c:v>
                </c:pt>
                <c:pt idx="11">
                  <c:v>129811.203125</c:v>
                </c:pt>
                <c:pt idx="12">
                  <c:v>107726.6640625</c:v>
                </c:pt>
                <c:pt idx="13">
                  <c:v>82891.5390625</c:v>
                </c:pt>
                <c:pt idx="14">
                  <c:v>118462.8984375</c:v>
                </c:pt>
                <c:pt idx="15">
                  <c:v>49904.10546875</c:v>
                </c:pt>
                <c:pt idx="16">
                  <c:v>112616.125</c:v>
                </c:pt>
                <c:pt idx="17">
                  <c:v>34779.17578125</c:v>
                </c:pt>
                <c:pt idx="18">
                  <c:v>117384.9375</c:v>
                </c:pt>
                <c:pt idx="19">
                  <c:v>30122.44921875</c:v>
                </c:pt>
                <c:pt idx="20">
                  <c:v>219509.484375</c:v>
                </c:pt>
                <c:pt idx="21">
                  <c:v>16950.466796875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28-440D-A298-6F2B4F7F7E2C}"/>
            </c:ext>
          </c:extLst>
        </c:ser>
        <c:ser>
          <c:idx val="2"/>
          <c:order val="2"/>
          <c:tx>
            <c:strRef>
              <c:f>'Informal Economy Low Estimates '!$G$1</c:f>
              <c:strCache>
                <c:ptCount val="1"/>
                <c:pt idx="0">
                  <c:v>Informal Workers Outside of the Labor Force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'Informal Economy Low Estimates 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'Informal Economy Low Estimates '!$G$2:$G$23</c:f>
              <c:numCache>
                <c:formatCode>#,##0</c:formatCode>
                <c:ptCount val="22"/>
                <c:pt idx="0">
                  <c:v>338884.59375</c:v>
                </c:pt>
                <c:pt idx="1">
                  <c:v>512323.84375</c:v>
                </c:pt>
                <c:pt idx="2">
                  <c:v>358083.125</c:v>
                </c:pt>
                <c:pt idx="3">
                  <c:v>446181.5625</c:v>
                </c:pt>
                <c:pt idx="4">
                  <c:v>353587.28125</c:v>
                </c:pt>
                <c:pt idx="5">
                  <c:v>522828.4375</c:v>
                </c:pt>
                <c:pt idx="6">
                  <c:v>642862.375</c:v>
                </c:pt>
                <c:pt idx="7">
                  <c:v>528300.0625</c:v>
                </c:pt>
                <c:pt idx="8">
                  <c:v>437196.9375</c:v>
                </c:pt>
                <c:pt idx="9">
                  <c:v>330232.9375</c:v>
                </c:pt>
                <c:pt idx="10">
                  <c:v>476032.71875</c:v>
                </c:pt>
                <c:pt idx="11">
                  <c:v>438702.34375</c:v>
                </c:pt>
                <c:pt idx="12">
                  <c:v>827513.625</c:v>
                </c:pt>
                <c:pt idx="13">
                  <c:v>590178.5</c:v>
                </c:pt>
                <c:pt idx="14">
                  <c:v>503693.28125</c:v>
                </c:pt>
                <c:pt idx="15">
                  <c:v>662972.9375</c:v>
                </c:pt>
                <c:pt idx="16">
                  <c:v>326829.5625</c:v>
                </c:pt>
                <c:pt idx="17">
                  <c:v>569735.75</c:v>
                </c:pt>
                <c:pt idx="18">
                  <c:v>602212.4375</c:v>
                </c:pt>
                <c:pt idx="19">
                  <c:v>434945.0625</c:v>
                </c:pt>
                <c:pt idx="20">
                  <c:v>677086.1875</c:v>
                </c:pt>
                <c:pt idx="21">
                  <c:v>382000.15625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28-440D-A298-6F2B4F7F7E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7385696"/>
        <c:axId val="357384256"/>
      </c:barChart>
      <c:lineChart>
        <c:grouping val="standard"/>
        <c:varyColors val="0"/>
        <c:ser>
          <c:idx val="3"/>
          <c:order val="3"/>
          <c:tx>
            <c:strRef>
              <c:f>'Informal Economy Low Estimates '!$H$1</c:f>
              <c:strCache>
                <c:ptCount val="1"/>
                <c:pt idx="0">
                  <c:v>Total Est. Informal Employment</c:v>
                </c:pt>
              </c:strCache>
            </c:strRef>
          </c:tx>
          <c:spPr>
            <a:ln w="158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</c:marker>
          <c:cat>
            <c:numRef>
              <c:f>'Informal Economy Low Estimates 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'Informal Economy Low Estimates '!$H$2:$H$23</c:f>
              <c:numCache>
                <c:formatCode>#,##0</c:formatCode>
                <c:ptCount val="22"/>
                <c:pt idx="0">
                  <c:v>1368973.671875</c:v>
                </c:pt>
                <c:pt idx="1">
                  <c:v>1347529.546875</c:v>
                </c:pt>
                <c:pt idx="2">
                  <c:v>1047570.25</c:v>
                </c:pt>
                <c:pt idx="3">
                  <c:v>823224.5234375</c:v>
                </c:pt>
                <c:pt idx="4">
                  <c:v>1084662.046875</c:v>
                </c:pt>
                <c:pt idx="5">
                  <c:v>1512008.9140625</c:v>
                </c:pt>
                <c:pt idx="6">
                  <c:v>1375167.875</c:v>
                </c:pt>
                <c:pt idx="7">
                  <c:v>1350509.953125</c:v>
                </c:pt>
                <c:pt idx="8">
                  <c:v>1097513.875</c:v>
                </c:pt>
                <c:pt idx="9">
                  <c:v>970767.78125</c:v>
                </c:pt>
                <c:pt idx="10">
                  <c:v>917680.625</c:v>
                </c:pt>
                <c:pt idx="11">
                  <c:v>818010.15625</c:v>
                </c:pt>
                <c:pt idx="12">
                  <c:v>1314158.9765625</c:v>
                </c:pt>
                <c:pt idx="13">
                  <c:v>1482190.8515625</c:v>
                </c:pt>
                <c:pt idx="14">
                  <c:v>1068908.0546875</c:v>
                </c:pt>
                <c:pt idx="15">
                  <c:v>846764.73046875</c:v>
                </c:pt>
                <c:pt idx="16">
                  <c:v>1146997.25</c:v>
                </c:pt>
                <c:pt idx="17">
                  <c:v>1255593.86328125</c:v>
                </c:pt>
                <c:pt idx="18">
                  <c:v>1182623.1875</c:v>
                </c:pt>
                <c:pt idx="19">
                  <c:v>829708.66796875</c:v>
                </c:pt>
                <c:pt idx="20">
                  <c:v>1384081.453125</c:v>
                </c:pt>
                <c:pt idx="21">
                  <c:v>668041.279296875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A28-440D-A298-6F2B4F7F7E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385696"/>
        <c:axId val="357384256"/>
      </c:lineChart>
      <c:catAx>
        <c:axId val="35738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384256"/>
        <c:crosses val="autoZero"/>
        <c:auto val="1"/>
        <c:lblAlgn val="ctr"/>
        <c:lblOffset val="100"/>
        <c:noMultiLvlLbl val="0"/>
      </c:catAx>
      <c:valAx>
        <c:axId val="357384256"/>
        <c:scaling>
          <c:orientation val="minMax"/>
          <c:max val="18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385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Accounting for unreported</a:t>
            </a:r>
            <a:r>
              <a:rPr lang="en-US" baseline="0"/>
              <a:t> income makes over 1 million self-employed workers in the workforce become functionally employed each year on average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'App. Chg in TRU - with Self-Emp'!$M$1</c:f>
              <c:strCache>
                <c:ptCount val="1"/>
                <c:pt idx="0">
                  <c:v>New Functionally Employed Self-Employed Workers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'App. Chg in TRU - with Self-Emp'!$A$2:$A$23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Self-Emp'!$M$2:$M$23</c:f>
              <c:numCache>
                <c:formatCode>_(* #,##0_);_(* \(#,##0\);_(* "-"??_);_(@_)</c:formatCode>
                <c:ptCount val="22"/>
                <c:pt idx="0">
                  <c:v>761383</c:v>
                </c:pt>
                <c:pt idx="1">
                  <c:v>1084194</c:v>
                </c:pt>
                <c:pt idx="2">
                  <c:v>1046757</c:v>
                </c:pt>
                <c:pt idx="3">
                  <c:v>1080149</c:v>
                </c:pt>
                <c:pt idx="4">
                  <c:v>1224141</c:v>
                </c:pt>
                <c:pt idx="5">
                  <c:v>971396</c:v>
                </c:pt>
                <c:pt idx="6">
                  <c:v>868474</c:v>
                </c:pt>
                <c:pt idx="7">
                  <c:v>890176</c:v>
                </c:pt>
                <c:pt idx="8">
                  <c:v>816334</c:v>
                </c:pt>
                <c:pt idx="9">
                  <c:v>930531</c:v>
                </c:pt>
                <c:pt idx="10">
                  <c:v>996163</c:v>
                </c:pt>
                <c:pt idx="11">
                  <c:v>930485</c:v>
                </c:pt>
                <c:pt idx="12">
                  <c:v>990760</c:v>
                </c:pt>
                <c:pt idx="13">
                  <c:v>994381</c:v>
                </c:pt>
                <c:pt idx="14">
                  <c:v>923982</c:v>
                </c:pt>
                <c:pt idx="15">
                  <c:v>1203939</c:v>
                </c:pt>
                <c:pt idx="16">
                  <c:v>1170221</c:v>
                </c:pt>
                <c:pt idx="17">
                  <c:v>1114183</c:v>
                </c:pt>
                <c:pt idx="18">
                  <c:v>1053557</c:v>
                </c:pt>
                <c:pt idx="19">
                  <c:v>989071</c:v>
                </c:pt>
                <c:pt idx="20">
                  <c:v>1028805</c:v>
                </c:pt>
                <c:pt idx="21">
                  <c:v>1215289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07-4098-9E3A-9ACC37BF6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364863"/>
        <c:axId val="2084226160"/>
      </c:barChart>
      <c:lineChart>
        <c:grouping val="standard"/>
        <c:varyColors val="0"/>
        <c:ser>
          <c:idx val="1"/>
          <c:order val="1"/>
          <c:tx>
            <c:strRef>
              <c:f>'App. Chg in TRU - with Self-Emp'!$N$1</c:f>
              <c:strCache>
                <c:ptCount val="1"/>
                <c:pt idx="0">
                  <c:v>Functional Employment Increase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'App. Chg in TRU - with Self-Emp'!$A$2:$A$23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Self-Emp'!$N$2:$N$23</c:f>
              <c:numCache>
                <c:formatCode>0.0%</c:formatCode>
                <c:ptCount val="22"/>
                <c:pt idx="0">
                  <c:v>7.2630951358879647E-2</c:v>
                </c:pt>
                <c:pt idx="1">
                  <c:v>0.10429011627806317</c:v>
                </c:pt>
                <c:pt idx="2">
                  <c:v>9.9846113534502123E-2</c:v>
                </c:pt>
                <c:pt idx="3">
                  <c:v>9.5859000921362014E-2</c:v>
                </c:pt>
                <c:pt idx="4">
                  <c:v>0.10801803905249452</c:v>
                </c:pt>
                <c:pt idx="5">
                  <c:v>9.229610353776585E-2</c:v>
                </c:pt>
                <c:pt idx="6">
                  <c:v>8.7805462967531334E-2</c:v>
                </c:pt>
                <c:pt idx="7">
                  <c:v>9.0954466263637457E-2</c:v>
                </c:pt>
                <c:pt idx="8">
                  <c:v>8.3148828982622769E-2</c:v>
                </c:pt>
                <c:pt idx="9">
                  <c:v>9.3437286089212979E-2</c:v>
                </c:pt>
                <c:pt idx="10">
                  <c:v>0.10098510257282323</c:v>
                </c:pt>
                <c:pt idx="11">
                  <c:v>9.4767641884367482E-2</c:v>
                </c:pt>
                <c:pt idx="12">
                  <c:v>9.5791250951014151E-2</c:v>
                </c:pt>
                <c:pt idx="13">
                  <c:v>9.4441224268097423E-2</c:v>
                </c:pt>
                <c:pt idx="14">
                  <c:v>8.8140124159802768E-2</c:v>
                </c:pt>
                <c:pt idx="15">
                  <c:v>0.11567587438193372</c:v>
                </c:pt>
                <c:pt idx="16">
                  <c:v>0.10636908701838665</c:v>
                </c:pt>
                <c:pt idx="17">
                  <c:v>0.11062310791338614</c:v>
                </c:pt>
                <c:pt idx="18">
                  <c:v>9.8106429520513183E-2</c:v>
                </c:pt>
                <c:pt idx="19">
                  <c:v>8.8163409890939182E-2</c:v>
                </c:pt>
                <c:pt idx="20">
                  <c:v>9.2514882746858484E-2</c:v>
                </c:pt>
                <c:pt idx="21">
                  <c:v>0.11139126966115409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07-4098-9E3A-9ACC37BF6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8368575"/>
        <c:axId val="2084232880"/>
      </c:lineChart>
      <c:catAx>
        <c:axId val="708364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4226160"/>
        <c:crosses val="autoZero"/>
        <c:auto val="1"/>
        <c:lblAlgn val="ctr"/>
        <c:lblOffset val="100"/>
        <c:noMultiLvlLbl val="0"/>
      </c:catAx>
      <c:valAx>
        <c:axId val="208422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8364863"/>
        <c:crosses val="autoZero"/>
        <c:crossBetween val="between"/>
      </c:valAx>
      <c:valAx>
        <c:axId val="2084232880"/>
        <c:scaling>
          <c:orientation val="minMax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8368575"/>
        <c:crosses val="max"/>
        <c:crossBetween val="between"/>
      </c:valAx>
      <c:catAx>
        <c:axId val="70836857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842328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Accounting for unreported</a:t>
            </a:r>
            <a:r>
              <a:rPr lang="en-US" baseline="0"/>
              <a:t> income makes over 1 million self-employed workers become functionally employed each year on average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'App. Chg in TRU - with Self-Emp'!$M$1</c:f>
              <c:strCache>
                <c:ptCount val="1"/>
                <c:pt idx="0">
                  <c:v>New Functionally Employed Self-Employed Workers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'App. Chg in TRU - with Self-Emp'!$A$2:$A$23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Self-Emp'!$M$28:$M$49</c:f>
              <c:numCache>
                <c:formatCode>_(* #,##0_);_(* \(#,##0\);_(* "-"??_);_(@_)</c:formatCode>
                <c:ptCount val="22"/>
                <c:pt idx="0">
                  <c:v>789100</c:v>
                </c:pt>
                <c:pt idx="1">
                  <c:v>1143768</c:v>
                </c:pt>
                <c:pt idx="2">
                  <c:v>1129051</c:v>
                </c:pt>
                <c:pt idx="3">
                  <c:v>1125144</c:v>
                </c:pt>
                <c:pt idx="4">
                  <c:v>1291812</c:v>
                </c:pt>
                <c:pt idx="5">
                  <c:v>1030057</c:v>
                </c:pt>
                <c:pt idx="6">
                  <c:v>906128</c:v>
                </c:pt>
                <c:pt idx="7">
                  <c:v>938852</c:v>
                </c:pt>
                <c:pt idx="8">
                  <c:v>877547</c:v>
                </c:pt>
                <c:pt idx="9">
                  <c:v>1007431</c:v>
                </c:pt>
                <c:pt idx="10">
                  <c:v>1073825</c:v>
                </c:pt>
                <c:pt idx="11">
                  <c:v>965583</c:v>
                </c:pt>
                <c:pt idx="12">
                  <c:v>1027707</c:v>
                </c:pt>
                <c:pt idx="13">
                  <c:v>1046112</c:v>
                </c:pt>
                <c:pt idx="14">
                  <c:v>958942</c:v>
                </c:pt>
                <c:pt idx="15">
                  <c:v>1245847</c:v>
                </c:pt>
                <c:pt idx="16">
                  <c:v>1207505</c:v>
                </c:pt>
                <c:pt idx="17">
                  <c:v>1170965</c:v>
                </c:pt>
                <c:pt idx="18">
                  <c:v>1091477</c:v>
                </c:pt>
                <c:pt idx="19">
                  <c:v>1025669</c:v>
                </c:pt>
                <c:pt idx="20">
                  <c:v>1064803</c:v>
                </c:pt>
                <c:pt idx="21">
                  <c:v>1262901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B-44E8-9678-25A9E8112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364863"/>
        <c:axId val="2084226160"/>
      </c:barChart>
      <c:lineChart>
        <c:grouping val="standard"/>
        <c:varyColors val="0"/>
        <c:ser>
          <c:idx val="1"/>
          <c:order val="1"/>
          <c:tx>
            <c:strRef>
              <c:f>'App. Chg in TRU - with Self-Emp'!$N$1</c:f>
              <c:strCache>
                <c:ptCount val="1"/>
                <c:pt idx="0">
                  <c:v>Functional Employment Increase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'App. Chg in TRU - with Self-Emp'!$A$28:$A$49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Self-Emp'!$N$28:$N$49</c:f>
              <c:numCache>
                <c:formatCode>0.0%</c:formatCode>
                <c:ptCount val="22"/>
                <c:pt idx="0">
                  <c:v>7.3971728757079136E-2</c:v>
                </c:pt>
                <c:pt idx="1">
                  <c:v>0.10751548433612168</c:v>
                </c:pt>
                <c:pt idx="2">
                  <c:v>0.1052678638441733</c:v>
                </c:pt>
                <c:pt idx="3">
                  <c:v>9.7310037495461632E-2</c:v>
                </c:pt>
                <c:pt idx="4">
                  <c:v>0.1107582583284199</c:v>
                </c:pt>
                <c:pt idx="5">
                  <c:v>9.5397889989536466E-2</c:v>
                </c:pt>
                <c:pt idx="6">
                  <c:v>8.9481945074536995E-2</c:v>
                </c:pt>
                <c:pt idx="7">
                  <c:v>9.3766107666652498E-2</c:v>
                </c:pt>
                <c:pt idx="8">
                  <c:v>8.740864915798352E-2</c:v>
                </c:pt>
                <c:pt idx="9">
                  <c:v>9.8991135092898919E-2</c:v>
                </c:pt>
                <c:pt idx="10">
                  <c:v>0.10610402082191062</c:v>
                </c:pt>
                <c:pt idx="11">
                  <c:v>9.5839636898751079E-2</c:v>
                </c:pt>
                <c:pt idx="12">
                  <c:v>9.6862348578799606E-2</c:v>
                </c:pt>
                <c:pt idx="13">
                  <c:v>9.6328890186232696E-2</c:v>
                </c:pt>
                <c:pt idx="14">
                  <c:v>8.8694708592049532E-2</c:v>
                </c:pt>
                <c:pt idx="15">
                  <c:v>0.1156922038579824</c:v>
                </c:pt>
                <c:pt idx="16">
                  <c:v>0.10671884010579036</c:v>
                </c:pt>
                <c:pt idx="17">
                  <c:v>0.11093855591958257</c:v>
                </c:pt>
                <c:pt idx="18">
                  <c:v>9.8359422184117307E-2</c:v>
                </c:pt>
                <c:pt idx="19">
                  <c:v>8.8894707333259326E-2</c:v>
                </c:pt>
                <c:pt idx="20">
                  <c:v>9.2963711078540179E-2</c:v>
                </c:pt>
                <c:pt idx="21">
                  <c:v>0.11175697686334196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B-44E8-9678-25A9E8112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8368575"/>
        <c:axId val="2084232880"/>
      </c:lineChart>
      <c:catAx>
        <c:axId val="708364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4226160"/>
        <c:crosses val="autoZero"/>
        <c:auto val="1"/>
        <c:lblAlgn val="ctr"/>
        <c:lblOffset val="100"/>
        <c:noMultiLvlLbl val="0"/>
      </c:catAx>
      <c:valAx>
        <c:axId val="208422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8364863"/>
        <c:crosses val="autoZero"/>
        <c:crossBetween val="between"/>
      </c:valAx>
      <c:valAx>
        <c:axId val="2084232880"/>
        <c:scaling>
          <c:orientation val="minMax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8368575"/>
        <c:crosses val="max"/>
        <c:crossBetween val="between"/>
      </c:valAx>
      <c:catAx>
        <c:axId val="70836857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842328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TRU</a:t>
            </a:r>
            <a:r>
              <a:rPr lang="en-US" baseline="0"/>
              <a:t> after considering Informal Economy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'App. Chg in TRU - with Self-Emp'!$AI$56</c:f>
              <c:strCache>
                <c:ptCount val="1"/>
                <c:pt idx="0">
                  <c:v>Headline TRU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'App. Chg in TRU - with Self-Emp'!$AH$57:$AH$78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Self-Emp'!$AI$57:$AI$78</c:f>
              <c:numCache>
                <c:formatCode>0.0%</c:formatCode>
                <c:ptCount val="22"/>
                <c:pt idx="0">
                  <c:v>0.2847122848033905</c:v>
                </c:pt>
                <c:pt idx="1">
                  <c:v>0.29178029298782349</c:v>
                </c:pt>
                <c:pt idx="2">
                  <c:v>0.2869284451007843</c:v>
                </c:pt>
                <c:pt idx="3">
                  <c:v>0.28169441223144531</c:v>
                </c:pt>
                <c:pt idx="4">
                  <c:v>0.27797245979309082</c:v>
                </c:pt>
                <c:pt idx="5">
                  <c:v>0.29349547624588013</c:v>
                </c:pt>
                <c:pt idx="6">
                  <c:v>0.33613660931587219</c:v>
                </c:pt>
                <c:pt idx="7">
                  <c:v>0.34024810791015625</c:v>
                </c:pt>
                <c:pt idx="8">
                  <c:v>0.33790287375450134</c:v>
                </c:pt>
                <c:pt idx="9">
                  <c:v>0.33263334631919861</c:v>
                </c:pt>
                <c:pt idx="10">
                  <c:v>0.31993573904037476</c:v>
                </c:pt>
                <c:pt idx="11">
                  <c:v>0.30830341577529907</c:v>
                </c:pt>
                <c:pt idx="12">
                  <c:v>0.28958746790885925</c:v>
                </c:pt>
                <c:pt idx="13">
                  <c:v>0.27817338705062866</c:v>
                </c:pt>
                <c:pt idx="14">
                  <c:v>0.26358139514923096</c:v>
                </c:pt>
                <c:pt idx="15">
                  <c:v>0.26570814847946167</c:v>
                </c:pt>
                <c:pt idx="16">
                  <c:v>0.25036245584487915</c:v>
                </c:pt>
                <c:pt idx="17">
                  <c:v>0.28890341520309448</c:v>
                </c:pt>
                <c:pt idx="18">
                  <c:v>0.2530784010887146</c:v>
                </c:pt>
                <c:pt idx="19">
                  <c:v>0.23382087051868439</c:v>
                </c:pt>
                <c:pt idx="20">
                  <c:v>0.23368838429450989</c:v>
                </c:pt>
                <c:pt idx="21">
                  <c:v>0.24393489956855774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52-47EA-9C11-9DDC60E20513}"/>
            </c:ext>
          </c:extLst>
        </c:ser>
        <c:ser>
          <c:idx val="1"/>
          <c:order val="1"/>
          <c:tx>
            <c:strRef>
              <c:f>'App. Chg in TRU - with Self-Emp'!$AJ$56</c:f>
              <c:strCache>
                <c:ptCount val="1"/>
                <c:pt idx="0">
                  <c:v>TRU + Informal Employment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'App. Chg in TRU - with Self-Emp'!$AH$57:$AH$78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Self-Emp'!$AJ$57:$AJ$78</c:f>
              <c:numCache>
                <c:formatCode>0.0%</c:formatCode>
                <c:ptCount val="22"/>
                <c:pt idx="0">
                  <c:v>0.28137674927711487</c:v>
                </c:pt>
                <c:pt idx="1">
                  <c:v>0.29130923748016357</c:v>
                </c:pt>
                <c:pt idx="2">
                  <c:v>0.28922620415687561</c:v>
                </c:pt>
                <c:pt idx="3">
                  <c:v>0.29237109422683716</c:v>
                </c:pt>
                <c:pt idx="4">
                  <c:v>0.27712327241897583</c:v>
                </c:pt>
                <c:pt idx="5">
                  <c:v>0.28385478258132935</c:v>
                </c:pt>
                <c:pt idx="6">
                  <c:v>0.343788743019104</c:v>
                </c:pt>
                <c:pt idx="7">
                  <c:v>0.33892005681991577</c:v>
                </c:pt>
                <c:pt idx="8">
                  <c:v>0.33701732754707336</c:v>
                </c:pt>
                <c:pt idx="9">
                  <c:v>0.33481872081756592</c:v>
                </c:pt>
                <c:pt idx="10">
                  <c:v>0.32435208559036255</c:v>
                </c:pt>
                <c:pt idx="11">
                  <c:v>0.31051343679428101</c:v>
                </c:pt>
                <c:pt idx="12">
                  <c:v>0.31013953685760498</c:v>
                </c:pt>
                <c:pt idx="13">
                  <c:v>0.28913024067878723</c:v>
                </c:pt>
                <c:pt idx="14">
                  <c:v>0.27351438999176025</c:v>
                </c:pt>
                <c:pt idx="15">
                  <c:v>0.28099575638771057</c:v>
                </c:pt>
                <c:pt idx="16">
                  <c:v>0.24763205647468567</c:v>
                </c:pt>
                <c:pt idx="17">
                  <c:v>0.29620859026908875</c:v>
                </c:pt>
                <c:pt idx="18">
                  <c:v>0.25912898778915405</c:v>
                </c:pt>
                <c:pt idx="19">
                  <c:v>0.23320570588111877</c:v>
                </c:pt>
                <c:pt idx="20">
                  <c:v>0.24840652942657471</c:v>
                </c:pt>
                <c:pt idx="21">
                  <c:v>0.24888977408409119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52-47EA-9C11-9DDC60E20513}"/>
            </c:ext>
          </c:extLst>
        </c:ser>
        <c:ser>
          <c:idx val="2"/>
          <c:order val="2"/>
          <c:tx>
            <c:strRef>
              <c:f>'App. Chg in TRU - with Self-Emp'!$AK$56</c:f>
              <c:strCache>
                <c:ptCount val="1"/>
                <c:pt idx="0">
                  <c:v>TRU + Informal Employment + SE Underreporting (30%)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'App. Chg in TRU - with Self-Emp'!$AH$57:$AH$78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Self-Emp'!$AK$57:$AK$78</c:f>
              <c:numCache>
                <c:formatCode>0.0%</c:formatCode>
                <c:ptCount val="22"/>
                <c:pt idx="0">
                  <c:v>0.27625024318695068</c:v>
                </c:pt>
                <c:pt idx="1">
                  <c:v>0.28411942720413208</c:v>
                </c:pt>
                <c:pt idx="2">
                  <c:v>0.28232511878013611</c:v>
                </c:pt>
                <c:pt idx="3">
                  <c:v>0.28536772727966309</c:v>
                </c:pt>
                <c:pt idx="4">
                  <c:v>0.26924622058868408</c:v>
                </c:pt>
                <c:pt idx="5">
                  <c:v>0.27768942713737488</c:v>
                </c:pt>
                <c:pt idx="6">
                  <c:v>0.33830764889717102</c:v>
                </c:pt>
                <c:pt idx="7">
                  <c:v>0.33326095342636108</c:v>
                </c:pt>
                <c:pt idx="8">
                  <c:v>0.33180159330368042</c:v>
                </c:pt>
                <c:pt idx="9">
                  <c:v>0.32889261841773987</c:v>
                </c:pt>
                <c:pt idx="10">
                  <c:v>0.31806787848472595</c:v>
                </c:pt>
                <c:pt idx="11">
                  <c:v>0.30465003848075867</c:v>
                </c:pt>
                <c:pt idx="12">
                  <c:v>0.30404633283615112</c:v>
                </c:pt>
                <c:pt idx="13">
                  <c:v>0.28304013609886169</c:v>
                </c:pt>
                <c:pt idx="14">
                  <c:v>0.26787298917770386</c:v>
                </c:pt>
                <c:pt idx="15">
                  <c:v>0.27376031875610352</c:v>
                </c:pt>
                <c:pt idx="16">
                  <c:v>0.24057354032993317</c:v>
                </c:pt>
                <c:pt idx="17">
                  <c:v>0.28944230079650879</c:v>
                </c:pt>
                <c:pt idx="18">
                  <c:v>0.25274747610092163</c:v>
                </c:pt>
                <c:pt idx="19">
                  <c:v>0.22727970778942108</c:v>
                </c:pt>
                <c:pt idx="20">
                  <c:v>0.24242125451564789</c:v>
                </c:pt>
                <c:pt idx="21">
                  <c:v>0.24176239967346191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52-47EA-9C11-9DDC60E20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1455408"/>
        <c:axId val="1383915808"/>
      </c:lineChart>
      <c:catAx>
        <c:axId val="128145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3915808"/>
        <c:crosses val="autoZero"/>
        <c:auto val="1"/>
        <c:lblAlgn val="ctr"/>
        <c:lblOffset val="100"/>
        <c:noMultiLvlLbl val="0"/>
      </c:catAx>
      <c:valAx>
        <c:axId val="1383915808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145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TRU Out of the Population after considering Informal Economy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4603079751278811E-2"/>
          <c:y val="9.4288108271500345E-2"/>
          <c:w val="0.92838284061415666"/>
          <c:h val="0.75854021826257179"/>
        </c:manualLayout>
      </c:layout>
      <c:lineChart>
        <c:grouping val="standard"/>
        <c:varyColors val="0"/>
        <c:ser>
          <c:idx val="0"/>
          <c:order val="0"/>
          <c:tx>
            <c:strRef>
              <c:f>'App. Chg in TRU - with Self-Emp'!$AI$84</c:f>
              <c:strCache>
                <c:ptCount val="1"/>
                <c:pt idx="0">
                  <c:v>Headline TRU OOP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'App. Chg in TRU - with Self-Emp'!$AH$85:$AH$106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Self-Emp'!$AI$85:$AI$106</c:f>
              <c:numCache>
                <c:formatCode>0.0%</c:formatCode>
                <c:ptCount val="22"/>
                <c:pt idx="0">
                  <c:v>0.52549803256988525</c:v>
                </c:pt>
                <c:pt idx="1">
                  <c:v>0.53166311979293823</c:v>
                </c:pt>
                <c:pt idx="2">
                  <c:v>0.52806615829467773</c:v>
                </c:pt>
                <c:pt idx="3">
                  <c:v>0.52350151538848877</c:v>
                </c:pt>
                <c:pt idx="4">
                  <c:v>0.52188330888748169</c:v>
                </c:pt>
                <c:pt idx="5">
                  <c:v>0.53276139497756958</c:v>
                </c:pt>
                <c:pt idx="6">
                  <c:v>0.56512671709060669</c:v>
                </c:pt>
                <c:pt idx="7">
                  <c:v>0.57229065895080566</c:v>
                </c:pt>
                <c:pt idx="8">
                  <c:v>0.57472860813140869</c:v>
                </c:pt>
                <c:pt idx="9">
                  <c:v>0.57410955429077148</c:v>
                </c:pt>
                <c:pt idx="10">
                  <c:v>0.56893748044967651</c:v>
                </c:pt>
                <c:pt idx="11">
                  <c:v>0.56411635875701904</c:v>
                </c:pt>
                <c:pt idx="12">
                  <c:v>0.55400389432907104</c:v>
                </c:pt>
                <c:pt idx="13">
                  <c:v>0.54555469751358032</c:v>
                </c:pt>
                <c:pt idx="14">
                  <c:v>0.53593027591705322</c:v>
                </c:pt>
                <c:pt idx="15">
                  <c:v>0.53722727298736572</c:v>
                </c:pt>
                <c:pt idx="16">
                  <c:v>0.525840163230896</c:v>
                </c:pt>
                <c:pt idx="17">
                  <c:v>0.55914580821990967</c:v>
                </c:pt>
                <c:pt idx="18">
                  <c:v>0.53824567794799805</c:v>
                </c:pt>
                <c:pt idx="19">
                  <c:v>0.52212214469909668</c:v>
                </c:pt>
                <c:pt idx="20">
                  <c:v>0.51905727386474609</c:v>
                </c:pt>
                <c:pt idx="21">
                  <c:v>0.52543902397155762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07-4E78-AFAA-0343421583DA}"/>
            </c:ext>
          </c:extLst>
        </c:ser>
        <c:ser>
          <c:idx val="1"/>
          <c:order val="1"/>
          <c:tx>
            <c:strRef>
              <c:f>'App. Chg in TRU - with Self-Emp'!$AJ$84</c:f>
              <c:strCache>
                <c:ptCount val="1"/>
                <c:pt idx="0">
                  <c:v>TRU OOP + Informal Employment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'App. Chg in TRU - with Self-Emp'!$AH$85:$AH$106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Self-Emp'!$AJ$85:$AJ$106</c:f>
              <c:numCache>
                <c:formatCode>0.0%</c:formatCode>
                <c:ptCount val="22"/>
                <c:pt idx="0">
                  <c:v>0.51557987928390503</c:v>
                </c:pt>
                <c:pt idx="1">
                  <c:v>0.51996690034866333</c:v>
                </c:pt>
                <c:pt idx="2">
                  <c:v>0.52169764041900635</c:v>
                </c:pt>
                <c:pt idx="3">
                  <c:v>0.52089208364486694</c:v>
                </c:pt>
                <c:pt idx="4">
                  <c:v>0.51360118389129639</c:v>
                </c:pt>
                <c:pt idx="5">
                  <c:v>0.51519203186035156</c:v>
                </c:pt>
                <c:pt idx="6">
                  <c:v>0.55759584903717041</c:v>
                </c:pt>
                <c:pt idx="7">
                  <c:v>0.56114667654037476</c:v>
                </c:pt>
                <c:pt idx="8">
                  <c:v>0.56568866968154907</c:v>
                </c:pt>
                <c:pt idx="9">
                  <c:v>0.5691760778427124</c:v>
                </c:pt>
                <c:pt idx="10">
                  <c:v>0.56256002187728882</c:v>
                </c:pt>
                <c:pt idx="11">
                  <c:v>0.5569608211517334</c:v>
                </c:pt>
                <c:pt idx="12">
                  <c:v>0.5509188175201416</c:v>
                </c:pt>
                <c:pt idx="13">
                  <c:v>0.54084694385528564</c:v>
                </c:pt>
                <c:pt idx="14">
                  <c:v>0.5321277379989624</c:v>
                </c:pt>
                <c:pt idx="15">
                  <c:v>0.53387439250946045</c:v>
                </c:pt>
                <c:pt idx="16">
                  <c:v>0.51747316122055054</c:v>
                </c:pt>
                <c:pt idx="17">
                  <c:v>0.55287051200866699</c:v>
                </c:pt>
                <c:pt idx="18">
                  <c:v>0.53001892566680908</c:v>
                </c:pt>
                <c:pt idx="19">
                  <c:v>0.5128929615020752</c:v>
                </c:pt>
                <c:pt idx="20">
                  <c:v>0.51492685079574585</c:v>
                </c:pt>
                <c:pt idx="21">
                  <c:v>0.52105545997619629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07-4E78-AFAA-0343421583DA}"/>
            </c:ext>
          </c:extLst>
        </c:ser>
        <c:ser>
          <c:idx val="2"/>
          <c:order val="2"/>
          <c:tx>
            <c:strRef>
              <c:f>'App. Chg in TRU - with Self-Emp'!$AK$84</c:f>
              <c:strCache>
                <c:ptCount val="1"/>
                <c:pt idx="0">
                  <c:v>TRU OOP + Informal Employment + SE Underreporting (30%)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'App. Chg in TRU - with Self-Emp'!$AH$85:$AH$106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Self-Emp'!$AK$85:$AK$106</c:f>
              <c:numCache>
                <c:formatCode>0.0%</c:formatCode>
                <c:ptCount val="22"/>
                <c:pt idx="0">
                  <c:v>0.51200973987579346</c:v>
                </c:pt>
                <c:pt idx="1">
                  <c:v>0.51484304666519165</c:v>
                </c:pt>
                <c:pt idx="2">
                  <c:v>0.51670026779174805</c:v>
                </c:pt>
                <c:pt idx="3">
                  <c:v>0.51597219705581665</c:v>
                </c:pt>
                <c:pt idx="4">
                  <c:v>0.508026123046875</c:v>
                </c:pt>
                <c:pt idx="5">
                  <c:v>0.51078295707702637</c:v>
                </c:pt>
                <c:pt idx="6">
                  <c:v>0.55375123023986816</c:v>
                </c:pt>
                <c:pt idx="7">
                  <c:v>0.55719661712646484</c:v>
                </c:pt>
                <c:pt idx="8">
                  <c:v>0.56202423572540283</c:v>
                </c:pt>
                <c:pt idx="9">
                  <c:v>0.5650327205657959</c:v>
                </c:pt>
                <c:pt idx="10">
                  <c:v>0.55818712711334229</c:v>
                </c:pt>
                <c:pt idx="11">
                  <c:v>0.55306488275527954</c:v>
                </c:pt>
                <c:pt idx="12">
                  <c:v>0.54681903123855591</c:v>
                </c:pt>
                <c:pt idx="13">
                  <c:v>0.53671884536743164</c:v>
                </c:pt>
                <c:pt idx="14">
                  <c:v>0.52836710214614868</c:v>
                </c:pt>
                <c:pt idx="15">
                  <c:v>0.52903944253921509</c:v>
                </c:pt>
                <c:pt idx="16">
                  <c:v>0.51281231641769409</c:v>
                </c:pt>
                <c:pt idx="17">
                  <c:v>0.5483708381652832</c:v>
                </c:pt>
                <c:pt idx="18">
                  <c:v>0.52584195137023926</c:v>
                </c:pt>
                <c:pt idx="19">
                  <c:v>0.50900602340698242</c:v>
                </c:pt>
                <c:pt idx="20">
                  <c:v>0.51093631982803345</c:v>
                </c:pt>
                <c:pt idx="21">
                  <c:v>0.51635152101516724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07-4E78-AFAA-0343421583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5165664"/>
        <c:axId val="1326676240"/>
      </c:lineChart>
      <c:catAx>
        <c:axId val="73516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6676240"/>
        <c:crosses val="autoZero"/>
        <c:auto val="1"/>
        <c:lblAlgn val="ctr"/>
        <c:lblOffset val="100"/>
        <c:noMultiLvlLbl val="0"/>
      </c:catAx>
      <c:valAx>
        <c:axId val="1326676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5165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Incidence of SE Underreporting Income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'App. Chg in TRU - with Self-Emp'!$AC$84</c:f>
              <c:strCache>
                <c:ptCount val="1"/>
                <c:pt idx="0">
                  <c:v>Fall in functional unemployment for SE workers**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'App. Chg in TRU - with Self-Emp'!$A$85:$A$106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Self-Emp'!$AC$85:$AC$106</c:f>
              <c:numCache>
                <c:formatCode>0.0%</c:formatCode>
                <c:ptCount val="22"/>
                <c:pt idx="0">
                  <c:v>4.9260139465332031E-2</c:v>
                </c:pt>
                <c:pt idx="1">
                  <c:v>6.9666683673858643E-2</c:v>
                </c:pt>
                <c:pt idx="2">
                  <c:v>6.8503737449645996E-2</c:v>
                </c:pt>
                <c:pt idx="3">
                  <c:v>6.6764175891876221E-2</c:v>
                </c:pt>
                <c:pt idx="4">
                  <c:v>7.6228022575378418E-2</c:v>
                </c:pt>
                <c:pt idx="5">
                  <c:v>6.1021566390991211E-2</c:v>
                </c:pt>
                <c:pt idx="6">
                  <c:v>5.5120348930358887E-2</c:v>
                </c:pt>
                <c:pt idx="7">
                  <c:v>5.8252036571502686E-2</c:v>
                </c:pt>
                <c:pt idx="8">
                  <c:v>5.54770827293396E-2</c:v>
                </c:pt>
                <c:pt idx="9">
                  <c:v>6.3048958778381348E-2</c:v>
                </c:pt>
                <c:pt idx="10">
                  <c:v>6.8074345588684082E-2</c:v>
                </c:pt>
                <c:pt idx="11">
                  <c:v>6.1766505241394043E-2</c:v>
                </c:pt>
                <c:pt idx="12">
                  <c:v>6.4467787742614746E-2</c:v>
                </c:pt>
                <c:pt idx="13">
                  <c:v>6.4385414123535156E-2</c:v>
                </c:pt>
                <c:pt idx="14">
                  <c:v>5.9364855289459229E-2</c:v>
                </c:pt>
                <c:pt idx="15">
                  <c:v>7.652050256729126E-2</c:v>
                </c:pt>
                <c:pt idx="16">
                  <c:v>7.3089480400085449E-2</c:v>
                </c:pt>
                <c:pt idx="17">
                  <c:v>6.8283259868621826E-2</c:v>
                </c:pt>
                <c:pt idx="18">
                  <c:v>6.3071787357330322E-2</c:v>
                </c:pt>
                <c:pt idx="19">
                  <c:v>5.923694372177124E-2</c:v>
                </c:pt>
                <c:pt idx="20">
                  <c:v>6.1595916748046875E-2</c:v>
                </c:pt>
                <c:pt idx="21">
                  <c:v>7.1688592433929443E-2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9A-4B42-828B-D18AF4C2C0B1}"/>
            </c:ext>
          </c:extLst>
        </c:ser>
        <c:ser>
          <c:idx val="1"/>
          <c:order val="1"/>
          <c:tx>
            <c:strRef>
              <c:f>'App. Chg in TRU - with Self-Emp'!$AD$84</c:f>
              <c:strCache>
                <c:ptCount val="1"/>
                <c:pt idx="0">
                  <c:v>Fall in TRU OOP because of SE underreporting income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'App. Chg in TRU - with Self-Emp'!$A$85:$A$106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Self-Emp'!$AD$85:$AD$106</c:f>
              <c:numCache>
                <c:formatCode>0.0%</c:formatCode>
                <c:ptCount val="22"/>
                <c:pt idx="0">
                  <c:v>3.570154812993831E-3</c:v>
                </c:pt>
                <c:pt idx="1">
                  <c:v>5.1238318326548571E-3</c:v>
                </c:pt>
                <c:pt idx="2">
                  <c:v>4.9973467343940037E-3</c:v>
                </c:pt>
                <c:pt idx="3">
                  <c:v>4.9198814397037882E-3</c:v>
                </c:pt>
                <c:pt idx="4">
                  <c:v>5.5750681145383396E-3</c:v>
                </c:pt>
                <c:pt idx="5">
                  <c:v>4.4090606645939001E-3</c:v>
                </c:pt>
                <c:pt idx="6">
                  <c:v>3.8446244507125416E-3</c:v>
                </c:pt>
                <c:pt idx="7">
                  <c:v>3.9500359574952126E-3</c:v>
                </c:pt>
                <c:pt idx="8">
                  <c:v>3.6644483554132412E-3</c:v>
                </c:pt>
                <c:pt idx="9">
                  <c:v>4.143337869503938E-3</c:v>
                </c:pt>
                <c:pt idx="10">
                  <c:v>4.3729210196560286E-3</c:v>
                </c:pt>
                <c:pt idx="11">
                  <c:v>3.8959417939188334E-3</c:v>
                </c:pt>
                <c:pt idx="12">
                  <c:v>4.0997767507534588E-3</c:v>
                </c:pt>
                <c:pt idx="13">
                  <c:v>4.1280905162194292E-3</c:v>
                </c:pt>
                <c:pt idx="14">
                  <c:v>3.7606384996617948E-3</c:v>
                </c:pt>
                <c:pt idx="15">
                  <c:v>4.834968177041099E-3</c:v>
                </c:pt>
                <c:pt idx="16">
                  <c:v>4.6608440444467769E-3</c:v>
                </c:pt>
                <c:pt idx="17">
                  <c:v>4.4996537395430858E-3</c:v>
                </c:pt>
                <c:pt idx="18">
                  <c:v>4.1769809337821595E-3</c:v>
                </c:pt>
                <c:pt idx="19">
                  <c:v>3.8869104364583906E-3</c:v>
                </c:pt>
                <c:pt idx="20">
                  <c:v>3.9905591438725851E-3</c:v>
                </c:pt>
                <c:pt idx="21">
                  <c:v>4.7039595870954631E-3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9A-4B42-828B-D18AF4C2C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21483072"/>
        <c:axId val="934417232"/>
      </c:barChart>
      <c:lineChart>
        <c:grouping val="standard"/>
        <c:varyColors val="0"/>
        <c:ser>
          <c:idx val="2"/>
          <c:order val="2"/>
          <c:tx>
            <c:strRef>
              <c:f>'App. Chg in TRU - with Self-Emp'!$AE$84</c:f>
              <c:strCache>
                <c:ptCount val="1"/>
                <c:pt idx="0">
                  <c:v>Headline TRU OOP</c:v>
                </c:pt>
              </c:strCache>
            </c:strRef>
          </c:tx>
          <c:spPr>
            <a:ln w="158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'App. Chg in TRU - with Self-Emp'!$A$85:$A$106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in TRU - with Self-Emp'!$AE$85:$AE$106</c:f>
              <c:numCache>
                <c:formatCode>0.0%</c:formatCode>
                <c:ptCount val="22"/>
                <c:pt idx="0">
                  <c:v>0.52549803256988525</c:v>
                </c:pt>
                <c:pt idx="1">
                  <c:v>0.53166311979293823</c:v>
                </c:pt>
                <c:pt idx="2">
                  <c:v>0.52806615829467773</c:v>
                </c:pt>
                <c:pt idx="3">
                  <c:v>0.52350151538848877</c:v>
                </c:pt>
                <c:pt idx="4">
                  <c:v>0.52188330888748169</c:v>
                </c:pt>
                <c:pt idx="5">
                  <c:v>0.53276139497756958</c:v>
                </c:pt>
                <c:pt idx="6">
                  <c:v>0.56512671709060669</c:v>
                </c:pt>
                <c:pt idx="7">
                  <c:v>0.57229065895080566</c:v>
                </c:pt>
                <c:pt idx="8">
                  <c:v>0.57472860813140869</c:v>
                </c:pt>
                <c:pt idx="9">
                  <c:v>0.57410955429077148</c:v>
                </c:pt>
                <c:pt idx="10">
                  <c:v>0.56893748044967651</c:v>
                </c:pt>
                <c:pt idx="11">
                  <c:v>0.56411635875701904</c:v>
                </c:pt>
                <c:pt idx="12">
                  <c:v>0.55400389432907104</c:v>
                </c:pt>
                <c:pt idx="13">
                  <c:v>0.54555469751358032</c:v>
                </c:pt>
                <c:pt idx="14">
                  <c:v>0.53593027591705322</c:v>
                </c:pt>
                <c:pt idx="15">
                  <c:v>0.53722727298736572</c:v>
                </c:pt>
                <c:pt idx="16">
                  <c:v>0.525840163230896</c:v>
                </c:pt>
                <c:pt idx="17">
                  <c:v>0.55914580821990967</c:v>
                </c:pt>
                <c:pt idx="18">
                  <c:v>0.53824567794799805</c:v>
                </c:pt>
                <c:pt idx="19">
                  <c:v>0.52212214469909668</c:v>
                </c:pt>
                <c:pt idx="20">
                  <c:v>0.51905727386474609</c:v>
                </c:pt>
                <c:pt idx="21">
                  <c:v>0.52543902397155762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9A-4B42-828B-D18AF4C2C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1483072"/>
        <c:axId val="934417232"/>
      </c:lineChart>
      <c:catAx>
        <c:axId val="92148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4417232"/>
        <c:crosses val="autoZero"/>
        <c:auto val="1"/>
        <c:lblAlgn val="ctr"/>
        <c:lblOffset val="100"/>
        <c:noMultiLvlLbl val="0"/>
      </c:catAx>
      <c:valAx>
        <c:axId val="934417232"/>
        <c:scaling>
          <c:orientation val="minMax"/>
          <c:max val="0.6000000000000000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148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Informal Employment Estimates Including All</a:t>
            </a:r>
            <a:r>
              <a:rPr lang="en-US" baseline="0"/>
              <a:t> Selling Activities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'Selling Goods Robustness Check'!$B$27</c:f>
              <c:strCache>
                <c:ptCount val="1"/>
                <c:pt idx="0">
                  <c:v>Informal Workers Population Excluding Selling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'Selling Goods Robustness Check'!$A$28:$A$49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'Selling Goods Robustness Check'!$B$28:$B$49</c:f>
              <c:numCache>
                <c:formatCode>_(* #,##0_);_(* \(#,##0\);_(* "-"??_);_(@_)</c:formatCode>
                <c:ptCount val="22"/>
                <c:pt idx="0">
                  <c:v>9582815.703125</c:v>
                </c:pt>
                <c:pt idx="1">
                  <c:v>9432706.828125</c:v>
                </c:pt>
                <c:pt idx="2">
                  <c:v>7332991.75</c:v>
                </c:pt>
                <c:pt idx="3">
                  <c:v>5762571.6640625</c:v>
                </c:pt>
                <c:pt idx="4">
                  <c:v>7592634.328125</c:v>
                </c:pt>
                <c:pt idx="5">
                  <c:v>10584062.3984375</c:v>
                </c:pt>
                <c:pt idx="6">
                  <c:v>9626175.125</c:v>
                </c:pt>
                <c:pt idx="7">
                  <c:v>9453569.671875</c:v>
                </c:pt>
                <c:pt idx="8">
                  <c:v>7682597.125</c:v>
                </c:pt>
                <c:pt idx="9">
                  <c:v>6795374.46875</c:v>
                </c:pt>
                <c:pt idx="10">
                  <c:v>6423764.375</c:v>
                </c:pt>
                <c:pt idx="11">
                  <c:v>5726071.09375</c:v>
                </c:pt>
                <c:pt idx="12">
                  <c:v>9199112.8359375</c:v>
                </c:pt>
                <c:pt idx="13">
                  <c:v>10375335.9609375</c:v>
                </c:pt>
                <c:pt idx="14">
                  <c:v>7482356.3828125</c:v>
                </c:pt>
                <c:pt idx="15">
                  <c:v>5927353.11328125</c:v>
                </c:pt>
                <c:pt idx="16">
                  <c:v>8028980.75</c:v>
                </c:pt>
                <c:pt idx="17">
                  <c:v>8789157.04296875</c:v>
                </c:pt>
                <c:pt idx="18">
                  <c:v>8278362.3125</c:v>
                </c:pt>
                <c:pt idx="19">
                  <c:v>5807960.67578125</c:v>
                </c:pt>
                <c:pt idx="20">
                  <c:v>9688570.171875</c:v>
                </c:pt>
                <c:pt idx="21">
                  <c:v>4676288.955078125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E5-4073-B14A-308B13BFFFDF}"/>
            </c:ext>
          </c:extLst>
        </c:ser>
        <c:ser>
          <c:idx val="2"/>
          <c:order val="2"/>
          <c:tx>
            <c:strRef>
              <c:f>'Selling Goods Robustness Check'!$D$27</c:f>
              <c:strCache>
                <c:ptCount val="1"/>
                <c:pt idx="0">
                  <c:v>Added Informal Workers from Selling</c:v>
                </c:pt>
              </c:strCache>
            </c:strRef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'Selling Goods Robustness Check'!$A$28:$A$49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'Selling Goods Robustness Check'!$D$28:$D$49</c:f>
              <c:numCache>
                <c:formatCode>_(* #,##0_);_(* \(#,##0\);_(* "-"??_);_(@_)</c:formatCode>
                <c:ptCount val="22"/>
                <c:pt idx="0">
                  <c:v>3445651.671875</c:v>
                </c:pt>
                <c:pt idx="1">
                  <c:v>3478151.796875</c:v>
                </c:pt>
                <c:pt idx="2">
                  <c:v>5905494</c:v>
                </c:pt>
                <c:pt idx="3">
                  <c:v>5892416.9609375</c:v>
                </c:pt>
                <c:pt idx="4">
                  <c:v>6274503.046875</c:v>
                </c:pt>
                <c:pt idx="5">
                  <c:v>5916983.3515625</c:v>
                </c:pt>
                <c:pt idx="6">
                  <c:v>7112716.625</c:v>
                </c:pt>
                <c:pt idx="7">
                  <c:v>7084318.828125</c:v>
                </c:pt>
                <c:pt idx="8">
                  <c:v>8200122.875</c:v>
                </c:pt>
                <c:pt idx="9">
                  <c:v>6646170.78125</c:v>
                </c:pt>
                <c:pt idx="10">
                  <c:v>5976069.75</c:v>
                </c:pt>
                <c:pt idx="11">
                  <c:v>7506756.03125</c:v>
                </c:pt>
                <c:pt idx="12">
                  <c:v>7050083.4140625</c:v>
                </c:pt>
                <c:pt idx="13">
                  <c:v>6389977.2890625</c:v>
                </c:pt>
                <c:pt idx="14">
                  <c:v>6943261.1171875</c:v>
                </c:pt>
                <c:pt idx="15">
                  <c:v>9154748.88671875</c:v>
                </c:pt>
                <c:pt idx="16">
                  <c:v>10814559</c:v>
                </c:pt>
                <c:pt idx="17">
                  <c:v>7098588.95703125</c:v>
                </c:pt>
                <c:pt idx="18">
                  <c:v>8595634.6875</c:v>
                </c:pt>
                <c:pt idx="19">
                  <c:v>8690585.44921875</c:v>
                </c:pt>
                <c:pt idx="20">
                  <c:v>10329615.078125</c:v>
                </c:pt>
                <c:pt idx="21">
                  <c:v>6948604.044921875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E5-4073-B14A-308B13BFFF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354911"/>
        <c:axId val="5059359"/>
      </c:barChart>
      <c:lineChart>
        <c:grouping val="standard"/>
        <c:varyColors val="0"/>
        <c:ser>
          <c:idx val="1"/>
          <c:order val="1"/>
          <c:tx>
            <c:strRef>
              <c:f>'Selling Goods Robustness Check'!$C$27</c:f>
              <c:strCache>
                <c:ptCount val="1"/>
                <c:pt idx="0">
                  <c:v>Informal Workers Population Including Selling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'Selling Goods Robustness Check'!$A$28:$A$49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'Selling Goods Robustness Check'!$C$28:$C$49</c:f>
              <c:numCache>
                <c:formatCode>_(* #,##0_);_(* \(#,##0\);_(* "-"??_);_(@_)</c:formatCode>
                <c:ptCount val="22"/>
                <c:pt idx="0">
                  <c:v>13028467.375</c:v>
                </c:pt>
                <c:pt idx="1">
                  <c:v>12910858.625</c:v>
                </c:pt>
                <c:pt idx="2">
                  <c:v>13238485.75</c:v>
                </c:pt>
                <c:pt idx="3">
                  <c:v>11654988.625</c:v>
                </c:pt>
                <c:pt idx="4">
                  <c:v>13867137.375</c:v>
                </c:pt>
                <c:pt idx="5">
                  <c:v>16501045.75</c:v>
                </c:pt>
                <c:pt idx="6">
                  <c:v>16738891.75</c:v>
                </c:pt>
                <c:pt idx="7">
                  <c:v>16537888.5</c:v>
                </c:pt>
                <c:pt idx="8">
                  <c:v>15882720</c:v>
                </c:pt>
                <c:pt idx="9">
                  <c:v>13441545.25</c:v>
                </c:pt>
                <c:pt idx="10">
                  <c:v>12399834.125</c:v>
                </c:pt>
                <c:pt idx="11">
                  <c:v>13232827.125</c:v>
                </c:pt>
                <c:pt idx="12">
                  <c:v>16249196.25</c:v>
                </c:pt>
                <c:pt idx="13">
                  <c:v>16765313.25</c:v>
                </c:pt>
                <c:pt idx="14">
                  <c:v>14425617.5</c:v>
                </c:pt>
                <c:pt idx="15">
                  <c:v>15082102</c:v>
                </c:pt>
                <c:pt idx="16">
                  <c:v>18843539.75</c:v>
                </c:pt>
                <c:pt idx="17">
                  <c:v>15887746</c:v>
                </c:pt>
                <c:pt idx="18">
                  <c:v>16873997</c:v>
                </c:pt>
                <c:pt idx="19">
                  <c:v>14498546.125</c:v>
                </c:pt>
                <c:pt idx="20">
                  <c:v>20018185.25</c:v>
                </c:pt>
                <c:pt idx="21">
                  <c:v>11624893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FE5-4073-B14A-308B13BFFF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54911"/>
        <c:axId val="5059359"/>
      </c:lineChart>
      <c:catAx>
        <c:axId val="15354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9359"/>
        <c:crosses val="autoZero"/>
        <c:auto val="1"/>
        <c:lblAlgn val="ctr"/>
        <c:lblOffset val="100"/>
        <c:noMultiLvlLbl val="0"/>
      </c:catAx>
      <c:valAx>
        <c:axId val="5059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54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717393753811076"/>
          <c:y val="0.88815720403370635"/>
          <c:w val="0.8609465258527349"/>
          <c:h val="8.65545792283210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Change</a:t>
            </a:r>
            <a:r>
              <a:rPr lang="en-US" baseline="0"/>
              <a:t> in Functional Employment from Including Selling Activities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'Selling Goods Robustness Check'!$D$27</c:f>
              <c:strCache>
                <c:ptCount val="1"/>
                <c:pt idx="0">
                  <c:v>Added Informal Workers from Selling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'Selling Goods Robustness Check'!$A$28:$A$49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'Selling Goods Robustness Check'!$D$28:$D$49</c:f>
              <c:numCache>
                <c:formatCode>_(* #,##0_);_(* \(#,##0\);_(* "-"??_);_(@_)</c:formatCode>
                <c:ptCount val="22"/>
                <c:pt idx="0">
                  <c:v>3445651.671875</c:v>
                </c:pt>
                <c:pt idx="1">
                  <c:v>3478151.796875</c:v>
                </c:pt>
                <c:pt idx="2">
                  <c:v>5905494</c:v>
                </c:pt>
                <c:pt idx="3">
                  <c:v>5892416.9609375</c:v>
                </c:pt>
                <c:pt idx="4">
                  <c:v>6274503.046875</c:v>
                </c:pt>
                <c:pt idx="5">
                  <c:v>5916983.3515625</c:v>
                </c:pt>
                <c:pt idx="6">
                  <c:v>7112716.625</c:v>
                </c:pt>
                <c:pt idx="7">
                  <c:v>7084318.828125</c:v>
                </c:pt>
                <c:pt idx="8">
                  <c:v>8200122.875</c:v>
                </c:pt>
                <c:pt idx="9">
                  <c:v>6646170.78125</c:v>
                </c:pt>
                <c:pt idx="10">
                  <c:v>5976069.75</c:v>
                </c:pt>
                <c:pt idx="11">
                  <c:v>7506756.03125</c:v>
                </c:pt>
                <c:pt idx="12">
                  <c:v>7050083.4140625</c:v>
                </c:pt>
                <c:pt idx="13">
                  <c:v>6389977.2890625</c:v>
                </c:pt>
                <c:pt idx="14">
                  <c:v>6943261.1171875</c:v>
                </c:pt>
                <c:pt idx="15">
                  <c:v>9154748.88671875</c:v>
                </c:pt>
                <c:pt idx="16">
                  <c:v>10814559</c:v>
                </c:pt>
                <c:pt idx="17">
                  <c:v>7098588.95703125</c:v>
                </c:pt>
                <c:pt idx="18">
                  <c:v>8595634.6875</c:v>
                </c:pt>
                <c:pt idx="19">
                  <c:v>8690585.44921875</c:v>
                </c:pt>
                <c:pt idx="20">
                  <c:v>10329615.078125</c:v>
                </c:pt>
                <c:pt idx="21">
                  <c:v>6948604.044921875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00-4B63-BD91-F119272A216E}"/>
            </c:ext>
          </c:extLst>
        </c:ser>
        <c:ser>
          <c:idx val="1"/>
          <c:order val="1"/>
          <c:tx>
            <c:strRef>
              <c:f>'Selling Goods Robustness Check'!$E$27</c:f>
              <c:strCache>
                <c:ptCount val="1"/>
                <c:pt idx="0">
                  <c:v>Added Functional Employment from Selling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'Selling Goods Robustness Check'!$A$28:$A$49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'Selling Goods Robustness Check'!$E$28:$E$49</c:f>
              <c:numCache>
                <c:formatCode>_(* #,##0_);_(* \(#,##0\);_(* "-"??_);_(@_)</c:formatCode>
                <c:ptCount val="22"/>
                <c:pt idx="0">
                  <c:v>282176</c:v>
                </c:pt>
                <c:pt idx="1">
                  <c:v>655344</c:v>
                </c:pt>
                <c:pt idx="2">
                  <c:v>1228800</c:v>
                </c:pt>
                <c:pt idx="3">
                  <c:v>1652176</c:v>
                </c:pt>
                <c:pt idx="4">
                  <c:v>721888</c:v>
                </c:pt>
                <c:pt idx="5">
                  <c:v>1001896</c:v>
                </c:pt>
                <c:pt idx="6">
                  <c:v>1753576</c:v>
                </c:pt>
                <c:pt idx="7">
                  <c:v>1406816</c:v>
                </c:pt>
                <c:pt idx="8">
                  <c:v>3585048</c:v>
                </c:pt>
                <c:pt idx="9">
                  <c:v>1479448</c:v>
                </c:pt>
                <c:pt idx="10">
                  <c:v>1762248</c:v>
                </c:pt>
                <c:pt idx="11">
                  <c:v>610616</c:v>
                </c:pt>
                <c:pt idx="12">
                  <c:v>557968</c:v>
                </c:pt>
                <c:pt idx="13">
                  <c:v>1365704</c:v>
                </c:pt>
                <c:pt idx="14">
                  <c:v>1341656</c:v>
                </c:pt>
                <c:pt idx="15">
                  <c:v>927032</c:v>
                </c:pt>
                <c:pt idx="16">
                  <c:v>3856328</c:v>
                </c:pt>
                <c:pt idx="17">
                  <c:v>1409968</c:v>
                </c:pt>
                <c:pt idx="18">
                  <c:v>2527264</c:v>
                </c:pt>
                <c:pt idx="19">
                  <c:v>2156976</c:v>
                </c:pt>
                <c:pt idx="20">
                  <c:v>1672456</c:v>
                </c:pt>
                <c:pt idx="21">
                  <c:v>789768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00-4B63-BD91-F119272A2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1455888"/>
        <c:axId val="1935393808"/>
      </c:barChart>
      <c:catAx>
        <c:axId val="128145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5393808"/>
        <c:crosses val="autoZero"/>
        <c:auto val="1"/>
        <c:lblAlgn val="ctr"/>
        <c:lblOffset val="100"/>
        <c:noMultiLvlLbl val="0"/>
      </c:catAx>
      <c:valAx>
        <c:axId val="1935393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1455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799937494031545"/>
          <c:y val="0.9300220150024433"/>
          <c:w val="0.69297589179522345"/>
          <c:h val="5.3983103359680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'Selling Goods Robustness Check'!$B$57</c:f>
              <c:strCache>
                <c:ptCount val="1"/>
                <c:pt idx="0">
                  <c:v>Headline TRU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'Selling Goods Robustness Check'!$A$58:$A$79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'Selling Goods Robustness Check'!$B$58:$B$79</c:f>
              <c:numCache>
                <c:formatCode>0.0%</c:formatCode>
                <c:ptCount val="22"/>
                <c:pt idx="0">
                  <c:v>0.2847122848033905</c:v>
                </c:pt>
                <c:pt idx="1">
                  <c:v>0.29178029298782349</c:v>
                </c:pt>
                <c:pt idx="2">
                  <c:v>0.2869284451007843</c:v>
                </c:pt>
                <c:pt idx="3">
                  <c:v>0.28169441223144531</c:v>
                </c:pt>
                <c:pt idx="4">
                  <c:v>0.27797245979309082</c:v>
                </c:pt>
                <c:pt idx="5">
                  <c:v>0.29349547624588013</c:v>
                </c:pt>
                <c:pt idx="6">
                  <c:v>0.33613660931587219</c:v>
                </c:pt>
                <c:pt idx="7">
                  <c:v>0.34024810791015625</c:v>
                </c:pt>
                <c:pt idx="8">
                  <c:v>0.33790287375450134</c:v>
                </c:pt>
                <c:pt idx="9">
                  <c:v>0.33263334631919861</c:v>
                </c:pt>
                <c:pt idx="10">
                  <c:v>0.31993573904037476</c:v>
                </c:pt>
                <c:pt idx="11">
                  <c:v>0.30830341577529907</c:v>
                </c:pt>
                <c:pt idx="12">
                  <c:v>0.28958746790885925</c:v>
                </c:pt>
                <c:pt idx="13">
                  <c:v>0.27817338705062866</c:v>
                </c:pt>
                <c:pt idx="14">
                  <c:v>0.26358139514923096</c:v>
                </c:pt>
                <c:pt idx="15">
                  <c:v>0.26570814847946167</c:v>
                </c:pt>
                <c:pt idx="16">
                  <c:v>0.25036245584487915</c:v>
                </c:pt>
                <c:pt idx="17">
                  <c:v>0.28890341520309448</c:v>
                </c:pt>
                <c:pt idx="18">
                  <c:v>0.2530784010887146</c:v>
                </c:pt>
                <c:pt idx="19">
                  <c:v>0.23382087051868439</c:v>
                </c:pt>
                <c:pt idx="20">
                  <c:v>0.23368838429450989</c:v>
                </c:pt>
                <c:pt idx="21">
                  <c:v>0.24393489956855774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5-4D15-BF60-3A1E1427DCE7}"/>
            </c:ext>
          </c:extLst>
        </c:ser>
        <c:ser>
          <c:idx val="1"/>
          <c:order val="1"/>
          <c:tx>
            <c:strRef>
              <c:f>'Selling Goods Robustness Check'!$D$57</c:f>
              <c:strCache>
                <c:ptCount val="1"/>
                <c:pt idx="0">
                  <c:v>TRU with Informality Including Selling*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'Selling Goods Robustness Check'!$A$58:$A$79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'Selling Goods Robustness Check'!$D$58:$D$79</c:f>
              <c:numCache>
                <c:formatCode>0.0%</c:formatCode>
                <c:ptCount val="22"/>
                <c:pt idx="0">
                  <c:v>0.283043682575225</c:v>
                </c:pt>
                <c:pt idx="1">
                  <c:v>0.29012483358383101</c:v>
                </c:pt>
                <c:pt idx="2">
                  <c:v>0.297951340675354</c:v>
                </c:pt>
                <c:pt idx="3">
                  <c:v>0.28872075676918002</c:v>
                </c:pt>
                <c:pt idx="4">
                  <c:v>0.280739456415176</c:v>
                </c:pt>
                <c:pt idx="5">
                  <c:v>0.28514841198921198</c:v>
                </c:pt>
                <c:pt idx="6">
                  <c:v>0.34089902043342502</c:v>
                </c:pt>
                <c:pt idx="7">
                  <c:v>0.34122577309608398</c:v>
                </c:pt>
                <c:pt idx="8">
                  <c:v>0.32947653532028098</c:v>
                </c:pt>
                <c:pt idx="9">
                  <c:v>0.330465048551559</c:v>
                </c:pt>
                <c:pt idx="10">
                  <c:v>0.31798794865608199</c:v>
                </c:pt>
                <c:pt idx="11">
                  <c:v>0.31614589691162098</c:v>
                </c:pt>
                <c:pt idx="12">
                  <c:v>0.31990829110145502</c:v>
                </c:pt>
                <c:pt idx="13">
                  <c:v>0.28804111480712802</c:v>
                </c:pt>
                <c:pt idx="14">
                  <c:v>0.28032526373863198</c:v>
                </c:pt>
                <c:pt idx="15">
                  <c:v>0.28547450900077798</c:v>
                </c:pt>
                <c:pt idx="16">
                  <c:v>0.23650190234184201</c:v>
                </c:pt>
                <c:pt idx="17">
                  <c:v>0.29620328545570301</c:v>
                </c:pt>
                <c:pt idx="18">
                  <c:v>0.26210916042327798</c:v>
                </c:pt>
                <c:pt idx="19">
                  <c:v>0.24330919981002799</c:v>
                </c:pt>
                <c:pt idx="20">
                  <c:v>0.25834178924560502</c:v>
                </c:pt>
                <c:pt idx="21">
                  <c:v>0.25619056820869401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5-4D15-BF60-3A1E1427DCE7}"/>
            </c:ext>
          </c:extLst>
        </c:ser>
        <c:ser>
          <c:idx val="2"/>
          <c:order val="2"/>
          <c:tx>
            <c:strRef>
              <c:f>'Selling Goods Robustness Check'!$J$57</c:f>
              <c:strCache>
                <c:ptCount val="1"/>
                <c:pt idx="0">
                  <c:v>TRU with Informality Excluding Selling*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'Selling Goods Robustness Check'!$A$58:$A$79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'Selling Goods Robustness Check'!$J$58:$J$79</c:f>
              <c:numCache>
                <c:formatCode>0.0%</c:formatCode>
                <c:ptCount val="22"/>
                <c:pt idx="0">
                  <c:v>0.28137674927711487</c:v>
                </c:pt>
                <c:pt idx="1">
                  <c:v>0.29130923748016357</c:v>
                </c:pt>
                <c:pt idx="2">
                  <c:v>0.28922620415687561</c:v>
                </c:pt>
                <c:pt idx="3">
                  <c:v>0.29237109422683716</c:v>
                </c:pt>
                <c:pt idx="4">
                  <c:v>0.27712327241897583</c:v>
                </c:pt>
                <c:pt idx="5">
                  <c:v>0.28385478258132935</c:v>
                </c:pt>
                <c:pt idx="6">
                  <c:v>0.343788743019104</c:v>
                </c:pt>
                <c:pt idx="7">
                  <c:v>0.33892005681991577</c:v>
                </c:pt>
                <c:pt idx="8">
                  <c:v>0.33701732754707336</c:v>
                </c:pt>
                <c:pt idx="9">
                  <c:v>0.33481872081756592</c:v>
                </c:pt>
                <c:pt idx="10">
                  <c:v>0.32435208559036255</c:v>
                </c:pt>
                <c:pt idx="11">
                  <c:v>0.31051343679428101</c:v>
                </c:pt>
                <c:pt idx="12">
                  <c:v>0.31013953685760498</c:v>
                </c:pt>
                <c:pt idx="13">
                  <c:v>0.28913024067878723</c:v>
                </c:pt>
                <c:pt idx="14">
                  <c:v>0.27351438999176025</c:v>
                </c:pt>
                <c:pt idx="15">
                  <c:v>0.28099575638771057</c:v>
                </c:pt>
                <c:pt idx="16">
                  <c:v>0.24763205647468567</c:v>
                </c:pt>
                <c:pt idx="17">
                  <c:v>0.29620859026908875</c:v>
                </c:pt>
                <c:pt idx="18">
                  <c:v>0.25912898778915405</c:v>
                </c:pt>
                <c:pt idx="19">
                  <c:v>0.23320570588111877</c:v>
                </c:pt>
                <c:pt idx="20">
                  <c:v>0.24840652942657471</c:v>
                </c:pt>
                <c:pt idx="21">
                  <c:v>0.24888977408409119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25-4D15-BF60-3A1E1427DC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202639"/>
        <c:axId val="482847967"/>
      </c:lineChart>
      <c:catAx>
        <c:axId val="189202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847967"/>
        <c:crosses val="autoZero"/>
        <c:auto val="1"/>
        <c:lblAlgn val="ctr"/>
        <c:lblOffset val="100"/>
        <c:noMultiLvlLbl val="0"/>
      </c:catAx>
      <c:valAx>
        <c:axId val="482847967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2026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'Selling Goods Robustness Check'!$C$57</c:f>
              <c:strCache>
                <c:ptCount val="1"/>
                <c:pt idx="0">
                  <c:v>Headline TRU OOP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'Selling Goods Robustness Check'!$A$58:$A$79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'Selling Goods Robustness Check'!$C$58:$C$79</c:f>
              <c:numCache>
                <c:formatCode>0.0%</c:formatCode>
                <c:ptCount val="22"/>
                <c:pt idx="0">
                  <c:v>0.52549803256988525</c:v>
                </c:pt>
                <c:pt idx="1">
                  <c:v>0.53166311979293823</c:v>
                </c:pt>
                <c:pt idx="2">
                  <c:v>0.52806615829467773</c:v>
                </c:pt>
                <c:pt idx="3">
                  <c:v>0.52350151538848877</c:v>
                </c:pt>
                <c:pt idx="4">
                  <c:v>0.52188330888748169</c:v>
                </c:pt>
                <c:pt idx="5">
                  <c:v>0.53276139497756958</c:v>
                </c:pt>
                <c:pt idx="6">
                  <c:v>0.56512671709060669</c:v>
                </c:pt>
                <c:pt idx="7">
                  <c:v>0.57229065895080566</c:v>
                </c:pt>
                <c:pt idx="8">
                  <c:v>0.57472860813140869</c:v>
                </c:pt>
                <c:pt idx="9">
                  <c:v>0.57410955429077148</c:v>
                </c:pt>
                <c:pt idx="10">
                  <c:v>0.56893748044967651</c:v>
                </c:pt>
                <c:pt idx="11">
                  <c:v>0.56411635875701904</c:v>
                </c:pt>
                <c:pt idx="12">
                  <c:v>0.55400389432907104</c:v>
                </c:pt>
                <c:pt idx="13">
                  <c:v>0.54555469751358032</c:v>
                </c:pt>
                <c:pt idx="14">
                  <c:v>0.53593027591705322</c:v>
                </c:pt>
                <c:pt idx="15">
                  <c:v>0.53722727298736572</c:v>
                </c:pt>
                <c:pt idx="16">
                  <c:v>0.525840163230896</c:v>
                </c:pt>
                <c:pt idx="17">
                  <c:v>0.55914580821990967</c:v>
                </c:pt>
                <c:pt idx="18">
                  <c:v>0.53824567794799805</c:v>
                </c:pt>
                <c:pt idx="19">
                  <c:v>0.52212214469909668</c:v>
                </c:pt>
                <c:pt idx="20">
                  <c:v>0.51905727386474609</c:v>
                </c:pt>
                <c:pt idx="21">
                  <c:v>0.52543902397155762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65-470A-8972-17F4759A3701}"/>
            </c:ext>
          </c:extLst>
        </c:ser>
        <c:ser>
          <c:idx val="2"/>
          <c:order val="1"/>
          <c:tx>
            <c:strRef>
              <c:f>'Selling Goods Robustness Check'!$E$57</c:f>
              <c:strCache>
                <c:ptCount val="1"/>
                <c:pt idx="0">
                  <c:v>TRU OOP with Informality Including Selling*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'Selling Goods Robustness Check'!$A$58:$A$79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'Selling Goods Robustness Check'!$E$58:$E$79</c:f>
              <c:numCache>
                <c:formatCode>0.0%</c:formatCode>
                <c:ptCount val="22"/>
                <c:pt idx="0">
                  <c:v>0.51430320739746005</c:v>
                </c:pt>
                <c:pt idx="1">
                  <c:v>0.51703107357025102</c:v>
                </c:pt>
                <c:pt idx="2">
                  <c:v>0.51625877618789595</c:v>
                </c:pt>
                <c:pt idx="3">
                  <c:v>0.51366764307021995</c:v>
                </c:pt>
                <c:pt idx="4">
                  <c:v>0.51048570871353105</c:v>
                </c:pt>
                <c:pt idx="5">
                  <c:v>0.51090347766876198</c:v>
                </c:pt>
                <c:pt idx="6">
                  <c:v>0.55015558004379195</c:v>
                </c:pt>
                <c:pt idx="7">
                  <c:v>0.55522775650024403</c:v>
                </c:pt>
                <c:pt idx="8">
                  <c:v>0.55071830749511697</c:v>
                </c:pt>
                <c:pt idx="9">
                  <c:v>0.56309145689010598</c:v>
                </c:pt>
                <c:pt idx="10">
                  <c:v>0.55538362264633101</c:v>
                </c:pt>
                <c:pt idx="11">
                  <c:v>0.55449712276458696</c:v>
                </c:pt>
                <c:pt idx="12">
                  <c:v>0.54869294166564897</c:v>
                </c:pt>
                <c:pt idx="13">
                  <c:v>0.53545773029327304</c:v>
                </c:pt>
                <c:pt idx="14">
                  <c:v>0.52686625719070401</c:v>
                </c:pt>
                <c:pt idx="15">
                  <c:v>0.53027671575546198</c:v>
                </c:pt>
                <c:pt idx="16">
                  <c:v>0.50258815288543701</c:v>
                </c:pt>
                <c:pt idx="17">
                  <c:v>0.54745244979858299</c:v>
                </c:pt>
                <c:pt idx="18">
                  <c:v>0.52034735679626398</c:v>
                </c:pt>
                <c:pt idx="19">
                  <c:v>0.50471884012222201</c:v>
                </c:pt>
                <c:pt idx="20">
                  <c:v>0.50865900516509999</c:v>
                </c:pt>
                <c:pt idx="21">
                  <c:v>0.51811379194259599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65-470A-8972-17F4759A3701}"/>
            </c:ext>
          </c:extLst>
        </c:ser>
        <c:ser>
          <c:idx val="3"/>
          <c:order val="2"/>
          <c:tx>
            <c:strRef>
              <c:f>'Selling Goods Robustness Check'!$K$57</c:f>
              <c:strCache>
                <c:ptCount val="1"/>
                <c:pt idx="0">
                  <c:v>TRU OOP with Informality Excluding Selling*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'Selling Goods Robustness Check'!$A$58:$A$79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'Selling Goods Robustness Check'!$K$58:$K$79</c:f>
              <c:numCache>
                <c:formatCode>0.0%</c:formatCode>
                <c:ptCount val="22"/>
                <c:pt idx="0">
                  <c:v>0.51557987928390503</c:v>
                </c:pt>
                <c:pt idx="1">
                  <c:v>0.51996690034866333</c:v>
                </c:pt>
                <c:pt idx="2">
                  <c:v>0.52169764041900635</c:v>
                </c:pt>
                <c:pt idx="3">
                  <c:v>0.52089208364486694</c:v>
                </c:pt>
                <c:pt idx="4">
                  <c:v>0.51360118389129639</c:v>
                </c:pt>
                <c:pt idx="5">
                  <c:v>0.51519203186035156</c:v>
                </c:pt>
                <c:pt idx="6">
                  <c:v>0.55759584903717041</c:v>
                </c:pt>
                <c:pt idx="7">
                  <c:v>0.56114667654037476</c:v>
                </c:pt>
                <c:pt idx="8">
                  <c:v>0.56568866968154907</c:v>
                </c:pt>
                <c:pt idx="9">
                  <c:v>0.5691760778427124</c:v>
                </c:pt>
                <c:pt idx="10">
                  <c:v>0.56256002187728882</c:v>
                </c:pt>
                <c:pt idx="11">
                  <c:v>0.5569608211517334</c:v>
                </c:pt>
                <c:pt idx="12">
                  <c:v>0.5509188175201416</c:v>
                </c:pt>
                <c:pt idx="13">
                  <c:v>0.54084694385528564</c:v>
                </c:pt>
                <c:pt idx="14">
                  <c:v>0.5321277379989624</c:v>
                </c:pt>
                <c:pt idx="15">
                  <c:v>0.53387439250946045</c:v>
                </c:pt>
                <c:pt idx="16">
                  <c:v>0.51747316122055054</c:v>
                </c:pt>
                <c:pt idx="17">
                  <c:v>0.55287051200866699</c:v>
                </c:pt>
                <c:pt idx="18">
                  <c:v>0.53001892566680908</c:v>
                </c:pt>
                <c:pt idx="19">
                  <c:v>0.5128929615020752</c:v>
                </c:pt>
                <c:pt idx="20">
                  <c:v>0.51492685079574585</c:v>
                </c:pt>
                <c:pt idx="21">
                  <c:v>0.52105545997619629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65-470A-8972-17F4759A3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2295872"/>
        <c:axId val="602282912"/>
      </c:lineChart>
      <c:catAx>
        <c:axId val="60229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282912"/>
        <c:crosses val="autoZero"/>
        <c:auto val="1"/>
        <c:lblAlgn val="ctr"/>
        <c:lblOffset val="100"/>
        <c:noMultiLvlLbl val="0"/>
      </c:catAx>
      <c:valAx>
        <c:axId val="60228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29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Additions</a:t>
            </a:r>
            <a:r>
              <a:rPr lang="en-US" baseline="0"/>
              <a:t> to employment and the labor force from informality (High Estimate)</a:t>
            </a:r>
            <a:endParaRPr lang="en-US"/>
          </a:p>
        </c:rich>
      </c:tx>
      <c:layout>
        <c:manualLayout>
          <c:xMode val="edge"/>
          <c:yMode val="edge"/>
          <c:x val="0.14510914882368714"/>
          <c:y val="1.78500525311585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'Informal Economy High Estimates'!$J$1</c:f>
              <c:strCache>
                <c:ptCount val="1"/>
                <c:pt idx="0">
                  <c:v>Change Employment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'Informal Economy High Estimates'!$A$2:$A$23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'Informal Economy High Estimates'!$J$2:$J$23</c:f>
              <c:numCache>
                <c:formatCode>#,##0</c:formatCode>
                <c:ptCount val="22"/>
                <c:pt idx="0">
                  <c:v>4175616</c:v>
                </c:pt>
                <c:pt idx="1">
                  <c:v>4742976</c:v>
                </c:pt>
                <c:pt idx="2">
                  <c:v>3520912</c:v>
                </c:pt>
                <c:pt idx="3">
                  <c:v>3463536</c:v>
                </c:pt>
                <c:pt idx="4">
                  <c:v>3149984</c:v>
                </c:pt>
                <c:pt idx="5">
                  <c:v>4366576</c:v>
                </c:pt>
                <c:pt idx="6">
                  <c:v>6440928</c:v>
                </c:pt>
                <c:pt idx="7">
                  <c:v>5208912</c:v>
                </c:pt>
                <c:pt idx="8">
                  <c:v>5262800</c:v>
                </c:pt>
                <c:pt idx="9">
                  <c:v>2860544</c:v>
                </c:pt>
                <c:pt idx="10">
                  <c:v>4083184</c:v>
                </c:pt>
                <c:pt idx="11">
                  <c:v>3979600</c:v>
                </c:pt>
                <c:pt idx="12">
                  <c:v>6546688</c:v>
                </c:pt>
                <c:pt idx="13">
                  <c:v>4711488</c:v>
                </c:pt>
                <c:pt idx="14">
                  <c:v>4355088</c:v>
                </c:pt>
                <c:pt idx="15">
                  <c:v>4990144</c:v>
                </c:pt>
                <c:pt idx="16">
                  <c:v>3076112</c:v>
                </c:pt>
                <c:pt idx="17">
                  <c:v>4231600</c:v>
                </c:pt>
                <c:pt idx="18">
                  <c:v>5037184</c:v>
                </c:pt>
                <c:pt idx="19">
                  <c:v>3255472</c:v>
                </c:pt>
                <c:pt idx="20">
                  <c:v>6276176</c:v>
                </c:pt>
                <c:pt idx="21">
                  <c:v>2792656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2C3-4DCF-BD83-76E81682CEA8}"/>
            </c:ext>
          </c:extLst>
        </c:ser>
        <c:ser>
          <c:idx val="1"/>
          <c:order val="1"/>
          <c:tx>
            <c:strRef>
              <c:f>'Informal Economy High Estimates'!$R$1</c:f>
              <c:strCache>
                <c:ptCount val="1"/>
                <c:pt idx="0">
                  <c:v>Change Labor Force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'Informal Economy High Estimates'!$A$2:$A$23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'Informal Economy High Estimates'!$R$2:$R$23</c:f>
              <c:numCache>
                <c:formatCode>#,##0</c:formatCode>
                <c:ptCount val="22"/>
                <c:pt idx="0">
                  <c:v>2372186</c:v>
                </c:pt>
                <c:pt idx="1">
                  <c:v>3586274.5</c:v>
                </c:pt>
                <c:pt idx="2">
                  <c:v>2506566</c:v>
                </c:pt>
                <c:pt idx="3">
                  <c:v>3123266</c:v>
                </c:pt>
                <c:pt idx="4">
                  <c:v>2475107.5</c:v>
                </c:pt>
                <c:pt idx="5">
                  <c:v>3659794</c:v>
                </c:pt>
                <c:pt idx="6">
                  <c:v>4500032</c:v>
                </c:pt>
                <c:pt idx="7">
                  <c:v>3698091</c:v>
                </c:pt>
                <c:pt idx="8">
                  <c:v>3060377</c:v>
                </c:pt>
                <c:pt idx="9">
                  <c:v>2311631</c:v>
                </c:pt>
                <c:pt idx="10">
                  <c:v>3332226</c:v>
                </c:pt>
                <c:pt idx="11">
                  <c:v>3070922</c:v>
                </c:pt>
                <c:pt idx="12">
                  <c:v>5792595</c:v>
                </c:pt>
                <c:pt idx="13">
                  <c:v>4131231.5</c:v>
                </c:pt>
                <c:pt idx="14">
                  <c:v>3525847.5</c:v>
                </c:pt>
                <c:pt idx="15">
                  <c:v>4640826</c:v>
                </c:pt>
                <c:pt idx="16">
                  <c:v>2287786.5</c:v>
                </c:pt>
                <c:pt idx="17">
                  <c:v>3988150</c:v>
                </c:pt>
                <c:pt idx="18">
                  <c:v>4215490</c:v>
                </c:pt>
                <c:pt idx="19">
                  <c:v>3044611</c:v>
                </c:pt>
                <c:pt idx="20">
                  <c:v>4739624</c:v>
                </c:pt>
                <c:pt idx="21">
                  <c:v>2674012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2C3-4DCF-BD83-76E81682C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0814527"/>
        <c:axId val="1420815967"/>
      </c:lineChart>
      <c:catAx>
        <c:axId val="1420814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0815967"/>
        <c:crosses val="autoZero"/>
        <c:auto val="1"/>
        <c:lblAlgn val="ctr"/>
        <c:lblOffset val="100"/>
        <c:noMultiLvlLbl val="0"/>
      </c:catAx>
      <c:valAx>
        <c:axId val="1420815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0814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Informal Workers by Formal Employment Status (High Estimate)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'Informal Economy High Estimates'!$E$1</c:f>
              <c:strCache>
                <c:ptCount val="1"/>
                <c:pt idx="0">
                  <c:v>Formal Employed Informal Workers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'Informal Economy High Estimates'!$A$2:$A$23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'Informal Economy High Estimates'!$E$2:$E$23</c:f>
              <c:numCache>
                <c:formatCode>#,##0</c:formatCode>
                <c:ptCount val="22"/>
                <c:pt idx="0">
                  <c:v>5407193.3125</c:v>
                </c:pt>
                <c:pt idx="1">
                  <c:v>4689736.625</c:v>
                </c:pt>
                <c:pt idx="2">
                  <c:v>3812073.5625</c:v>
                </c:pt>
                <c:pt idx="3">
                  <c:v>2299036.46875</c:v>
                </c:pt>
                <c:pt idx="4">
                  <c:v>4442648</c:v>
                </c:pt>
                <c:pt idx="5">
                  <c:v>6217482.25</c:v>
                </c:pt>
                <c:pt idx="6">
                  <c:v>3185249.375</c:v>
                </c:pt>
                <c:pt idx="7">
                  <c:v>4244653.4375</c:v>
                </c:pt>
                <c:pt idx="8">
                  <c:v>2419791.9375</c:v>
                </c:pt>
                <c:pt idx="9">
                  <c:v>3934837.375</c:v>
                </c:pt>
                <c:pt idx="10">
                  <c:v>2340582.125</c:v>
                </c:pt>
                <c:pt idx="11">
                  <c:v>1746476.265625</c:v>
                </c:pt>
                <c:pt idx="12">
                  <c:v>2652430.8125</c:v>
                </c:pt>
                <c:pt idx="13">
                  <c:v>5663845.6875</c:v>
                </c:pt>
                <c:pt idx="14">
                  <c:v>3127263.125</c:v>
                </c:pt>
                <c:pt idx="15">
                  <c:v>937213.8125</c:v>
                </c:pt>
                <c:pt idx="16">
                  <c:v>4952860.9375</c:v>
                </c:pt>
                <c:pt idx="17">
                  <c:v>4557552.5625</c:v>
                </c:pt>
                <c:pt idx="18">
                  <c:v>3241180.6875</c:v>
                </c:pt>
                <c:pt idx="19">
                  <c:v>2552488.09375</c:v>
                </c:pt>
                <c:pt idx="20">
                  <c:v>3412400.46875</c:v>
                </c:pt>
                <c:pt idx="21">
                  <c:v>1883634.59375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B8-4B32-995F-1EE8F224CC80}"/>
            </c:ext>
          </c:extLst>
        </c:ser>
        <c:ser>
          <c:idx val="1"/>
          <c:order val="1"/>
          <c:tx>
            <c:strRef>
              <c:f>'Informal Economy High Estimates'!$F$1</c:f>
              <c:strCache>
                <c:ptCount val="1"/>
                <c:pt idx="0">
                  <c:v>Formal U3 Informal Workers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'Informal Economy High Estimates'!$A$2:$A$23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'Informal Economy High Estimates'!$F$2:$F$23</c:f>
              <c:numCache>
                <c:formatCode>#,##0</c:formatCode>
                <c:ptCount val="22"/>
                <c:pt idx="0">
                  <c:v>1803430.234375</c:v>
                </c:pt>
                <c:pt idx="1">
                  <c:v>1156703.296875</c:v>
                </c:pt>
                <c:pt idx="2">
                  <c:v>1014336.3125</c:v>
                </c:pt>
                <c:pt idx="3">
                  <c:v>340264.2578125</c:v>
                </c:pt>
                <c:pt idx="4">
                  <c:v>674875.359375</c:v>
                </c:pt>
                <c:pt idx="5">
                  <c:v>706781.0859375</c:v>
                </c:pt>
                <c:pt idx="6">
                  <c:v>1940889.125</c:v>
                </c:pt>
                <c:pt idx="7">
                  <c:v>1510815.796875</c:v>
                </c:pt>
                <c:pt idx="8">
                  <c:v>2202426.625</c:v>
                </c:pt>
                <c:pt idx="9">
                  <c:v>548906.53125</c:v>
                </c:pt>
                <c:pt idx="10">
                  <c:v>750953.21875</c:v>
                </c:pt>
                <c:pt idx="11">
                  <c:v>908678.421875</c:v>
                </c:pt>
                <c:pt idx="12">
                  <c:v>754086.6484375</c:v>
                </c:pt>
                <c:pt idx="13">
                  <c:v>580240.7734375</c:v>
                </c:pt>
                <c:pt idx="14">
                  <c:v>829240.2890625</c:v>
                </c:pt>
                <c:pt idx="15">
                  <c:v>349328.73828125</c:v>
                </c:pt>
                <c:pt idx="16">
                  <c:v>788312.875</c:v>
                </c:pt>
                <c:pt idx="17">
                  <c:v>243454.23046875</c:v>
                </c:pt>
                <c:pt idx="18">
                  <c:v>821694.5625</c:v>
                </c:pt>
                <c:pt idx="19">
                  <c:v>210857.14453125</c:v>
                </c:pt>
                <c:pt idx="20">
                  <c:v>1536566.390625</c:v>
                </c:pt>
                <c:pt idx="21">
                  <c:v>118653.267578125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B8-4B32-995F-1EE8F224CC80}"/>
            </c:ext>
          </c:extLst>
        </c:ser>
        <c:ser>
          <c:idx val="2"/>
          <c:order val="2"/>
          <c:tx>
            <c:strRef>
              <c:f>'Informal Economy High Estimates'!$G$1</c:f>
              <c:strCache>
                <c:ptCount val="1"/>
                <c:pt idx="0">
                  <c:v>Formal Outside of the Labor Force Informal Workers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'Informal Economy High Estimates'!$A$2:$A$23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'Informal Economy High Estimates'!$G$2:$G$23</c:f>
              <c:numCache>
                <c:formatCode>#,##0</c:formatCode>
                <c:ptCount val="22"/>
                <c:pt idx="0">
                  <c:v>2372192.15625</c:v>
                </c:pt>
                <c:pt idx="1">
                  <c:v>3586266.90625</c:v>
                </c:pt>
                <c:pt idx="2">
                  <c:v>2506581.875</c:v>
                </c:pt>
                <c:pt idx="3">
                  <c:v>3123270.9375</c:v>
                </c:pt>
                <c:pt idx="4">
                  <c:v>2475110.96875</c:v>
                </c:pt>
                <c:pt idx="5">
                  <c:v>3659799.0625</c:v>
                </c:pt>
                <c:pt idx="6">
                  <c:v>4500036.625</c:v>
                </c:pt>
                <c:pt idx="7">
                  <c:v>3698100.4375</c:v>
                </c:pt>
                <c:pt idx="8">
                  <c:v>3060378.5625</c:v>
                </c:pt>
                <c:pt idx="9">
                  <c:v>2311630.5625</c:v>
                </c:pt>
                <c:pt idx="10">
                  <c:v>3332229.03125</c:v>
                </c:pt>
                <c:pt idx="11">
                  <c:v>3070916.40625</c:v>
                </c:pt>
                <c:pt idx="12">
                  <c:v>5792595.375</c:v>
                </c:pt>
                <c:pt idx="13">
                  <c:v>4131249.5</c:v>
                </c:pt>
                <c:pt idx="14">
                  <c:v>3525852.96875</c:v>
                </c:pt>
                <c:pt idx="15">
                  <c:v>4640810.5625</c:v>
                </c:pt>
                <c:pt idx="16">
                  <c:v>2287806.9375</c:v>
                </c:pt>
                <c:pt idx="17">
                  <c:v>3988150.25</c:v>
                </c:pt>
                <c:pt idx="18">
                  <c:v>4215487.0625</c:v>
                </c:pt>
                <c:pt idx="19">
                  <c:v>3044615.4375</c:v>
                </c:pt>
                <c:pt idx="20">
                  <c:v>4739603.3125</c:v>
                </c:pt>
                <c:pt idx="21">
                  <c:v>2674001.09375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B8-4B32-995F-1EE8F224CC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851818464"/>
        <c:axId val="1843920032"/>
      </c:barChart>
      <c:lineChart>
        <c:grouping val="standard"/>
        <c:varyColors val="0"/>
        <c:ser>
          <c:idx val="3"/>
          <c:order val="3"/>
          <c:tx>
            <c:strRef>
              <c:f>'Informal Economy High Estimates'!$H$1</c:f>
              <c:strCache>
                <c:ptCount val="1"/>
                <c:pt idx="0">
                  <c:v>Total Est. Informal Employment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'Informal Economy High Estimates'!$A$2:$A$23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'Informal Economy High Estimates'!$H$2:$H$23</c:f>
              <c:numCache>
                <c:formatCode>#,##0</c:formatCode>
                <c:ptCount val="22"/>
                <c:pt idx="0">
                  <c:v>9582815.703125</c:v>
                </c:pt>
                <c:pt idx="1">
                  <c:v>9432706.828125</c:v>
                </c:pt>
                <c:pt idx="2">
                  <c:v>7332991.75</c:v>
                </c:pt>
                <c:pt idx="3">
                  <c:v>5762571.6640625</c:v>
                </c:pt>
                <c:pt idx="4">
                  <c:v>7592634.328125</c:v>
                </c:pt>
                <c:pt idx="5">
                  <c:v>10584062.3984375</c:v>
                </c:pt>
                <c:pt idx="6">
                  <c:v>9626175.125</c:v>
                </c:pt>
                <c:pt idx="7">
                  <c:v>9453569.671875</c:v>
                </c:pt>
                <c:pt idx="8">
                  <c:v>7682597.125</c:v>
                </c:pt>
                <c:pt idx="9">
                  <c:v>6795374.46875</c:v>
                </c:pt>
                <c:pt idx="10">
                  <c:v>6423764.375</c:v>
                </c:pt>
                <c:pt idx="11">
                  <c:v>5726071.09375</c:v>
                </c:pt>
                <c:pt idx="12">
                  <c:v>9199112.8359375</c:v>
                </c:pt>
                <c:pt idx="13">
                  <c:v>10375335.9609375</c:v>
                </c:pt>
                <c:pt idx="14">
                  <c:v>7482356.3828125</c:v>
                </c:pt>
                <c:pt idx="15">
                  <c:v>5927353.11328125</c:v>
                </c:pt>
                <c:pt idx="16">
                  <c:v>8028980.75</c:v>
                </c:pt>
                <c:pt idx="17">
                  <c:v>8789157.04296875</c:v>
                </c:pt>
                <c:pt idx="18">
                  <c:v>8278362.3125</c:v>
                </c:pt>
                <c:pt idx="19">
                  <c:v>5807960.67578125</c:v>
                </c:pt>
                <c:pt idx="20">
                  <c:v>9688570.171875</c:v>
                </c:pt>
                <c:pt idx="21">
                  <c:v>4676288.955078125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0EB8-4B32-995F-1EE8F224CC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1818464"/>
        <c:axId val="1843920032"/>
      </c:lineChart>
      <c:catAx>
        <c:axId val="185181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3920032"/>
        <c:crosses val="autoZero"/>
        <c:auto val="1"/>
        <c:lblAlgn val="ctr"/>
        <c:lblOffset val="100"/>
        <c:noMultiLvlLbl val="0"/>
      </c:catAx>
      <c:valAx>
        <c:axId val="1843920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TRU OOP fell by 0.9 percentage points after considering the informal economy in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'TRU with Informal Economy'!$F$1</c:f>
              <c:strCache>
                <c:ptCount val="1"/>
                <c:pt idx="0">
                  <c:v>Headline TRU Out of the Population (OOP)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'TRU with Informal Economy'!$A$2:$A$23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'TRU with Informal Economy'!$F$2:$F$23</c:f>
              <c:numCache>
                <c:formatCode>0.0%</c:formatCode>
                <c:ptCount val="22"/>
                <c:pt idx="0">
                  <c:v>0.52549803256988525</c:v>
                </c:pt>
                <c:pt idx="1">
                  <c:v>0.53166311979293823</c:v>
                </c:pt>
                <c:pt idx="2">
                  <c:v>0.52806615829467773</c:v>
                </c:pt>
                <c:pt idx="3">
                  <c:v>0.52350151538848877</c:v>
                </c:pt>
                <c:pt idx="4">
                  <c:v>0.52188330888748169</c:v>
                </c:pt>
                <c:pt idx="5">
                  <c:v>0.53276139497756958</c:v>
                </c:pt>
                <c:pt idx="6">
                  <c:v>0.56512671709060669</c:v>
                </c:pt>
                <c:pt idx="7">
                  <c:v>0.57229065895080566</c:v>
                </c:pt>
                <c:pt idx="8">
                  <c:v>0.57472860813140869</c:v>
                </c:pt>
                <c:pt idx="9">
                  <c:v>0.57410955429077148</c:v>
                </c:pt>
                <c:pt idx="10">
                  <c:v>0.56893748044967651</c:v>
                </c:pt>
                <c:pt idx="11">
                  <c:v>0.56411635875701904</c:v>
                </c:pt>
                <c:pt idx="12">
                  <c:v>0.55400389432907104</c:v>
                </c:pt>
                <c:pt idx="13">
                  <c:v>0.54555469751358032</c:v>
                </c:pt>
                <c:pt idx="14">
                  <c:v>0.53593027591705322</c:v>
                </c:pt>
                <c:pt idx="15">
                  <c:v>0.53722727298736572</c:v>
                </c:pt>
                <c:pt idx="16">
                  <c:v>0.525840163230896</c:v>
                </c:pt>
                <c:pt idx="17">
                  <c:v>0.55914580821990967</c:v>
                </c:pt>
                <c:pt idx="18">
                  <c:v>0.53824567794799805</c:v>
                </c:pt>
                <c:pt idx="19">
                  <c:v>0.52212214469909668</c:v>
                </c:pt>
                <c:pt idx="20">
                  <c:v>0.51905727386474609</c:v>
                </c:pt>
                <c:pt idx="21">
                  <c:v>0.52543902397155762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31-49DD-885E-D1E8BCF61C83}"/>
            </c:ext>
          </c:extLst>
        </c:ser>
        <c:ser>
          <c:idx val="1"/>
          <c:order val="1"/>
          <c:tx>
            <c:strRef>
              <c:f>'TRU with Informal Economy'!$G$1</c:f>
              <c:strCache>
                <c:ptCount val="1"/>
                <c:pt idx="0">
                  <c:v>TRU OOP considering Informal Economy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'TRU with Informal Economy'!$A$2:$A$23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'TRU with Informal Economy'!$G$2:$G$23</c:f>
              <c:numCache>
                <c:formatCode>0.0%</c:formatCode>
                <c:ptCount val="22"/>
                <c:pt idx="0">
                  <c:v>0.51200973987579346</c:v>
                </c:pt>
                <c:pt idx="1">
                  <c:v>0.51484304666519165</c:v>
                </c:pt>
                <c:pt idx="2">
                  <c:v>0.51670026779174805</c:v>
                </c:pt>
                <c:pt idx="3">
                  <c:v>0.51597219705581665</c:v>
                </c:pt>
                <c:pt idx="4">
                  <c:v>0.508026123046875</c:v>
                </c:pt>
                <c:pt idx="5">
                  <c:v>0.51078295707702637</c:v>
                </c:pt>
                <c:pt idx="6">
                  <c:v>0.55375123023986816</c:v>
                </c:pt>
                <c:pt idx="7">
                  <c:v>0.55719661712646484</c:v>
                </c:pt>
                <c:pt idx="8">
                  <c:v>0.56202423572540283</c:v>
                </c:pt>
                <c:pt idx="9">
                  <c:v>0.5650327205657959</c:v>
                </c:pt>
                <c:pt idx="10">
                  <c:v>0.55818712711334229</c:v>
                </c:pt>
                <c:pt idx="11">
                  <c:v>0.55306488275527954</c:v>
                </c:pt>
                <c:pt idx="12">
                  <c:v>0.54681903123855591</c:v>
                </c:pt>
                <c:pt idx="13">
                  <c:v>0.53671884536743164</c:v>
                </c:pt>
                <c:pt idx="14">
                  <c:v>0.52836710214614868</c:v>
                </c:pt>
                <c:pt idx="15">
                  <c:v>0.52903944253921509</c:v>
                </c:pt>
                <c:pt idx="16">
                  <c:v>0.51281231641769409</c:v>
                </c:pt>
                <c:pt idx="17">
                  <c:v>0.5483708381652832</c:v>
                </c:pt>
                <c:pt idx="18">
                  <c:v>0.52584195137023926</c:v>
                </c:pt>
                <c:pt idx="19">
                  <c:v>0.50900602340698242</c:v>
                </c:pt>
                <c:pt idx="20">
                  <c:v>0.51093631982803345</c:v>
                </c:pt>
                <c:pt idx="21">
                  <c:v>0.51635152101516724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31-49DD-885E-D1E8BCF61C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7504303"/>
        <c:axId val="1257507183"/>
      </c:lineChart>
      <c:catAx>
        <c:axId val="125750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7507183"/>
        <c:crosses val="autoZero"/>
        <c:auto val="1"/>
        <c:lblAlgn val="ctr"/>
        <c:lblOffset val="100"/>
        <c:noMultiLvlLbl val="0"/>
      </c:catAx>
      <c:valAx>
        <c:axId val="1257507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7504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TRU vs Informal</a:t>
            </a:r>
            <a:r>
              <a:rPr lang="en-US" baseline="0"/>
              <a:t> TRU High Est. - No Self-Employed Underreporting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'App. Chg TRU and U3 - No SE '!$B$1</c:f>
              <c:strCache>
                <c:ptCount val="1"/>
                <c:pt idx="0">
                  <c:v>TRU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'App. Chg TRU and U3 - No SE 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TRU and U3 - No SE '!$B$2:$B$23</c:f>
              <c:numCache>
                <c:formatCode>0.0%</c:formatCode>
                <c:ptCount val="22"/>
                <c:pt idx="0">
                  <c:v>0.2847122848033905</c:v>
                </c:pt>
                <c:pt idx="1">
                  <c:v>0.29178029298782349</c:v>
                </c:pt>
                <c:pt idx="2">
                  <c:v>0.2869284451007843</c:v>
                </c:pt>
                <c:pt idx="3">
                  <c:v>0.28169441223144531</c:v>
                </c:pt>
                <c:pt idx="4">
                  <c:v>0.27797245979309082</c:v>
                </c:pt>
                <c:pt idx="5">
                  <c:v>0.29349547624588013</c:v>
                </c:pt>
                <c:pt idx="6">
                  <c:v>0.33613660931587219</c:v>
                </c:pt>
                <c:pt idx="7">
                  <c:v>0.34024810791015625</c:v>
                </c:pt>
                <c:pt idx="8">
                  <c:v>0.33790287375450134</c:v>
                </c:pt>
                <c:pt idx="9">
                  <c:v>0.33263334631919861</c:v>
                </c:pt>
                <c:pt idx="10">
                  <c:v>0.31993573904037476</c:v>
                </c:pt>
                <c:pt idx="11">
                  <c:v>0.30830341577529907</c:v>
                </c:pt>
                <c:pt idx="12">
                  <c:v>0.28958746790885925</c:v>
                </c:pt>
                <c:pt idx="13">
                  <c:v>0.27817338705062866</c:v>
                </c:pt>
                <c:pt idx="14">
                  <c:v>0.26358139514923096</c:v>
                </c:pt>
                <c:pt idx="15">
                  <c:v>0.26570814847946167</c:v>
                </c:pt>
                <c:pt idx="16">
                  <c:v>0.25036245584487915</c:v>
                </c:pt>
                <c:pt idx="17">
                  <c:v>0.28890341520309448</c:v>
                </c:pt>
                <c:pt idx="18">
                  <c:v>0.2530784010887146</c:v>
                </c:pt>
                <c:pt idx="19">
                  <c:v>0.23382087051868439</c:v>
                </c:pt>
                <c:pt idx="20">
                  <c:v>0.23368838429450989</c:v>
                </c:pt>
                <c:pt idx="21">
                  <c:v>0.24393489956855774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00-4A50-BCB2-CF0AC70A7798}"/>
            </c:ext>
          </c:extLst>
        </c:ser>
        <c:ser>
          <c:idx val="1"/>
          <c:order val="1"/>
          <c:tx>
            <c:strRef>
              <c:f>'App. Chg TRU and U3 - No SE '!$G$1</c:f>
              <c:strCache>
                <c:ptCount val="1"/>
                <c:pt idx="0">
                  <c:v>TRU with Informal (High, no SE Underreporting)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'App. Chg TRU and U3 - No SE 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TRU and U3 - No SE '!$G$2:$G$23</c:f>
              <c:numCache>
                <c:formatCode>0.0%</c:formatCode>
                <c:ptCount val="22"/>
                <c:pt idx="0">
                  <c:v>0.28137674927711487</c:v>
                </c:pt>
                <c:pt idx="1">
                  <c:v>0.29130923748016357</c:v>
                </c:pt>
                <c:pt idx="2">
                  <c:v>0.28922620415687561</c:v>
                </c:pt>
                <c:pt idx="3">
                  <c:v>0.29237109422683716</c:v>
                </c:pt>
                <c:pt idx="4">
                  <c:v>0.27712327241897583</c:v>
                </c:pt>
                <c:pt idx="5">
                  <c:v>0.28385478258132935</c:v>
                </c:pt>
                <c:pt idx="6">
                  <c:v>0.343788743019104</c:v>
                </c:pt>
                <c:pt idx="7">
                  <c:v>0.33892005681991577</c:v>
                </c:pt>
                <c:pt idx="8">
                  <c:v>0.33701732754707336</c:v>
                </c:pt>
                <c:pt idx="9">
                  <c:v>0.33481872081756592</c:v>
                </c:pt>
                <c:pt idx="10">
                  <c:v>0.32435208559036255</c:v>
                </c:pt>
                <c:pt idx="11">
                  <c:v>0.31051343679428101</c:v>
                </c:pt>
                <c:pt idx="12">
                  <c:v>0.31013953685760498</c:v>
                </c:pt>
                <c:pt idx="13">
                  <c:v>0.28913024067878723</c:v>
                </c:pt>
                <c:pt idx="14">
                  <c:v>0.27351438999176025</c:v>
                </c:pt>
                <c:pt idx="15">
                  <c:v>0.28099575638771057</c:v>
                </c:pt>
                <c:pt idx="16">
                  <c:v>0.24763205647468567</c:v>
                </c:pt>
                <c:pt idx="17">
                  <c:v>0.29620859026908875</c:v>
                </c:pt>
                <c:pt idx="18">
                  <c:v>0.25912898778915405</c:v>
                </c:pt>
                <c:pt idx="19">
                  <c:v>0.23320570588111877</c:v>
                </c:pt>
                <c:pt idx="20">
                  <c:v>0.24840652942657471</c:v>
                </c:pt>
                <c:pt idx="21">
                  <c:v>0.24888977408409119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00-4A50-BCB2-CF0AC70A7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0009071"/>
        <c:axId val="2050010031"/>
      </c:lineChart>
      <c:catAx>
        <c:axId val="2050009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0010031"/>
        <c:crosses val="autoZero"/>
        <c:auto val="1"/>
        <c:lblAlgn val="ctr"/>
        <c:lblOffset val="100"/>
        <c:noMultiLvlLbl val="0"/>
      </c:catAx>
      <c:valAx>
        <c:axId val="2050010031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00090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TRU OOP vs TRU OOP with Informal Work High Est. - No Self-Employed Underreporting</a:t>
            </a:r>
            <a:r>
              <a:rPr lang="en-US" sz="1800" b="0" i="0" baseline="0">
                <a:effectLst/>
              </a:rPr>
              <a:t>.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'App. Chg TRU and U3 - No SE '!$C$1</c:f>
              <c:strCache>
                <c:ptCount val="1"/>
                <c:pt idx="0">
                  <c:v>TRU OOP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'App. Chg TRU and U3 - No SE 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TRU and U3 - No SE '!$C$2:$C$23</c:f>
              <c:numCache>
                <c:formatCode>0.0%</c:formatCode>
                <c:ptCount val="22"/>
                <c:pt idx="0">
                  <c:v>0.52549803256988525</c:v>
                </c:pt>
                <c:pt idx="1">
                  <c:v>0.53166311979293823</c:v>
                </c:pt>
                <c:pt idx="2">
                  <c:v>0.52806615829467773</c:v>
                </c:pt>
                <c:pt idx="3">
                  <c:v>0.52350151538848877</c:v>
                </c:pt>
                <c:pt idx="4">
                  <c:v>0.52188330888748169</c:v>
                </c:pt>
                <c:pt idx="5">
                  <c:v>0.53276139497756958</c:v>
                </c:pt>
                <c:pt idx="6">
                  <c:v>0.56512671709060669</c:v>
                </c:pt>
                <c:pt idx="7">
                  <c:v>0.57229065895080566</c:v>
                </c:pt>
                <c:pt idx="8">
                  <c:v>0.57472860813140869</c:v>
                </c:pt>
                <c:pt idx="9">
                  <c:v>0.57410955429077148</c:v>
                </c:pt>
                <c:pt idx="10">
                  <c:v>0.56893748044967651</c:v>
                </c:pt>
                <c:pt idx="11">
                  <c:v>0.56411635875701904</c:v>
                </c:pt>
                <c:pt idx="12">
                  <c:v>0.55400389432907104</c:v>
                </c:pt>
                <c:pt idx="13">
                  <c:v>0.54555469751358032</c:v>
                </c:pt>
                <c:pt idx="14">
                  <c:v>0.53593027591705322</c:v>
                </c:pt>
                <c:pt idx="15">
                  <c:v>0.53722727298736572</c:v>
                </c:pt>
                <c:pt idx="16">
                  <c:v>0.525840163230896</c:v>
                </c:pt>
                <c:pt idx="17">
                  <c:v>0.55914580821990967</c:v>
                </c:pt>
                <c:pt idx="18">
                  <c:v>0.53824567794799805</c:v>
                </c:pt>
                <c:pt idx="19">
                  <c:v>0.52212214469909668</c:v>
                </c:pt>
                <c:pt idx="20">
                  <c:v>0.51905727386474609</c:v>
                </c:pt>
                <c:pt idx="21">
                  <c:v>0.52543902397155762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AD-4F72-99D6-0444568AD2DF}"/>
            </c:ext>
          </c:extLst>
        </c:ser>
        <c:ser>
          <c:idx val="1"/>
          <c:order val="1"/>
          <c:tx>
            <c:strRef>
              <c:f>'App. Chg TRU and U3 - No SE '!$L$1</c:f>
              <c:strCache>
                <c:ptCount val="1"/>
                <c:pt idx="0">
                  <c:v>TRU OOP with Informal (High, no SE Underreporting)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'App. Chg TRU and U3 - No SE '!$A$2:$A$23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TRU and U3 - No SE '!$L$2:$L$23</c:f>
              <c:numCache>
                <c:formatCode>0.0%</c:formatCode>
                <c:ptCount val="22"/>
                <c:pt idx="0">
                  <c:v>0.51557987928390503</c:v>
                </c:pt>
                <c:pt idx="1">
                  <c:v>0.51996690034866333</c:v>
                </c:pt>
                <c:pt idx="2">
                  <c:v>0.52169764041900635</c:v>
                </c:pt>
                <c:pt idx="3">
                  <c:v>0.52089208364486694</c:v>
                </c:pt>
                <c:pt idx="4">
                  <c:v>0.51360118389129639</c:v>
                </c:pt>
                <c:pt idx="5">
                  <c:v>0.51519203186035156</c:v>
                </c:pt>
                <c:pt idx="6">
                  <c:v>0.55759584903717041</c:v>
                </c:pt>
                <c:pt idx="7">
                  <c:v>0.56114667654037476</c:v>
                </c:pt>
                <c:pt idx="8">
                  <c:v>0.56568866968154907</c:v>
                </c:pt>
                <c:pt idx="9">
                  <c:v>0.5691760778427124</c:v>
                </c:pt>
                <c:pt idx="10">
                  <c:v>0.56256002187728882</c:v>
                </c:pt>
                <c:pt idx="11">
                  <c:v>0.5569608211517334</c:v>
                </c:pt>
                <c:pt idx="12">
                  <c:v>0.5509188175201416</c:v>
                </c:pt>
                <c:pt idx="13">
                  <c:v>0.54084694385528564</c:v>
                </c:pt>
                <c:pt idx="14">
                  <c:v>0.5321277379989624</c:v>
                </c:pt>
                <c:pt idx="15">
                  <c:v>0.53387439250946045</c:v>
                </c:pt>
                <c:pt idx="16">
                  <c:v>0.51747316122055054</c:v>
                </c:pt>
                <c:pt idx="17">
                  <c:v>0.55287051200866699</c:v>
                </c:pt>
                <c:pt idx="18">
                  <c:v>0.53001892566680908</c:v>
                </c:pt>
                <c:pt idx="19">
                  <c:v>0.5128929615020752</c:v>
                </c:pt>
                <c:pt idx="20">
                  <c:v>0.51492685079574585</c:v>
                </c:pt>
                <c:pt idx="21">
                  <c:v>0.52105545997619629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AD-4F72-99D6-0444568A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904192"/>
        <c:axId val="361905632"/>
      </c:lineChart>
      <c:catAx>
        <c:axId val="36190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905632"/>
        <c:crosses val="autoZero"/>
        <c:auto val="1"/>
        <c:lblAlgn val="ctr"/>
        <c:lblOffset val="100"/>
        <c:noMultiLvlLbl val="0"/>
      </c:catAx>
      <c:valAx>
        <c:axId val="36190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904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Formal U3 vs Informal U3 High Est.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'App. Chg TRU and U3 - No SE '!$B$32</c:f>
              <c:strCache>
                <c:ptCount val="1"/>
                <c:pt idx="0">
                  <c:v>U3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'App. Chg TRU and U3 - No SE '!$A$33:$A$54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TRU and U3 - No SE '!$B$33:$B$54</c:f>
              <c:numCache>
                <c:formatCode>0.0%</c:formatCode>
                <c:ptCount val="22"/>
                <c:pt idx="0">
                  <c:v>5.8387331664562225E-2</c:v>
                </c:pt>
                <c:pt idx="1">
                  <c:v>5.4049309343099594E-2</c:v>
                </c:pt>
                <c:pt idx="2">
                  <c:v>4.9425933510065079E-2</c:v>
                </c:pt>
                <c:pt idx="3">
                  <c:v>4.4337846338748932E-2</c:v>
                </c:pt>
                <c:pt idx="4">
                  <c:v>4.4834975153207779E-2</c:v>
                </c:pt>
                <c:pt idx="5">
                  <c:v>5.5917304009199142E-2</c:v>
                </c:pt>
                <c:pt idx="6">
                  <c:v>9.1266065835952759E-2</c:v>
                </c:pt>
                <c:pt idx="7">
                  <c:v>9.4822682440280914E-2</c:v>
                </c:pt>
                <c:pt idx="8">
                  <c:v>8.7793149054050446E-2</c:v>
                </c:pt>
                <c:pt idx="9">
                  <c:v>7.8908979892730713E-2</c:v>
                </c:pt>
                <c:pt idx="10">
                  <c:v>7.2444044053554535E-2</c:v>
                </c:pt>
                <c:pt idx="11">
                  <c:v>5.9911653399467468E-2</c:v>
                </c:pt>
                <c:pt idx="12">
                  <c:v>5.126677080988884E-2</c:v>
                </c:pt>
                <c:pt idx="13">
                  <c:v>4.7686461359262466E-2</c:v>
                </c:pt>
                <c:pt idx="14">
                  <c:v>4.2347155511379242E-2</c:v>
                </c:pt>
                <c:pt idx="15">
                  <c:v>3.7894219160079956E-2</c:v>
                </c:pt>
                <c:pt idx="16">
                  <c:v>3.5423047840595245E-2</c:v>
                </c:pt>
                <c:pt idx="17">
                  <c:v>8.0651246011257172E-2</c:v>
                </c:pt>
                <c:pt idx="18">
                  <c:v>5.1904447376728058E-2</c:v>
                </c:pt>
                <c:pt idx="19">
                  <c:v>3.5554032772779465E-2</c:v>
                </c:pt>
                <c:pt idx="20">
                  <c:v>3.4613084048032761E-2</c:v>
                </c:pt>
                <c:pt idx="21">
                  <c:v>3.9466287940740585E-2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F-481A-8E5A-137963562B14}"/>
            </c:ext>
          </c:extLst>
        </c:ser>
        <c:ser>
          <c:idx val="1"/>
          <c:order val="1"/>
          <c:tx>
            <c:strRef>
              <c:f>'App. Chg TRU and U3 - No SE '!$G$32</c:f>
              <c:strCache>
                <c:ptCount val="1"/>
                <c:pt idx="0">
                  <c:v>U3 (High)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'App. Chg TRU and U3 - No SE '!$A$33:$A$54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TRU and U3 - No SE '!$G$33:$G$54</c:f>
              <c:numCache>
                <c:formatCode>0.0%</c:formatCode>
                <c:ptCount val="22"/>
                <c:pt idx="0">
                  <c:v>4.5311968773603439E-2</c:v>
                </c:pt>
                <c:pt idx="1">
                  <c:v>4.509323462843895E-2</c:v>
                </c:pt>
                <c:pt idx="2">
                  <c:v>4.1921816766262054E-2</c:v>
                </c:pt>
                <c:pt idx="3">
                  <c:v>4.1233822703361511E-2</c:v>
                </c:pt>
                <c:pt idx="4">
                  <c:v>3.9778266102075577E-2</c:v>
                </c:pt>
                <c:pt idx="5">
                  <c:v>5.013260617852211E-2</c:v>
                </c:pt>
                <c:pt idx="6">
                  <c:v>7.6424792408943176E-2</c:v>
                </c:pt>
                <c:pt idx="7">
                  <c:v>8.298870176076889E-2</c:v>
                </c:pt>
                <c:pt idx="8">
                  <c:v>7.2004728019237518E-2</c:v>
                </c:pt>
                <c:pt idx="9">
                  <c:v>7.4251569807529449E-2</c:v>
                </c:pt>
                <c:pt idx="10">
                  <c:v>6.6183842718601227E-2</c:v>
                </c:pt>
                <c:pt idx="11">
                  <c:v>5.3026322275400162E-2</c:v>
                </c:pt>
                <c:pt idx="12">
                  <c:v>4.4802755117416382E-2</c:v>
                </c:pt>
                <c:pt idx="13">
                  <c:v>4.2926229536533356E-2</c:v>
                </c:pt>
                <c:pt idx="14">
                  <c:v>3.6372601985931396E-2</c:v>
                </c:pt>
                <c:pt idx="15">
                  <c:v>3.473794087767601E-2</c:v>
                </c:pt>
                <c:pt idx="16">
                  <c:v>3.017931804060936E-2</c:v>
                </c:pt>
                <c:pt idx="17">
                  <c:v>7.7219448983669281E-2</c:v>
                </c:pt>
                <c:pt idx="18">
                  <c:v>4.5602072030305862E-2</c:v>
                </c:pt>
                <c:pt idx="19">
                  <c:v>3.3642120659351349E-2</c:v>
                </c:pt>
                <c:pt idx="20">
                  <c:v>2.4719420820474625E-2</c:v>
                </c:pt>
                <c:pt idx="21">
                  <c:v>3.8151483982801437E-2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F-481A-8E5A-137963562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7384736"/>
        <c:axId val="357389536"/>
      </c:lineChart>
      <c:catAx>
        <c:axId val="35738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389536"/>
        <c:crosses val="autoZero"/>
        <c:auto val="1"/>
        <c:lblAlgn val="ctr"/>
        <c:lblOffset val="100"/>
        <c:noMultiLvlLbl val="0"/>
      </c:catAx>
      <c:valAx>
        <c:axId val="35738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7384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Employment to Population Ratio</a:t>
            </a:r>
            <a:r>
              <a:rPr lang="en-US" baseline="0"/>
              <a:t> vs EPR with Informality High Est.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'App. Chg TRU and U3 - No SE '!$C$32</c:f>
              <c:strCache>
                <c:ptCount val="1"/>
                <c:pt idx="0">
                  <c:v>BLS EPR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'App. Chg TRU and U3 - No SE '!$A$33:$A$54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TRU and U3 - No SE '!$C$33:$C$54</c:f>
              <c:numCache>
                <c:formatCode>0.0%</c:formatCode>
                <c:ptCount val="22"/>
                <c:pt idx="0">
                  <c:v>0.62260735034942627</c:v>
                </c:pt>
                <c:pt idx="1">
                  <c:v>0.62382066249847412</c:v>
                </c:pt>
                <c:pt idx="2">
                  <c:v>0.6276322603225708</c:v>
                </c:pt>
                <c:pt idx="3">
                  <c:v>0.63145673274993896</c:v>
                </c:pt>
                <c:pt idx="4">
                  <c:v>0.63041716814041138</c:v>
                </c:pt>
                <c:pt idx="5">
                  <c:v>0.62190890312194824</c:v>
                </c:pt>
                <c:pt idx="6">
                  <c:v>0.59357750415802002</c:v>
                </c:pt>
                <c:pt idx="7">
                  <c:v>0.58497089147567749</c:v>
                </c:pt>
                <c:pt idx="8">
                  <c:v>0.58452951908111572</c:v>
                </c:pt>
                <c:pt idx="9">
                  <c:v>0.58607912063598633</c:v>
                </c:pt>
                <c:pt idx="10">
                  <c:v>0.58618003129959106</c:v>
                </c:pt>
                <c:pt idx="11">
                  <c:v>0.59029477834701538</c:v>
                </c:pt>
                <c:pt idx="12">
                  <c:v>0.59347754716873169</c:v>
                </c:pt>
                <c:pt idx="13">
                  <c:v>0.59806782007217407</c:v>
                </c:pt>
                <c:pt idx="14">
                  <c:v>0.60187333822250366</c:v>
                </c:pt>
                <c:pt idx="15">
                  <c:v>0.60396122932434082</c:v>
                </c:pt>
                <c:pt idx="16">
                  <c:v>0.60874241590499878</c:v>
                </c:pt>
                <c:pt idx="17">
                  <c:v>0.56764316558837891</c:v>
                </c:pt>
                <c:pt idx="18">
                  <c:v>0.58371812105178833</c:v>
                </c:pt>
                <c:pt idx="19">
                  <c:v>0.5988842248916626</c:v>
                </c:pt>
                <c:pt idx="20">
                  <c:v>0.6047440767288208</c:v>
                </c:pt>
                <c:pt idx="21">
                  <c:v>0.60047131776809692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99-409D-9A1D-D2687C90E9CC}"/>
            </c:ext>
          </c:extLst>
        </c:ser>
        <c:ser>
          <c:idx val="1"/>
          <c:order val="1"/>
          <c:tx>
            <c:strRef>
              <c:f>'App. Chg TRU and U3 - No SE '!$L$32</c:f>
              <c:strCache>
                <c:ptCount val="1"/>
                <c:pt idx="0">
                  <c:v>Informal EPR (High)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'App. Chg TRU and U3 - No SE '!$A$33:$A$54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TRU and U3 - No SE '!$L$33:$L$54</c:f>
              <c:numCache>
                <c:formatCode>0.0%</c:formatCode>
                <c:ptCount val="22"/>
                <c:pt idx="0">
                  <c:v>0.64149924621162158</c:v>
                </c:pt>
                <c:pt idx="1">
                  <c:v>0.64506806731543198</c:v>
                </c:pt>
                <c:pt idx="2">
                  <c:v>0.64321632453034894</c:v>
                </c:pt>
                <c:pt idx="3">
                  <c:v>0.64660159777642268</c:v>
                </c:pt>
                <c:pt idx="4">
                  <c:v>0.64401158295132965</c:v>
                </c:pt>
                <c:pt idx="5">
                  <c:v>0.64059954134833452</c:v>
                </c:pt>
                <c:pt idx="6">
                  <c:v>0.62090570960911462</c:v>
                </c:pt>
                <c:pt idx="7">
                  <c:v>0.60688645370199024</c:v>
                </c:pt>
                <c:pt idx="8">
                  <c:v>0.60650573991070933</c:v>
                </c:pt>
                <c:pt idx="9">
                  <c:v>0.59784388059903815</c:v>
                </c:pt>
                <c:pt idx="10">
                  <c:v>0.60280797107351158</c:v>
                </c:pt>
                <c:pt idx="11">
                  <c:v>0.6063517714277451</c:v>
                </c:pt>
                <c:pt idx="12">
                  <c:v>0.61959394139233703</c:v>
                </c:pt>
                <c:pt idx="13">
                  <c:v>0.61665989512155162</c:v>
                </c:pt>
                <c:pt idx="14">
                  <c:v>0.61895254891618656</c:v>
                </c:pt>
                <c:pt idx="15">
                  <c:v>0.62332740044255752</c:v>
                </c:pt>
                <c:pt idx="16">
                  <c:v>0.62061586251068646</c:v>
                </c:pt>
                <c:pt idx="17">
                  <c:v>0.58390393324597389</c:v>
                </c:pt>
                <c:pt idx="18">
                  <c:v>0.60299491609683054</c:v>
                </c:pt>
                <c:pt idx="19">
                  <c:v>0.61122117145967303</c:v>
                </c:pt>
                <c:pt idx="20">
                  <c:v>0.62826520267403796</c:v>
                </c:pt>
                <c:pt idx="21">
                  <c:v>0.61087322465686844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99-409D-9A1D-D2687C90E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0343008"/>
        <c:axId val="350340608"/>
      </c:lineChart>
      <c:catAx>
        <c:axId val="35034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340608"/>
        <c:crosses val="autoZero"/>
        <c:auto val="1"/>
        <c:lblAlgn val="ctr"/>
        <c:lblOffset val="100"/>
        <c:noMultiLvlLbl val="0"/>
      </c:catAx>
      <c:valAx>
        <c:axId val="35034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343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Fall in TRU</a:t>
            </a:r>
            <a:r>
              <a:rPr lang="en-US" baseline="0"/>
              <a:t> vs Unenmployment Out of the Population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'App. Chg TRU and U3 - No SE '!$AD$32</c:f>
              <c:strCache>
                <c:ptCount val="1"/>
                <c:pt idx="0">
                  <c:v>Fall in TRU OOP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'App. Chg TRU and U3 - No SE '!$AA$33:$AA$54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TRU and U3 - No SE '!$AD$33:$AD$54</c:f>
              <c:numCache>
                <c:formatCode>0.0%</c:formatCode>
                <c:ptCount val="22"/>
                <c:pt idx="0">
                  <c:v>9.9181532859802246E-3</c:v>
                </c:pt>
                <c:pt idx="1">
                  <c:v>1.1696219444274902E-2</c:v>
                </c:pt>
                <c:pt idx="2">
                  <c:v>6.3685178756713867E-3</c:v>
                </c:pt>
                <c:pt idx="3">
                  <c:v>2.6094317436218262E-3</c:v>
                </c:pt>
                <c:pt idx="4">
                  <c:v>8.2821249961853027E-3</c:v>
                </c:pt>
                <c:pt idx="5">
                  <c:v>1.7569363117218018E-2</c:v>
                </c:pt>
                <c:pt idx="6">
                  <c:v>7.5308680534362793E-3</c:v>
                </c:pt>
                <c:pt idx="7">
                  <c:v>1.1143982410430908E-2</c:v>
                </c:pt>
                <c:pt idx="8">
                  <c:v>9.0399384498596191E-3</c:v>
                </c:pt>
                <c:pt idx="9">
                  <c:v>4.933476448059082E-3</c:v>
                </c:pt>
                <c:pt idx="10">
                  <c:v>6.3774585723876953E-3</c:v>
                </c:pt>
                <c:pt idx="11">
                  <c:v>7.1555376052856445E-3</c:v>
                </c:pt>
                <c:pt idx="12">
                  <c:v>3.0850768089294434E-3</c:v>
                </c:pt>
                <c:pt idx="13">
                  <c:v>4.7077536582946777E-3</c:v>
                </c:pt>
                <c:pt idx="14">
                  <c:v>3.8025379180908203E-3</c:v>
                </c:pt>
                <c:pt idx="15">
                  <c:v>3.3528804779052734E-3</c:v>
                </c:pt>
                <c:pt idx="16">
                  <c:v>8.367002010345459E-3</c:v>
                </c:pt>
                <c:pt idx="17">
                  <c:v>6.2752962112426758E-3</c:v>
                </c:pt>
                <c:pt idx="18">
                  <c:v>8.2267522811889648E-3</c:v>
                </c:pt>
                <c:pt idx="19">
                  <c:v>9.2291831970214844E-3</c:v>
                </c:pt>
                <c:pt idx="20">
                  <c:v>4.1304230690002441E-3</c:v>
                </c:pt>
                <c:pt idx="21">
                  <c:v>4.3835639953613281E-3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E7-428F-BA69-8E6CC8B7E7D5}"/>
            </c:ext>
          </c:extLst>
        </c:ser>
        <c:ser>
          <c:idx val="1"/>
          <c:order val="1"/>
          <c:tx>
            <c:strRef>
              <c:f>'App. Chg TRU and U3 - No SE '!$AE$32</c:f>
              <c:strCache>
                <c:ptCount val="1"/>
                <c:pt idx="0">
                  <c:v>Fall in U3 Unemployment Out of the Population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'App. Chg TRU and U3 - No SE '!$AA$33:$AA$54</c:f>
              <c:numCache>
                <c:formatCode>General</c:formatCode>
                <c:ptCount val="22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</c:numCache>
            </c:numRef>
          </c:cat>
          <c:val>
            <c:numRef>
              <c:f>'App. Chg TRU and U3 - No SE '!$AE$33:$AE$54</c:f>
              <c:numCache>
                <c:formatCode>0.0%</c:formatCode>
                <c:ptCount val="22"/>
                <c:pt idx="0">
                  <c:v>1.8891895862195307E-2</c:v>
                </c:pt>
                <c:pt idx="1">
                  <c:v>2.124740481695786E-2</c:v>
                </c:pt>
                <c:pt idx="2">
                  <c:v>1.5584064207778137E-2</c:v>
                </c:pt>
                <c:pt idx="3">
                  <c:v>1.5144865026483711E-2</c:v>
                </c:pt>
                <c:pt idx="4">
                  <c:v>1.3594414810918276E-2</c:v>
                </c:pt>
                <c:pt idx="5">
                  <c:v>1.869063822638628E-2</c:v>
                </c:pt>
                <c:pt idx="6">
                  <c:v>2.73282054510946E-2</c:v>
                </c:pt>
                <c:pt idx="7">
                  <c:v>2.1915562226312746E-2</c:v>
                </c:pt>
                <c:pt idx="8">
                  <c:v>2.1976220829593607E-2</c:v>
                </c:pt>
                <c:pt idx="9">
                  <c:v>1.1764759963051818E-2</c:v>
                </c:pt>
                <c:pt idx="10">
                  <c:v>1.6627939773920519E-2</c:v>
                </c:pt>
                <c:pt idx="11">
                  <c:v>1.605699308072972E-2</c:v>
                </c:pt>
                <c:pt idx="12">
                  <c:v>2.6116394223605344E-2</c:v>
                </c:pt>
                <c:pt idx="13">
                  <c:v>1.8592075049377543E-2</c:v>
                </c:pt>
                <c:pt idx="14">
                  <c:v>1.70792106936829E-2</c:v>
                </c:pt>
                <c:pt idx="15">
                  <c:v>1.9366171118216702E-2</c:v>
                </c:pt>
                <c:pt idx="16">
                  <c:v>1.1873446605687676E-2</c:v>
                </c:pt>
                <c:pt idx="17">
                  <c:v>1.6260767657594988E-2</c:v>
                </c:pt>
                <c:pt idx="18">
                  <c:v>1.9276795045042205E-2</c:v>
                </c:pt>
                <c:pt idx="19">
                  <c:v>1.2336946568010432E-2</c:v>
                </c:pt>
                <c:pt idx="20">
                  <c:v>2.3521125945217158E-2</c:v>
                </c:pt>
                <c:pt idx="21">
                  <c:v>1.0401906888771517E-2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E7-428F-BA69-8E6CC8B7E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6033536"/>
        <c:axId val="1942317008"/>
      </c:lineChart>
      <c:catAx>
        <c:axId val="119603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317008"/>
        <c:crosses val="autoZero"/>
        <c:auto val="1"/>
        <c:lblAlgn val="ctr"/>
        <c:lblOffset val="100"/>
        <c:noMultiLvlLbl val="0"/>
      </c:catAx>
      <c:valAx>
        <c:axId val="194231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603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5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75000"/>
            <a:lumOff val="2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2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5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75000"/>
            <a:lumOff val="2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787259</xdr:colOff>
      <xdr:row>36</xdr:row>
      <xdr:rowOff>123172</xdr:rowOff>
    </xdr:from>
    <xdr:to>
      <xdr:col>14</xdr:col>
      <xdr:colOff>9931</xdr:colOff>
      <xdr:row>66</xdr:row>
      <xdr:rowOff>174269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36D91E-D95D-BD94-0F29-6DB7F2C083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524934</xdr:colOff>
      <xdr:row>33</xdr:row>
      <xdr:rowOff>117687</xdr:rowOff>
    </xdr:from>
    <xdr:to>
      <xdr:col>18</xdr:col>
      <xdr:colOff>448734</xdr:colOff>
      <xdr:row>56</xdr:row>
      <xdr:rowOff>102448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F2AE437-5583-76DB-1883-D6CBC935CA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388619</xdr:colOff>
      <xdr:row>33</xdr:row>
      <xdr:rowOff>104565</xdr:rowOff>
    </xdr:from>
    <xdr:to>
      <xdr:col>9</xdr:col>
      <xdr:colOff>918632</xdr:colOff>
      <xdr:row>54</xdr:row>
      <xdr:rowOff>165100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1A7D4B2-6568-98E7-991A-83D8CF0ECE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160020</xdr:colOff>
      <xdr:row>0</xdr:row>
      <xdr:rowOff>861060</xdr:rowOff>
    </xdr:from>
    <xdr:to>
      <xdr:col>28</xdr:col>
      <xdr:colOff>205740</xdr:colOff>
      <xdr:row>24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32BDB0-1AFC-F73F-F359-7BD5F88B89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56477</xdr:colOff>
      <xdr:row>0</xdr:row>
      <xdr:rowOff>547967</xdr:rowOff>
    </xdr:from>
    <xdr:to>
      <xdr:col>24</xdr:col>
      <xdr:colOff>391757</xdr:colOff>
      <xdr:row>25</xdr:row>
      <xdr:rowOff>102197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9E1D3A7-82A0-044B-BD2F-9E7154F33E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580913</xdr:colOff>
      <xdr:row>0</xdr:row>
      <xdr:rowOff>340434</xdr:rowOff>
    </xdr:from>
    <xdr:to>
      <xdr:col>36</xdr:col>
      <xdr:colOff>596153</xdr:colOff>
      <xdr:row>25</xdr:row>
      <xdr:rowOff>176604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0C677B3-4CCC-46BA-840B-887CE02D31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267596</xdr:colOff>
      <xdr:row>65</xdr:row>
      <xdr:rowOff>93456</xdr:rowOff>
    </xdr:from>
    <xdr:to>
      <xdr:col>9</xdr:col>
      <xdr:colOff>581361</xdr:colOff>
      <xdr:row>88</xdr:row>
      <xdr:rowOff>145676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A4C4EFF-39DB-D7A4-842E-D355D1FF69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395791</xdr:colOff>
      <xdr:row>67</xdr:row>
      <xdr:rowOff>130660</xdr:rowOff>
    </xdr:from>
    <xdr:to>
      <xdr:col>22</xdr:col>
      <xdr:colOff>471991</xdr:colOff>
      <xdr:row>89</xdr:row>
      <xdr:rowOff>129539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0FE0FBE-6D60-F73F-EE04-6CE83832BF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32</xdr:col>
      <xdr:colOff>121024</xdr:colOff>
      <xdr:row>31</xdr:row>
      <xdr:rowOff>506504</xdr:rowOff>
    </xdr:from>
    <xdr:to>
      <xdr:col>43</xdr:col>
      <xdr:colOff>116542</xdr:colOff>
      <xdr:row>54</xdr:row>
      <xdr:rowOff>170329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584257-2E0F-8266-D363-4145DEFDE3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603622</xdr:colOff>
      <xdr:row>0</xdr:row>
      <xdr:rowOff>0</xdr:rowOff>
    </xdr:from>
    <xdr:to>
      <xdr:col>27</xdr:col>
      <xdr:colOff>493058</xdr:colOff>
      <xdr:row>25</xdr:row>
      <xdr:rowOff>43328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E4622F-EFE6-0B94-A062-B2064EE431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8965</xdr:colOff>
      <xdr:row>26</xdr:row>
      <xdr:rowOff>143435</xdr:rowOff>
    </xdr:from>
    <xdr:to>
      <xdr:col>26</xdr:col>
      <xdr:colOff>508001</xdr:colOff>
      <xdr:row>52</xdr:row>
      <xdr:rowOff>7469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071D1CC-B797-4E04-A6F5-0A2D80BC1C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336176</xdr:colOff>
      <xdr:row>55</xdr:row>
      <xdr:rowOff>94129</xdr:rowOff>
    </xdr:from>
    <xdr:to>
      <xdr:col>50</xdr:col>
      <xdr:colOff>493059</xdr:colOff>
      <xdr:row>74</xdr:row>
      <xdr:rowOff>143435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105908F-5AF2-D383-98DF-C6DA3EC2CD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434788</xdr:colOff>
      <xdr:row>80</xdr:row>
      <xdr:rowOff>161365</xdr:rowOff>
    </xdr:from>
    <xdr:to>
      <xdr:col>50</xdr:col>
      <xdr:colOff>484094</xdr:colOff>
      <xdr:row>97</xdr:row>
      <xdr:rowOff>116541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83E5085-80C9-5999-0B81-CF56108826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533399</xdr:colOff>
      <xdr:row>113</xdr:row>
      <xdr:rowOff>156882</xdr:rowOff>
    </xdr:from>
    <xdr:to>
      <xdr:col>40</xdr:col>
      <xdr:colOff>475128</xdr:colOff>
      <xdr:row>140</xdr:row>
      <xdr:rowOff>116542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AC620E61-F910-88FD-70BE-313A1961A3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388620</xdr:colOff>
      <xdr:row>26</xdr:row>
      <xdr:rowOff>327660</xdr:rowOff>
    </xdr:from>
    <xdr:to>
      <xdr:col>26</xdr:col>
      <xdr:colOff>129540</xdr:colOff>
      <xdr:row>50</xdr:row>
      <xdr:rowOff>121920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2761C20-EC9B-F06C-9718-0CD2708343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495300</xdr:colOff>
      <xdr:row>27</xdr:row>
      <xdr:rowOff>167640</xdr:rowOff>
    </xdr:from>
    <xdr:to>
      <xdr:col>38</xdr:col>
      <xdr:colOff>91440</xdr:colOff>
      <xdr:row>50</xdr:row>
      <xdr:rowOff>114300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3E4CA17-AB80-67B1-B434-C34A407B56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106680</xdr:colOff>
      <xdr:row>56</xdr:row>
      <xdr:rowOff>335280</xdr:rowOff>
    </xdr:from>
    <xdr:to>
      <xdr:col>25</xdr:col>
      <xdr:colOff>175260</xdr:colOff>
      <xdr:row>78</xdr:row>
      <xdr:rowOff>60960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1B0F205-78B2-6E8C-BB70-8994436DEA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228600</xdr:colOff>
      <xdr:row>55</xdr:row>
      <xdr:rowOff>129540</xdr:rowOff>
    </xdr:from>
    <xdr:to>
      <xdr:col>38</xdr:col>
      <xdr:colOff>358140</xdr:colOff>
      <xdr:row>81</xdr:row>
      <xdr:rowOff>99060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9BD708-57E6-B35B-2ECD-FBA0057820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1D12E-72A8-4D38-A56B-BB451CDA3AE3}">
  <dimension ref="A1:Q45"/>
  <sheetViews>
    <sheetView tabSelected="1" workbookViewId="0">
      <selection activeCell="E26" sqref="E26"/>
    </sheetView>
  </sheetViews>
  <sheetFormatPr defaultRowHeight="14.5" x14ac:dyDescent="0.35"/>
  <cols>
    <col min="2" max="2" width="15.453125" customWidth="1"/>
    <col min="3" max="3" width="13" customWidth="1"/>
    <col min="4" max="4" width="11.08984375" customWidth="1"/>
    <col min="5" max="5" width="14.54296875" bestFit="1" customWidth="1"/>
    <col min="6" max="6" width="13.54296875" customWidth="1"/>
    <col min="7" max="7" width="11.08984375" customWidth="1"/>
    <col min="8" max="8" width="12" customWidth="1"/>
    <col min="9" max="9" width="14.54296875" bestFit="1" customWidth="1"/>
    <col min="10" max="10" width="9.08984375" bestFit="1" customWidth="1"/>
    <col min="11" max="11" width="14.54296875" bestFit="1" customWidth="1"/>
    <col min="12" max="12" width="23" bestFit="1" customWidth="1"/>
    <col min="14" max="14" width="21.36328125" bestFit="1" customWidth="1"/>
    <col min="15" max="15" width="20.36328125" customWidth="1"/>
    <col min="16" max="16" width="30.6328125" customWidth="1"/>
    <col min="18" max="18" width="14.54296875" bestFit="1" customWidth="1"/>
  </cols>
  <sheetData>
    <row r="1" spans="1:17" s="3" customFormat="1" ht="72.5" x14ac:dyDescent="0.35">
      <c r="A1" s="3" t="s">
        <v>0</v>
      </c>
      <c r="B1" s="3" t="s">
        <v>6</v>
      </c>
      <c r="C1" s="3" t="s">
        <v>1</v>
      </c>
      <c r="D1" s="3" t="s">
        <v>170</v>
      </c>
      <c r="E1" s="3" t="s">
        <v>2</v>
      </c>
      <c r="F1" s="3" t="s">
        <v>4</v>
      </c>
      <c r="G1" s="3" t="s">
        <v>3</v>
      </c>
      <c r="H1" s="3" t="s">
        <v>5</v>
      </c>
      <c r="I1" s="3" t="s">
        <v>7</v>
      </c>
      <c r="J1" s="3" t="s">
        <v>8</v>
      </c>
      <c r="K1" s="3" t="s">
        <v>64</v>
      </c>
      <c r="L1" s="3" t="s">
        <v>171</v>
      </c>
      <c r="N1" s="3" t="s">
        <v>25</v>
      </c>
      <c r="O1" s="3" t="s">
        <v>118</v>
      </c>
      <c r="P1" s="3" t="s">
        <v>10</v>
      </c>
    </row>
    <row r="2" spans="1:17" x14ac:dyDescent="0.35">
      <c r="A2">
        <v>2003</v>
      </c>
      <c r="B2" s="2">
        <v>221027552</v>
      </c>
      <c r="C2" s="2">
        <v>146146496</v>
      </c>
      <c r="D2" s="4">
        <v>0.66121387481689453</v>
      </c>
      <c r="E2" s="4">
        <v>0.62260735034942627</v>
      </c>
      <c r="F2" s="2">
        <v>137613392</v>
      </c>
      <c r="G2" s="4">
        <v>5.8387331664562225E-2</v>
      </c>
      <c r="H2" s="2">
        <v>8533104</v>
      </c>
      <c r="I2" s="2">
        <v>74881072</v>
      </c>
      <c r="J2" s="4">
        <v>0.2847122848033905</v>
      </c>
      <c r="K2" s="5">
        <v>104536792</v>
      </c>
      <c r="L2" s="2">
        <v>41609704</v>
      </c>
      <c r="N2" s="4">
        <v>0.52549803256988525</v>
      </c>
      <c r="O2" s="2">
        <v>104878008</v>
      </c>
      <c r="P2" s="2">
        <v>116149544</v>
      </c>
      <c r="Q2" s="12"/>
    </row>
    <row r="3" spans="1:17" x14ac:dyDescent="0.35">
      <c r="A3">
        <v>2004</v>
      </c>
      <c r="B3" s="2">
        <v>223226080</v>
      </c>
      <c r="C3" s="2">
        <v>147209616</v>
      </c>
      <c r="D3" s="4">
        <v>0.65946424007415771</v>
      </c>
      <c r="E3" s="4">
        <v>0.62382066249847412</v>
      </c>
      <c r="F3" s="2">
        <v>139253040</v>
      </c>
      <c r="G3" s="4">
        <v>5.4049309343099594E-2</v>
      </c>
      <c r="H3" s="2">
        <v>7956578</v>
      </c>
      <c r="I3" s="2">
        <v>76016472</v>
      </c>
      <c r="J3" s="4">
        <v>0.29178029298782349</v>
      </c>
      <c r="K3" s="5">
        <v>104256752</v>
      </c>
      <c r="L3" s="2">
        <v>42952864</v>
      </c>
      <c r="N3" s="4">
        <v>0.53166311979293823</v>
      </c>
      <c r="O3" s="2">
        <v>104545008</v>
      </c>
      <c r="P3" s="2">
        <v>118681072</v>
      </c>
      <c r="Q3" s="12"/>
    </row>
    <row r="4" spans="1:17" x14ac:dyDescent="0.35">
      <c r="A4">
        <v>2005</v>
      </c>
      <c r="B4" s="2">
        <v>225929440</v>
      </c>
      <c r="C4" s="2">
        <v>149173648</v>
      </c>
      <c r="D4" s="4">
        <v>0.66026651859283447</v>
      </c>
      <c r="E4" s="4">
        <v>0.6276322603225708</v>
      </c>
      <c r="F4" s="2">
        <v>141800592</v>
      </c>
      <c r="G4" s="4">
        <v>4.9425933510065079E-2</v>
      </c>
      <c r="H4" s="2">
        <v>7373046.5</v>
      </c>
      <c r="I4" s="2">
        <v>76755784</v>
      </c>
      <c r="J4" s="4">
        <v>0.2869284451007843</v>
      </c>
      <c r="K4" s="5">
        <v>106371488</v>
      </c>
      <c r="L4" s="2">
        <v>42802164</v>
      </c>
      <c r="N4" s="4">
        <v>0.52806615829467773</v>
      </c>
      <c r="O4" s="2">
        <v>106623752</v>
      </c>
      <c r="P4" s="2">
        <v>119305688</v>
      </c>
      <c r="Q4" s="12"/>
    </row>
    <row r="5" spans="1:17" x14ac:dyDescent="0.35">
      <c r="A5">
        <v>2006</v>
      </c>
      <c r="B5" s="2">
        <v>228693824</v>
      </c>
      <c r="C5" s="2">
        <v>151110160</v>
      </c>
      <c r="D5" s="4">
        <v>0.66075313091278076</v>
      </c>
      <c r="E5" s="4">
        <v>0.63145673274993896</v>
      </c>
      <c r="F5" s="2">
        <v>144410256</v>
      </c>
      <c r="G5" s="4">
        <v>4.4337846338748932E-2</v>
      </c>
      <c r="H5" s="2">
        <v>6699898.5</v>
      </c>
      <c r="I5" s="2">
        <v>77583672</v>
      </c>
      <c r="J5" s="4">
        <v>0.28169441223144531</v>
      </c>
      <c r="K5" s="5">
        <v>108543272</v>
      </c>
      <c r="L5" s="2">
        <v>42566888</v>
      </c>
      <c r="N5" s="4">
        <v>0.52350151538848877</v>
      </c>
      <c r="O5" s="2">
        <v>108972264</v>
      </c>
      <c r="P5" s="2">
        <v>119721560</v>
      </c>
      <c r="Q5" s="12"/>
    </row>
    <row r="6" spans="1:17" x14ac:dyDescent="0.35">
      <c r="A6">
        <v>2007</v>
      </c>
      <c r="B6" s="2">
        <v>231711584</v>
      </c>
      <c r="C6" s="2">
        <v>152931648</v>
      </c>
      <c r="D6" s="4">
        <v>0.66000866889953613</v>
      </c>
      <c r="E6" s="4">
        <v>0.63041716814041138</v>
      </c>
      <c r="F6" s="2">
        <v>146074960</v>
      </c>
      <c r="G6" s="4">
        <v>4.4834975153207779E-2</v>
      </c>
      <c r="H6" s="2">
        <v>6856687</v>
      </c>
      <c r="I6" s="2">
        <v>78779936</v>
      </c>
      <c r="J6" s="4">
        <v>0.27797245979309082</v>
      </c>
      <c r="K6" s="5">
        <v>110420864</v>
      </c>
      <c r="L6" s="2">
        <v>42510788</v>
      </c>
      <c r="N6" s="4">
        <v>0.52188330888748169</v>
      </c>
      <c r="O6" s="2">
        <v>110785176</v>
      </c>
      <c r="P6" s="2">
        <v>120926408</v>
      </c>
      <c r="Q6" s="12"/>
    </row>
    <row r="7" spans="1:17" x14ac:dyDescent="0.35">
      <c r="A7">
        <v>2008</v>
      </c>
      <c r="B7" s="2">
        <v>233623920</v>
      </c>
      <c r="C7" s="2">
        <v>153898384</v>
      </c>
      <c r="D7" s="4">
        <v>0.65874409675598145</v>
      </c>
      <c r="E7" s="4">
        <v>0.62190890312194824</v>
      </c>
      <c r="F7" s="2">
        <v>145292800</v>
      </c>
      <c r="G7" s="4">
        <v>5.5917304009199142E-2</v>
      </c>
      <c r="H7" s="2">
        <v>8605583</v>
      </c>
      <c r="I7" s="2">
        <v>79725544</v>
      </c>
      <c r="J7" s="4">
        <v>0.29349547624588013</v>
      </c>
      <c r="K7" s="5">
        <v>108729904</v>
      </c>
      <c r="L7" s="2">
        <v>45168480</v>
      </c>
      <c r="N7" s="4">
        <v>0.53276139497756958</v>
      </c>
      <c r="O7" s="2">
        <v>109158112</v>
      </c>
      <c r="P7" s="2">
        <v>124465808</v>
      </c>
      <c r="Q7" s="12"/>
    </row>
    <row r="8" spans="1:17" x14ac:dyDescent="0.35">
      <c r="A8">
        <v>2009</v>
      </c>
      <c r="B8" s="2">
        <v>235687728</v>
      </c>
      <c r="C8" s="2">
        <v>153949280</v>
      </c>
      <c r="D8" s="4">
        <v>0.65319174528121948</v>
      </c>
      <c r="E8" s="4">
        <v>0.59357750415802002</v>
      </c>
      <c r="F8" s="2">
        <v>139898928</v>
      </c>
      <c r="G8" s="4">
        <v>9.1266065835952759E-2</v>
      </c>
      <c r="H8" s="2">
        <v>14050345</v>
      </c>
      <c r="I8" s="2">
        <v>81738456</v>
      </c>
      <c r="J8" s="4">
        <v>0.33613660931587219</v>
      </c>
      <c r="K8" s="5">
        <v>102201288</v>
      </c>
      <c r="L8" s="2">
        <v>51747988</v>
      </c>
      <c r="N8" s="4">
        <v>0.56512671709060669</v>
      </c>
      <c r="O8" s="2">
        <v>102494296</v>
      </c>
      <c r="P8" s="2">
        <v>133193432</v>
      </c>
      <c r="Q8" s="12"/>
    </row>
    <row r="9" spans="1:17" x14ac:dyDescent="0.35">
      <c r="A9">
        <v>2010</v>
      </c>
      <c r="B9" s="2">
        <v>237681232</v>
      </c>
      <c r="C9" s="2">
        <v>153601520</v>
      </c>
      <c r="D9" s="4">
        <v>0.64625006914138794</v>
      </c>
      <c r="E9" s="4">
        <v>0.58497089147567749</v>
      </c>
      <c r="F9" s="2">
        <v>139036608</v>
      </c>
      <c r="G9" s="4">
        <v>9.4822682440280914E-2</v>
      </c>
      <c r="H9" s="2">
        <v>14564907</v>
      </c>
      <c r="I9" s="2">
        <v>84079704</v>
      </c>
      <c r="J9" s="4">
        <v>0.34024810791015625</v>
      </c>
      <c r="K9" s="5">
        <v>101338896</v>
      </c>
      <c r="L9" s="2">
        <v>52262628</v>
      </c>
      <c r="N9" s="4">
        <v>0.57229065895080566</v>
      </c>
      <c r="O9" s="2">
        <v>101658480</v>
      </c>
      <c r="P9" s="2">
        <v>136022752</v>
      </c>
      <c r="Q9" s="12"/>
    </row>
    <row r="10" spans="1:17" x14ac:dyDescent="0.35">
      <c r="A10">
        <v>2011</v>
      </c>
      <c r="B10" s="2">
        <v>239476896</v>
      </c>
      <c r="C10" s="2">
        <v>153453472</v>
      </c>
      <c r="D10" s="4">
        <v>0.64078617095947266</v>
      </c>
      <c r="E10" s="4">
        <v>0.58452951908111572</v>
      </c>
      <c r="F10" s="2">
        <v>139981312</v>
      </c>
      <c r="G10" s="4">
        <v>8.7793149054050446E-2</v>
      </c>
      <c r="H10" s="2">
        <v>13472164</v>
      </c>
      <c r="I10" s="2">
        <v>86023440</v>
      </c>
      <c r="J10" s="4">
        <v>0.33790287375450134</v>
      </c>
      <c r="K10" s="5">
        <v>101601104</v>
      </c>
      <c r="L10" s="2">
        <v>51852368</v>
      </c>
      <c r="N10" s="4">
        <v>0.57472860813140869</v>
      </c>
      <c r="O10" s="2">
        <v>101842672</v>
      </c>
      <c r="P10" s="2">
        <v>137634224</v>
      </c>
      <c r="Q10" s="12"/>
    </row>
    <row r="11" spans="1:17" x14ac:dyDescent="0.35">
      <c r="A11">
        <v>2012</v>
      </c>
      <c r="B11" s="2">
        <v>243144976</v>
      </c>
      <c r="C11" s="2">
        <v>154710224</v>
      </c>
      <c r="D11" s="4">
        <v>0.63628798723220825</v>
      </c>
      <c r="E11" s="4">
        <v>0.58607912063598633</v>
      </c>
      <c r="F11" s="2">
        <v>142502192</v>
      </c>
      <c r="G11" s="4">
        <v>7.8908979892730713E-2</v>
      </c>
      <c r="H11" s="2">
        <v>12208026</v>
      </c>
      <c r="I11" s="2">
        <v>88434752</v>
      </c>
      <c r="J11" s="4">
        <v>0.33263334631919861</v>
      </c>
      <c r="K11" s="5">
        <v>103248448</v>
      </c>
      <c r="L11" s="2">
        <v>51461780</v>
      </c>
      <c r="N11" s="4">
        <v>0.57410955429077148</v>
      </c>
      <c r="O11" s="2">
        <v>103553120</v>
      </c>
      <c r="P11" s="2">
        <v>139591856</v>
      </c>
      <c r="Q11" s="12"/>
    </row>
    <row r="12" spans="1:17" x14ac:dyDescent="0.35">
      <c r="A12">
        <v>2013</v>
      </c>
      <c r="B12" s="2">
        <v>245561504</v>
      </c>
      <c r="C12" s="2">
        <v>155185520</v>
      </c>
      <c r="D12" s="4">
        <v>0.63196194171905518</v>
      </c>
      <c r="E12" s="4">
        <v>0.58618003129959106</v>
      </c>
      <c r="F12" s="2">
        <v>143943248</v>
      </c>
      <c r="G12" s="4">
        <v>7.2444044053554535E-2</v>
      </c>
      <c r="H12" s="2">
        <v>11242267</v>
      </c>
      <c r="I12" s="2">
        <v>90375984</v>
      </c>
      <c r="J12" s="4">
        <v>0.31993573904037476</v>
      </c>
      <c r="K12" s="5">
        <v>105536128</v>
      </c>
      <c r="L12" s="2">
        <v>49649396</v>
      </c>
      <c r="N12" s="4">
        <v>0.56893748044967651</v>
      </c>
      <c r="O12" s="2">
        <v>105852360</v>
      </c>
      <c r="P12" s="2">
        <v>139709136</v>
      </c>
      <c r="Q12" s="12"/>
    </row>
    <row r="13" spans="1:17" x14ac:dyDescent="0.35">
      <c r="A13">
        <v>2014</v>
      </c>
      <c r="B13" s="2">
        <v>247841664</v>
      </c>
      <c r="C13" s="2">
        <v>155623280</v>
      </c>
      <c r="D13" s="4">
        <v>0.62791413068771362</v>
      </c>
      <c r="E13" s="4">
        <v>0.59029477834701538</v>
      </c>
      <c r="F13" s="2">
        <v>146299632</v>
      </c>
      <c r="G13" s="4">
        <v>5.9911653399467468E-2</v>
      </c>
      <c r="H13" s="2">
        <v>9323648</v>
      </c>
      <c r="I13" s="2">
        <v>92218400</v>
      </c>
      <c r="J13" s="4">
        <v>0.30830341577529907</v>
      </c>
      <c r="K13" s="5">
        <v>107644088</v>
      </c>
      <c r="L13" s="2">
        <v>47979188</v>
      </c>
      <c r="N13" s="4">
        <v>0.56411635875701904</v>
      </c>
      <c r="O13" s="2">
        <v>108030128</v>
      </c>
      <c r="P13" s="2">
        <v>139811536</v>
      </c>
      <c r="Q13" s="12"/>
    </row>
    <row r="14" spans="1:17" x14ac:dyDescent="0.35">
      <c r="A14">
        <v>2015</v>
      </c>
      <c r="B14" s="2">
        <v>250673568</v>
      </c>
      <c r="C14" s="2">
        <v>156808192</v>
      </c>
      <c r="D14" s="4">
        <v>0.62554734945297241</v>
      </c>
      <c r="E14" s="4">
        <v>0.59347754716873169</v>
      </c>
      <c r="F14" s="2">
        <v>148769136</v>
      </c>
      <c r="G14" s="4">
        <v>5.126677080988884E-2</v>
      </c>
      <c r="H14" s="2">
        <v>8039049.5</v>
      </c>
      <c r="I14" s="2">
        <v>93865392</v>
      </c>
      <c r="J14" s="4">
        <v>0.28958746790885925</v>
      </c>
      <c r="K14" s="5">
        <v>111398504</v>
      </c>
      <c r="L14" s="2">
        <v>45409688</v>
      </c>
      <c r="N14" s="4">
        <v>0.55400389432907104</v>
      </c>
      <c r="O14" s="2">
        <v>111799432</v>
      </c>
      <c r="P14" s="2">
        <v>138874128</v>
      </c>
      <c r="Q14" s="12"/>
    </row>
    <row r="15" spans="1:17" x14ac:dyDescent="0.35">
      <c r="A15">
        <v>2016</v>
      </c>
      <c r="B15" s="2">
        <v>253413360</v>
      </c>
      <c r="C15" s="2">
        <v>159147568</v>
      </c>
      <c r="D15" s="4">
        <v>0.62801569700241089</v>
      </c>
      <c r="E15" s="4">
        <v>0.59806782007217407</v>
      </c>
      <c r="F15" s="2">
        <v>151558368</v>
      </c>
      <c r="G15" s="4">
        <v>4.7686461359262466E-2</v>
      </c>
      <c r="H15" s="2">
        <v>7589184.5</v>
      </c>
      <c r="I15" s="2">
        <v>94265792</v>
      </c>
      <c r="J15" s="4">
        <v>0.27817338705062866</v>
      </c>
      <c r="K15" s="5">
        <v>114876952</v>
      </c>
      <c r="L15" s="2">
        <v>44270620</v>
      </c>
      <c r="N15" s="4">
        <v>0.54555469751358032</v>
      </c>
      <c r="O15" s="2">
        <v>115162512</v>
      </c>
      <c r="P15" s="2">
        <v>138250848</v>
      </c>
      <c r="Q15" s="12"/>
    </row>
    <row r="16" spans="1:17" x14ac:dyDescent="0.35">
      <c r="A16">
        <v>2017</v>
      </c>
      <c r="B16" s="2">
        <v>254993712</v>
      </c>
      <c r="C16" s="2">
        <v>160260496</v>
      </c>
      <c r="D16" s="4">
        <v>0.62848800420761108</v>
      </c>
      <c r="E16" s="4">
        <v>0.60187333822250366</v>
      </c>
      <c r="F16" s="2">
        <v>153473920</v>
      </c>
      <c r="G16" s="4">
        <v>4.2347155511379242E-2</v>
      </c>
      <c r="H16" s="2">
        <v>6786576</v>
      </c>
      <c r="I16" s="2">
        <v>94733208</v>
      </c>
      <c r="J16" s="4">
        <v>0.26358139514923096</v>
      </c>
      <c r="K16" s="5">
        <v>118018808</v>
      </c>
      <c r="L16" s="2">
        <v>42241684</v>
      </c>
      <c r="N16" s="4">
        <v>0.53593027591705322</v>
      </c>
      <c r="O16" s="2">
        <v>118334864</v>
      </c>
      <c r="P16" s="2">
        <v>136658848</v>
      </c>
      <c r="Q16" s="12"/>
    </row>
    <row r="17" spans="1:17" x14ac:dyDescent="0.35">
      <c r="A17">
        <v>2018</v>
      </c>
      <c r="B17" s="2">
        <v>257673152</v>
      </c>
      <c r="C17" s="2">
        <v>161754128</v>
      </c>
      <c r="D17" s="4">
        <v>0.62774926424026489</v>
      </c>
      <c r="E17" s="4">
        <v>0.60396122932434082</v>
      </c>
      <c r="F17" s="2">
        <v>155624592</v>
      </c>
      <c r="G17" s="4">
        <v>3.7894219160079956E-2</v>
      </c>
      <c r="H17" s="2">
        <v>6129546.5</v>
      </c>
      <c r="I17" s="2">
        <v>95919016</v>
      </c>
      <c r="J17" s="4">
        <v>0.26570814847946167</v>
      </c>
      <c r="K17" s="5">
        <v>118774736</v>
      </c>
      <c r="L17" s="2">
        <v>42979388</v>
      </c>
      <c r="N17" s="4">
        <v>0.53722727298736572</v>
      </c>
      <c r="O17" s="2">
        <v>119244104</v>
      </c>
      <c r="P17" s="2">
        <v>138429040</v>
      </c>
      <c r="Q17" s="12"/>
    </row>
    <row r="18" spans="1:17" x14ac:dyDescent="0.35">
      <c r="A18">
        <v>2019</v>
      </c>
      <c r="B18" s="2">
        <v>259074448</v>
      </c>
      <c r="C18" s="2">
        <v>163501328</v>
      </c>
      <c r="D18" s="4">
        <v>0.63109785318374634</v>
      </c>
      <c r="E18" s="4">
        <v>0.60874241590499878</v>
      </c>
      <c r="F18" s="2">
        <v>157709600</v>
      </c>
      <c r="G18" s="4">
        <v>3.5423047840595245E-2</v>
      </c>
      <c r="H18" s="2">
        <v>5791715.5</v>
      </c>
      <c r="I18" s="2">
        <v>95573128</v>
      </c>
      <c r="J18" s="4">
        <v>0.25036245584487915</v>
      </c>
      <c r="K18" s="5">
        <v>122566736</v>
      </c>
      <c r="L18" s="2">
        <v>40934596</v>
      </c>
      <c r="N18" s="4">
        <v>0.525840163230896</v>
      </c>
      <c r="O18" s="2">
        <v>122842696</v>
      </c>
      <c r="P18" s="2">
        <v>136231744</v>
      </c>
      <c r="Q18" s="12"/>
    </row>
    <row r="19" spans="1:17" x14ac:dyDescent="0.35">
      <c r="A19">
        <v>2020</v>
      </c>
      <c r="B19" s="2">
        <v>260233712</v>
      </c>
      <c r="C19" s="2">
        <v>160678832</v>
      </c>
      <c r="D19" s="4">
        <v>0.61744052171707153</v>
      </c>
      <c r="E19" s="4">
        <v>0.56764316558837891</v>
      </c>
      <c r="F19" s="2">
        <v>147719888</v>
      </c>
      <c r="G19" s="4">
        <v>8.0651246011257172E-2</v>
      </c>
      <c r="H19" s="2">
        <v>12958948</v>
      </c>
      <c r="I19" s="2">
        <v>99554880</v>
      </c>
      <c r="J19" s="4">
        <v>0.28890341520309448</v>
      </c>
      <c r="K19" s="5">
        <v>114258168</v>
      </c>
      <c r="L19" s="2">
        <v>46420664</v>
      </c>
      <c r="N19" s="4">
        <v>0.55914580821990967</v>
      </c>
      <c r="O19" s="2">
        <v>114725120</v>
      </c>
      <c r="P19" s="2">
        <v>145508592</v>
      </c>
      <c r="Q19" s="12"/>
    </row>
    <row r="20" spans="1:17" x14ac:dyDescent="0.35">
      <c r="A20">
        <v>2021</v>
      </c>
      <c r="B20" s="2">
        <v>261307888</v>
      </c>
      <c r="C20" s="2">
        <v>160880560</v>
      </c>
      <c r="D20" s="4">
        <v>0.61567431688308716</v>
      </c>
      <c r="E20" s="4">
        <v>0.58371812105178833</v>
      </c>
      <c r="F20" s="2">
        <v>152530144</v>
      </c>
      <c r="G20" s="4">
        <v>5.1904447376728058E-2</v>
      </c>
      <c r="H20" s="2">
        <v>8350416.5</v>
      </c>
      <c r="I20" s="2">
        <v>100427320</v>
      </c>
      <c r="J20" s="4">
        <v>0.2530784010887146</v>
      </c>
      <c r="K20" s="5">
        <v>120165168</v>
      </c>
      <c r="L20" s="2">
        <v>40715396</v>
      </c>
      <c r="N20" s="4">
        <v>0.53824567794799805</v>
      </c>
      <c r="O20" s="2">
        <v>120660048</v>
      </c>
      <c r="P20" s="2">
        <v>140647840</v>
      </c>
      <c r="Q20" s="12"/>
    </row>
    <row r="21" spans="1:17" x14ac:dyDescent="0.35">
      <c r="A21">
        <v>2022</v>
      </c>
      <c r="B21" s="2">
        <v>263879472</v>
      </c>
      <c r="C21" s="2">
        <v>163859104</v>
      </c>
      <c r="D21" s="4">
        <v>0.62096190452575684</v>
      </c>
      <c r="E21" s="4">
        <v>0.5988842248916626</v>
      </c>
      <c r="F21" s="2">
        <v>158033248</v>
      </c>
      <c r="G21" s="4">
        <v>3.5554032772779465E-2</v>
      </c>
      <c r="H21" s="2">
        <v>5825852</v>
      </c>
      <c r="I21" s="2">
        <v>100020360</v>
      </c>
      <c r="J21" s="4">
        <v>0.23382087051868439</v>
      </c>
      <c r="K21" s="5">
        <v>125545424</v>
      </c>
      <c r="L21" s="2">
        <v>38313680</v>
      </c>
      <c r="N21" s="4">
        <v>0.52212214469909668</v>
      </c>
      <c r="O21" s="2">
        <v>126102160</v>
      </c>
      <c r="P21" s="2">
        <v>137777312</v>
      </c>
    </row>
    <row r="22" spans="1:17" x14ac:dyDescent="0.35">
      <c r="A22">
        <v>2023</v>
      </c>
      <c r="B22" s="2">
        <v>266831216</v>
      </c>
      <c r="C22" s="2">
        <v>167150160</v>
      </c>
      <c r="D22" s="4">
        <v>0.6264265775680542</v>
      </c>
      <c r="E22" s="4">
        <v>0.6047440767288208</v>
      </c>
      <c r="F22" s="2">
        <v>161364592</v>
      </c>
      <c r="G22" s="4">
        <v>3.4613084048032761E-2</v>
      </c>
      <c r="H22" s="2">
        <v>5785582.5</v>
      </c>
      <c r="I22" s="2">
        <v>99681048</v>
      </c>
      <c r="J22" s="4">
        <v>0.23368838429450989</v>
      </c>
      <c r="K22" s="5">
        <v>128089112</v>
      </c>
      <c r="L22" s="2">
        <v>39061052</v>
      </c>
      <c r="N22" s="4">
        <v>0.51905727386474609</v>
      </c>
      <c r="O22" s="2">
        <v>128330536</v>
      </c>
      <c r="P22" s="2">
        <v>138500688</v>
      </c>
    </row>
    <row r="23" spans="1:17" x14ac:dyDescent="0.35">
      <c r="A23">
        <v>2024</v>
      </c>
      <c r="B23" s="2">
        <v>268475424</v>
      </c>
      <c r="C23" s="2">
        <v>167835632</v>
      </c>
      <c r="D23" s="4">
        <v>0.62514334917068481</v>
      </c>
      <c r="E23" s="4">
        <v>0.60047131776809692</v>
      </c>
      <c r="F23" s="2">
        <v>161211792</v>
      </c>
      <c r="G23" s="4">
        <v>3.9466287940740585E-2</v>
      </c>
      <c r="H23" s="2">
        <v>6623849.5</v>
      </c>
      <c r="I23" s="2">
        <v>100639776</v>
      </c>
      <c r="J23" s="4">
        <v>0.24393489956855774</v>
      </c>
      <c r="K23" s="5">
        <v>126894664</v>
      </c>
      <c r="L23" s="2">
        <v>40940968</v>
      </c>
      <c r="N23" s="4">
        <v>0.52543902397155762</v>
      </c>
      <c r="O23" s="2">
        <v>127407960</v>
      </c>
      <c r="P23" s="2">
        <v>141067472</v>
      </c>
    </row>
    <row r="24" spans="1:17" x14ac:dyDescent="0.35">
      <c r="B24" s="10"/>
    </row>
    <row r="25" spans="1:17" x14ac:dyDescent="0.35">
      <c r="E25" s="1"/>
      <c r="F25" s="11"/>
      <c r="H25" s="31"/>
      <c r="J25" s="4"/>
      <c r="K25" s="4"/>
      <c r="L25" s="29"/>
      <c r="N25" s="29"/>
      <c r="O25" s="32"/>
    </row>
    <row r="26" spans="1:17" ht="41.4" customHeight="1" x14ac:dyDescent="0.35">
      <c r="E26" s="1"/>
      <c r="F26" s="11"/>
      <c r="H26" s="31"/>
      <c r="J26" s="4"/>
      <c r="K26" s="4"/>
      <c r="L26" s="29"/>
      <c r="N26" s="29"/>
      <c r="O26" s="32"/>
    </row>
    <row r="27" spans="1:17" x14ac:dyDescent="0.35">
      <c r="E27" s="1"/>
      <c r="F27" s="11"/>
      <c r="H27" s="31"/>
      <c r="J27" s="4"/>
      <c r="K27" s="4"/>
      <c r="L27" s="29"/>
      <c r="N27" s="29"/>
      <c r="O27" s="32"/>
    </row>
    <row r="28" spans="1:17" x14ac:dyDescent="0.35">
      <c r="E28" s="1"/>
      <c r="F28" s="11"/>
      <c r="H28" s="31"/>
      <c r="J28" s="4"/>
      <c r="K28" s="4"/>
      <c r="L28" s="29"/>
      <c r="N28" s="29"/>
      <c r="O28" s="32"/>
    </row>
    <row r="29" spans="1:17" x14ac:dyDescent="0.35">
      <c r="E29" s="1"/>
      <c r="F29" s="11"/>
      <c r="H29" s="31"/>
      <c r="J29" s="4"/>
      <c r="K29" s="4"/>
      <c r="L29" s="29"/>
      <c r="N29" s="29"/>
      <c r="O29" s="32"/>
    </row>
    <row r="30" spans="1:17" x14ac:dyDescent="0.35">
      <c r="E30" s="1"/>
      <c r="F30" s="11"/>
      <c r="H30" s="31"/>
      <c r="J30" s="4"/>
      <c r="K30" s="4"/>
      <c r="L30" s="29"/>
      <c r="N30" s="29"/>
      <c r="O30" s="32"/>
    </row>
    <row r="31" spans="1:17" x14ac:dyDescent="0.35">
      <c r="E31" s="1"/>
      <c r="F31" s="11"/>
      <c r="H31" s="31"/>
      <c r="J31" s="4"/>
      <c r="K31" s="4"/>
      <c r="L31" s="29"/>
      <c r="N31" s="29"/>
      <c r="O31" s="32"/>
    </row>
    <row r="32" spans="1:17" x14ac:dyDescent="0.35">
      <c r="E32" s="1"/>
      <c r="F32" s="11"/>
      <c r="H32" s="31"/>
      <c r="J32" s="4"/>
      <c r="K32" s="4"/>
      <c r="L32" s="29"/>
      <c r="N32" s="29"/>
      <c r="O32" s="32"/>
    </row>
    <row r="33" spans="5:15" x14ac:dyDescent="0.35">
      <c r="E33" s="1"/>
      <c r="F33" s="11"/>
      <c r="H33" s="31"/>
      <c r="J33" s="4"/>
      <c r="K33" s="4"/>
      <c r="L33" s="29"/>
      <c r="N33" s="29"/>
      <c r="O33" s="32"/>
    </row>
    <row r="34" spans="5:15" x14ac:dyDescent="0.35">
      <c r="E34" s="1"/>
      <c r="F34" s="11"/>
      <c r="H34" s="31"/>
      <c r="J34" s="4"/>
      <c r="K34" s="4"/>
      <c r="L34" s="29"/>
      <c r="N34" s="29"/>
      <c r="O34" s="32"/>
    </row>
    <row r="35" spans="5:15" x14ac:dyDescent="0.35">
      <c r="E35" s="1"/>
      <c r="F35" s="11"/>
      <c r="H35" s="31"/>
      <c r="J35" s="4"/>
      <c r="K35" s="4"/>
      <c r="L35" s="29"/>
      <c r="N35" s="29"/>
      <c r="O35" s="32"/>
    </row>
    <row r="36" spans="5:15" x14ac:dyDescent="0.35">
      <c r="E36" s="1"/>
      <c r="F36" s="11"/>
      <c r="H36" s="31"/>
      <c r="J36" s="4"/>
      <c r="K36" s="4"/>
      <c r="L36" s="29"/>
      <c r="N36" s="29"/>
      <c r="O36" s="32"/>
    </row>
    <row r="37" spans="5:15" x14ac:dyDescent="0.35">
      <c r="E37" s="1"/>
      <c r="F37" s="11"/>
      <c r="H37" s="31"/>
      <c r="J37" s="4"/>
      <c r="K37" s="4"/>
      <c r="L37" s="29"/>
      <c r="N37" s="29"/>
      <c r="O37" s="32"/>
    </row>
    <row r="38" spans="5:15" x14ac:dyDescent="0.35">
      <c r="E38" s="1"/>
      <c r="F38" s="11"/>
      <c r="H38" s="31"/>
      <c r="J38" s="4"/>
      <c r="K38" s="4"/>
      <c r="L38" s="29"/>
      <c r="N38" s="29"/>
      <c r="O38" s="32"/>
    </row>
    <row r="39" spans="5:15" x14ac:dyDescent="0.35">
      <c r="E39" s="1"/>
      <c r="F39" s="11"/>
      <c r="H39" s="31"/>
      <c r="J39" s="4"/>
      <c r="K39" s="4"/>
      <c r="L39" s="29"/>
      <c r="N39" s="29"/>
      <c r="O39" s="32"/>
    </row>
    <row r="40" spans="5:15" x14ac:dyDescent="0.35">
      <c r="E40" s="1"/>
      <c r="F40" s="11"/>
      <c r="H40" s="31"/>
      <c r="J40" s="4"/>
      <c r="K40" s="4"/>
      <c r="L40" s="29"/>
      <c r="N40" s="29"/>
      <c r="O40" s="32"/>
    </row>
    <row r="41" spans="5:15" x14ac:dyDescent="0.35">
      <c r="E41" s="1"/>
      <c r="F41" s="11"/>
      <c r="H41" s="31"/>
      <c r="J41" s="4"/>
      <c r="K41" s="4"/>
      <c r="L41" s="30"/>
      <c r="N41" s="29"/>
      <c r="O41" s="32"/>
    </row>
    <row r="42" spans="5:15" x14ac:dyDescent="0.35">
      <c r="E42" s="1"/>
      <c r="F42" s="11"/>
      <c r="H42" s="31"/>
      <c r="J42" s="4"/>
      <c r="K42" s="4"/>
      <c r="L42" s="30"/>
      <c r="N42" s="29"/>
      <c r="O42" s="32"/>
    </row>
    <row r="43" spans="5:15" x14ac:dyDescent="0.35">
      <c r="E43" s="1"/>
      <c r="F43" s="11"/>
      <c r="H43" s="31"/>
      <c r="J43" s="4"/>
      <c r="K43" s="4"/>
      <c r="L43" s="29"/>
      <c r="N43" s="29"/>
      <c r="O43" s="32"/>
    </row>
    <row r="44" spans="5:15" x14ac:dyDescent="0.35">
      <c r="E44" s="1"/>
      <c r="F44" s="11"/>
      <c r="H44" s="31"/>
      <c r="K44" s="4"/>
      <c r="N44" s="29"/>
      <c r="O44" s="32"/>
    </row>
    <row r="45" spans="5:15" x14ac:dyDescent="0.35">
      <c r="N45" s="29"/>
      <c r="O45" s="32"/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BEA4A-99F9-4EBA-9D10-094ED0F321BA}">
  <dimension ref="A1:AC134"/>
  <sheetViews>
    <sheetView zoomScale="85" zoomScaleNormal="85" workbookViewId="0">
      <selection activeCell="F27" sqref="F27"/>
    </sheetView>
  </sheetViews>
  <sheetFormatPr defaultRowHeight="14.5" x14ac:dyDescent="0.35"/>
  <cols>
    <col min="2" max="2" width="18.08984375" customWidth="1"/>
    <col min="3" max="3" width="12.90625" customWidth="1"/>
    <col min="4" max="4" width="19.453125" customWidth="1"/>
    <col min="5" max="5" width="12.08984375" customWidth="1"/>
    <col min="6" max="6" width="14.90625" customWidth="1"/>
    <col min="7" max="8" width="19.54296875" customWidth="1"/>
    <col min="9" max="9" width="13.90625" customWidth="1"/>
    <col min="10" max="10" width="13.08984375" customWidth="1"/>
    <col min="12" max="12" width="16.08984375" customWidth="1"/>
    <col min="13" max="13" width="13.08984375" customWidth="1"/>
    <col min="14" max="14" width="13.90625" customWidth="1"/>
    <col min="15" max="15" width="13.08984375" customWidth="1"/>
    <col min="16" max="18" width="14.453125" customWidth="1"/>
    <col min="19" max="19" width="17.08984375" customWidth="1"/>
    <col min="20" max="20" width="13.54296875" customWidth="1"/>
    <col min="21" max="21" width="14.453125" customWidth="1"/>
    <col min="22" max="22" width="16" customWidth="1"/>
    <col min="23" max="23" width="17" customWidth="1"/>
    <col min="24" max="24" width="17.453125" customWidth="1"/>
    <col min="25" max="26" width="17.90625" customWidth="1"/>
    <col min="27" max="27" width="17.453125" customWidth="1"/>
    <col min="28" max="28" width="17.54296875" customWidth="1"/>
    <col min="29" max="29" width="11.54296875" customWidth="1"/>
  </cols>
  <sheetData>
    <row r="1" spans="1:29" s="3" customFormat="1" ht="87.5" thickBot="1" x14ac:dyDescent="0.4">
      <c r="A1" s="6" t="s">
        <v>0</v>
      </c>
      <c r="B1" s="6" t="s">
        <v>6</v>
      </c>
      <c r="D1" s="6" t="s">
        <v>4</v>
      </c>
      <c r="E1" s="6" t="s">
        <v>56</v>
      </c>
      <c r="F1" s="6" t="s">
        <v>57</v>
      </c>
      <c r="G1" s="6" t="s">
        <v>58</v>
      </c>
      <c r="H1" s="6" t="s">
        <v>35</v>
      </c>
      <c r="I1" s="6" t="s">
        <v>65</v>
      </c>
      <c r="J1" s="6" t="s">
        <v>17</v>
      </c>
      <c r="L1" s="6" t="s">
        <v>5</v>
      </c>
      <c r="M1" s="6" t="s">
        <v>66</v>
      </c>
      <c r="N1" s="6" t="s">
        <v>18</v>
      </c>
      <c r="P1" s="6" t="s">
        <v>1</v>
      </c>
      <c r="Q1" s="6" t="s">
        <v>16</v>
      </c>
      <c r="R1" s="6" t="s">
        <v>19</v>
      </c>
      <c r="T1" s="6" t="s">
        <v>9</v>
      </c>
      <c r="U1" s="6" t="s">
        <v>12</v>
      </c>
      <c r="V1" s="6" t="s">
        <v>13</v>
      </c>
      <c r="W1" s="6" t="s">
        <v>14</v>
      </c>
      <c r="X1" s="6" t="s">
        <v>15</v>
      </c>
      <c r="Y1" s="6" t="s">
        <v>21</v>
      </c>
      <c r="Z1" s="6" t="s">
        <v>22</v>
      </c>
      <c r="AA1" s="6" t="s">
        <v>10</v>
      </c>
      <c r="AB1" s="6" t="s">
        <v>20</v>
      </c>
      <c r="AC1" s="6" t="s">
        <v>23</v>
      </c>
    </row>
    <row r="2" spans="1:29" x14ac:dyDescent="0.35">
      <c r="A2">
        <v>2003</v>
      </c>
      <c r="B2" s="8">
        <f>'Formal Economy Populations'!B2</f>
        <v>221027552</v>
      </c>
      <c r="C2" s="9"/>
      <c r="D2" s="8">
        <f>'Formal Economy Populations'!F2</f>
        <v>137613392</v>
      </c>
      <c r="E2" s="8">
        <v>772456.1875</v>
      </c>
      <c r="F2" s="8">
        <v>257632.890625</v>
      </c>
      <c r="G2" s="8">
        <v>338884.59375</v>
      </c>
      <c r="H2" s="8">
        <f>E2+F2+G2</f>
        <v>1368973.671875</v>
      </c>
      <c r="I2" s="8">
        <v>138209904</v>
      </c>
      <c r="J2" s="8">
        <f>I2-D2</f>
        <v>596512</v>
      </c>
      <c r="K2" s="9"/>
      <c r="L2" s="8">
        <f>'Formal Economy Populations'!H2</f>
        <v>8533104</v>
      </c>
      <c r="M2" s="8">
        <v>8275471</v>
      </c>
      <c r="N2" s="9">
        <f>M2-L2</f>
        <v>-257633</v>
      </c>
      <c r="O2" s="9"/>
      <c r="P2" s="8">
        <f>'Formal Economy Populations'!C2</f>
        <v>146146496</v>
      </c>
      <c r="Q2" s="9">
        <f>I2+M2</f>
        <v>146485375</v>
      </c>
      <c r="R2" s="9">
        <f>Q2-P2</f>
        <v>338879</v>
      </c>
      <c r="S2" s="9"/>
      <c r="T2" s="8">
        <f>'Formal Economy Populations'!K2</f>
        <v>104536792</v>
      </c>
      <c r="U2" s="8">
        <v>89368.4453125</v>
      </c>
      <c r="V2" s="8">
        <v>93015.2890625</v>
      </c>
      <c r="W2" s="8">
        <v>36739.66015625</v>
      </c>
      <c r="X2" s="8">
        <v>94045.3671875</v>
      </c>
      <c r="Y2" s="9">
        <f>T2+U2+V2+W2+X2</f>
        <v>104849960.76171875</v>
      </c>
      <c r="Z2" s="8">
        <f>Y2-T2</f>
        <v>313168.76171875</v>
      </c>
      <c r="AA2" s="8">
        <f>'Formal Economy Populations'!L2</f>
        <v>41609704</v>
      </c>
      <c r="AB2" s="9">
        <f>Q2-Y2</f>
        <v>41635414.23828125</v>
      </c>
      <c r="AC2" s="8">
        <f>AB2-AA2</f>
        <v>25710.23828125</v>
      </c>
    </row>
    <row r="3" spans="1:29" x14ac:dyDescent="0.35">
      <c r="A3">
        <v>2004</v>
      </c>
      <c r="B3" s="8">
        <f>'Formal Economy Populations'!B3</f>
        <v>223226080</v>
      </c>
      <c r="C3" s="9"/>
      <c r="D3" s="8">
        <f>'Formal Economy Populations'!F3</f>
        <v>139253040</v>
      </c>
      <c r="E3" s="8">
        <v>669962.375</v>
      </c>
      <c r="F3" s="8">
        <v>165243.328125</v>
      </c>
      <c r="G3" s="8">
        <v>512323.84375</v>
      </c>
      <c r="H3" s="42">
        <f t="shared" ref="H3:H21" si="0">E3+F3+G3</f>
        <v>1347529.546875</v>
      </c>
      <c r="I3" s="42">
        <v>139930608</v>
      </c>
      <c r="J3" s="42">
        <f t="shared" ref="J3:J22" si="1">I3-D3</f>
        <v>677568</v>
      </c>
      <c r="K3" s="9"/>
      <c r="L3" s="8">
        <f>'Formal Economy Populations'!H3</f>
        <v>7956578</v>
      </c>
      <c r="M3" s="8">
        <v>7791334.5</v>
      </c>
      <c r="N3" s="9">
        <f t="shared" ref="N3:N23" si="2">M3-L3</f>
        <v>-165243.5</v>
      </c>
      <c r="O3" s="9"/>
      <c r="P3" s="8">
        <f>'Formal Economy Populations'!C3</f>
        <v>147209616</v>
      </c>
      <c r="Q3" s="9">
        <f t="shared" ref="Q3:Q19" si="3">I3+M3</f>
        <v>147721942.5</v>
      </c>
      <c r="R3" s="9">
        <f t="shared" ref="R3:R20" si="4">Q3-P3</f>
        <v>512326.5</v>
      </c>
      <c r="S3" s="9"/>
      <c r="T3" s="8">
        <f>'Formal Economy Populations'!K3</f>
        <v>104256752</v>
      </c>
      <c r="U3" s="8">
        <v>130208.5234375</v>
      </c>
      <c r="V3" s="8">
        <v>28359.37109375</v>
      </c>
      <c r="W3" s="8">
        <v>33187.41796875</v>
      </c>
      <c r="X3" s="8">
        <v>181230.484375</v>
      </c>
      <c r="Y3" s="9">
        <f t="shared" ref="Y3:Y22" si="5">T3+U3+V3+W3+X3</f>
        <v>104629737.796875</v>
      </c>
      <c r="Z3" s="8">
        <f t="shared" ref="Z3:Z19" si="6">Y3-T3</f>
        <v>372985.796875</v>
      </c>
      <c r="AA3" s="8">
        <f>'Formal Economy Populations'!L3</f>
        <v>42952864</v>
      </c>
      <c r="AB3" s="9">
        <f>Q3-Y3</f>
        <v>43092204.703125</v>
      </c>
      <c r="AC3" s="8">
        <f t="shared" ref="AC3:AC20" si="7">AB3-AA3</f>
        <v>139340.703125</v>
      </c>
    </row>
    <row r="4" spans="1:29" x14ac:dyDescent="0.35">
      <c r="A4">
        <v>2005</v>
      </c>
      <c r="B4" s="8">
        <f>'Formal Economy Populations'!B4</f>
        <v>225929440</v>
      </c>
      <c r="C4" s="9"/>
      <c r="D4" s="8">
        <f>'Formal Economy Populations'!F4</f>
        <v>141800592</v>
      </c>
      <c r="E4" s="8">
        <v>544581.9375</v>
      </c>
      <c r="F4" s="8">
        <v>144905.1875</v>
      </c>
      <c r="G4" s="8">
        <v>358083.125</v>
      </c>
      <c r="H4" s="42">
        <f t="shared" si="0"/>
        <v>1047570.25</v>
      </c>
      <c r="I4" s="42">
        <v>142303584</v>
      </c>
      <c r="J4" s="42">
        <f t="shared" si="1"/>
        <v>502992</v>
      </c>
      <c r="K4" s="9"/>
      <c r="L4" s="8">
        <f>'Formal Economy Populations'!H4</f>
        <v>7373046.5</v>
      </c>
      <c r="M4" s="8">
        <v>7228141.5</v>
      </c>
      <c r="N4" s="9">
        <f t="shared" si="2"/>
        <v>-144905</v>
      </c>
      <c r="O4" s="9"/>
      <c r="P4" s="8">
        <f>'Formal Economy Populations'!C4</f>
        <v>149173648</v>
      </c>
      <c r="Q4" s="9">
        <f t="shared" si="3"/>
        <v>149531725.5</v>
      </c>
      <c r="R4" s="9">
        <f t="shared" si="4"/>
        <v>358077.5</v>
      </c>
      <c r="S4" s="9"/>
      <c r="T4" s="8">
        <f>'Formal Economy Populations'!K4</f>
        <v>106371488</v>
      </c>
      <c r="U4" s="8">
        <v>105838.2265625</v>
      </c>
      <c r="V4" s="8">
        <v>32667.556640625</v>
      </c>
      <c r="W4" s="8">
        <v>19753.84375</v>
      </c>
      <c r="X4" s="8">
        <v>47288.14453125</v>
      </c>
      <c r="Y4" s="9">
        <f t="shared" si="5"/>
        <v>106577035.77148438</v>
      </c>
      <c r="Z4" s="8">
        <f t="shared" si="6"/>
        <v>205547.771484375</v>
      </c>
      <c r="AA4" s="8">
        <f>'Formal Economy Populations'!L4</f>
        <v>42802164</v>
      </c>
      <c r="AB4" s="9">
        <f t="shared" ref="AB4:AB20" si="8">Q4-Y4</f>
        <v>42954689.728515625</v>
      </c>
      <c r="AC4" s="8">
        <f t="shared" si="7"/>
        <v>152525.728515625</v>
      </c>
    </row>
    <row r="5" spans="1:29" x14ac:dyDescent="0.35">
      <c r="A5">
        <v>2006</v>
      </c>
      <c r="B5" s="8">
        <f>'Formal Economy Populations'!B5</f>
        <v>228693824</v>
      </c>
      <c r="C5" s="9"/>
      <c r="D5" s="8">
        <f>'Formal Economy Populations'!F5</f>
        <v>144410256</v>
      </c>
      <c r="E5" s="8">
        <v>328433.78125</v>
      </c>
      <c r="F5" s="8">
        <v>48609.1796875</v>
      </c>
      <c r="G5" s="8">
        <v>446181.5625</v>
      </c>
      <c r="H5" s="42">
        <f t="shared" si="0"/>
        <v>823224.5234375</v>
      </c>
      <c r="I5" s="42">
        <v>144905040</v>
      </c>
      <c r="J5" s="42">
        <f t="shared" si="1"/>
        <v>494784</v>
      </c>
      <c r="K5" s="9"/>
      <c r="L5" s="8">
        <f>'Formal Economy Populations'!H5</f>
        <v>6699898.5</v>
      </c>
      <c r="M5" s="8">
        <v>6651289.5</v>
      </c>
      <c r="N5" s="9">
        <f t="shared" si="2"/>
        <v>-48609</v>
      </c>
      <c r="O5" s="9"/>
      <c r="P5" s="8">
        <f>'Formal Economy Populations'!C5</f>
        <v>151110160</v>
      </c>
      <c r="Q5" s="9">
        <f t="shared" si="3"/>
        <v>151556329.5</v>
      </c>
      <c r="R5" s="9">
        <f t="shared" si="4"/>
        <v>446169.5</v>
      </c>
      <c r="S5" s="9"/>
      <c r="T5" s="8">
        <f>'Formal Economy Populations'!K5</f>
        <v>108543272</v>
      </c>
      <c r="U5" s="8">
        <v>29713.98828125</v>
      </c>
      <c r="V5" s="8">
        <v>29683.80078125</v>
      </c>
      <c r="W5" s="8">
        <v>0</v>
      </c>
      <c r="X5" s="8">
        <v>25854.150390625</v>
      </c>
      <c r="Y5" s="9">
        <f t="shared" si="5"/>
        <v>108628523.93945313</v>
      </c>
      <c r="Z5" s="8">
        <f t="shared" si="6"/>
        <v>85251.939453125</v>
      </c>
      <c r="AA5" s="8">
        <f>'Formal Economy Populations'!L5</f>
        <v>42566888</v>
      </c>
      <c r="AB5" s="9">
        <f>Q5-Y5</f>
        <v>42927805.560546875</v>
      </c>
      <c r="AC5" s="8">
        <f t="shared" si="7"/>
        <v>360917.560546875</v>
      </c>
    </row>
    <row r="6" spans="1:29" x14ac:dyDescent="0.35">
      <c r="A6">
        <v>2007</v>
      </c>
      <c r="B6" s="8">
        <f>'Formal Economy Populations'!B6</f>
        <v>231711584</v>
      </c>
      <c r="C6" s="9"/>
      <c r="D6" s="8">
        <f>'Formal Economy Populations'!F6</f>
        <v>146074960</v>
      </c>
      <c r="E6" s="8">
        <v>634664</v>
      </c>
      <c r="F6" s="8">
        <v>96410.765625</v>
      </c>
      <c r="G6" s="8">
        <v>353587.28125</v>
      </c>
      <c r="H6" s="42">
        <f t="shared" si="0"/>
        <v>1084662.046875</v>
      </c>
      <c r="I6" s="42">
        <v>146524960</v>
      </c>
      <c r="J6" s="42">
        <f t="shared" si="1"/>
        <v>450000</v>
      </c>
      <c r="K6" s="9"/>
      <c r="L6" s="8">
        <f>'Formal Economy Populations'!H6</f>
        <v>6856687</v>
      </c>
      <c r="M6" s="8">
        <v>6760276</v>
      </c>
      <c r="N6" s="9">
        <f t="shared" si="2"/>
        <v>-96411</v>
      </c>
      <c r="O6" s="9"/>
      <c r="P6" s="8">
        <f>'Formal Economy Populations'!C6</f>
        <v>152931648</v>
      </c>
      <c r="Q6" s="9">
        <f t="shared" si="3"/>
        <v>153285236</v>
      </c>
      <c r="R6" s="9">
        <f t="shared" si="4"/>
        <v>353588</v>
      </c>
      <c r="S6" s="9"/>
      <c r="T6" s="8">
        <f>'Formal Economy Populations'!K6</f>
        <v>110420864</v>
      </c>
      <c r="U6" s="8">
        <v>134735.21875</v>
      </c>
      <c r="V6" s="8">
        <v>45751.4765625</v>
      </c>
      <c r="W6" s="8">
        <v>11833.5166015625</v>
      </c>
      <c r="X6" s="8">
        <v>81832.203125</v>
      </c>
      <c r="Y6" s="9">
        <f t="shared" si="5"/>
        <v>110695016.41503906</v>
      </c>
      <c r="Z6" s="8">
        <f t="shared" si="6"/>
        <v>274152.4150390625</v>
      </c>
      <c r="AA6" s="8">
        <f>'Formal Economy Populations'!L6</f>
        <v>42510788</v>
      </c>
      <c r="AB6" s="9">
        <f t="shared" si="8"/>
        <v>42590219.584960938</v>
      </c>
      <c r="AC6" s="8">
        <f t="shared" si="7"/>
        <v>79431.5849609375</v>
      </c>
    </row>
    <row r="7" spans="1:29" x14ac:dyDescent="0.35">
      <c r="A7">
        <v>2008</v>
      </c>
      <c r="B7" s="8">
        <f>'Formal Economy Populations'!B7</f>
        <v>233623920</v>
      </c>
      <c r="C7" s="9"/>
      <c r="D7" s="8">
        <f>'Formal Economy Populations'!F7</f>
        <v>145292800</v>
      </c>
      <c r="E7" s="8">
        <v>888211.75</v>
      </c>
      <c r="F7" s="8">
        <v>100968.7265625</v>
      </c>
      <c r="G7" s="8">
        <v>522828.4375</v>
      </c>
      <c r="H7" s="42">
        <f t="shared" si="0"/>
        <v>1512008.9140625</v>
      </c>
      <c r="I7" s="42">
        <v>145916592</v>
      </c>
      <c r="J7" s="42">
        <f t="shared" si="1"/>
        <v>623792</v>
      </c>
      <c r="K7" s="9"/>
      <c r="L7" s="8">
        <f>'Formal Economy Populations'!H7</f>
        <v>8605583</v>
      </c>
      <c r="M7" s="8">
        <v>8504614</v>
      </c>
      <c r="N7" s="9">
        <f t="shared" si="2"/>
        <v>-100969</v>
      </c>
      <c r="O7" s="9"/>
      <c r="P7" s="8">
        <f>'Formal Economy Populations'!C7</f>
        <v>153898384</v>
      </c>
      <c r="Q7" s="9">
        <f t="shared" si="3"/>
        <v>154421206</v>
      </c>
      <c r="R7" s="9">
        <f t="shared" si="4"/>
        <v>522822</v>
      </c>
      <c r="S7" s="9"/>
      <c r="T7" s="8">
        <f>'Formal Economy Populations'!K7</f>
        <v>108729904</v>
      </c>
      <c r="U7" s="8">
        <v>81612.5546875</v>
      </c>
      <c r="V7" s="8">
        <v>102289.8203125</v>
      </c>
      <c r="W7" s="8">
        <v>37334.56640625</v>
      </c>
      <c r="X7" s="8">
        <v>365139.1875</v>
      </c>
      <c r="Y7" s="9">
        <f t="shared" si="5"/>
        <v>109316280.12890625</v>
      </c>
      <c r="Z7" s="8">
        <f t="shared" si="6"/>
        <v>586376.12890625</v>
      </c>
      <c r="AA7" s="8">
        <f>'Formal Economy Populations'!L7</f>
        <v>45168480</v>
      </c>
      <c r="AB7" s="9">
        <f>Q7-Y7</f>
        <v>45104925.87109375</v>
      </c>
      <c r="AC7" s="8">
        <f>AB7-AA7</f>
        <v>-63554.12890625</v>
      </c>
    </row>
    <row r="8" spans="1:29" x14ac:dyDescent="0.35">
      <c r="A8">
        <v>2009</v>
      </c>
      <c r="B8" s="8">
        <f>'Formal Economy Populations'!B8</f>
        <v>235687728</v>
      </c>
      <c r="C8" s="9"/>
      <c r="D8" s="8">
        <f>'Formal Economy Populations'!F8</f>
        <v>139898928</v>
      </c>
      <c r="E8" s="8">
        <v>455035.625</v>
      </c>
      <c r="F8" s="8">
        <v>277269.875</v>
      </c>
      <c r="G8" s="8">
        <v>642862.375</v>
      </c>
      <c r="H8" s="42">
        <f t="shared" si="0"/>
        <v>1375167.875</v>
      </c>
      <c r="I8" s="42">
        <v>140819056</v>
      </c>
      <c r="J8" s="42">
        <f t="shared" si="1"/>
        <v>920128</v>
      </c>
      <c r="K8" s="9"/>
      <c r="L8" s="8">
        <f>'Formal Economy Populations'!H8</f>
        <v>14050345</v>
      </c>
      <c r="M8" s="8">
        <v>13773075</v>
      </c>
      <c r="N8" s="9">
        <f t="shared" si="2"/>
        <v>-277270</v>
      </c>
      <c r="O8" s="9"/>
      <c r="P8" s="8">
        <f>'Formal Economy Populations'!C8</f>
        <v>153949280</v>
      </c>
      <c r="Q8" s="9">
        <f t="shared" si="3"/>
        <v>154592131</v>
      </c>
      <c r="R8" s="9">
        <f t="shared" si="4"/>
        <v>642851</v>
      </c>
      <c r="S8" s="9"/>
      <c r="T8" s="8">
        <f>'Formal Economy Populations'!K8</f>
        <v>102201288</v>
      </c>
      <c r="U8" s="8">
        <v>7325.9404296875</v>
      </c>
      <c r="V8" s="8">
        <v>138033.40625</v>
      </c>
      <c r="W8" s="8">
        <v>17346.662109375</v>
      </c>
      <c r="X8" s="8">
        <v>90855.875</v>
      </c>
      <c r="Y8" s="9">
        <f t="shared" si="5"/>
        <v>102454849.88378906</v>
      </c>
      <c r="Z8" s="8">
        <f t="shared" si="6"/>
        <v>253561.8837890625</v>
      </c>
      <c r="AA8" s="8">
        <f>'Formal Economy Populations'!L8</f>
        <v>51747988</v>
      </c>
      <c r="AB8" s="9">
        <f t="shared" si="8"/>
        <v>52137281.116210938</v>
      </c>
      <c r="AC8" s="8">
        <f t="shared" si="7"/>
        <v>389293.1162109375</v>
      </c>
    </row>
    <row r="9" spans="1:29" x14ac:dyDescent="0.35">
      <c r="A9">
        <v>2010</v>
      </c>
      <c r="B9" s="8">
        <f>'Formal Economy Populations'!B9</f>
        <v>237681232</v>
      </c>
      <c r="C9" s="9"/>
      <c r="D9" s="8">
        <f>'Formal Economy Populations'!F9</f>
        <v>139036608</v>
      </c>
      <c r="E9" s="8">
        <v>606379.0625</v>
      </c>
      <c r="F9" s="8">
        <v>215830.828125</v>
      </c>
      <c r="G9" s="8">
        <v>528300.0625</v>
      </c>
      <c r="H9" s="42">
        <f t="shared" si="0"/>
        <v>1350509.953125</v>
      </c>
      <c r="I9" s="42">
        <v>139780736</v>
      </c>
      <c r="J9" s="42">
        <f t="shared" si="1"/>
        <v>744128</v>
      </c>
      <c r="K9" s="9"/>
      <c r="L9" s="8">
        <f>'Formal Economy Populations'!H9</f>
        <v>14564907</v>
      </c>
      <c r="M9" s="8">
        <v>14349076</v>
      </c>
      <c r="N9" s="9">
        <f t="shared" si="2"/>
        <v>-215831</v>
      </c>
      <c r="O9" s="9"/>
      <c r="P9" s="8">
        <f>'Formal Economy Populations'!C9</f>
        <v>153601520</v>
      </c>
      <c r="Q9" s="9">
        <f t="shared" si="3"/>
        <v>154129812</v>
      </c>
      <c r="R9" s="9">
        <f t="shared" si="4"/>
        <v>528292</v>
      </c>
      <c r="S9" s="9"/>
      <c r="T9" s="8">
        <f>'Formal Economy Populations'!K9</f>
        <v>101338896</v>
      </c>
      <c r="U9" s="8">
        <v>75409.65625</v>
      </c>
      <c r="V9" s="8">
        <v>69395.2109375</v>
      </c>
      <c r="W9" s="8">
        <v>115479.2421875</v>
      </c>
      <c r="X9" s="8">
        <v>118104.53125</v>
      </c>
      <c r="Y9" s="9">
        <f t="shared" si="5"/>
        <v>101717284.640625</v>
      </c>
      <c r="Z9" s="8">
        <f t="shared" si="6"/>
        <v>378388.640625</v>
      </c>
      <c r="AA9" s="8">
        <f>'Formal Economy Populations'!L9</f>
        <v>52262628</v>
      </c>
      <c r="AB9" s="9">
        <f t="shared" si="8"/>
        <v>52412527.359375</v>
      </c>
      <c r="AC9" s="8">
        <f t="shared" si="7"/>
        <v>149899.359375</v>
      </c>
    </row>
    <row r="10" spans="1:29" x14ac:dyDescent="0.35">
      <c r="A10">
        <v>2011</v>
      </c>
      <c r="B10" s="8">
        <f>'Formal Economy Populations'!B10</f>
        <v>239476896</v>
      </c>
      <c r="C10" s="9"/>
      <c r="D10" s="8">
        <f>'Formal Economy Populations'!F10</f>
        <v>139981312</v>
      </c>
      <c r="E10" s="8">
        <v>345684.5625</v>
      </c>
      <c r="F10" s="8">
        <v>314632.375</v>
      </c>
      <c r="G10" s="8">
        <v>437196.9375</v>
      </c>
      <c r="H10" s="42">
        <f t="shared" si="0"/>
        <v>1097513.875</v>
      </c>
      <c r="I10" s="42">
        <v>140733136</v>
      </c>
      <c r="J10" s="42">
        <f t="shared" si="1"/>
        <v>751824</v>
      </c>
      <c r="K10" s="9"/>
      <c r="L10" s="8">
        <f>'Formal Economy Populations'!H10</f>
        <v>13472164</v>
      </c>
      <c r="M10" s="8">
        <v>13157532</v>
      </c>
      <c r="N10" s="9">
        <f t="shared" si="2"/>
        <v>-314632</v>
      </c>
      <c r="O10" s="9"/>
      <c r="P10" s="8">
        <f>'Formal Economy Populations'!C10</f>
        <v>153453472</v>
      </c>
      <c r="Q10" s="9">
        <f t="shared" si="3"/>
        <v>153890668</v>
      </c>
      <c r="R10" s="9">
        <f t="shared" si="4"/>
        <v>437196</v>
      </c>
      <c r="S10" s="9"/>
      <c r="T10" s="8">
        <f>'Formal Economy Populations'!K10</f>
        <v>101601104</v>
      </c>
      <c r="U10" s="8">
        <v>105090.7734375</v>
      </c>
      <c r="V10" s="8">
        <v>63826.48046875</v>
      </c>
      <c r="W10" s="8">
        <v>107333.8515625</v>
      </c>
      <c r="X10" s="8">
        <v>33015.07421875</v>
      </c>
      <c r="Y10" s="9">
        <f t="shared" si="5"/>
        <v>101910370.1796875</v>
      </c>
      <c r="Z10" s="8">
        <f t="shared" si="6"/>
        <v>309266.1796875</v>
      </c>
      <c r="AA10" s="8">
        <f>'Formal Economy Populations'!L10</f>
        <v>51852368</v>
      </c>
      <c r="AB10" s="9">
        <f t="shared" si="8"/>
        <v>51980297.8203125</v>
      </c>
      <c r="AC10" s="8">
        <f t="shared" si="7"/>
        <v>127929.8203125</v>
      </c>
    </row>
    <row r="11" spans="1:29" x14ac:dyDescent="0.35">
      <c r="A11">
        <v>2012</v>
      </c>
      <c r="B11" s="8">
        <f>'Formal Economy Populations'!B11</f>
        <v>243144976</v>
      </c>
      <c r="C11" s="9"/>
      <c r="D11" s="8">
        <f>'Formal Economy Populations'!F11</f>
        <v>142502192</v>
      </c>
      <c r="E11" s="8">
        <v>562119.625</v>
      </c>
      <c r="F11" s="8">
        <v>78415.21875</v>
      </c>
      <c r="G11" s="8">
        <v>330232.9375</v>
      </c>
      <c r="H11" s="42">
        <f t="shared" si="0"/>
        <v>970767.78125</v>
      </c>
      <c r="I11" s="42">
        <v>142910848</v>
      </c>
      <c r="J11" s="42">
        <f t="shared" si="1"/>
        <v>408656</v>
      </c>
      <c r="K11" s="9"/>
      <c r="L11" s="8">
        <f>'Formal Economy Populations'!H11</f>
        <v>12208026</v>
      </c>
      <c r="M11" s="8">
        <v>12129611</v>
      </c>
      <c r="N11" s="9">
        <f t="shared" si="2"/>
        <v>-78415</v>
      </c>
      <c r="O11" s="9"/>
      <c r="P11" s="8">
        <f>'Formal Economy Populations'!C11</f>
        <v>154710224</v>
      </c>
      <c r="Q11" s="9">
        <f t="shared" si="3"/>
        <v>155040459</v>
      </c>
      <c r="R11" s="9">
        <f t="shared" si="4"/>
        <v>330235</v>
      </c>
      <c r="S11" s="9"/>
      <c r="T11" s="8">
        <f>'Formal Economy Populations'!K11</f>
        <v>103248448</v>
      </c>
      <c r="U11" s="8">
        <v>78189.9453125</v>
      </c>
      <c r="V11" s="8">
        <v>22821.728515625</v>
      </c>
      <c r="W11" s="8">
        <v>0</v>
      </c>
      <c r="X11" s="8">
        <v>70352.5234375</v>
      </c>
      <c r="Y11" s="9">
        <f t="shared" si="5"/>
        <v>103419812.19726563</v>
      </c>
      <c r="Z11" s="8">
        <f t="shared" si="6"/>
        <v>171364.197265625</v>
      </c>
      <c r="AA11" s="8">
        <f>'Formal Economy Populations'!L11</f>
        <v>51461780</v>
      </c>
      <c r="AB11" s="9">
        <f>Q11-Y11</f>
        <v>51620646.802734375</v>
      </c>
      <c r="AC11" s="8">
        <f t="shared" si="7"/>
        <v>158866.802734375</v>
      </c>
    </row>
    <row r="12" spans="1:29" x14ac:dyDescent="0.35">
      <c r="A12">
        <v>2013</v>
      </c>
      <c r="B12" s="8">
        <f>'Formal Economy Populations'!B12</f>
        <v>245561504</v>
      </c>
      <c r="C12" s="9"/>
      <c r="D12" s="8">
        <f>'Formal Economy Populations'!F12</f>
        <v>143943248</v>
      </c>
      <c r="E12" s="8">
        <v>334368.875</v>
      </c>
      <c r="F12" s="8">
        <v>107279.03125</v>
      </c>
      <c r="G12" s="8">
        <v>476032.71875</v>
      </c>
      <c r="H12" s="42">
        <f t="shared" si="0"/>
        <v>917680.625</v>
      </c>
      <c r="I12" s="42">
        <v>144526560</v>
      </c>
      <c r="J12" s="42">
        <f t="shared" si="1"/>
        <v>583312</v>
      </c>
      <c r="K12" s="9"/>
      <c r="L12" s="8">
        <f>'Formal Economy Populations'!H12</f>
        <v>11242267</v>
      </c>
      <c r="M12" s="8">
        <v>11134988</v>
      </c>
      <c r="N12" s="9">
        <f t="shared" si="2"/>
        <v>-107279</v>
      </c>
      <c r="O12" s="9"/>
      <c r="P12" s="8">
        <f>'Formal Economy Populations'!C12</f>
        <v>155185520</v>
      </c>
      <c r="Q12" s="9">
        <f t="shared" si="3"/>
        <v>155661548</v>
      </c>
      <c r="R12" s="9">
        <f t="shared" si="4"/>
        <v>476028</v>
      </c>
      <c r="S12" s="9"/>
      <c r="T12" s="8">
        <f>'Formal Economy Populations'!K12</f>
        <v>105536128</v>
      </c>
      <c r="U12" s="8">
        <v>31709.921875</v>
      </c>
      <c r="V12" s="8">
        <v>0</v>
      </c>
      <c r="W12" s="8">
        <v>10491.76171875</v>
      </c>
      <c r="X12" s="8">
        <v>181520.59375</v>
      </c>
      <c r="Y12" s="9">
        <f t="shared" si="5"/>
        <v>105759850.27734375</v>
      </c>
      <c r="Z12" s="8">
        <f t="shared" si="6"/>
        <v>223722.27734375</v>
      </c>
      <c r="AA12" s="8">
        <f>'Formal Economy Populations'!L12</f>
        <v>49649396</v>
      </c>
      <c r="AB12" s="9">
        <f t="shared" si="8"/>
        <v>49901697.72265625</v>
      </c>
      <c r="AC12" s="8">
        <f t="shared" si="7"/>
        <v>252301.72265625</v>
      </c>
    </row>
    <row r="13" spans="1:29" x14ac:dyDescent="0.35">
      <c r="A13">
        <v>2014</v>
      </c>
      <c r="B13" s="8">
        <f>'Formal Economy Populations'!B13</f>
        <v>247841664</v>
      </c>
      <c r="C13" s="9"/>
      <c r="D13" s="8">
        <f>'Formal Economy Populations'!F13</f>
        <v>146299632</v>
      </c>
      <c r="E13" s="8">
        <v>249496.609375</v>
      </c>
      <c r="F13" s="8">
        <v>129811.203125</v>
      </c>
      <c r="G13" s="8">
        <v>438702.34375</v>
      </c>
      <c r="H13" s="42">
        <f t="shared" si="0"/>
        <v>818010.15625</v>
      </c>
      <c r="I13" s="42">
        <v>146868144</v>
      </c>
      <c r="J13" s="42">
        <f t="shared" si="1"/>
        <v>568512</v>
      </c>
      <c r="K13" s="9"/>
      <c r="L13" s="8">
        <f>'Formal Economy Populations'!H13</f>
        <v>9323648</v>
      </c>
      <c r="M13" s="8">
        <v>9193837</v>
      </c>
      <c r="N13" s="9">
        <f t="shared" si="2"/>
        <v>-129811</v>
      </c>
      <c r="O13" s="9"/>
      <c r="P13" s="8">
        <f>'Formal Economy Populations'!C13</f>
        <v>155623280</v>
      </c>
      <c r="Q13" s="9">
        <f t="shared" si="3"/>
        <v>156061981</v>
      </c>
      <c r="R13" s="9">
        <f t="shared" si="4"/>
        <v>438701</v>
      </c>
      <c r="S13" s="9"/>
      <c r="T13" s="8">
        <f>'Formal Economy Populations'!K13</f>
        <v>107644088</v>
      </c>
      <c r="U13" s="8">
        <v>0</v>
      </c>
      <c r="V13" s="8">
        <v>73952.578125</v>
      </c>
      <c r="W13" s="8">
        <v>33162.953125</v>
      </c>
      <c r="X13" s="8">
        <v>146231.65625</v>
      </c>
      <c r="Y13" s="9">
        <f t="shared" si="5"/>
        <v>107897435.1875</v>
      </c>
      <c r="Z13" s="8">
        <f t="shared" si="6"/>
        <v>253347.1875</v>
      </c>
      <c r="AA13" s="8">
        <f>'Formal Economy Populations'!L13</f>
        <v>47979188</v>
      </c>
      <c r="AB13" s="9">
        <f>Q13-Y13</f>
        <v>48164545.8125</v>
      </c>
      <c r="AC13" s="8">
        <f t="shared" si="7"/>
        <v>185357.8125</v>
      </c>
    </row>
    <row r="14" spans="1:29" x14ac:dyDescent="0.35">
      <c r="A14">
        <v>2015</v>
      </c>
      <c r="B14" s="8">
        <f>'Formal Economy Populations'!B14</f>
        <v>250673568</v>
      </c>
      <c r="C14" s="9"/>
      <c r="D14" s="8">
        <f>'Formal Economy Populations'!F14</f>
        <v>148769136</v>
      </c>
      <c r="E14" s="8">
        <v>378918.6875</v>
      </c>
      <c r="F14" s="8">
        <v>107726.6640625</v>
      </c>
      <c r="G14" s="8">
        <v>827513.625</v>
      </c>
      <c r="H14" s="42">
        <f t="shared" si="0"/>
        <v>1314158.9765625</v>
      </c>
      <c r="I14" s="42">
        <v>149704384</v>
      </c>
      <c r="J14" s="42">
        <f t="shared" si="1"/>
        <v>935248</v>
      </c>
      <c r="K14" s="9"/>
      <c r="L14" s="8">
        <f>'Formal Economy Populations'!H14</f>
        <v>8039049.5</v>
      </c>
      <c r="M14" s="8">
        <v>7931323</v>
      </c>
      <c r="N14" s="9">
        <f t="shared" si="2"/>
        <v>-107726.5</v>
      </c>
      <c r="O14" s="9"/>
      <c r="P14" s="8">
        <f>'Formal Economy Populations'!C14</f>
        <v>156808192</v>
      </c>
      <c r="Q14" s="9">
        <f t="shared" si="3"/>
        <v>157635707</v>
      </c>
      <c r="R14" s="9">
        <f t="shared" si="4"/>
        <v>827515</v>
      </c>
      <c r="S14" s="9"/>
      <c r="T14" s="8">
        <f>'Formal Economy Populations'!K14</f>
        <v>111398504</v>
      </c>
      <c r="U14" s="8">
        <v>62998.796875</v>
      </c>
      <c r="V14" s="8">
        <v>0</v>
      </c>
      <c r="W14" s="8">
        <v>4987.31201171875</v>
      </c>
      <c r="X14" s="8">
        <v>42493.26171875</v>
      </c>
      <c r="Y14" s="9">
        <f t="shared" si="5"/>
        <v>111508983.37060547</v>
      </c>
      <c r="Z14" s="8">
        <f t="shared" si="6"/>
        <v>110479.37060546875</v>
      </c>
      <c r="AA14" s="8">
        <f>'Formal Economy Populations'!L14</f>
        <v>45409688</v>
      </c>
      <c r="AB14" s="9">
        <f t="shared" si="8"/>
        <v>46126723.629394531</v>
      </c>
      <c r="AC14" s="8">
        <f t="shared" si="7"/>
        <v>717035.62939453125</v>
      </c>
    </row>
    <row r="15" spans="1:29" x14ac:dyDescent="0.35">
      <c r="A15">
        <v>2016</v>
      </c>
      <c r="B15" s="8">
        <f>'Formal Economy Populations'!B15</f>
        <v>253413360</v>
      </c>
      <c r="C15" s="9"/>
      <c r="D15" s="8">
        <f>'Formal Economy Populations'!F15</f>
        <v>151558368</v>
      </c>
      <c r="E15" s="8">
        <v>809120.8125</v>
      </c>
      <c r="F15" s="8">
        <v>82891.5390625</v>
      </c>
      <c r="G15" s="8">
        <v>590178.5</v>
      </c>
      <c r="H15" s="42">
        <f t="shared" si="0"/>
        <v>1482190.8515625</v>
      </c>
      <c r="I15" s="42">
        <v>152231440</v>
      </c>
      <c r="J15" s="42">
        <f t="shared" si="1"/>
        <v>673072</v>
      </c>
      <c r="K15" s="9"/>
      <c r="L15" s="8">
        <f>'Formal Economy Populations'!H15</f>
        <v>7589184.5</v>
      </c>
      <c r="M15" s="8">
        <v>7506293</v>
      </c>
      <c r="N15" s="9">
        <f t="shared" si="2"/>
        <v>-82891.5</v>
      </c>
      <c r="O15" s="9"/>
      <c r="P15" s="8">
        <f>'Formal Economy Populations'!C15</f>
        <v>159147568</v>
      </c>
      <c r="Q15" s="9">
        <f t="shared" si="3"/>
        <v>159737733</v>
      </c>
      <c r="R15" s="9">
        <f t="shared" si="4"/>
        <v>590165</v>
      </c>
      <c r="S15" s="9"/>
      <c r="T15" s="8">
        <f>'Formal Economy Populations'!K15</f>
        <v>114876952</v>
      </c>
      <c r="U15" s="8">
        <v>21820.470703125</v>
      </c>
      <c r="V15" s="8">
        <v>43569.6875</v>
      </c>
      <c r="W15" s="8">
        <v>12466.6533203125</v>
      </c>
      <c r="X15" s="8">
        <v>92573.140625</v>
      </c>
      <c r="Y15" s="9">
        <f t="shared" si="5"/>
        <v>115047381.95214844</v>
      </c>
      <c r="Z15" s="8">
        <f t="shared" si="6"/>
        <v>170429.9521484375</v>
      </c>
      <c r="AA15" s="8">
        <f>'Formal Economy Populations'!L15</f>
        <v>44270620</v>
      </c>
      <c r="AB15" s="9">
        <f t="shared" si="8"/>
        <v>44690351.047851563</v>
      </c>
      <c r="AC15" s="8">
        <f t="shared" si="7"/>
        <v>419731.0478515625</v>
      </c>
    </row>
    <row r="16" spans="1:29" x14ac:dyDescent="0.35">
      <c r="A16">
        <v>2017</v>
      </c>
      <c r="B16" s="8">
        <f>'Formal Economy Populations'!B16</f>
        <v>254993712</v>
      </c>
      <c r="C16" s="9"/>
      <c r="D16" s="8">
        <f>'Formal Economy Populations'!F16</f>
        <v>153473920</v>
      </c>
      <c r="E16" s="8">
        <v>446751.875</v>
      </c>
      <c r="F16" s="8">
        <v>118462.8984375</v>
      </c>
      <c r="G16" s="8">
        <v>503693.28125</v>
      </c>
      <c r="H16" s="42">
        <f t="shared" si="0"/>
        <v>1068908.0546875</v>
      </c>
      <c r="I16" s="42">
        <v>154096080</v>
      </c>
      <c r="J16" s="42">
        <f t="shared" si="1"/>
        <v>622160</v>
      </c>
      <c r="K16" s="9"/>
      <c r="L16" s="8">
        <f>'Formal Economy Populations'!H16</f>
        <v>6786576</v>
      </c>
      <c r="M16" s="8">
        <v>6668113</v>
      </c>
      <c r="N16" s="9">
        <f t="shared" si="2"/>
        <v>-118463</v>
      </c>
      <c r="O16" s="9"/>
      <c r="P16" s="8">
        <f>'Formal Economy Populations'!C16</f>
        <v>160260496</v>
      </c>
      <c r="Q16" s="9">
        <f t="shared" si="3"/>
        <v>160764193</v>
      </c>
      <c r="R16" s="9">
        <f t="shared" si="4"/>
        <v>503697</v>
      </c>
      <c r="S16" s="9"/>
      <c r="T16" s="8">
        <f>'Formal Economy Populations'!K16</f>
        <v>118018808</v>
      </c>
      <c r="U16" s="8">
        <v>0</v>
      </c>
      <c r="V16" s="8">
        <v>103272.3671875</v>
      </c>
      <c r="W16" s="8">
        <v>23158.560546875</v>
      </c>
      <c r="X16" s="8">
        <v>12085.244140625</v>
      </c>
      <c r="Y16" s="9">
        <f t="shared" si="5"/>
        <v>118157324.171875</v>
      </c>
      <c r="Z16" s="8">
        <f t="shared" si="6"/>
        <v>138516.171875</v>
      </c>
      <c r="AA16" s="8">
        <f>'Formal Economy Populations'!L16</f>
        <v>42241684</v>
      </c>
      <c r="AB16" s="9">
        <f t="shared" si="8"/>
        <v>42606868.828125</v>
      </c>
      <c r="AC16" s="8">
        <f t="shared" si="7"/>
        <v>365184.828125</v>
      </c>
    </row>
    <row r="17" spans="1:29" x14ac:dyDescent="0.35">
      <c r="A17">
        <v>2018</v>
      </c>
      <c r="B17" s="8">
        <f>'Formal Economy Populations'!B17</f>
        <v>257673152</v>
      </c>
      <c r="C17" s="9"/>
      <c r="D17" s="8">
        <f>'Formal Economy Populations'!F17</f>
        <v>155624592</v>
      </c>
      <c r="E17" s="8">
        <v>133887.6875</v>
      </c>
      <c r="F17" s="8">
        <v>49904.10546875</v>
      </c>
      <c r="G17" s="8">
        <v>662972.9375</v>
      </c>
      <c r="H17" s="42">
        <f t="shared" si="0"/>
        <v>846764.73046875</v>
      </c>
      <c r="I17" s="42">
        <v>156337472</v>
      </c>
      <c r="J17" s="42">
        <f t="shared" si="1"/>
        <v>712880</v>
      </c>
      <c r="K17" s="9"/>
      <c r="L17" s="8">
        <f>'Formal Economy Populations'!H17</f>
        <v>6129546.5</v>
      </c>
      <c r="M17" s="8">
        <v>6079642.5</v>
      </c>
      <c r="N17" s="9">
        <f t="shared" si="2"/>
        <v>-49904</v>
      </c>
      <c r="O17" s="9"/>
      <c r="P17" s="8">
        <f>'Formal Economy Populations'!C17</f>
        <v>161754128</v>
      </c>
      <c r="Q17" s="9">
        <f t="shared" si="3"/>
        <v>162417114.5</v>
      </c>
      <c r="R17" s="9">
        <f t="shared" si="4"/>
        <v>662986.5</v>
      </c>
      <c r="S17" s="9"/>
      <c r="T17" s="8">
        <f>'Formal Economy Populations'!K17</f>
        <v>118774736</v>
      </c>
      <c r="U17" s="8">
        <v>7408.16552734375</v>
      </c>
      <c r="V17" s="8">
        <v>16864.03125</v>
      </c>
      <c r="W17" s="8">
        <v>0</v>
      </c>
      <c r="X17" s="8">
        <v>99148.46875</v>
      </c>
      <c r="Y17" s="9">
        <f t="shared" si="5"/>
        <v>118898156.66552734</v>
      </c>
      <c r="Z17" s="8">
        <f t="shared" si="6"/>
        <v>123420.66552734375</v>
      </c>
      <c r="AA17" s="8">
        <f>'Formal Economy Populations'!L17</f>
        <v>42979388</v>
      </c>
      <c r="AB17" s="9">
        <f>Q17-Y17</f>
        <v>43518957.834472656</v>
      </c>
      <c r="AC17" s="8">
        <f t="shared" si="7"/>
        <v>539569.83447265625</v>
      </c>
    </row>
    <row r="18" spans="1:29" x14ac:dyDescent="0.35">
      <c r="A18">
        <v>2019</v>
      </c>
      <c r="B18" s="8">
        <f>'Formal Economy Populations'!B18</f>
        <v>259074448</v>
      </c>
      <c r="C18" s="9"/>
      <c r="D18" s="8">
        <f>'Formal Economy Populations'!F18</f>
        <v>157709600</v>
      </c>
      <c r="E18" s="8">
        <v>707551.5625</v>
      </c>
      <c r="F18" s="8">
        <v>112616.125</v>
      </c>
      <c r="G18" s="8">
        <v>326829.5625</v>
      </c>
      <c r="H18" s="42">
        <f t="shared" si="0"/>
        <v>1146997.25</v>
      </c>
      <c r="I18" s="42">
        <v>158149040</v>
      </c>
      <c r="J18" s="42">
        <f t="shared" si="1"/>
        <v>439440</v>
      </c>
      <c r="K18" s="9"/>
      <c r="L18" s="8">
        <f>'Formal Economy Populations'!H18</f>
        <v>5791715.5</v>
      </c>
      <c r="M18" s="8">
        <v>5679099.5</v>
      </c>
      <c r="N18" s="9">
        <f t="shared" si="2"/>
        <v>-112616</v>
      </c>
      <c r="O18" s="9"/>
      <c r="P18" s="8">
        <f>'Formal Economy Populations'!C18</f>
        <v>163501328</v>
      </c>
      <c r="Q18" s="9">
        <f t="shared" si="3"/>
        <v>163828139.5</v>
      </c>
      <c r="R18" s="9">
        <f t="shared" si="4"/>
        <v>326811.5</v>
      </c>
      <c r="S18" s="9"/>
      <c r="T18" s="8">
        <f>'Formal Economy Populations'!K18</f>
        <v>122566736</v>
      </c>
      <c r="U18" s="8">
        <v>17258.06640625</v>
      </c>
      <c r="V18" s="8">
        <v>141222.9375</v>
      </c>
      <c r="W18" s="8">
        <v>83150.109375</v>
      </c>
      <c r="X18" s="8">
        <v>68037.109375</v>
      </c>
      <c r="Y18" s="9">
        <f t="shared" si="5"/>
        <v>122876404.22265625</v>
      </c>
      <c r="Z18" s="8">
        <f t="shared" si="6"/>
        <v>309668.22265625</v>
      </c>
      <c r="AA18" s="8">
        <f>'Formal Economy Populations'!L18</f>
        <v>40934596</v>
      </c>
      <c r="AB18" s="9">
        <f t="shared" si="8"/>
        <v>40951735.27734375</v>
      </c>
      <c r="AC18" s="8">
        <f t="shared" si="7"/>
        <v>17139.27734375</v>
      </c>
    </row>
    <row r="19" spans="1:29" x14ac:dyDescent="0.35">
      <c r="A19">
        <v>2020</v>
      </c>
      <c r="B19" s="8">
        <f>'Formal Economy Populations'!B19</f>
        <v>260233712</v>
      </c>
      <c r="C19" s="9"/>
      <c r="D19" s="8">
        <f>'Formal Economy Populations'!F19</f>
        <v>147719888</v>
      </c>
      <c r="E19" s="8">
        <v>651078.9375</v>
      </c>
      <c r="F19" s="8">
        <v>34779.17578125</v>
      </c>
      <c r="G19" s="8">
        <v>569735.75</v>
      </c>
      <c r="H19" s="42">
        <f t="shared" si="0"/>
        <v>1255593.86328125</v>
      </c>
      <c r="I19" s="42">
        <v>148324400</v>
      </c>
      <c r="J19" s="42">
        <f t="shared" si="1"/>
        <v>604512</v>
      </c>
      <c r="K19" s="9"/>
      <c r="L19" s="8">
        <f>'Formal Economy Populations'!H19</f>
        <v>12958948</v>
      </c>
      <c r="M19" s="8">
        <v>12924169</v>
      </c>
      <c r="N19" s="9">
        <f t="shared" si="2"/>
        <v>-34779</v>
      </c>
      <c r="O19" s="9"/>
      <c r="P19" s="8">
        <f>'Formal Economy Populations'!C19</f>
        <v>160678832</v>
      </c>
      <c r="Q19" s="9">
        <f t="shared" si="3"/>
        <v>161248569</v>
      </c>
      <c r="R19" s="9">
        <f t="shared" si="4"/>
        <v>569737</v>
      </c>
      <c r="S19" s="9"/>
      <c r="T19" s="8">
        <f>'Formal Economy Populations'!K19</f>
        <v>114258168</v>
      </c>
      <c r="U19" s="8">
        <v>85708.453125</v>
      </c>
      <c r="V19" s="8">
        <v>100095.8046875</v>
      </c>
      <c r="W19" s="8">
        <v>34779.17578125</v>
      </c>
      <c r="X19" s="8">
        <v>12708.064453125</v>
      </c>
      <c r="Y19" s="9">
        <f t="shared" si="5"/>
        <v>114491459.49804688</v>
      </c>
      <c r="Z19" s="8">
        <f t="shared" si="6"/>
        <v>233291.498046875</v>
      </c>
      <c r="AA19" s="8">
        <f>'Formal Economy Populations'!L19</f>
        <v>46420664</v>
      </c>
      <c r="AB19" s="9">
        <f t="shared" si="8"/>
        <v>46757109.501953125</v>
      </c>
      <c r="AC19" s="8">
        <f t="shared" si="7"/>
        <v>336445.501953125</v>
      </c>
    </row>
    <row r="20" spans="1:29" x14ac:dyDescent="0.35">
      <c r="A20">
        <v>2021</v>
      </c>
      <c r="B20" s="8">
        <f>'Formal Economy Populations'!B20</f>
        <v>261307888</v>
      </c>
      <c r="C20" s="9"/>
      <c r="D20" s="8">
        <f>'Formal Economy Populations'!F20</f>
        <v>152530144</v>
      </c>
      <c r="E20" s="8">
        <v>463025.8125</v>
      </c>
      <c r="F20" s="8">
        <v>117384.9375</v>
      </c>
      <c r="G20" s="8">
        <v>602212.4375</v>
      </c>
      <c r="H20" s="42">
        <f t="shared" si="0"/>
        <v>1182623.1875</v>
      </c>
      <c r="I20" s="42">
        <v>153249744</v>
      </c>
      <c r="J20" s="42">
        <f t="shared" si="1"/>
        <v>719600</v>
      </c>
      <c r="K20" s="9"/>
      <c r="L20" s="8">
        <f>'Formal Economy Populations'!H20</f>
        <v>8350416.5</v>
      </c>
      <c r="M20" s="8">
        <v>8233031.5</v>
      </c>
      <c r="N20" s="9">
        <f>M20-L20</f>
        <v>-117385</v>
      </c>
      <c r="O20" s="9"/>
      <c r="P20" s="8">
        <f>'Formal Economy Populations'!C20</f>
        <v>160880560</v>
      </c>
      <c r="Q20" s="9">
        <f>I20+M20</f>
        <v>161482775.5</v>
      </c>
      <c r="R20" s="9">
        <f t="shared" si="4"/>
        <v>602215.5</v>
      </c>
      <c r="S20" s="9"/>
      <c r="T20" s="8">
        <f>'Formal Economy Populations'!K20</f>
        <v>120165168</v>
      </c>
      <c r="U20" s="8">
        <v>0</v>
      </c>
      <c r="V20" s="8">
        <v>0</v>
      </c>
      <c r="W20" s="8">
        <v>101976.390625</v>
      </c>
      <c r="X20" s="8">
        <v>205125.171875</v>
      </c>
      <c r="Y20" s="9">
        <f t="shared" si="5"/>
        <v>120472269.5625</v>
      </c>
      <c r="Z20" s="8">
        <f>Y20-T20</f>
        <v>307101.5625</v>
      </c>
      <c r="AA20" s="8">
        <f>'Formal Economy Populations'!L20</f>
        <v>40715396</v>
      </c>
      <c r="AB20" s="9">
        <f t="shared" si="8"/>
        <v>41010505.9375</v>
      </c>
      <c r="AC20" s="8">
        <f t="shared" si="7"/>
        <v>295109.9375</v>
      </c>
    </row>
    <row r="21" spans="1:29" x14ac:dyDescent="0.35">
      <c r="A21">
        <v>2022</v>
      </c>
      <c r="B21" s="8">
        <f>'Formal Economy Populations'!B21</f>
        <v>263879472</v>
      </c>
      <c r="C21" s="9"/>
      <c r="D21" s="8">
        <f>'Formal Economy Populations'!F21</f>
        <v>158033248</v>
      </c>
      <c r="E21" s="8">
        <v>364641.15625</v>
      </c>
      <c r="F21" s="8">
        <v>30122.44921875</v>
      </c>
      <c r="G21" s="8">
        <v>434945.0625</v>
      </c>
      <c r="H21" s="42">
        <f t="shared" si="0"/>
        <v>829708.66796875</v>
      </c>
      <c r="I21" s="42">
        <v>158498320</v>
      </c>
      <c r="J21" s="42">
        <f t="shared" si="1"/>
        <v>465072</v>
      </c>
      <c r="K21" s="9"/>
      <c r="L21" s="8">
        <f>'Formal Economy Populations'!H21</f>
        <v>5825852</v>
      </c>
      <c r="M21" s="8">
        <v>5795729.5</v>
      </c>
      <c r="N21" s="9">
        <f t="shared" si="2"/>
        <v>-30122.5</v>
      </c>
      <c r="O21" s="9"/>
      <c r="P21" s="8">
        <f>'Formal Economy Populations'!C21</f>
        <v>163859104</v>
      </c>
      <c r="Q21" s="9">
        <f>I21+M21</f>
        <v>164294049.5</v>
      </c>
      <c r="R21" s="9">
        <f>Q21-P21</f>
        <v>434945.5</v>
      </c>
      <c r="S21" s="9"/>
      <c r="T21" s="8">
        <f>'Formal Economy Populations'!K21</f>
        <v>125545424</v>
      </c>
      <c r="U21" s="8">
        <v>55757.57421875</v>
      </c>
      <c r="V21" s="8">
        <v>56644.2421875</v>
      </c>
      <c r="W21" s="8">
        <v>0</v>
      </c>
      <c r="X21" s="8">
        <v>235511.046875</v>
      </c>
      <c r="Y21" s="9">
        <f t="shared" si="5"/>
        <v>125893336.86328125</v>
      </c>
      <c r="Z21" s="8">
        <f>Y21-T21</f>
        <v>347912.86328125</v>
      </c>
      <c r="AA21" s="8">
        <f>'Formal Economy Populations'!L21</f>
        <v>38313680</v>
      </c>
      <c r="AB21" s="9">
        <f>Q21-Y21</f>
        <v>38400712.63671875</v>
      </c>
      <c r="AC21" s="8">
        <f>AB21-AA21</f>
        <v>87032.63671875</v>
      </c>
    </row>
    <row r="22" spans="1:29" x14ac:dyDescent="0.35">
      <c r="A22">
        <v>2023</v>
      </c>
      <c r="B22" s="8">
        <f>'Formal Economy Populations'!B22</f>
        <v>266831216</v>
      </c>
      <c r="C22" s="9"/>
      <c r="D22" s="8">
        <f>'Formal Economy Populations'!F22</f>
        <v>161364592</v>
      </c>
      <c r="E22" s="8">
        <v>487485.78125</v>
      </c>
      <c r="F22" s="8">
        <v>219509.484375</v>
      </c>
      <c r="G22" s="8">
        <v>677086.1875</v>
      </c>
      <c r="H22" s="42">
        <f>E22+F22+G22</f>
        <v>1384081.453125</v>
      </c>
      <c r="I22" s="42">
        <v>162261184</v>
      </c>
      <c r="J22" s="42">
        <f t="shared" si="1"/>
        <v>896592</v>
      </c>
      <c r="K22" s="9"/>
      <c r="L22" s="8">
        <f>'Formal Economy Populations'!H22</f>
        <v>5785582.5</v>
      </c>
      <c r="M22" s="9">
        <v>5566073</v>
      </c>
      <c r="N22" s="9">
        <f t="shared" si="2"/>
        <v>-219509.5</v>
      </c>
      <c r="O22" s="9"/>
      <c r="P22" s="8">
        <f>'Formal Economy Populations'!C22</f>
        <v>167150160</v>
      </c>
      <c r="Q22" s="9">
        <f>I22+M22</f>
        <v>167827257</v>
      </c>
      <c r="R22" s="9">
        <f>Q22-P22</f>
        <v>677097</v>
      </c>
      <c r="S22" s="9"/>
      <c r="T22" s="8">
        <f>'Formal Economy Populations'!K22</f>
        <v>128089112</v>
      </c>
      <c r="U22" s="8">
        <v>10447.8798828125</v>
      </c>
      <c r="V22" s="8">
        <v>49860.375</v>
      </c>
      <c r="W22" s="8">
        <v>0</v>
      </c>
      <c r="X22" s="8">
        <v>97138.671875</v>
      </c>
      <c r="Y22" s="9">
        <f t="shared" si="5"/>
        <v>128246558.92675781</v>
      </c>
      <c r="Z22" s="8">
        <f>Y22-T22</f>
        <v>157446.9267578125</v>
      </c>
      <c r="AA22" s="8">
        <f>'Formal Economy Populations'!L22</f>
        <v>39061052</v>
      </c>
      <c r="AB22" s="9">
        <f>Q22-Y22</f>
        <v>39580698.073242188</v>
      </c>
      <c r="AC22" s="8">
        <f>AB22-AA22</f>
        <v>519646.0732421875</v>
      </c>
    </row>
    <row r="23" spans="1:29" x14ac:dyDescent="0.35">
      <c r="A23">
        <v>2024</v>
      </c>
      <c r="B23" s="8">
        <f>'Formal Economy Populations'!B23</f>
        <v>268475424</v>
      </c>
      <c r="C23" s="9"/>
      <c r="D23" s="8">
        <f>'Formal Economy Populations'!F23</f>
        <v>161211792</v>
      </c>
      <c r="E23" s="8">
        <v>269090.65625</v>
      </c>
      <c r="F23" s="8">
        <v>16950.466796875</v>
      </c>
      <c r="G23" s="8">
        <v>382000.15625</v>
      </c>
      <c r="H23" s="42">
        <f>E23+F23+G23</f>
        <v>668041.279296875</v>
      </c>
      <c r="I23" s="9">
        <v>161610736</v>
      </c>
      <c r="J23" s="42">
        <f>I23-D23</f>
        <v>398944</v>
      </c>
      <c r="K23" s="9"/>
      <c r="L23" s="8">
        <f>'Formal Economy Populations'!H23</f>
        <v>6623849.5</v>
      </c>
      <c r="M23" s="9">
        <v>6606899</v>
      </c>
      <c r="N23" s="9">
        <f t="shared" si="2"/>
        <v>-16950.5</v>
      </c>
      <c r="O23" s="9"/>
      <c r="P23" s="8">
        <f>'Formal Economy Populations'!C23</f>
        <v>167835632</v>
      </c>
      <c r="Q23" s="9">
        <f>I23+M23</f>
        <v>168217635</v>
      </c>
      <c r="R23" s="9">
        <f>Q23-P23</f>
        <v>382003</v>
      </c>
      <c r="S23" s="9"/>
      <c r="T23" s="8">
        <f>'Formal Economy Populations'!K23</f>
        <v>126894664</v>
      </c>
      <c r="U23" s="9">
        <v>87186.4375</v>
      </c>
      <c r="V23" s="9">
        <v>60316.71875</v>
      </c>
      <c r="W23" s="9">
        <v>0</v>
      </c>
      <c r="X23" s="9">
        <v>20620.85546875</v>
      </c>
      <c r="Y23" s="9">
        <f t="shared" ref="Y23" si="9">T23+U23+V23+W23+X23</f>
        <v>127062788.01171875</v>
      </c>
      <c r="Z23" s="8">
        <f>Y23-T23</f>
        <v>168124.01171875</v>
      </c>
      <c r="AA23" s="8">
        <f>'Formal Economy Populations'!L23</f>
        <v>40940968</v>
      </c>
      <c r="AB23" s="9">
        <f>Q23-Y23</f>
        <v>41154846.98828125</v>
      </c>
      <c r="AC23" s="8">
        <f>AB23-AA23</f>
        <v>213878.98828125</v>
      </c>
    </row>
    <row r="24" spans="1:29" x14ac:dyDescent="0.35">
      <c r="B24" s="8"/>
      <c r="C24" s="9"/>
      <c r="D24" s="8"/>
      <c r="E24" s="8"/>
      <c r="F24" s="8"/>
      <c r="G24" s="8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</row>
    <row r="25" spans="1:29" x14ac:dyDescent="0.35">
      <c r="B25" s="9"/>
      <c r="C25" s="9"/>
      <c r="D25" s="9"/>
      <c r="E25" s="9"/>
      <c r="F25" s="9"/>
      <c r="G25" s="9" t="s">
        <v>40</v>
      </c>
      <c r="H25" s="9">
        <f>AVERAGE(H2:H23)</f>
        <v>1131485.7969637783</v>
      </c>
      <c r="I25" s="9"/>
      <c r="J25" s="9">
        <f>AVERAGE(J2:J23)</f>
        <v>626805.81818181823</v>
      </c>
      <c r="K25" s="9"/>
      <c r="L25" s="9"/>
      <c r="M25" s="9"/>
      <c r="N25" s="9"/>
      <c r="O25" s="9"/>
      <c r="P25" s="9"/>
      <c r="Q25" s="9" t="s">
        <v>40</v>
      </c>
      <c r="R25" s="9">
        <f>AVERAGE(R2:R23)</f>
        <v>498288.11363636365</v>
      </c>
      <c r="S25" s="9"/>
      <c r="T25" s="9"/>
      <c r="U25" s="9"/>
      <c r="V25" s="9"/>
      <c r="W25" s="9"/>
      <c r="X25" s="9"/>
      <c r="Y25" s="9" t="s">
        <v>40</v>
      </c>
      <c r="Z25" s="9">
        <f>AVERAGE(Z2:Z23)</f>
        <v>249705.65567294034</v>
      </c>
      <c r="AA25" s="9"/>
      <c r="AB25" s="9"/>
      <c r="AC25" s="9">
        <f>AVERAGE(AC2:AC23)</f>
        <v>248581.54887251419</v>
      </c>
    </row>
    <row r="26" spans="1:29" x14ac:dyDescent="0.35">
      <c r="B26" s="9"/>
      <c r="C26" s="9"/>
      <c r="D26" s="9"/>
      <c r="E26" s="9"/>
      <c r="F26" s="9"/>
      <c r="G26" s="9" t="s">
        <v>41</v>
      </c>
      <c r="H26" s="9">
        <f>MIN(H2:H23)</f>
        <v>668041.279296875</v>
      </c>
      <c r="I26" s="9"/>
      <c r="J26" s="9">
        <f>MIN(J2:J23)</f>
        <v>398944</v>
      </c>
      <c r="K26" s="9"/>
      <c r="L26" s="9"/>
      <c r="M26" s="9"/>
      <c r="N26" s="9"/>
      <c r="O26" s="9"/>
      <c r="P26" s="9"/>
      <c r="Q26" s="9" t="s">
        <v>41</v>
      </c>
      <c r="R26" s="9">
        <f>MIN(R2:R23)</f>
        <v>326811.5</v>
      </c>
      <c r="S26" s="9"/>
      <c r="T26" s="9"/>
      <c r="U26" s="9"/>
      <c r="V26" s="9"/>
      <c r="W26" s="9"/>
      <c r="X26" s="9"/>
      <c r="Y26" s="9" t="s">
        <v>41</v>
      </c>
      <c r="Z26" s="9">
        <f>MIN(Z2:Z23)</f>
        <v>85251.939453125</v>
      </c>
      <c r="AA26" s="9"/>
      <c r="AB26" s="9"/>
      <c r="AC26" s="9">
        <f>MIN(AC2:AC23)</f>
        <v>-63554.12890625</v>
      </c>
    </row>
    <row r="27" spans="1:29" x14ac:dyDescent="0.35">
      <c r="B27" s="9"/>
      <c r="C27" s="9"/>
      <c r="D27" s="9"/>
      <c r="E27" s="12"/>
      <c r="F27" s="12"/>
      <c r="G27" s="9" t="s">
        <v>42</v>
      </c>
      <c r="H27" s="9">
        <f>MAX(H2:H23)</f>
        <v>1512008.9140625</v>
      </c>
      <c r="I27" s="9"/>
      <c r="J27" s="9">
        <f>MAX(J2:J23)</f>
        <v>935248</v>
      </c>
      <c r="K27" s="9"/>
      <c r="L27" s="9"/>
      <c r="M27" s="9"/>
      <c r="N27" s="9"/>
      <c r="O27" s="9"/>
      <c r="P27" s="9"/>
      <c r="Q27" s="9" t="s">
        <v>42</v>
      </c>
      <c r="R27" s="9">
        <f>MAX(R2:R23)</f>
        <v>827515</v>
      </c>
      <c r="S27" s="9"/>
      <c r="T27" s="9"/>
      <c r="U27" s="9"/>
      <c r="V27" s="9"/>
      <c r="W27" s="9"/>
      <c r="X27" s="9"/>
      <c r="Y27" s="9" t="s">
        <v>42</v>
      </c>
      <c r="Z27" s="9">
        <f>MAX(Z2:Z23)</f>
        <v>586376.12890625</v>
      </c>
      <c r="AA27" s="9"/>
      <c r="AB27" s="9"/>
      <c r="AC27" s="9">
        <f>MAX(AC2:AC23)</f>
        <v>717035.62939453125</v>
      </c>
    </row>
    <row r="28" spans="1:29" x14ac:dyDescent="0.35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</row>
    <row r="29" spans="1:29" x14ac:dyDescent="0.35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 t="s">
        <v>217</v>
      </c>
      <c r="Z29" s="9">
        <f>AVERAGE(Z21:Z23)</f>
        <v>224494.6005859375</v>
      </c>
      <c r="AA29" s="9"/>
      <c r="AB29" s="9"/>
      <c r="AC29" s="9"/>
    </row>
    <row r="30" spans="1:29" x14ac:dyDescent="0.35">
      <c r="G30" s="5" t="s">
        <v>119</v>
      </c>
      <c r="H30" s="5">
        <f>AVERAGE(H7:H9)</f>
        <v>1412562.2473958333</v>
      </c>
      <c r="X30" s="3"/>
      <c r="Y30" s="3"/>
      <c r="AA30" s="3"/>
      <c r="AB30" s="3"/>
    </row>
    <row r="31" spans="1:29" x14ac:dyDescent="0.35">
      <c r="G31" s="5" t="s">
        <v>120</v>
      </c>
      <c r="H31" s="5">
        <f>AVERAGE(H2:H6,H10:H23)</f>
        <v>1087105.3047902961</v>
      </c>
      <c r="X31" s="1"/>
      <c r="Y31" s="1"/>
      <c r="AA31" s="1"/>
      <c r="AB31" s="1"/>
    </row>
    <row r="32" spans="1:29" x14ac:dyDescent="0.35">
      <c r="G32" s="5"/>
      <c r="H32" s="24">
        <f>H30/H31-1</f>
        <v>0.29937940802185503</v>
      </c>
      <c r="X32" s="1"/>
      <c r="Y32" s="1"/>
      <c r="AA32" s="1"/>
      <c r="AB32" s="1"/>
    </row>
    <row r="33" spans="7:28" x14ac:dyDescent="0.35">
      <c r="H33" s="5"/>
      <c r="U33" s="2"/>
      <c r="V33" s="2"/>
      <c r="W33" s="2"/>
      <c r="X33" s="1"/>
      <c r="Y33" s="1"/>
      <c r="AA33" s="1"/>
      <c r="AB33" s="1"/>
    </row>
    <row r="34" spans="7:28" ht="43.5" x14ac:dyDescent="0.35">
      <c r="G34" s="3" t="s">
        <v>154</v>
      </c>
      <c r="H34" s="5">
        <f>AVERAGE(H21:H23)</f>
        <v>960610.466796875</v>
      </c>
      <c r="U34" s="2"/>
      <c r="V34" s="2"/>
      <c r="W34" s="2"/>
      <c r="X34" s="1"/>
      <c r="Y34" s="1"/>
      <c r="AA34" s="1"/>
      <c r="AB34" s="1"/>
    </row>
    <row r="35" spans="7:28" ht="72.5" x14ac:dyDescent="0.35">
      <c r="G35" s="3" t="s">
        <v>155</v>
      </c>
      <c r="H35" s="12">
        <f>H34/(AVERAGE(B21:B23))</f>
        <v>3.6059578077235468E-3</v>
      </c>
      <c r="U35" s="2"/>
      <c r="V35" s="2"/>
      <c r="W35" s="2"/>
      <c r="X35" s="1"/>
      <c r="Y35" s="1"/>
      <c r="AA35" s="1"/>
      <c r="AB35" s="1"/>
    </row>
    <row r="36" spans="7:28" x14ac:dyDescent="0.35">
      <c r="U36" s="2"/>
      <c r="V36" s="2"/>
      <c r="W36" s="2"/>
      <c r="X36" s="1"/>
      <c r="Y36" s="1"/>
      <c r="AA36" s="1"/>
      <c r="AB36" s="1"/>
    </row>
    <row r="37" spans="7:28" x14ac:dyDescent="0.35">
      <c r="U37" s="2"/>
      <c r="V37" s="2"/>
      <c r="W37" s="2"/>
      <c r="X37" s="1"/>
      <c r="Y37" s="1"/>
      <c r="AA37" s="1"/>
      <c r="AB37" s="1"/>
    </row>
    <row r="38" spans="7:28" x14ac:dyDescent="0.35">
      <c r="U38" s="2"/>
      <c r="V38" s="2"/>
      <c r="W38" s="2"/>
      <c r="X38" s="1"/>
      <c r="Y38" s="1"/>
      <c r="AA38" s="1"/>
      <c r="AB38" s="1"/>
    </row>
    <row r="39" spans="7:28" x14ac:dyDescent="0.35">
      <c r="U39" s="2"/>
      <c r="V39" s="2"/>
      <c r="W39" s="2"/>
      <c r="X39" s="1"/>
      <c r="Y39" s="1"/>
      <c r="AA39" s="1"/>
      <c r="AB39" s="1"/>
    </row>
    <row r="40" spans="7:28" x14ac:dyDescent="0.35">
      <c r="U40" s="2"/>
      <c r="V40" s="2"/>
      <c r="W40" s="2"/>
      <c r="X40" s="1"/>
      <c r="Y40" s="1"/>
      <c r="AA40" s="1"/>
      <c r="AB40" s="1"/>
    </row>
    <row r="41" spans="7:28" x14ac:dyDescent="0.35">
      <c r="U41" s="2"/>
      <c r="V41" s="2"/>
      <c r="W41" s="2"/>
      <c r="X41" s="1"/>
      <c r="Y41" s="1"/>
      <c r="AA41" s="1"/>
      <c r="AB41" s="1"/>
    </row>
    <row r="42" spans="7:28" x14ac:dyDescent="0.35">
      <c r="U42" s="2"/>
      <c r="V42" s="2"/>
      <c r="W42" s="2"/>
      <c r="X42" s="1"/>
      <c r="Y42" s="1"/>
      <c r="AA42" s="1"/>
      <c r="AB42" s="1"/>
    </row>
    <row r="43" spans="7:28" x14ac:dyDescent="0.35">
      <c r="U43" s="2"/>
      <c r="V43" s="2"/>
      <c r="W43" s="2"/>
      <c r="X43" s="1"/>
      <c r="Y43" s="1"/>
      <c r="AA43" s="1"/>
      <c r="AB43" s="1"/>
    </row>
    <row r="44" spans="7:28" x14ac:dyDescent="0.35">
      <c r="U44" s="2"/>
      <c r="V44" s="2"/>
      <c r="W44" s="2"/>
      <c r="X44" s="1"/>
      <c r="Y44" s="1"/>
      <c r="AA44" s="1"/>
      <c r="AB44" s="1"/>
    </row>
    <row r="45" spans="7:28" x14ac:dyDescent="0.35">
      <c r="U45" s="2"/>
      <c r="V45" s="2"/>
      <c r="W45" s="2"/>
      <c r="X45" s="1"/>
      <c r="Y45" s="1"/>
      <c r="AA45" s="1"/>
      <c r="AB45" s="1"/>
    </row>
    <row r="46" spans="7:28" x14ac:dyDescent="0.35">
      <c r="U46" s="2"/>
      <c r="V46" s="2"/>
      <c r="W46" s="2"/>
      <c r="X46" s="1"/>
      <c r="Y46" s="1"/>
      <c r="AA46" s="1"/>
      <c r="AB46" s="1"/>
    </row>
    <row r="47" spans="7:28" x14ac:dyDescent="0.35">
      <c r="U47" s="2"/>
      <c r="V47" s="2"/>
      <c r="W47" s="2"/>
      <c r="X47" s="1"/>
      <c r="Y47" s="1"/>
      <c r="AA47" s="1"/>
      <c r="AB47" s="1"/>
    </row>
    <row r="48" spans="7:28" x14ac:dyDescent="0.35">
      <c r="U48" s="2"/>
      <c r="V48" s="2"/>
      <c r="W48" s="2"/>
      <c r="X48" s="1"/>
      <c r="Y48" s="1"/>
      <c r="AA48" s="1"/>
      <c r="AB48" s="1"/>
    </row>
    <row r="49" spans="21:28" x14ac:dyDescent="0.35">
      <c r="U49" s="2"/>
      <c r="V49" s="2"/>
      <c r="W49" s="2"/>
      <c r="X49" s="1"/>
      <c r="Y49" s="1"/>
      <c r="AA49" s="1"/>
      <c r="AB49" s="1"/>
    </row>
    <row r="50" spans="21:28" x14ac:dyDescent="0.35">
      <c r="U50" s="2"/>
      <c r="V50" s="2"/>
      <c r="W50" s="2"/>
      <c r="X50" s="1"/>
      <c r="Y50" s="1"/>
      <c r="AA50" s="1"/>
      <c r="AB50" s="1"/>
    </row>
    <row r="51" spans="21:28" x14ac:dyDescent="0.35">
      <c r="U51" s="2"/>
      <c r="V51" s="2"/>
      <c r="W51" s="2"/>
      <c r="X51" s="2"/>
    </row>
    <row r="53" spans="21:28" x14ac:dyDescent="0.35">
      <c r="U53" s="5"/>
      <c r="V53" s="5"/>
      <c r="W53" s="5"/>
      <c r="X53" s="5"/>
    </row>
    <row r="54" spans="21:28" x14ac:dyDescent="0.35">
      <c r="U54" s="5"/>
      <c r="V54" s="5"/>
      <c r="W54" s="5"/>
      <c r="X54" s="5"/>
    </row>
    <row r="55" spans="21:28" x14ac:dyDescent="0.35">
      <c r="U55" s="5"/>
      <c r="V55" s="5"/>
      <c r="W55" s="5"/>
      <c r="X55" s="5"/>
    </row>
    <row r="56" spans="21:28" x14ac:dyDescent="0.35">
      <c r="U56" s="5"/>
      <c r="V56" s="5"/>
      <c r="W56" s="5"/>
      <c r="X56" s="5"/>
    </row>
    <row r="57" spans="21:28" x14ac:dyDescent="0.35">
      <c r="U57" s="5"/>
      <c r="V57" s="5"/>
      <c r="W57" s="5"/>
      <c r="X57" s="5"/>
    </row>
    <row r="58" spans="21:28" x14ac:dyDescent="0.35">
      <c r="U58" s="5"/>
      <c r="V58" s="5"/>
      <c r="W58" s="5"/>
      <c r="X58" s="5"/>
    </row>
    <row r="59" spans="21:28" x14ac:dyDescent="0.35">
      <c r="U59" s="5"/>
      <c r="V59" s="5"/>
      <c r="W59" s="5"/>
      <c r="X59" s="5"/>
    </row>
    <row r="60" spans="21:28" x14ac:dyDescent="0.35">
      <c r="U60" s="5"/>
      <c r="V60" s="5"/>
      <c r="W60" s="5"/>
      <c r="X60" s="5"/>
    </row>
    <row r="61" spans="21:28" x14ac:dyDescent="0.35">
      <c r="U61" s="5"/>
      <c r="V61" s="5"/>
      <c r="W61" s="5"/>
      <c r="X61" s="5"/>
    </row>
    <row r="62" spans="21:28" x14ac:dyDescent="0.35">
      <c r="U62" s="5"/>
      <c r="V62" s="5"/>
      <c r="W62" s="5"/>
      <c r="X62" s="5"/>
    </row>
    <row r="63" spans="21:28" x14ac:dyDescent="0.35">
      <c r="U63" s="5"/>
      <c r="V63" s="5"/>
      <c r="W63" s="5"/>
      <c r="X63" s="5"/>
    </row>
    <row r="64" spans="21:28" x14ac:dyDescent="0.35">
      <c r="U64" s="5"/>
      <c r="V64" s="5"/>
      <c r="W64" s="5"/>
      <c r="X64" s="5"/>
    </row>
    <row r="65" spans="21:24" x14ac:dyDescent="0.35">
      <c r="U65" s="5"/>
      <c r="V65" s="5"/>
      <c r="W65" s="5"/>
      <c r="X65" s="5"/>
    </row>
    <row r="66" spans="21:24" x14ac:dyDescent="0.35">
      <c r="U66" s="5"/>
      <c r="V66" s="5"/>
      <c r="W66" s="5"/>
      <c r="X66" s="5"/>
    </row>
    <row r="67" spans="21:24" x14ac:dyDescent="0.35">
      <c r="U67" s="5"/>
      <c r="V67" s="5"/>
      <c r="W67" s="5"/>
      <c r="X67" s="5"/>
    </row>
    <row r="68" spans="21:24" x14ac:dyDescent="0.35">
      <c r="U68" s="5"/>
      <c r="V68" s="5"/>
      <c r="W68" s="5"/>
      <c r="X68" s="5"/>
    </row>
    <row r="69" spans="21:24" x14ac:dyDescent="0.35">
      <c r="U69" s="5"/>
      <c r="V69" s="5"/>
      <c r="W69" s="5"/>
      <c r="X69" s="5"/>
    </row>
    <row r="70" spans="21:24" x14ac:dyDescent="0.35">
      <c r="U70" s="5"/>
      <c r="V70" s="5"/>
      <c r="W70" s="5"/>
      <c r="X70" s="5"/>
    </row>
    <row r="71" spans="21:24" x14ac:dyDescent="0.35">
      <c r="U71" s="5"/>
      <c r="V71" s="5"/>
      <c r="W71" s="5"/>
      <c r="X71" s="5"/>
    </row>
    <row r="72" spans="21:24" x14ac:dyDescent="0.35">
      <c r="U72" s="5"/>
      <c r="V72" s="5"/>
      <c r="W72" s="5"/>
      <c r="X72" s="5"/>
    </row>
    <row r="73" spans="21:24" x14ac:dyDescent="0.35">
      <c r="U73" s="5"/>
      <c r="V73" s="5"/>
      <c r="W73" s="5"/>
      <c r="X73" s="5"/>
    </row>
    <row r="74" spans="21:24" x14ac:dyDescent="0.35">
      <c r="U74" s="5"/>
      <c r="V74" s="5"/>
      <c r="W74" s="5"/>
      <c r="X74" s="5"/>
    </row>
    <row r="75" spans="21:24" x14ac:dyDescent="0.35">
      <c r="U75" s="5"/>
      <c r="V75" s="5"/>
      <c r="W75" s="5"/>
      <c r="X75" s="5"/>
    </row>
    <row r="76" spans="21:24" x14ac:dyDescent="0.35">
      <c r="U76" s="5"/>
      <c r="V76" s="5"/>
      <c r="W76" s="5"/>
      <c r="X76" s="5"/>
    </row>
    <row r="77" spans="21:24" x14ac:dyDescent="0.35">
      <c r="U77" s="5"/>
      <c r="V77" s="5"/>
      <c r="W77" s="5"/>
      <c r="X77" s="5"/>
    </row>
    <row r="78" spans="21:24" x14ac:dyDescent="0.35">
      <c r="U78" s="5"/>
      <c r="V78" s="5"/>
      <c r="W78" s="5"/>
      <c r="X78" s="5"/>
    </row>
    <row r="79" spans="21:24" x14ac:dyDescent="0.35">
      <c r="U79" s="5"/>
      <c r="V79" s="5"/>
      <c r="W79" s="5"/>
      <c r="X79" s="5"/>
    </row>
    <row r="80" spans="21:24" x14ac:dyDescent="0.35">
      <c r="U80" s="5"/>
      <c r="V80" s="5"/>
      <c r="W80" s="5"/>
      <c r="X80" s="5"/>
    </row>
    <row r="81" spans="21:24" x14ac:dyDescent="0.35">
      <c r="U81" s="5"/>
      <c r="V81" s="5"/>
      <c r="W81" s="5"/>
      <c r="X81" s="5"/>
    </row>
    <row r="82" spans="21:24" x14ac:dyDescent="0.35">
      <c r="U82" s="5"/>
      <c r="V82" s="5"/>
      <c r="W82" s="5"/>
      <c r="X82" s="5"/>
    </row>
    <row r="83" spans="21:24" x14ac:dyDescent="0.35">
      <c r="U83" s="5"/>
      <c r="V83" s="5"/>
      <c r="W83" s="5"/>
      <c r="X83" s="5"/>
    </row>
    <row r="84" spans="21:24" x14ac:dyDescent="0.35">
      <c r="U84" s="5"/>
      <c r="V84" s="5"/>
      <c r="W84" s="5"/>
      <c r="X84" s="5"/>
    </row>
    <row r="85" spans="21:24" x14ac:dyDescent="0.35">
      <c r="U85" s="5"/>
      <c r="V85" s="5"/>
      <c r="W85" s="5"/>
      <c r="X85" s="5"/>
    </row>
    <row r="86" spans="21:24" x14ac:dyDescent="0.35">
      <c r="U86" s="5"/>
      <c r="V86" s="5"/>
      <c r="W86" s="5"/>
      <c r="X86" s="5"/>
    </row>
    <row r="87" spans="21:24" x14ac:dyDescent="0.35">
      <c r="U87" s="5"/>
      <c r="V87" s="5"/>
      <c r="W87" s="5"/>
      <c r="X87" s="5"/>
    </row>
    <row r="88" spans="21:24" x14ac:dyDescent="0.35">
      <c r="U88" s="5"/>
      <c r="V88" s="5"/>
      <c r="W88" s="5"/>
      <c r="X88" s="5"/>
    </row>
    <row r="89" spans="21:24" x14ac:dyDescent="0.35">
      <c r="U89" s="5"/>
      <c r="V89" s="5"/>
      <c r="W89" s="5"/>
      <c r="X89" s="5"/>
    </row>
    <row r="90" spans="21:24" x14ac:dyDescent="0.35">
      <c r="U90" s="5"/>
      <c r="V90" s="5"/>
      <c r="W90" s="5"/>
      <c r="X90" s="5"/>
    </row>
    <row r="91" spans="21:24" x14ac:dyDescent="0.35">
      <c r="U91" s="5"/>
      <c r="V91" s="5"/>
      <c r="W91" s="5"/>
      <c r="X91" s="5"/>
    </row>
    <row r="92" spans="21:24" x14ac:dyDescent="0.35">
      <c r="U92" s="5"/>
      <c r="V92" s="5"/>
      <c r="W92" s="5"/>
      <c r="X92" s="5"/>
    </row>
    <row r="93" spans="21:24" x14ac:dyDescent="0.35">
      <c r="U93" s="5"/>
      <c r="V93" s="5"/>
      <c r="W93" s="5"/>
      <c r="X93" s="5"/>
    </row>
    <row r="94" spans="21:24" x14ac:dyDescent="0.35">
      <c r="U94" s="5"/>
      <c r="V94" s="5"/>
      <c r="W94" s="5"/>
      <c r="X94" s="5"/>
    </row>
    <row r="95" spans="21:24" x14ac:dyDescent="0.35">
      <c r="U95" s="5"/>
      <c r="V95" s="5"/>
      <c r="W95" s="5"/>
      <c r="X95" s="5"/>
    </row>
    <row r="96" spans="21:24" x14ac:dyDescent="0.35">
      <c r="U96" s="5"/>
      <c r="V96" s="5"/>
      <c r="W96" s="5"/>
      <c r="X96" s="5"/>
    </row>
    <row r="97" spans="21:24" x14ac:dyDescent="0.35">
      <c r="U97" s="5"/>
      <c r="V97" s="5"/>
      <c r="W97" s="5"/>
      <c r="X97" s="5"/>
    </row>
    <row r="98" spans="21:24" x14ac:dyDescent="0.35">
      <c r="U98" s="5"/>
      <c r="V98" s="5"/>
      <c r="W98" s="5"/>
      <c r="X98" s="5"/>
    </row>
    <row r="99" spans="21:24" x14ac:dyDescent="0.35">
      <c r="U99" s="5"/>
      <c r="V99" s="5"/>
      <c r="W99" s="5"/>
      <c r="X99" s="5"/>
    </row>
    <row r="100" spans="21:24" x14ac:dyDescent="0.35">
      <c r="U100" s="5"/>
      <c r="V100" s="5"/>
      <c r="W100" s="5"/>
      <c r="X100" s="5"/>
    </row>
    <row r="101" spans="21:24" x14ac:dyDescent="0.35">
      <c r="U101" s="5"/>
      <c r="V101" s="5"/>
      <c r="W101" s="5"/>
      <c r="X101" s="5"/>
    </row>
    <row r="102" spans="21:24" x14ac:dyDescent="0.35">
      <c r="U102" s="5"/>
      <c r="V102" s="5"/>
      <c r="W102" s="5"/>
      <c r="X102" s="5"/>
    </row>
    <row r="103" spans="21:24" x14ac:dyDescent="0.35">
      <c r="U103" s="5"/>
      <c r="V103" s="5"/>
      <c r="W103" s="5"/>
      <c r="X103" s="5"/>
    </row>
    <row r="104" spans="21:24" x14ac:dyDescent="0.35">
      <c r="U104" s="5"/>
      <c r="V104" s="5"/>
      <c r="W104" s="5"/>
      <c r="X104" s="5"/>
    </row>
    <row r="105" spans="21:24" x14ac:dyDescent="0.35">
      <c r="U105" s="5"/>
      <c r="V105" s="5"/>
      <c r="W105" s="5"/>
      <c r="X105" s="5"/>
    </row>
    <row r="106" spans="21:24" x14ac:dyDescent="0.35">
      <c r="U106" s="5"/>
      <c r="V106" s="5"/>
      <c r="W106" s="5"/>
      <c r="X106" s="5"/>
    </row>
    <row r="107" spans="21:24" x14ac:dyDescent="0.35">
      <c r="U107" s="5"/>
      <c r="V107" s="5"/>
      <c r="W107" s="5"/>
      <c r="X107" s="5"/>
    </row>
    <row r="108" spans="21:24" x14ac:dyDescent="0.35">
      <c r="U108" s="5"/>
      <c r="V108" s="5"/>
      <c r="W108" s="5"/>
      <c r="X108" s="5"/>
    </row>
    <row r="109" spans="21:24" x14ac:dyDescent="0.35">
      <c r="U109" s="5"/>
      <c r="V109" s="5"/>
      <c r="W109" s="5"/>
      <c r="X109" s="5"/>
    </row>
    <row r="110" spans="21:24" x14ac:dyDescent="0.35">
      <c r="U110" s="5"/>
      <c r="V110" s="5"/>
      <c r="W110" s="5"/>
      <c r="X110" s="5"/>
    </row>
    <row r="111" spans="21:24" x14ac:dyDescent="0.35">
      <c r="U111" s="5"/>
      <c r="V111" s="5"/>
      <c r="W111" s="5"/>
      <c r="X111" s="5"/>
    </row>
    <row r="112" spans="21:24" x14ac:dyDescent="0.35">
      <c r="U112" s="5"/>
      <c r="V112" s="5"/>
      <c r="W112" s="5"/>
      <c r="X112" s="5"/>
    </row>
    <row r="113" spans="21:24" x14ac:dyDescent="0.35">
      <c r="U113" s="5"/>
      <c r="V113" s="5"/>
      <c r="W113" s="5"/>
      <c r="X113" s="5"/>
    </row>
    <row r="114" spans="21:24" x14ac:dyDescent="0.35">
      <c r="U114" s="5"/>
      <c r="V114" s="5"/>
      <c r="W114" s="5"/>
      <c r="X114" s="5"/>
    </row>
    <row r="115" spans="21:24" x14ac:dyDescent="0.35">
      <c r="U115" s="5"/>
      <c r="V115" s="5"/>
      <c r="W115" s="5"/>
      <c r="X115" s="5"/>
    </row>
    <row r="116" spans="21:24" x14ac:dyDescent="0.35">
      <c r="U116" s="5"/>
      <c r="V116" s="5"/>
      <c r="W116" s="5"/>
      <c r="X116" s="5"/>
    </row>
    <row r="117" spans="21:24" x14ac:dyDescent="0.35">
      <c r="U117" s="5"/>
      <c r="V117" s="5"/>
      <c r="W117" s="5"/>
      <c r="X117" s="5"/>
    </row>
    <row r="118" spans="21:24" x14ac:dyDescent="0.35">
      <c r="U118" s="5"/>
      <c r="V118" s="5"/>
      <c r="W118" s="5"/>
      <c r="X118" s="5"/>
    </row>
    <row r="119" spans="21:24" x14ac:dyDescent="0.35">
      <c r="U119" s="5"/>
      <c r="V119" s="5"/>
      <c r="W119" s="5"/>
      <c r="X119" s="5"/>
    </row>
    <row r="120" spans="21:24" x14ac:dyDescent="0.35">
      <c r="U120" s="5"/>
      <c r="V120" s="5"/>
      <c r="W120" s="5"/>
      <c r="X120" s="5"/>
    </row>
    <row r="121" spans="21:24" x14ac:dyDescent="0.35">
      <c r="U121" s="5"/>
      <c r="V121" s="5"/>
      <c r="W121" s="5"/>
      <c r="X121" s="5"/>
    </row>
    <row r="122" spans="21:24" x14ac:dyDescent="0.35">
      <c r="U122" s="5"/>
      <c r="V122" s="5"/>
      <c r="W122" s="5"/>
      <c r="X122" s="5"/>
    </row>
    <row r="123" spans="21:24" x14ac:dyDescent="0.35">
      <c r="U123" s="5"/>
      <c r="V123" s="5"/>
      <c r="W123" s="5"/>
      <c r="X123" s="5"/>
    </row>
    <row r="124" spans="21:24" x14ac:dyDescent="0.35">
      <c r="U124" s="5"/>
      <c r="V124" s="5"/>
      <c r="W124" s="5"/>
      <c r="X124" s="5"/>
    </row>
    <row r="125" spans="21:24" x14ac:dyDescent="0.35">
      <c r="U125" s="5"/>
      <c r="V125" s="5"/>
      <c r="W125" s="5"/>
      <c r="X125" s="5"/>
    </row>
    <row r="126" spans="21:24" x14ac:dyDescent="0.35">
      <c r="U126" s="5"/>
      <c r="V126" s="5"/>
      <c r="W126" s="5"/>
      <c r="X126" s="5"/>
    </row>
    <row r="127" spans="21:24" x14ac:dyDescent="0.35">
      <c r="U127" s="5"/>
      <c r="V127" s="5"/>
      <c r="W127" s="5"/>
      <c r="X127" s="5"/>
    </row>
    <row r="128" spans="21:24" x14ac:dyDescent="0.35">
      <c r="U128" s="5"/>
      <c r="V128" s="5"/>
      <c r="W128" s="5"/>
      <c r="X128" s="5"/>
    </row>
    <row r="129" spans="21:24" x14ac:dyDescent="0.35">
      <c r="U129" s="5"/>
      <c r="V129" s="5"/>
      <c r="W129" s="5"/>
      <c r="X129" s="5"/>
    </row>
    <row r="130" spans="21:24" x14ac:dyDescent="0.35">
      <c r="U130" s="5"/>
      <c r="V130" s="5"/>
      <c r="W130" s="5"/>
      <c r="X130" s="5"/>
    </row>
    <row r="131" spans="21:24" x14ac:dyDescent="0.35">
      <c r="U131" s="5"/>
      <c r="V131" s="5"/>
      <c r="W131" s="5"/>
      <c r="X131" s="5"/>
    </row>
    <row r="132" spans="21:24" x14ac:dyDescent="0.35">
      <c r="U132" s="5"/>
      <c r="V132" s="5"/>
      <c r="W132" s="5"/>
      <c r="X132" s="5"/>
    </row>
    <row r="133" spans="21:24" x14ac:dyDescent="0.35">
      <c r="U133" s="5"/>
      <c r="V133" s="5"/>
      <c r="W133" s="5"/>
      <c r="X133" s="5"/>
    </row>
    <row r="134" spans="21:24" x14ac:dyDescent="0.35">
      <c r="U134" s="5"/>
      <c r="V134" s="5"/>
      <c r="W134" s="5"/>
      <c r="X134" s="5"/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4F200-5B24-4B5E-A02C-4B99E53FAEAE}">
  <dimension ref="A1:AF89"/>
  <sheetViews>
    <sheetView zoomScale="90" workbookViewId="0">
      <selection activeCell="H32" sqref="H32"/>
    </sheetView>
  </sheetViews>
  <sheetFormatPr defaultRowHeight="14.5" x14ac:dyDescent="0.35"/>
  <cols>
    <col min="1" max="1" width="10" bestFit="1" customWidth="1"/>
    <col min="2" max="2" width="14.453125" customWidth="1"/>
    <col min="3" max="3" width="7.6328125" customWidth="1"/>
    <col min="4" max="4" width="14.36328125" customWidth="1"/>
    <col min="5" max="5" width="12.54296875" bestFit="1" customWidth="1"/>
    <col min="6" max="6" width="12.36328125" customWidth="1"/>
    <col min="7" max="8" width="14.90625" customWidth="1"/>
    <col min="9" max="9" width="14.08984375" customWidth="1"/>
    <col min="10" max="10" width="14" customWidth="1"/>
    <col min="11" max="11" width="13.36328125" bestFit="1" customWidth="1"/>
    <col min="12" max="12" width="14" customWidth="1"/>
    <col min="13" max="13" width="14.36328125" customWidth="1"/>
    <col min="14" max="14" width="12.54296875" customWidth="1"/>
    <col min="16" max="16" width="13.54296875" customWidth="1"/>
    <col min="17" max="17" width="13.6328125" customWidth="1"/>
    <col min="18" max="18" width="13.90625" customWidth="1"/>
    <col min="19" max="19" width="11.08984375" bestFit="1" customWidth="1"/>
    <col min="20" max="20" width="14.90625" customWidth="1"/>
    <col min="21" max="21" width="16.08984375" customWidth="1"/>
    <col min="22" max="22" width="16.54296875" customWidth="1"/>
    <col min="23" max="24" width="15.453125" customWidth="1"/>
    <col min="25" max="25" width="14.54296875" customWidth="1"/>
    <col min="26" max="26" width="11.90625" customWidth="1"/>
    <col min="27" max="27" width="12.08984375" customWidth="1"/>
    <col min="28" max="28" width="12.90625" customWidth="1"/>
    <col min="29" max="29" width="15.08984375" customWidth="1"/>
    <col min="30" max="30" width="16.08984375" customWidth="1"/>
  </cols>
  <sheetData>
    <row r="1" spans="1:32" ht="73" thickBot="1" x14ac:dyDescent="0.4">
      <c r="A1" s="6" t="s">
        <v>0</v>
      </c>
      <c r="B1" s="6" t="s">
        <v>6</v>
      </c>
      <c r="C1" s="3"/>
      <c r="D1" s="6" t="s">
        <v>4</v>
      </c>
      <c r="E1" s="6" t="s">
        <v>34</v>
      </c>
      <c r="F1" s="6" t="s">
        <v>11</v>
      </c>
      <c r="G1" s="6" t="s">
        <v>51</v>
      </c>
      <c r="H1" s="6" t="s">
        <v>35</v>
      </c>
      <c r="I1" s="6" t="s">
        <v>162</v>
      </c>
      <c r="J1" s="6" t="s">
        <v>17</v>
      </c>
      <c r="K1" s="3"/>
      <c r="L1" s="6" t="s">
        <v>5</v>
      </c>
      <c r="M1" s="6" t="s">
        <v>161</v>
      </c>
      <c r="N1" s="6" t="s">
        <v>18</v>
      </c>
      <c r="O1" s="3"/>
      <c r="P1" s="6" t="s">
        <v>1</v>
      </c>
      <c r="Q1" s="6" t="s">
        <v>160</v>
      </c>
      <c r="R1" s="6" t="s">
        <v>43</v>
      </c>
      <c r="S1" s="3"/>
      <c r="T1" s="6" t="s">
        <v>9</v>
      </c>
      <c r="U1" s="22" t="s">
        <v>12</v>
      </c>
      <c r="V1" s="22" t="s">
        <v>13</v>
      </c>
      <c r="W1" s="22" t="s">
        <v>14</v>
      </c>
      <c r="X1" s="22" t="s">
        <v>15</v>
      </c>
      <c r="Y1" s="6" t="s">
        <v>21</v>
      </c>
      <c r="Z1" s="16" t="s">
        <v>37</v>
      </c>
      <c r="AA1" s="6" t="s">
        <v>10</v>
      </c>
      <c r="AB1" s="6" t="s">
        <v>20</v>
      </c>
      <c r="AC1" s="6" t="s">
        <v>36</v>
      </c>
      <c r="AD1" s="6" t="s">
        <v>38</v>
      </c>
    </row>
    <row r="2" spans="1:32" x14ac:dyDescent="0.35">
      <c r="A2">
        <v>2003</v>
      </c>
      <c r="B2" s="8">
        <f>'Formal Economy Populations'!B2</f>
        <v>221027552</v>
      </c>
      <c r="C2" s="9"/>
      <c r="D2" s="8">
        <f>'Formal Economy Populations'!F2</f>
        <v>137613392</v>
      </c>
      <c r="E2" s="8">
        <f>'Informal Economy Low Estimates '!E2*7</f>
        <v>5407193.3125</v>
      </c>
      <c r="F2" s="8">
        <f>'Informal Economy Low Estimates '!F2*7</f>
        <v>1803430.234375</v>
      </c>
      <c r="G2" s="8">
        <f>'Informal Economy Low Estimates '!G2*7</f>
        <v>2372192.15625</v>
      </c>
      <c r="H2" s="8">
        <f>SUM(E2:G2)</f>
        <v>9582815.703125</v>
      </c>
      <c r="I2" s="8">
        <v>141789008</v>
      </c>
      <c r="J2" s="8">
        <f>I2-D2</f>
        <v>4175616</v>
      </c>
      <c r="K2" s="9"/>
      <c r="L2" s="8">
        <f>'Formal Economy Populations'!H2</f>
        <v>8533104</v>
      </c>
      <c r="M2" s="9">
        <v>6729674</v>
      </c>
      <c r="N2" s="9">
        <f>M2-L2</f>
        <v>-1803430</v>
      </c>
      <c r="O2" s="9"/>
      <c r="P2" s="8">
        <f>'Formal Economy Populations'!C2</f>
        <v>146146496</v>
      </c>
      <c r="Q2" s="9">
        <f>I2+M2</f>
        <v>148518682</v>
      </c>
      <c r="R2" s="9">
        <f>Q2-P2</f>
        <v>2372186</v>
      </c>
      <c r="S2" s="9"/>
      <c r="T2" s="8">
        <f>'Formal Economy Populations'!K2</f>
        <v>104536792</v>
      </c>
      <c r="U2" s="8">
        <v>625579.125</v>
      </c>
      <c r="V2" s="8">
        <v>651107</v>
      </c>
      <c r="W2" s="8">
        <v>257177.625</v>
      </c>
      <c r="X2" s="8">
        <v>658317.5625</v>
      </c>
      <c r="Y2" s="8">
        <f>T2+U2+V2+W2+X2</f>
        <v>106728973.3125</v>
      </c>
      <c r="Z2" s="8">
        <f>Y2-T2</f>
        <v>2192181.3125</v>
      </c>
      <c r="AA2" s="8">
        <f>'Formal Economy Populations'!L2</f>
        <v>41609704</v>
      </c>
      <c r="AB2" s="9">
        <f>Q2-Y2</f>
        <v>41789708.6875</v>
      </c>
      <c r="AC2" s="9">
        <f>G2-X2</f>
        <v>1713874.59375</v>
      </c>
      <c r="AD2" s="8">
        <f>AB2-AA2</f>
        <v>180004.6875</v>
      </c>
      <c r="AF2" s="12"/>
    </row>
    <row r="3" spans="1:32" x14ac:dyDescent="0.35">
      <c r="A3">
        <v>2004</v>
      </c>
      <c r="B3" s="8">
        <f>'Formal Economy Populations'!B3</f>
        <v>223226080</v>
      </c>
      <c r="C3" s="9"/>
      <c r="D3" s="8">
        <f>'Formal Economy Populations'!F3</f>
        <v>139253040</v>
      </c>
      <c r="E3" s="8">
        <f>'Informal Economy Low Estimates '!E3*7</f>
        <v>4689736.625</v>
      </c>
      <c r="F3" s="8">
        <f>'Informal Economy Low Estimates '!F3*7</f>
        <v>1156703.296875</v>
      </c>
      <c r="G3" s="8">
        <f>'Informal Economy Low Estimates '!G3*7</f>
        <v>3586266.90625</v>
      </c>
      <c r="H3" s="8">
        <f t="shared" ref="H3:H20" si="0">SUM(E3:G3)</f>
        <v>9432706.828125</v>
      </c>
      <c r="I3" s="8">
        <v>143996016</v>
      </c>
      <c r="J3" s="8">
        <f t="shared" ref="J3:J21" si="1">I3-D3</f>
        <v>4742976</v>
      </c>
      <c r="K3" s="9"/>
      <c r="L3" s="8">
        <f>'Formal Economy Populations'!H3</f>
        <v>7956578</v>
      </c>
      <c r="M3" s="9">
        <v>6799874.5</v>
      </c>
      <c r="N3" s="9">
        <f t="shared" ref="N3:N23" si="2">M3-L3</f>
        <v>-1156703.5</v>
      </c>
      <c r="O3" s="9"/>
      <c r="P3" s="8">
        <f>'Formal Economy Populations'!C3</f>
        <v>147209616</v>
      </c>
      <c r="Q3" s="9">
        <f t="shared" ref="Q3:Q22" si="3">I3+M3</f>
        <v>150795890.5</v>
      </c>
      <c r="R3" s="9">
        <f t="shared" ref="R3:R22" si="4">Q3-P3</f>
        <v>3586274.5</v>
      </c>
      <c r="S3" s="9"/>
      <c r="T3" s="8">
        <f>'Formal Economy Populations'!K3</f>
        <v>104256752</v>
      </c>
      <c r="U3" s="8">
        <v>911459.6875</v>
      </c>
      <c r="V3" s="8">
        <v>198515.59375</v>
      </c>
      <c r="W3" s="8">
        <v>232311.921875</v>
      </c>
      <c r="X3" s="8">
        <v>1268613.375</v>
      </c>
      <c r="Y3" s="8">
        <f t="shared" ref="Y3:Y19" si="5">T3+U3+V3+W3+X3</f>
        <v>106867652.578125</v>
      </c>
      <c r="Z3" s="8">
        <f t="shared" ref="Z3:Z19" si="6">Y3-T3</f>
        <v>2610900.578125</v>
      </c>
      <c r="AA3" s="8">
        <f>'Formal Economy Populations'!L3</f>
        <v>42952864</v>
      </c>
      <c r="AB3" s="9">
        <f t="shared" ref="AB3:AB19" si="7">Q3-Y3</f>
        <v>43928237.921875</v>
      </c>
      <c r="AC3" s="9">
        <f t="shared" ref="AC3:AC19" si="8">G3-X3</f>
        <v>2317653.53125</v>
      </c>
      <c r="AD3" s="8">
        <f t="shared" ref="AD3:AD20" si="9">AB3-AA3</f>
        <v>975373.921875</v>
      </c>
      <c r="AF3" s="12"/>
    </row>
    <row r="4" spans="1:32" x14ac:dyDescent="0.35">
      <c r="A4">
        <v>2005</v>
      </c>
      <c r="B4" s="8">
        <f>'Formal Economy Populations'!B4</f>
        <v>225929440</v>
      </c>
      <c r="C4" s="9"/>
      <c r="D4" s="8">
        <f>'Formal Economy Populations'!F4</f>
        <v>141800592</v>
      </c>
      <c r="E4" s="8">
        <f>'Informal Economy Low Estimates '!E4*7</f>
        <v>3812073.5625</v>
      </c>
      <c r="F4" s="8">
        <f>'Informal Economy Low Estimates '!F4*7</f>
        <v>1014336.3125</v>
      </c>
      <c r="G4" s="8">
        <f>'Informal Economy Low Estimates '!G4*7</f>
        <v>2506581.875</v>
      </c>
      <c r="H4" s="8">
        <f t="shared" si="0"/>
        <v>7332991.75</v>
      </c>
      <c r="I4" s="8">
        <v>145321504</v>
      </c>
      <c r="J4" s="8">
        <f t="shared" si="1"/>
        <v>3520912</v>
      </c>
      <c r="K4" s="9"/>
      <c r="L4" s="8">
        <f>'Formal Economy Populations'!H4</f>
        <v>7373046.5</v>
      </c>
      <c r="M4" s="9">
        <v>6358710</v>
      </c>
      <c r="N4" s="9">
        <f t="shared" si="2"/>
        <v>-1014336.5</v>
      </c>
      <c r="O4" s="9"/>
      <c r="P4" s="8">
        <f>'Formal Economy Populations'!C4</f>
        <v>149173648</v>
      </c>
      <c r="Q4" s="9">
        <f t="shared" si="3"/>
        <v>151680214</v>
      </c>
      <c r="R4" s="9">
        <f t="shared" si="4"/>
        <v>2506566</v>
      </c>
      <c r="S4" s="9"/>
      <c r="T4" s="8">
        <f>'Formal Economy Populations'!K4</f>
        <v>106371488</v>
      </c>
      <c r="U4" s="8">
        <v>740867.5625</v>
      </c>
      <c r="V4" s="8">
        <v>228672.890625</v>
      </c>
      <c r="W4" s="8">
        <v>138276.90625</v>
      </c>
      <c r="X4" s="8">
        <v>331017</v>
      </c>
      <c r="Y4" s="8">
        <f t="shared" si="5"/>
        <v>107810322.359375</v>
      </c>
      <c r="Z4" s="8">
        <f t="shared" si="6"/>
        <v>1438834.359375</v>
      </c>
      <c r="AA4" s="8">
        <f>'Formal Economy Populations'!L4</f>
        <v>42802164</v>
      </c>
      <c r="AB4" s="9">
        <f t="shared" si="7"/>
        <v>43869891.640625</v>
      </c>
      <c r="AC4" s="9">
        <f>G4-X4</f>
        <v>2175564.875</v>
      </c>
      <c r="AD4" s="8">
        <f t="shared" si="9"/>
        <v>1067727.640625</v>
      </c>
      <c r="AF4" s="12"/>
    </row>
    <row r="5" spans="1:32" x14ac:dyDescent="0.35">
      <c r="A5">
        <v>2006</v>
      </c>
      <c r="B5" s="8">
        <f>'Formal Economy Populations'!B5</f>
        <v>228693824</v>
      </c>
      <c r="C5" s="9"/>
      <c r="D5" s="8">
        <f>'Formal Economy Populations'!F5</f>
        <v>144410256</v>
      </c>
      <c r="E5" s="8">
        <f>'Informal Economy Low Estimates '!E5*7</f>
        <v>2299036.46875</v>
      </c>
      <c r="F5" s="8">
        <f>'Informal Economy Low Estimates '!F5*7</f>
        <v>340264.2578125</v>
      </c>
      <c r="G5" s="8">
        <f>'Informal Economy Low Estimates '!G5*7</f>
        <v>3123270.9375</v>
      </c>
      <c r="H5" s="43">
        <f t="shared" si="0"/>
        <v>5762571.6640625</v>
      </c>
      <c r="I5" s="8">
        <v>147873792</v>
      </c>
      <c r="J5" s="8">
        <f t="shared" si="1"/>
        <v>3463536</v>
      </c>
      <c r="K5" s="9"/>
      <c r="L5" s="8">
        <f>'Formal Economy Populations'!H5</f>
        <v>6699898.5</v>
      </c>
      <c r="M5" s="9">
        <v>6359634</v>
      </c>
      <c r="N5" s="9">
        <f t="shared" si="2"/>
        <v>-340264.5</v>
      </c>
      <c r="O5" s="9"/>
      <c r="P5" s="8">
        <f>'Formal Economy Populations'!C5</f>
        <v>151110160</v>
      </c>
      <c r="Q5" s="9">
        <f t="shared" si="3"/>
        <v>154233426</v>
      </c>
      <c r="R5" s="9">
        <f t="shared" si="4"/>
        <v>3123266</v>
      </c>
      <c r="S5" s="9"/>
      <c r="T5" s="8">
        <f>'Formal Economy Populations'!K5</f>
        <v>108543272</v>
      </c>
      <c r="U5" s="8">
        <v>207997.921875</v>
      </c>
      <c r="V5" s="8">
        <v>207786.609375</v>
      </c>
      <c r="W5" s="8">
        <v>0</v>
      </c>
      <c r="X5" s="8">
        <v>180979.046875</v>
      </c>
      <c r="Y5" s="8">
        <f t="shared" si="5"/>
        <v>109140035.578125</v>
      </c>
      <c r="Z5" s="8">
        <f t="shared" si="6"/>
        <v>596763.578125</v>
      </c>
      <c r="AA5" s="8">
        <f>'Formal Economy Populations'!L5</f>
        <v>42566888</v>
      </c>
      <c r="AB5" s="9">
        <f t="shared" si="7"/>
        <v>45093390.421875</v>
      </c>
      <c r="AC5" s="9">
        <f t="shared" si="8"/>
        <v>2942291.890625</v>
      </c>
      <c r="AD5" s="8">
        <f t="shared" si="9"/>
        <v>2526502.421875</v>
      </c>
      <c r="AF5" s="12"/>
    </row>
    <row r="6" spans="1:32" x14ac:dyDescent="0.35">
      <c r="A6">
        <v>2007</v>
      </c>
      <c r="B6" s="8">
        <f>'Formal Economy Populations'!B6</f>
        <v>231711584</v>
      </c>
      <c r="C6" s="9"/>
      <c r="D6" s="8">
        <f>'Formal Economy Populations'!F6</f>
        <v>146074960</v>
      </c>
      <c r="E6" s="8">
        <f>'Informal Economy Low Estimates '!E6*7</f>
        <v>4442648</v>
      </c>
      <c r="F6" s="8">
        <f>'Informal Economy Low Estimates '!F6*7</f>
        <v>674875.359375</v>
      </c>
      <c r="G6" s="8">
        <f>'Informal Economy Low Estimates '!G6*7</f>
        <v>2475110.96875</v>
      </c>
      <c r="H6" s="8">
        <f t="shared" si="0"/>
        <v>7592634.328125</v>
      </c>
      <c r="I6" s="8">
        <v>149224944</v>
      </c>
      <c r="J6" s="42">
        <f>I6-D6</f>
        <v>3149984</v>
      </c>
      <c r="K6" s="9"/>
      <c r="L6" s="8">
        <f>'Formal Economy Populations'!H6</f>
        <v>6856687</v>
      </c>
      <c r="M6" s="9">
        <v>6181811.5</v>
      </c>
      <c r="N6" s="9">
        <f t="shared" si="2"/>
        <v>-674875.5</v>
      </c>
      <c r="O6" s="9"/>
      <c r="P6" s="8">
        <f>'Formal Economy Populations'!C6</f>
        <v>152931648</v>
      </c>
      <c r="Q6" s="9">
        <f t="shared" si="3"/>
        <v>155406755.5</v>
      </c>
      <c r="R6" s="9">
        <f t="shared" si="4"/>
        <v>2475107.5</v>
      </c>
      <c r="S6" s="9"/>
      <c r="T6" s="8">
        <f>'Formal Economy Populations'!K6</f>
        <v>110420864</v>
      </c>
      <c r="U6" s="8">
        <v>943146.5</v>
      </c>
      <c r="V6" s="8">
        <v>320260.34375</v>
      </c>
      <c r="W6" s="8">
        <v>82834.6171875</v>
      </c>
      <c r="X6" s="8">
        <v>572825.4375</v>
      </c>
      <c r="Y6" s="8">
        <f t="shared" si="5"/>
        <v>112339930.8984375</v>
      </c>
      <c r="Z6" s="8">
        <f t="shared" si="6"/>
        <v>1919066.8984375</v>
      </c>
      <c r="AA6" s="8">
        <f>'Formal Economy Populations'!L6</f>
        <v>42510788</v>
      </c>
      <c r="AB6" s="9">
        <f t="shared" si="7"/>
        <v>43066824.6015625</v>
      </c>
      <c r="AC6" s="9">
        <f t="shared" si="8"/>
        <v>1902285.53125</v>
      </c>
      <c r="AD6" s="8">
        <f t="shared" si="9"/>
        <v>556036.6015625</v>
      </c>
      <c r="AF6" s="12"/>
    </row>
    <row r="7" spans="1:32" x14ac:dyDescent="0.35">
      <c r="A7">
        <v>2008</v>
      </c>
      <c r="B7" s="8">
        <f>'Formal Economy Populations'!B7</f>
        <v>233623920</v>
      </c>
      <c r="C7" s="9"/>
      <c r="D7" s="8">
        <f>'Formal Economy Populations'!F7</f>
        <v>145292800</v>
      </c>
      <c r="E7" s="8">
        <f>'Informal Economy Low Estimates '!E7*7</f>
        <v>6217482.25</v>
      </c>
      <c r="F7" s="8">
        <f>'Informal Economy Low Estimates '!F7*7</f>
        <v>706781.0859375</v>
      </c>
      <c r="G7" s="8">
        <f>'Informal Economy Low Estimates '!G7*7</f>
        <v>3659799.0625</v>
      </c>
      <c r="H7" s="8">
        <f t="shared" si="0"/>
        <v>10584062.3984375</v>
      </c>
      <c r="I7" s="8">
        <v>149659376</v>
      </c>
      <c r="J7" s="8">
        <f t="shared" si="1"/>
        <v>4366576</v>
      </c>
      <c r="K7" s="9"/>
      <c r="L7" s="8">
        <f>'Formal Economy Populations'!H7</f>
        <v>8605583</v>
      </c>
      <c r="M7" s="9">
        <v>7898802</v>
      </c>
      <c r="N7" s="9">
        <f t="shared" si="2"/>
        <v>-706781</v>
      </c>
      <c r="O7" s="9"/>
      <c r="P7" s="8">
        <f>'Formal Economy Populations'!C7</f>
        <v>153898384</v>
      </c>
      <c r="Q7" s="9">
        <f t="shared" si="3"/>
        <v>157558178</v>
      </c>
      <c r="R7" s="9">
        <f t="shared" si="4"/>
        <v>3659794</v>
      </c>
      <c r="S7" s="9"/>
      <c r="T7" s="8">
        <f>'Formal Economy Populations'!K7</f>
        <v>108729904</v>
      </c>
      <c r="U7" s="8">
        <v>571287.875</v>
      </c>
      <c r="V7" s="8">
        <v>716028.75</v>
      </c>
      <c r="W7" s="8">
        <v>261341.96875</v>
      </c>
      <c r="X7" s="8">
        <v>2555974.25</v>
      </c>
      <c r="Y7" s="8">
        <f t="shared" si="5"/>
        <v>112834536.84375</v>
      </c>
      <c r="Z7" s="8">
        <f>Y7-T7</f>
        <v>4104632.84375</v>
      </c>
      <c r="AA7" s="8">
        <f>'Formal Economy Populations'!L7</f>
        <v>45168480</v>
      </c>
      <c r="AB7" s="9">
        <f t="shared" si="7"/>
        <v>44723641.15625</v>
      </c>
      <c r="AC7" s="9">
        <f t="shared" si="8"/>
        <v>1103824.8125</v>
      </c>
      <c r="AD7" s="8">
        <f t="shared" si="9"/>
        <v>-444838.84375</v>
      </c>
      <c r="AF7" s="12"/>
    </row>
    <row r="8" spans="1:32" x14ac:dyDescent="0.35">
      <c r="A8">
        <v>2009</v>
      </c>
      <c r="B8" s="8">
        <f>'Formal Economy Populations'!B8</f>
        <v>235687728</v>
      </c>
      <c r="C8" s="9"/>
      <c r="D8" s="8">
        <f>'Formal Economy Populations'!F8</f>
        <v>139898928</v>
      </c>
      <c r="E8" s="8">
        <f>'Informal Economy Low Estimates '!E8*7</f>
        <v>3185249.375</v>
      </c>
      <c r="F8" s="8">
        <f>'Informal Economy Low Estimates '!F8*7</f>
        <v>1940889.125</v>
      </c>
      <c r="G8" s="8">
        <f>'Informal Economy Low Estimates '!G8*7</f>
        <v>4500036.625</v>
      </c>
      <c r="H8" s="8">
        <f t="shared" si="0"/>
        <v>9626175.125</v>
      </c>
      <c r="I8" s="8">
        <v>146339856</v>
      </c>
      <c r="J8" s="8">
        <f t="shared" si="1"/>
        <v>6440928</v>
      </c>
      <c r="K8" s="9"/>
      <c r="L8" s="8">
        <f>'Formal Economy Populations'!H8</f>
        <v>14050345</v>
      </c>
      <c r="M8" s="9">
        <v>12109456</v>
      </c>
      <c r="N8" s="9">
        <f t="shared" si="2"/>
        <v>-1940889</v>
      </c>
      <c r="O8" s="9"/>
      <c r="P8" s="8">
        <f>'Formal Economy Populations'!C8</f>
        <v>153949280</v>
      </c>
      <c r="Q8" s="9">
        <f t="shared" si="3"/>
        <v>158449312</v>
      </c>
      <c r="R8" s="9">
        <f t="shared" si="4"/>
        <v>4500032</v>
      </c>
      <c r="S8" s="9"/>
      <c r="T8" s="8">
        <f>'Formal Economy Populations'!K8</f>
        <v>102201288</v>
      </c>
      <c r="U8" s="8">
        <v>51281.58203125</v>
      </c>
      <c r="V8" s="8">
        <v>966233.875</v>
      </c>
      <c r="W8" s="8">
        <v>121426.6328125</v>
      </c>
      <c r="X8" s="8">
        <v>635991.125</v>
      </c>
      <c r="Y8" s="8">
        <f t="shared" si="5"/>
        <v>103976221.21484375</v>
      </c>
      <c r="Z8" s="8">
        <f t="shared" si="6"/>
        <v>1774933.21484375</v>
      </c>
      <c r="AA8" s="8">
        <f>'Formal Economy Populations'!L8</f>
        <v>51747988</v>
      </c>
      <c r="AB8" s="9">
        <f t="shared" si="7"/>
        <v>54473090.78515625</v>
      </c>
      <c r="AC8" s="9">
        <f t="shared" si="8"/>
        <v>3864045.5</v>
      </c>
      <c r="AD8" s="8">
        <f t="shared" si="9"/>
        <v>2725102.78515625</v>
      </c>
      <c r="AF8" s="12"/>
    </row>
    <row r="9" spans="1:32" x14ac:dyDescent="0.35">
      <c r="A9">
        <v>2010</v>
      </c>
      <c r="B9" s="8">
        <f>'Formal Economy Populations'!B9</f>
        <v>237681232</v>
      </c>
      <c r="C9" s="9"/>
      <c r="D9" s="8">
        <f>'Formal Economy Populations'!F9</f>
        <v>139036608</v>
      </c>
      <c r="E9" s="8">
        <f>'Informal Economy Low Estimates '!E9*7</f>
        <v>4244653.4375</v>
      </c>
      <c r="F9" s="8">
        <f>'Informal Economy Low Estimates '!F9*7</f>
        <v>1510815.796875</v>
      </c>
      <c r="G9" s="8">
        <f>'Informal Economy Low Estimates '!G9*7</f>
        <v>3698100.4375</v>
      </c>
      <c r="H9" s="8">
        <f t="shared" si="0"/>
        <v>9453569.671875</v>
      </c>
      <c r="I9" s="8">
        <v>144245520</v>
      </c>
      <c r="J9" s="8">
        <f t="shared" si="1"/>
        <v>5208912</v>
      </c>
      <c r="K9" s="9"/>
      <c r="L9" s="8">
        <f>'Formal Economy Populations'!H9</f>
        <v>14564907</v>
      </c>
      <c r="M9" s="9">
        <v>13054091</v>
      </c>
      <c r="N9" s="9">
        <f t="shared" si="2"/>
        <v>-1510816</v>
      </c>
      <c r="O9" s="9"/>
      <c r="P9" s="8">
        <f>'Formal Economy Populations'!C9</f>
        <v>153601520</v>
      </c>
      <c r="Q9" s="9">
        <f t="shared" si="3"/>
        <v>157299611</v>
      </c>
      <c r="R9" s="9">
        <f t="shared" si="4"/>
        <v>3698091</v>
      </c>
      <c r="S9" s="9"/>
      <c r="T9" s="8">
        <f>'Formal Economy Populations'!K9</f>
        <v>101338896</v>
      </c>
      <c r="U9" s="8">
        <v>527867.625</v>
      </c>
      <c r="V9" s="8">
        <v>485766.46875</v>
      </c>
      <c r="W9" s="8">
        <v>808354.6875</v>
      </c>
      <c r="X9" s="8">
        <v>826731.75</v>
      </c>
      <c r="Y9" s="8">
        <f t="shared" si="5"/>
        <v>103987616.53125</v>
      </c>
      <c r="Z9" s="8">
        <f t="shared" si="6"/>
        <v>2648720.53125</v>
      </c>
      <c r="AA9" s="8">
        <f>'Formal Economy Populations'!L9</f>
        <v>52262628</v>
      </c>
      <c r="AB9" s="9">
        <f t="shared" si="7"/>
        <v>53311994.46875</v>
      </c>
      <c r="AC9" s="9">
        <f t="shared" si="8"/>
        <v>2871368.6875</v>
      </c>
      <c r="AD9" s="8">
        <f t="shared" si="9"/>
        <v>1049366.46875</v>
      </c>
      <c r="AF9" s="12"/>
    </row>
    <row r="10" spans="1:32" x14ac:dyDescent="0.35">
      <c r="A10">
        <v>2011</v>
      </c>
      <c r="B10" s="8">
        <f>'Formal Economy Populations'!B10</f>
        <v>239476896</v>
      </c>
      <c r="C10" s="9"/>
      <c r="D10" s="8">
        <f>'Formal Economy Populations'!F10</f>
        <v>139981312</v>
      </c>
      <c r="E10" s="8">
        <f>'Informal Economy Low Estimates '!E10*7</f>
        <v>2419791.9375</v>
      </c>
      <c r="F10" s="8">
        <f>'Informal Economy Low Estimates '!F10*7</f>
        <v>2202426.625</v>
      </c>
      <c r="G10" s="8">
        <f>'Informal Economy Low Estimates '!G10*7</f>
        <v>3060378.5625</v>
      </c>
      <c r="H10" s="8">
        <f t="shared" si="0"/>
        <v>7682597.125</v>
      </c>
      <c r="I10" s="8">
        <v>145244112</v>
      </c>
      <c r="J10" s="8">
        <f t="shared" si="1"/>
        <v>5262800</v>
      </c>
      <c r="K10" s="9"/>
      <c r="L10" s="8">
        <f>'Formal Economy Populations'!H10</f>
        <v>13472164</v>
      </c>
      <c r="M10" s="9">
        <v>11269737</v>
      </c>
      <c r="N10" s="9">
        <f t="shared" si="2"/>
        <v>-2202427</v>
      </c>
      <c r="O10" s="9"/>
      <c r="P10" s="8">
        <f>'Formal Economy Populations'!C10</f>
        <v>153453472</v>
      </c>
      <c r="Q10" s="9">
        <f t="shared" si="3"/>
        <v>156513849</v>
      </c>
      <c r="R10" s="9">
        <f t="shared" si="4"/>
        <v>3060377</v>
      </c>
      <c r="S10" s="9"/>
      <c r="T10" s="8">
        <f>'Formal Economy Populations'!K10</f>
        <v>101601104</v>
      </c>
      <c r="U10" s="8">
        <v>735635.4375</v>
      </c>
      <c r="V10" s="8">
        <v>446785.375</v>
      </c>
      <c r="W10" s="8">
        <v>751336.9375</v>
      </c>
      <c r="X10" s="8">
        <v>231105.515625</v>
      </c>
      <c r="Y10" s="8">
        <f t="shared" si="5"/>
        <v>103765967.265625</v>
      </c>
      <c r="Z10" s="8">
        <f t="shared" si="6"/>
        <v>2164863.265625</v>
      </c>
      <c r="AA10" s="8">
        <f>'Formal Economy Populations'!L10</f>
        <v>51852368</v>
      </c>
      <c r="AB10" s="9">
        <f t="shared" si="7"/>
        <v>52747881.734375</v>
      </c>
      <c r="AC10" s="9">
        <f t="shared" si="8"/>
        <v>2829273.046875</v>
      </c>
      <c r="AD10" s="8">
        <f t="shared" si="9"/>
        <v>895513.734375</v>
      </c>
      <c r="AF10" s="12"/>
    </row>
    <row r="11" spans="1:32" x14ac:dyDescent="0.35">
      <c r="A11">
        <v>2012</v>
      </c>
      <c r="B11" s="8">
        <f>'Formal Economy Populations'!B11</f>
        <v>243144976</v>
      </c>
      <c r="C11" s="9"/>
      <c r="D11" s="8">
        <f>'Formal Economy Populations'!F11</f>
        <v>142502192</v>
      </c>
      <c r="E11" s="8">
        <f>'Informal Economy Low Estimates '!E11*7</f>
        <v>3934837.375</v>
      </c>
      <c r="F11" s="8">
        <f>'Informal Economy Low Estimates '!F11*7</f>
        <v>548906.53125</v>
      </c>
      <c r="G11" s="8">
        <f>'Informal Economy Low Estimates '!G11*7</f>
        <v>2311630.5625</v>
      </c>
      <c r="H11" s="8">
        <f t="shared" si="0"/>
        <v>6795374.46875</v>
      </c>
      <c r="I11" s="8">
        <v>145362736</v>
      </c>
      <c r="J11" s="43">
        <f>I11-D11</f>
        <v>2860544</v>
      </c>
      <c r="K11" s="9"/>
      <c r="L11" s="8">
        <f>'Formal Economy Populations'!H11</f>
        <v>12208026</v>
      </c>
      <c r="M11" s="9">
        <v>11659119</v>
      </c>
      <c r="N11" s="9">
        <f t="shared" si="2"/>
        <v>-548907</v>
      </c>
      <c r="O11" s="9"/>
      <c r="P11" s="8">
        <f>'Formal Economy Populations'!C11</f>
        <v>154710224</v>
      </c>
      <c r="Q11" s="9">
        <f t="shared" si="3"/>
        <v>157021855</v>
      </c>
      <c r="R11" s="9">
        <f t="shared" si="4"/>
        <v>2311631</v>
      </c>
      <c r="S11" s="9"/>
      <c r="T11" s="8">
        <f>'Formal Economy Populations'!K11</f>
        <v>103248448</v>
      </c>
      <c r="U11" s="8">
        <v>547329.625</v>
      </c>
      <c r="V11" s="8">
        <v>159752.09375</v>
      </c>
      <c r="W11" s="8">
        <v>0</v>
      </c>
      <c r="X11" s="8">
        <v>492467.65625</v>
      </c>
      <c r="Y11" s="8">
        <f t="shared" si="5"/>
        <v>104447997.375</v>
      </c>
      <c r="Z11" s="8">
        <f t="shared" si="6"/>
        <v>1199549.375</v>
      </c>
      <c r="AA11" s="8">
        <f>'Formal Economy Populations'!L11</f>
        <v>51461780</v>
      </c>
      <c r="AB11" s="9">
        <f t="shared" si="7"/>
        <v>52573857.625</v>
      </c>
      <c r="AC11" s="9">
        <f t="shared" si="8"/>
        <v>1819162.90625</v>
      </c>
      <c r="AD11" s="8">
        <f t="shared" si="9"/>
        <v>1112077.625</v>
      </c>
      <c r="AF11" s="12"/>
    </row>
    <row r="12" spans="1:32" x14ac:dyDescent="0.35">
      <c r="A12">
        <v>2013</v>
      </c>
      <c r="B12" s="8">
        <f>'Formal Economy Populations'!B12</f>
        <v>245561504</v>
      </c>
      <c r="C12" s="9"/>
      <c r="D12" s="8">
        <f>'Formal Economy Populations'!F12</f>
        <v>143943248</v>
      </c>
      <c r="E12" s="8">
        <f>'Informal Economy Low Estimates '!E12*7</f>
        <v>2340582.125</v>
      </c>
      <c r="F12" s="8">
        <f>'Informal Economy Low Estimates '!F12*7</f>
        <v>750953.21875</v>
      </c>
      <c r="G12" s="8">
        <f>'Informal Economy Low Estimates '!G12*7</f>
        <v>3332229.03125</v>
      </c>
      <c r="H12" s="8">
        <f t="shared" si="0"/>
        <v>6423764.375</v>
      </c>
      <c r="I12" s="8">
        <v>148026432</v>
      </c>
      <c r="J12" s="8">
        <f t="shared" si="1"/>
        <v>4083184</v>
      </c>
      <c r="K12" s="9"/>
      <c r="L12" s="8">
        <f>'Formal Economy Populations'!H12</f>
        <v>11242267</v>
      </c>
      <c r="M12" s="9">
        <v>10491314</v>
      </c>
      <c r="N12" s="9">
        <f t="shared" si="2"/>
        <v>-750953</v>
      </c>
      <c r="O12" s="9"/>
      <c r="P12" s="8">
        <f>'Formal Economy Populations'!C12</f>
        <v>155185520</v>
      </c>
      <c r="Q12" s="9">
        <f t="shared" si="3"/>
        <v>158517746</v>
      </c>
      <c r="R12" s="9">
        <f t="shared" si="4"/>
        <v>3332226</v>
      </c>
      <c r="S12" s="9"/>
      <c r="T12" s="8">
        <f>'Formal Economy Populations'!K12</f>
        <v>105536128</v>
      </c>
      <c r="U12" s="8">
        <v>221969.453125</v>
      </c>
      <c r="V12" s="8">
        <v>0</v>
      </c>
      <c r="W12" s="8">
        <v>73442.328125</v>
      </c>
      <c r="X12" s="8">
        <v>1270644.125</v>
      </c>
      <c r="Y12" s="8">
        <f t="shared" si="5"/>
        <v>107102183.90625</v>
      </c>
      <c r="Z12" s="8">
        <f t="shared" si="6"/>
        <v>1566055.90625</v>
      </c>
      <c r="AA12" s="8">
        <f>'Formal Economy Populations'!L12</f>
        <v>49649396</v>
      </c>
      <c r="AB12" s="9">
        <f t="shared" si="7"/>
        <v>51415562.09375</v>
      </c>
      <c r="AC12" s="9">
        <f t="shared" si="8"/>
        <v>2061584.90625</v>
      </c>
      <c r="AD12" s="8">
        <f t="shared" si="9"/>
        <v>1766166.09375</v>
      </c>
      <c r="AF12" s="12"/>
    </row>
    <row r="13" spans="1:32" x14ac:dyDescent="0.35">
      <c r="A13">
        <v>2014</v>
      </c>
      <c r="B13" s="8">
        <f>'Formal Economy Populations'!B13</f>
        <v>247841664</v>
      </c>
      <c r="C13" s="9"/>
      <c r="D13" s="8">
        <f>'Formal Economy Populations'!F13</f>
        <v>146299632</v>
      </c>
      <c r="E13" s="8">
        <f>'Informal Economy Low Estimates '!E13*7</f>
        <v>1746476.265625</v>
      </c>
      <c r="F13" s="8">
        <f>'Informal Economy Low Estimates '!F13*7</f>
        <v>908678.421875</v>
      </c>
      <c r="G13" s="8">
        <f>'Informal Economy Low Estimates '!G13*7</f>
        <v>3070916.40625</v>
      </c>
      <c r="H13" s="8">
        <f t="shared" si="0"/>
        <v>5726071.09375</v>
      </c>
      <c r="I13" s="8">
        <v>150279232</v>
      </c>
      <c r="J13" s="8">
        <f t="shared" si="1"/>
        <v>3979600</v>
      </c>
      <c r="K13" s="9"/>
      <c r="L13" s="8">
        <f>'Formal Economy Populations'!H13</f>
        <v>9323648</v>
      </c>
      <c r="M13" s="9">
        <v>8414970</v>
      </c>
      <c r="N13" s="9">
        <f t="shared" si="2"/>
        <v>-908678</v>
      </c>
      <c r="O13" s="9"/>
      <c r="P13" s="8">
        <f>'Formal Economy Populations'!C13</f>
        <v>155623280</v>
      </c>
      <c r="Q13" s="9">
        <f t="shared" si="3"/>
        <v>158694202</v>
      </c>
      <c r="R13" s="9">
        <f t="shared" si="4"/>
        <v>3070922</v>
      </c>
      <c r="S13" s="9"/>
      <c r="T13" s="8">
        <f>'Formal Economy Populations'!K13</f>
        <v>107644088</v>
      </c>
      <c r="U13" s="8">
        <v>0</v>
      </c>
      <c r="V13" s="8">
        <v>517668.0625</v>
      </c>
      <c r="W13" s="8">
        <v>232140.671875</v>
      </c>
      <c r="X13" s="8">
        <v>1023621.625</v>
      </c>
      <c r="Y13" s="8">
        <f>T13+U13+V13+W13+X13</f>
        <v>109417518.359375</v>
      </c>
      <c r="Z13" s="8">
        <f t="shared" si="6"/>
        <v>1773430.359375</v>
      </c>
      <c r="AA13" s="8">
        <f>'Formal Economy Populations'!L13</f>
        <v>47979188</v>
      </c>
      <c r="AB13" s="9">
        <f t="shared" si="7"/>
        <v>49276683.640625</v>
      </c>
      <c r="AC13" s="9">
        <f t="shared" si="8"/>
        <v>2047294.78125</v>
      </c>
      <c r="AD13" s="8">
        <f>AB13-AA13</f>
        <v>1297495.640625</v>
      </c>
      <c r="AF13" s="12"/>
    </row>
    <row r="14" spans="1:32" x14ac:dyDescent="0.35">
      <c r="A14">
        <v>2015</v>
      </c>
      <c r="B14" s="8">
        <f>'Formal Economy Populations'!B14</f>
        <v>250673568</v>
      </c>
      <c r="C14" s="9"/>
      <c r="D14" s="8">
        <f>'Formal Economy Populations'!F14</f>
        <v>148769136</v>
      </c>
      <c r="E14" s="8">
        <f>'Informal Economy Low Estimates '!E14*7</f>
        <v>2652430.8125</v>
      </c>
      <c r="F14" s="8">
        <f>'Informal Economy Low Estimates '!F14*7</f>
        <v>754086.6484375</v>
      </c>
      <c r="G14" s="8">
        <f>'Informal Economy Low Estimates '!G14*7</f>
        <v>5792595.375</v>
      </c>
      <c r="H14" s="8">
        <f t="shared" si="0"/>
        <v>9199112.8359375</v>
      </c>
      <c r="I14" s="8">
        <v>155315824</v>
      </c>
      <c r="J14" s="44">
        <f t="shared" si="1"/>
        <v>6546688</v>
      </c>
      <c r="K14" s="9"/>
      <c r="L14" s="8">
        <f>'Formal Economy Populations'!H14</f>
        <v>8039049.5</v>
      </c>
      <c r="M14" s="9">
        <v>7284963</v>
      </c>
      <c r="N14" s="9">
        <f t="shared" si="2"/>
        <v>-754086.5</v>
      </c>
      <c r="O14" s="9"/>
      <c r="P14" s="8">
        <f>'Formal Economy Populations'!C14</f>
        <v>156808192</v>
      </c>
      <c r="Q14" s="9">
        <f t="shared" si="3"/>
        <v>162600787</v>
      </c>
      <c r="R14" s="9">
        <f t="shared" si="4"/>
        <v>5792595</v>
      </c>
      <c r="S14" s="9"/>
      <c r="T14" s="8">
        <f>'Formal Economy Populations'!K14</f>
        <v>111398504</v>
      </c>
      <c r="U14" s="8">
        <v>440991.5625</v>
      </c>
      <c r="V14" s="8">
        <v>0</v>
      </c>
      <c r="W14" s="8">
        <v>34911.18359375</v>
      </c>
      <c r="X14" s="8">
        <v>297452.84375</v>
      </c>
      <c r="Y14" s="8">
        <f t="shared" si="5"/>
        <v>112171859.58984375</v>
      </c>
      <c r="Z14" s="8">
        <f t="shared" si="6"/>
        <v>773355.58984375</v>
      </c>
      <c r="AA14" s="8">
        <f>'Formal Economy Populations'!L14</f>
        <v>45409688</v>
      </c>
      <c r="AB14" s="9">
        <f t="shared" si="7"/>
        <v>50428927.41015625</v>
      </c>
      <c r="AC14" s="9">
        <f>G14-X14</f>
        <v>5495142.53125</v>
      </c>
      <c r="AD14" s="8">
        <f t="shared" si="9"/>
        <v>5019239.41015625</v>
      </c>
      <c r="AF14" s="12"/>
    </row>
    <row r="15" spans="1:32" x14ac:dyDescent="0.35">
      <c r="A15">
        <v>2016</v>
      </c>
      <c r="B15" s="8">
        <f>'Formal Economy Populations'!B15</f>
        <v>253413360</v>
      </c>
      <c r="C15" s="9"/>
      <c r="D15" s="8">
        <f>'Formal Economy Populations'!F15</f>
        <v>151558368</v>
      </c>
      <c r="E15" s="8">
        <f>'Informal Economy Low Estimates '!E15*7</f>
        <v>5663845.6875</v>
      </c>
      <c r="F15" s="8">
        <f>'Informal Economy Low Estimates '!F15*7</f>
        <v>580240.7734375</v>
      </c>
      <c r="G15" s="8">
        <f>'Informal Economy Low Estimates '!G15*7</f>
        <v>4131249.5</v>
      </c>
      <c r="H15" s="44">
        <f t="shared" si="0"/>
        <v>10375335.9609375</v>
      </c>
      <c r="I15" s="8">
        <v>156269856</v>
      </c>
      <c r="J15" s="8">
        <f t="shared" si="1"/>
        <v>4711488</v>
      </c>
      <c r="K15" s="9"/>
      <c r="L15" s="8">
        <f>'Formal Economy Populations'!H15</f>
        <v>7589184.5</v>
      </c>
      <c r="M15" s="9">
        <v>7008943.5</v>
      </c>
      <c r="N15" s="9">
        <f t="shared" si="2"/>
        <v>-580241</v>
      </c>
      <c r="O15" s="9"/>
      <c r="P15" s="8">
        <f>'Formal Economy Populations'!C15</f>
        <v>159147568</v>
      </c>
      <c r="Q15" s="9">
        <f t="shared" si="3"/>
        <v>163278799.5</v>
      </c>
      <c r="R15" s="9">
        <f t="shared" si="4"/>
        <v>4131231.5</v>
      </c>
      <c r="S15" s="9"/>
      <c r="T15" s="8">
        <f>'Formal Economy Populations'!K15</f>
        <v>114876952</v>
      </c>
      <c r="U15" s="8">
        <v>152743.296875</v>
      </c>
      <c r="V15" s="8">
        <v>304987.8125</v>
      </c>
      <c r="W15" s="8">
        <v>87266.5703125</v>
      </c>
      <c r="X15" s="8">
        <v>648012</v>
      </c>
      <c r="Y15" s="8">
        <f t="shared" si="5"/>
        <v>116069961.6796875</v>
      </c>
      <c r="Z15" s="8">
        <f t="shared" si="6"/>
        <v>1193009.6796875</v>
      </c>
      <c r="AA15" s="8">
        <f>'Formal Economy Populations'!L15</f>
        <v>44270620</v>
      </c>
      <c r="AB15" s="9">
        <f t="shared" si="7"/>
        <v>47208837.8203125</v>
      </c>
      <c r="AC15" s="9">
        <f t="shared" si="8"/>
        <v>3483237.5</v>
      </c>
      <c r="AD15" s="8">
        <f t="shared" si="9"/>
        <v>2938217.8203125</v>
      </c>
      <c r="AF15" s="12"/>
    </row>
    <row r="16" spans="1:32" x14ac:dyDescent="0.35">
      <c r="A16">
        <v>2017</v>
      </c>
      <c r="B16" s="8">
        <f>'Formal Economy Populations'!B16</f>
        <v>254993712</v>
      </c>
      <c r="C16" s="9"/>
      <c r="D16" s="8">
        <f>'Formal Economy Populations'!F16</f>
        <v>153473920</v>
      </c>
      <c r="E16" s="8">
        <f>'Informal Economy Low Estimates '!E16*7</f>
        <v>3127263.125</v>
      </c>
      <c r="F16" s="8">
        <f>'Informal Economy Low Estimates '!F16*7</f>
        <v>829240.2890625</v>
      </c>
      <c r="G16" s="8">
        <f>'Informal Economy Low Estimates '!G16*7</f>
        <v>3525852.96875</v>
      </c>
      <c r="H16" s="8">
        <f t="shared" si="0"/>
        <v>7482356.3828125</v>
      </c>
      <c r="I16" s="8">
        <v>157829008</v>
      </c>
      <c r="J16" s="8">
        <f t="shared" si="1"/>
        <v>4355088</v>
      </c>
      <c r="K16" s="9"/>
      <c r="L16" s="8">
        <f>'Formal Economy Populations'!H16</f>
        <v>6786576</v>
      </c>
      <c r="M16" s="9">
        <v>5957335.5</v>
      </c>
      <c r="N16" s="9">
        <f t="shared" si="2"/>
        <v>-829240.5</v>
      </c>
      <c r="O16" s="9"/>
      <c r="P16" s="8">
        <f>'Formal Economy Populations'!C16</f>
        <v>160260496</v>
      </c>
      <c r="Q16" s="9">
        <f t="shared" si="3"/>
        <v>163786343.5</v>
      </c>
      <c r="R16" s="9">
        <f t="shared" si="4"/>
        <v>3525847.5</v>
      </c>
      <c r="S16" s="9"/>
      <c r="T16" s="8">
        <f>'Formal Economy Populations'!K16</f>
        <v>118018808</v>
      </c>
      <c r="U16" s="8">
        <v>0</v>
      </c>
      <c r="V16" s="8">
        <v>722906.5625</v>
      </c>
      <c r="W16" s="8">
        <v>162109.921875</v>
      </c>
      <c r="X16" s="8">
        <v>84596.7109375</v>
      </c>
      <c r="Y16" s="8">
        <f t="shared" si="5"/>
        <v>118988421.1953125</v>
      </c>
      <c r="Z16" s="8">
        <f t="shared" si="6"/>
        <v>969613.1953125</v>
      </c>
      <c r="AA16" s="8">
        <f>'Formal Economy Populations'!L16</f>
        <v>42241684</v>
      </c>
      <c r="AB16" s="9">
        <f t="shared" si="7"/>
        <v>44797922.3046875</v>
      </c>
      <c r="AC16" s="9">
        <f t="shared" si="8"/>
        <v>3441256.2578125</v>
      </c>
      <c r="AD16" s="8">
        <f t="shared" si="9"/>
        <v>2556238.3046875</v>
      </c>
      <c r="AF16" s="12"/>
    </row>
    <row r="17" spans="1:32" x14ac:dyDescent="0.35">
      <c r="A17">
        <v>2018</v>
      </c>
      <c r="B17" s="8">
        <f>'Formal Economy Populations'!B17</f>
        <v>257673152</v>
      </c>
      <c r="C17" s="9"/>
      <c r="D17" s="8">
        <f>'Formal Economy Populations'!F17</f>
        <v>155624592</v>
      </c>
      <c r="E17" s="8">
        <f>'Informal Economy Low Estimates '!E17*7</f>
        <v>937213.8125</v>
      </c>
      <c r="F17" s="8">
        <f>'Informal Economy Low Estimates '!F17*7</f>
        <v>349328.73828125</v>
      </c>
      <c r="G17" s="8">
        <f>'Informal Economy Low Estimates '!G17*7</f>
        <v>4640810.5625</v>
      </c>
      <c r="H17" s="8">
        <f t="shared" si="0"/>
        <v>5927353.11328125</v>
      </c>
      <c r="I17" s="8">
        <v>160614736</v>
      </c>
      <c r="J17" s="8">
        <f t="shared" si="1"/>
        <v>4990144</v>
      </c>
      <c r="K17" s="9"/>
      <c r="L17" s="8">
        <f>'Formal Economy Populations'!H17</f>
        <v>6129546.5</v>
      </c>
      <c r="M17" s="9">
        <v>5780218</v>
      </c>
      <c r="N17" s="9">
        <f t="shared" si="2"/>
        <v>-349328.5</v>
      </c>
      <c r="O17" s="9"/>
      <c r="P17" s="8">
        <f>'Formal Economy Populations'!C17</f>
        <v>161754128</v>
      </c>
      <c r="Q17" s="9">
        <f t="shared" si="3"/>
        <v>166394954</v>
      </c>
      <c r="R17" s="9">
        <f t="shared" si="4"/>
        <v>4640826</v>
      </c>
      <c r="S17" s="9"/>
      <c r="T17" s="8">
        <f>'Formal Economy Populations'!K17</f>
        <v>118774736</v>
      </c>
      <c r="U17" s="8">
        <v>51857.16015625</v>
      </c>
      <c r="V17" s="8">
        <v>118048.21875</v>
      </c>
      <c r="W17" s="8">
        <v>0</v>
      </c>
      <c r="X17" s="8">
        <v>694039.25</v>
      </c>
      <c r="Y17" s="8">
        <f t="shared" si="5"/>
        <v>119638680.62890625</v>
      </c>
      <c r="Z17" s="8">
        <f t="shared" si="6"/>
        <v>863944.62890625</v>
      </c>
      <c r="AA17" s="8">
        <f>'Formal Economy Populations'!L17</f>
        <v>42979388</v>
      </c>
      <c r="AB17" s="9">
        <f t="shared" si="7"/>
        <v>46756273.37109375</v>
      </c>
      <c r="AC17" s="9">
        <f t="shared" si="8"/>
        <v>3946771.3125</v>
      </c>
      <c r="AD17" s="8">
        <f t="shared" si="9"/>
        <v>3776885.37109375</v>
      </c>
      <c r="AF17" s="12"/>
    </row>
    <row r="18" spans="1:32" x14ac:dyDescent="0.35">
      <c r="A18">
        <v>2019</v>
      </c>
      <c r="B18" s="8">
        <f>'Formal Economy Populations'!B18</f>
        <v>259074448</v>
      </c>
      <c r="C18" s="9"/>
      <c r="D18" s="8">
        <f>'Formal Economy Populations'!F18</f>
        <v>157709600</v>
      </c>
      <c r="E18" s="8">
        <f>'Informal Economy Low Estimates '!E18*7</f>
        <v>4952860.9375</v>
      </c>
      <c r="F18" s="8">
        <f>'Informal Economy Low Estimates '!F18*7</f>
        <v>788312.875</v>
      </c>
      <c r="G18" s="8">
        <f>'Informal Economy Low Estimates '!G18*7</f>
        <v>2287806.9375</v>
      </c>
      <c r="H18" s="8">
        <f t="shared" si="0"/>
        <v>8028980.75</v>
      </c>
      <c r="I18" s="8">
        <v>160785712</v>
      </c>
      <c r="J18" s="8">
        <f t="shared" si="1"/>
        <v>3076112</v>
      </c>
      <c r="K18" s="9"/>
      <c r="L18" s="8">
        <f>'Formal Economy Populations'!H18</f>
        <v>5791715.5</v>
      </c>
      <c r="M18" s="9">
        <v>5003402.5</v>
      </c>
      <c r="N18" s="9">
        <f t="shared" si="2"/>
        <v>-788313</v>
      </c>
      <c r="O18" s="9"/>
      <c r="P18" s="8">
        <f>'Formal Economy Populations'!C18</f>
        <v>163501328</v>
      </c>
      <c r="Q18" s="9">
        <f t="shared" si="3"/>
        <v>165789114.5</v>
      </c>
      <c r="R18" s="9">
        <f t="shared" si="4"/>
        <v>2287786.5</v>
      </c>
      <c r="S18" s="9"/>
      <c r="T18" s="8">
        <f>'Formal Economy Populations'!K18</f>
        <v>122566736</v>
      </c>
      <c r="U18" s="8">
        <v>120806.46875</v>
      </c>
      <c r="V18" s="8">
        <v>988560.5625</v>
      </c>
      <c r="W18" s="8">
        <v>582050.75</v>
      </c>
      <c r="X18" s="8">
        <v>476259.75</v>
      </c>
      <c r="Y18" s="8">
        <f t="shared" si="5"/>
        <v>124734413.53125</v>
      </c>
      <c r="Z18" s="8">
        <f t="shared" si="6"/>
        <v>2167677.53125</v>
      </c>
      <c r="AA18" s="8">
        <f>'Formal Economy Populations'!L18</f>
        <v>40934596</v>
      </c>
      <c r="AB18" s="9">
        <f>Q18-Y18</f>
        <v>41054700.96875</v>
      </c>
      <c r="AC18" s="9">
        <f t="shared" si="8"/>
        <v>1811547.1875</v>
      </c>
      <c r="AD18" s="8">
        <f>AB18-AA18</f>
        <v>120104.96875</v>
      </c>
      <c r="AF18" s="12"/>
    </row>
    <row r="19" spans="1:32" x14ac:dyDescent="0.35">
      <c r="A19">
        <v>2020</v>
      </c>
      <c r="B19" s="8">
        <f>'Formal Economy Populations'!B19</f>
        <v>260233712</v>
      </c>
      <c r="C19" s="9"/>
      <c r="D19" s="8">
        <f>'Formal Economy Populations'!F19</f>
        <v>147719888</v>
      </c>
      <c r="E19" s="8">
        <f>'Informal Economy Low Estimates '!E19*7</f>
        <v>4557552.5625</v>
      </c>
      <c r="F19" s="8">
        <f>'Informal Economy Low Estimates '!F19*7</f>
        <v>243454.23046875</v>
      </c>
      <c r="G19" s="8">
        <f>'Informal Economy Low Estimates '!G19*7</f>
        <v>3988150.25</v>
      </c>
      <c r="H19" s="8">
        <f t="shared" si="0"/>
        <v>8789157.04296875</v>
      </c>
      <c r="I19" s="8">
        <v>151951488</v>
      </c>
      <c r="J19" s="8">
        <f t="shared" si="1"/>
        <v>4231600</v>
      </c>
      <c r="K19" s="9"/>
      <c r="L19" s="8">
        <f>'Formal Economy Populations'!H19</f>
        <v>12958948</v>
      </c>
      <c r="M19" s="9">
        <v>12715494</v>
      </c>
      <c r="N19" s="9">
        <f t="shared" si="2"/>
        <v>-243454</v>
      </c>
      <c r="O19" s="9"/>
      <c r="P19" s="8">
        <f>'Formal Economy Populations'!C19</f>
        <v>160678832</v>
      </c>
      <c r="Q19" s="9">
        <f t="shared" si="3"/>
        <v>164666982</v>
      </c>
      <c r="R19" s="9">
        <f t="shared" si="4"/>
        <v>3988150</v>
      </c>
      <c r="S19" s="9"/>
      <c r="T19" s="8">
        <f>'Formal Economy Populations'!K19</f>
        <v>114258168</v>
      </c>
      <c r="U19" s="8">
        <v>599959.1875</v>
      </c>
      <c r="V19" s="8">
        <v>700670.625</v>
      </c>
      <c r="W19" s="8">
        <v>243454.234375</v>
      </c>
      <c r="X19" s="8">
        <v>88956.453125</v>
      </c>
      <c r="Y19" s="8">
        <f t="shared" si="5"/>
        <v>115891208.5</v>
      </c>
      <c r="Z19" s="8">
        <f t="shared" si="6"/>
        <v>1633040.5</v>
      </c>
      <c r="AA19" s="8">
        <f>'Formal Economy Populations'!L19</f>
        <v>46420664</v>
      </c>
      <c r="AB19" s="9">
        <f t="shared" si="7"/>
        <v>48775773.5</v>
      </c>
      <c r="AC19" s="9">
        <f t="shared" si="8"/>
        <v>3899193.796875</v>
      </c>
      <c r="AD19" s="8">
        <f t="shared" si="9"/>
        <v>2355109.5</v>
      </c>
      <c r="AF19" s="12"/>
    </row>
    <row r="20" spans="1:32" x14ac:dyDescent="0.35">
      <c r="A20">
        <v>2021</v>
      </c>
      <c r="B20" s="8">
        <f>'Formal Economy Populations'!B20</f>
        <v>261307888</v>
      </c>
      <c r="C20" s="9"/>
      <c r="D20" s="8">
        <f>'Formal Economy Populations'!F20</f>
        <v>152530144</v>
      </c>
      <c r="E20" s="8">
        <f>'Informal Economy Low Estimates '!E20*7</f>
        <v>3241180.6875</v>
      </c>
      <c r="F20" s="8">
        <f>'Informal Economy Low Estimates '!F20*7</f>
        <v>821694.5625</v>
      </c>
      <c r="G20" s="8">
        <f>'Informal Economy Low Estimates '!G20*7</f>
        <v>4215487.0625</v>
      </c>
      <c r="H20" s="8">
        <f t="shared" si="0"/>
        <v>8278362.3125</v>
      </c>
      <c r="I20" s="8">
        <v>157567328</v>
      </c>
      <c r="J20" s="8">
        <f t="shared" si="1"/>
        <v>5037184</v>
      </c>
      <c r="K20" s="9"/>
      <c r="L20" s="8">
        <f>'Formal Economy Populations'!H20</f>
        <v>8350416.5</v>
      </c>
      <c r="M20" s="9">
        <v>7528722</v>
      </c>
      <c r="N20" s="9">
        <f t="shared" si="2"/>
        <v>-821694.5</v>
      </c>
      <c r="O20" s="9"/>
      <c r="P20" s="8">
        <f>'Formal Economy Populations'!C20</f>
        <v>160880560</v>
      </c>
      <c r="Q20" s="9">
        <f t="shared" si="3"/>
        <v>165096050</v>
      </c>
      <c r="R20" s="9">
        <f t="shared" si="4"/>
        <v>4215490</v>
      </c>
      <c r="S20" s="9"/>
      <c r="T20" s="8">
        <f>'Formal Economy Populations'!K20</f>
        <v>120165168</v>
      </c>
      <c r="U20" s="8">
        <v>0</v>
      </c>
      <c r="V20" s="8">
        <v>0</v>
      </c>
      <c r="W20" s="8">
        <v>713834.75</v>
      </c>
      <c r="X20" s="8">
        <v>1435876.25</v>
      </c>
      <c r="Y20" s="8">
        <f>T20+U20+V20+W20+X20</f>
        <v>122314879</v>
      </c>
      <c r="Z20" s="8">
        <f>Y20-T20</f>
        <v>2149711</v>
      </c>
      <c r="AA20" s="8">
        <f>'Formal Economy Populations'!L20</f>
        <v>40715396</v>
      </c>
      <c r="AB20" s="9">
        <f>Q20-Y20</f>
        <v>42781171</v>
      </c>
      <c r="AC20" s="9">
        <f>G20-X20</f>
        <v>2779610.8125</v>
      </c>
      <c r="AD20" s="8">
        <f t="shared" si="9"/>
        <v>2065775</v>
      </c>
      <c r="AF20" s="12"/>
    </row>
    <row r="21" spans="1:32" x14ac:dyDescent="0.35">
      <c r="A21">
        <v>2022</v>
      </c>
      <c r="B21" s="8">
        <f>'Formal Economy Populations'!B21</f>
        <v>263879472</v>
      </c>
      <c r="C21" s="9"/>
      <c r="D21" s="8">
        <f>'Formal Economy Populations'!F21</f>
        <v>158033248</v>
      </c>
      <c r="E21" s="8">
        <f>'Informal Economy Low Estimates '!E21*7</f>
        <v>2552488.09375</v>
      </c>
      <c r="F21" s="8">
        <f>'Informal Economy Low Estimates '!F21*7</f>
        <v>210857.14453125</v>
      </c>
      <c r="G21" s="8">
        <f>'Informal Economy Low Estimates '!G21*7</f>
        <v>3044615.4375</v>
      </c>
      <c r="H21" s="8">
        <f>SUM(E21:G21)</f>
        <v>5807960.67578125</v>
      </c>
      <c r="I21" s="8">
        <v>161288720</v>
      </c>
      <c r="J21" s="8">
        <f t="shared" si="1"/>
        <v>3255472</v>
      </c>
      <c r="K21" s="9"/>
      <c r="L21" s="8">
        <f>'Formal Economy Populations'!H21</f>
        <v>5825852</v>
      </c>
      <c r="M21" s="9">
        <v>5614995</v>
      </c>
      <c r="N21" s="9">
        <f t="shared" si="2"/>
        <v>-210857</v>
      </c>
      <c r="O21" s="9"/>
      <c r="P21" s="8">
        <f>'Formal Economy Populations'!C21</f>
        <v>163859104</v>
      </c>
      <c r="Q21" s="9">
        <f t="shared" si="3"/>
        <v>166903715</v>
      </c>
      <c r="R21" s="9">
        <f t="shared" si="4"/>
        <v>3044611</v>
      </c>
      <c r="S21" s="9"/>
      <c r="T21" s="8">
        <f>'Formal Economy Populations'!K21</f>
        <v>125545424</v>
      </c>
      <c r="U21" s="8">
        <v>390303.03125</v>
      </c>
      <c r="V21" s="8">
        <v>396509.6875</v>
      </c>
      <c r="W21" s="8">
        <v>0</v>
      </c>
      <c r="X21" s="8">
        <v>1648577.375</v>
      </c>
      <c r="Y21" s="8">
        <f>T21+U21+V21+W21+X21</f>
        <v>127980814.09375</v>
      </c>
      <c r="Z21" s="8">
        <f>Y21-T21</f>
        <v>2435390.09375</v>
      </c>
      <c r="AA21" s="8">
        <f>'Formal Economy Populations'!L21</f>
        <v>38313680</v>
      </c>
      <c r="AB21" s="9">
        <f>Q21-Y21</f>
        <v>38922900.90625</v>
      </c>
      <c r="AC21" s="9">
        <f>G21-X21</f>
        <v>1396038.0625</v>
      </c>
      <c r="AD21" s="8">
        <f>AB21-AA21</f>
        <v>609220.90625</v>
      </c>
      <c r="AF21" s="12"/>
    </row>
    <row r="22" spans="1:32" x14ac:dyDescent="0.35">
      <c r="A22">
        <v>2023</v>
      </c>
      <c r="B22" s="8">
        <f>'Formal Economy Populations'!B22</f>
        <v>266831216</v>
      </c>
      <c r="C22" s="9"/>
      <c r="D22" s="8">
        <f>'Formal Economy Populations'!F22</f>
        <v>161364592</v>
      </c>
      <c r="E22" s="8">
        <f>'Informal Economy Low Estimates '!E22*7</f>
        <v>3412400.46875</v>
      </c>
      <c r="F22" s="8">
        <f>'Informal Economy Low Estimates '!F22*7</f>
        <v>1536566.390625</v>
      </c>
      <c r="G22" s="8">
        <f>'Informal Economy Low Estimates '!G22*7</f>
        <v>4739603.3125</v>
      </c>
      <c r="H22" s="8">
        <f>SUM(E22:G22)</f>
        <v>9688570.171875</v>
      </c>
      <c r="I22" s="8">
        <v>167640768</v>
      </c>
      <c r="J22" s="8">
        <f t="shared" ref="J22" si="10">I22-D22</f>
        <v>6276176</v>
      </c>
      <c r="K22" s="9"/>
      <c r="L22" s="8">
        <f>'Formal Economy Populations'!H22</f>
        <v>5785582.5</v>
      </c>
      <c r="M22" s="9">
        <v>4249016</v>
      </c>
      <c r="N22" s="9">
        <f t="shared" si="2"/>
        <v>-1536566.5</v>
      </c>
      <c r="O22" s="9"/>
      <c r="P22" s="8">
        <f>'Formal Economy Populations'!C22</f>
        <v>167150160</v>
      </c>
      <c r="Q22" s="9">
        <f t="shared" si="3"/>
        <v>171889784</v>
      </c>
      <c r="R22" s="9">
        <f t="shared" si="4"/>
        <v>4739624</v>
      </c>
      <c r="S22" s="9"/>
      <c r="T22" s="8">
        <f>'Formal Economy Populations'!K22</f>
        <v>128089112</v>
      </c>
      <c r="U22" s="8">
        <v>73135.15625</v>
      </c>
      <c r="V22" s="8">
        <v>349022.625</v>
      </c>
      <c r="W22" s="8">
        <v>0</v>
      </c>
      <c r="X22" s="8">
        <v>679970.6875</v>
      </c>
      <c r="Y22" s="8">
        <f>T22+U22+V22+W22+X22</f>
        <v>129191240.46875</v>
      </c>
      <c r="Z22" s="8">
        <f>Y22-T22</f>
        <v>1102128.46875</v>
      </c>
      <c r="AA22" s="8">
        <f>'Formal Economy Populations'!L22</f>
        <v>39061052</v>
      </c>
      <c r="AB22" s="9">
        <f>Q22-Y22</f>
        <v>42698543.53125</v>
      </c>
      <c r="AC22" s="9">
        <f>G22-X22</f>
        <v>4059632.625</v>
      </c>
      <c r="AD22" s="8">
        <f>AB22-AA22</f>
        <v>3637491.53125</v>
      </c>
      <c r="AF22" s="12"/>
    </row>
    <row r="23" spans="1:32" x14ac:dyDescent="0.35">
      <c r="A23">
        <v>2024</v>
      </c>
      <c r="B23" s="8">
        <f>'Formal Economy Populations'!B23</f>
        <v>268475424</v>
      </c>
      <c r="C23" s="9"/>
      <c r="D23" s="8">
        <f>'Formal Economy Populations'!F23</f>
        <v>161211792</v>
      </c>
      <c r="E23" s="8">
        <f>'Informal Economy Low Estimates '!E23*7</f>
        <v>1883634.59375</v>
      </c>
      <c r="F23" s="8">
        <f>'Informal Economy Low Estimates '!F23*7</f>
        <v>118653.267578125</v>
      </c>
      <c r="G23" s="8">
        <f>'Informal Economy Low Estimates '!G23*7</f>
        <v>2674001.09375</v>
      </c>
      <c r="H23" s="8">
        <f>SUM(E23:G23)</f>
        <v>4676288.955078125</v>
      </c>
      <c r="I23" s="8">
        <v>164004448</v>
      </c>
      <c r="J23" s="8">
        <f>I23-D23</f>
        <v>2792656</v>
      </c>
      <c r="K23" s="9"/>
      <c r="L23" s="8">
        <f>'Formal Economy Populations'!H23</f>
        <v>6623849.5</v>
      </c>
      <c r="M23" s="9">
        <v>6505196</v>
      </c>
      <c r="N23" s="9">
        <f t="shared" si="2"/>
        <v>-118653.5</v>
      </c>
      <c r="O23" s="9"/>
      <c r="P23" s="8">
        <f>'Formal Economy Populations'!C23</f>
        <v>167835632</v>
      </c>
      <c r="Q23" s="9">
        <f t="shared" ref="Q23" si="11">I23+M23</f>
        <v>170509644</v>
      </c>
      <c r="R23" s="9">
        <f t="shared" ref="R23" si="12">Q23-P23</f>
        <v>2674012</v>
      </c>
      <c r="S23" s="9"/>
      <c r="T23" s="8">
        <f>'Formal Economy Populations'!K23</f>
        <v>126894664</v>
      </c>
      <c r="U23" s="8">
        <v>610305.0625</v>
      </c>
      <c r="V23" s="8">
        <v>422217.03125</v>
      </c>
      <c r="W23" s="8">
        <v>0</v>
      </c>
      <c r="X23" s="8">
        <v>144345.984375</v>
      </c>
      <c r="Y23" s="8">
        <f>T23+U23+V23+W23+X23</f>
        <v>128071532.078125</v>
      </c>
      <c r="Z23" s="8">
        <f>Y23-T23</f>
        <v>1176868.078125</v>
      </c>
      <c r="AA23" s="8">
        <f>'Formal Economy Populations'!L23</f>
        <v>40940968</v>
      </c>
      <c r="AB23" s="9">
        <f>Q23-Y23</f>
        <v>42438111.921875</v>
      </c>
      <c r="AC23" s="9">
        <f>G23-X23</f>
        <v>2529655.109375</v>
      </c>
      <c r="AD23" s="8">
        <f>AB23-AA23</f>
        <v>1497143.921875</v>
      </c>
      <c r="AF23" s="12"/>
    </row>
    <row r="24" spans="1:32" x14ac:dyDescent="0.35">
      <c r="E24" s="5"/>
      <c r="N24" s="9"/>
      <c r="AC24" s="5"/>
    </row>
    <row r="25" spans="1:32" x14ac:dyDescent="0.35">
      <c r="B25" s="5"/>
      <c r="E25" s="5"/>
      <c r="F25" s="5"/>
      <c r="G25" s="9" t="s">
        <v>40</v>
      </c>
      <c r="H25" s="5">
        <f>AVERAGE(H2:H23)</f>
        <v>7920400.5787464492</v>
      </c>
      <c r="I25" s="9" t="s">
        <v>40</v>
      </c>
      <c r="J25" s="5">
        <f>AVERAGE(J2:J23)</f>
        <v>4387644.3636363633</v>
      </c>
      <c r="Q25" s="9" t="s">
        <v>40</v>
      </c>
      <c r="R25" s="5">
        <f>AVERAGE(R2:R23)</f>
        <v>3488029.3863636362</v>
      </c>
      <c r="T25" s="5"/>
      <c r="Y25" t="s">
        <v>40</v>
      </c>
      <c r="Z25" s="5">
        <f>AVERAGE(Z2:Z23)</f>
        <v>1747939.5903764204</v>
      </c>
      <c r="AB25" s="5"/>
      <c r="AC25" s="5">
        <f>AVERAGE(AC2:AC23)</f>
        <v>2749559.5571732954</v>
      </c>
      <c r="AF25" s="17"/>
    </row>
    <row r="26" spans="1:32" x14ac:dyDescent="0.35">
      <c r="B26" s="5"/>
      <c r="C26" s="5"/>
      <c r="E26" s="4"/>
      <c r="G26" s="9" t="s">
        <v>41</v>
      </c>
      <c r="H26" s="5">
        <f>MIN(H2:H23)</f>
        <v>4676288.955078125</v>
      </c>
      <c r="I26" s="9" t="s">
        <v>41</v>
      </c>
      <c r="J26" s="5">
        <f>MIN(J2:J23)</f>
        <v>2792656</v>
      </c>
      <c r="Q26" s="9" t="s">
        <v>41</v>
      </c>
      <c r="R26" s="5">
        <f>MIN(R2:R23)</f>
        <v>2287786.5</v>
      </c>
      <c r="Y26" s="5" t="s">
        <v>41</v>
      </c>
      <c r="Z26" s="5">
        <f>MIN(Z2:Z23)</f>
        <v>596763.578125</v>
      </c>
      <c r="AB26" s="5"/>
      <c r="AC26" s="5">
        <f>MIN(AC2:AC23)</f>
        <v>1103824.8125</v>
      </c>
    </row>
    <row r="27" spans="1:32" x14ac:dyDescent="0.35">
      <c r="B27" s="4"/>
      <c r="C27" s="4"/>
      <c r="E27" s="4"/>
      <c r="G27" s="9" t="s">
        <v>42</v>
      </c>
      <c r="H27" s="5">
        <f>MAX(H2:H23)</f>
        <v>10584062.3984375</v>
      </c>
      <c r="I27" s="9" t="s">
        <v>42</v>
      </c>
      <c r="J27" s="5">
        <f>MAX(J2:J23)</f>
        <v>6546688</v>
      </c>
      <c r="Q27" s="9" t="s">
        <v>42</v>
      </c>
      <c r="R27" s="5">
        <f>MAX(R2:R23)</f>
        <v>5792595</v>
      </c>
      <c r="S27" s="10"/>
      <c r="Y27" s="5" t="s">
        <v>42</v>
      </c>
      <c r="Z27" s="5">
        <f>MAX(Z2:Z23)</f>
        <v>4104632.84375</v>
      </c>
      <c r="AB27" s="5"/>
      <c r="AC27" s="5">
        <f>MAX(AC2:AC23)</f>
        <v>5495142.53125</v>
      </c>
    </row>
    <row r="28" spans="1:32" x14ac:dyDescent="0.35">
      <c r="G28" s="5" t="s">
        <v>54</v>
      </c>
      <c r="H28" s="5">
        <f>AVERAGE(H2:H18,H20:H23)</f>
        <v>7879031.223307292</v>
      </c>
      <c r="I28" s="5" t="s">
        <v>54</v>
      </c>
      <c r="J28" s="5">
        <f>AVERAGE(J2:J18,J20:J23)</f>
        <v>4395075.0476190476</v>
      </c>
      <c r="Y28" s="5"/>
    </row>
    <row r="29" spans="1:32" x14ac:dyDescent="0.35">
      <c r="G29" s="5"/>
    </row>
    <row r="30" spans="1:32" x14ac:dyDescent="0.35">
      <c r="G30" s="5" t="s">
        <v>119</v>
      </c>
      <c r="H30" s="5">
        <f>AVERAGE(H7:H9)</f>
        <v>9887935.731770834</v>
      </c>
    </row>
    <row r="31" spans="1:32" x14ac:dyDescent="0.35">
      <c r="A31" s="5"/>
      <c r="G31" s="5" t="s">
        <v>120</v>
      </c>
      <c r="H31" s="5">
        <f>AVERAGE(H2:H6,H10:H23)</f>
        <v>7609737.1335320724</v>
      </c>
      <c r="Q31" t="s">
        <v>144</v>
      </c>
      <c r="R31" s="9">
        <f>AVERAGE(R13:R17)</f>
        <v>4232284.4000000004</v>
      </c>
      <c r="W31" t="s">
        <v>144</v>
      </c>
      <c r="X31" s="5">
        <f>AVERAGE(X13:X17)</f>
        <v>549544.48593750002</v>
      </c>
    </row>
    <row r="32" spans="1:32" x14ac:dyDescent="0.35">
      <c r="G32" s="5"/>
      <c r="H32" s="24">
        <f>H30/H31-1</f>
        <v>0.29937940802185525</v>
      </c>
      <c r="W32" s="10"/>
      <c r="X32" s="24">
        <f>X31/R31</f>
        <v>0.12984583123419116</v>
      </c>
    </row>
    <row r="33" spans="7:7" x14ac:dyDescent="0.35">
      <c r="G33" s="5"/>
    </row>
    <row r="34" spans="7:7" x14ac:dyDescent="0.35">
      <c r="G34" s="5"/>
    </row>
    <row r="35" spans="7:7" x14ac:dyDescent="0.35">
      <c r="G35" s="5"/>
    </row>
    <row r="36" spans="7:7" x14ac:dyDescent="0.35">
      <c r="G36" s="5"/>
    </row>
    <row r="37" spans="7:7" x14ac:dyDescent="0.35">
      <c r="G37" s="5"/>
    </row>
    <row r="38" spans="7:7" x14ac:dyDescent="0.35">
      <c r="G38" s="5"/>
    </row>
    <row r="39" spans="7:7" x14ac:dyDescent="0.35">
      <c r="G39" s="5"/>
    </row>
    <row r="40" spans="7:7" x14ac:dyDescent="0.35">
      <c r="G40" s="5"/>
    </row>
    <row r="41" spans="7:7" x14ac:dyDescent="0.35">
      <c r="G41" s="5"/>
    </row>
    <row r="42" spans="7:7" x14ac:dyDescent="0.35">
      <c r="G42" s="5"/>
    </row>
    <row r="43" spans="7:7" x14ac:dyDescent="0.35">
      <c r="G43" s="5"/>
    </row>
    <row r="44" spans="7:7" x14ac:dyDescent="0.35">
      <c r="G44" s="5"/>
    </row>
    <row r="45" spans="7:7" x14ac:dyDescent="0.35">
      <c r="G45" s="5"/>
    </row>
    <row r="46" spans="7:7" x14ac:dyDescent="0.35">
      <c r="G46" s="5"/>
    </row>
    <row r="47" spans="7:7" x14ac:dyDescent="0.35">
      <c r="G47" s="5"/>
    </row>
    <row r="48" spans="7:7" x14ac:dyDescent="0.35">
      <c r="G48" s="5"/>
    </row>
    <row r="56" spans="21:24" x14ac:dyDescent="0.35">
      <c r="U56" s="5"/>
      <c r="V56" s="5"/>
      <c r="W56" s="5"/>
      <c r="X56" s="5"/>
    </row>
    <row r="57" spans="21:24" x14ac:dyDescent="0.35">
      <c r="U57" s="5"/>
      <c r="V57" s="5"/>
      <c r="W57" s="5"/>
      <c r="X57" s="5"/>
    </row>
    <row r="58" spans="21:24" x14ac:dyDescent="0.35">
      <c r="U58" s="5"/>
      <c r="V58" s="5"/>
      <c r="W58" s="5"/>
      <c r="X58" s="5"/>
    </row>
    <row r="59" spans="21:24" x14ac:dyDescent="0.35">
      <c r="U59" s="5"/>
      <c r="V59" s="5"/>
      <c r="W59" s="5"/>
      <c r="X59" s="5"/>
    </row>
    <row r="60" spans="21:24" x14ac:dyDescent="0.35">
      <c r="U60" s="5"/>
      <c r="V60" s="5"/>
      <c r="W60" s="5"/>
      <c r="X60" s="5"/>
    </row>
    <row r="61" spans="21:24" x14ac:dyDescent="0.35">
      <c r="U61" s="5"/>
      <c r="V61" s="5"/>
      <c r="W61" s="5"/>
      <c r="X61" s="5"/>
    </row>
    <row r="62" spans="21:24" x14ac:dyDescent="0.35">
      <c r="U62" s="5"/>
      <c r="V62" s="5"/>
      <c r="W62" s="5"/>
      <c r="X62" s="5"/>
    </row>
    <row r="63" spans="21:24" x14ac:dyDescent="0.35">
      <c r="U63" s="5"/>
      <c r="V63" s="5"/>
      <c r="W63" s="5"/>
      <c r="X63" s="5"/>
    </row>
    <row r="64" spans="21:24" x14ac:dyDescent="0.35">
      <c r="U64" s="5"/>
      <c r="V64" s="5"/>
      <c r="W64" s="5"/>
      <c r="X64" s="5"/>
    </row>
    <row r="65" spans="21:24" x14ac:dyDescent="0.35">
      <c r="U65" s="5"/>
      <c r="V65" s="5"/>
      <c r="W65" s="5"/>
      <c r="X65" s="5"/>
    </row>
    <row r="66" spans="21:24" x14ac:dyDescent="0.35">
      <c r="U66" s="5"/>
      <c r="V66" s="5"/>
      <c r="W66" s="5"/>
      <c r="X66" s="5"/>
    </row>
    <row r="67" spans="21:24" x14ac:dyDescent="0.35">
      <c r="U67" s="5"/>
      <c r="V67" s="5"/>
      <c r="W67" s="5"/>
      <c r="X67" s="5"/>
    </row>
    <row r="68" spans="21:24" x14ac:dyDescent="0.35">
      <c r="U68" s="5"/>
      <c r="V68" s="5"/>
      <c r="W68" s="5"/>
      <c r="X68" s="5"/>
    </row>
    <row r="69" spans="21:24" x14ac:dyDescent="0.35">
      <c r="U69" s="5"/>
      <c r="V69" s="5"/>
      <c r="W69" s="5"/>
      <c r="X69" s="5"/>
    </row>
    <row r="70" spans="21:24" x14ac:dyDescent="0.35">
      <c r="U70" s="5"/>
      <c r="V70" s="5"/>
      <c r="W70" s="5"/>
      <c r="X70" s="5"/>
    </row>
    <row r="71" spans="21:24" x14ac:dyDescent="0.35">
      <c r="U71" s="5"/>
      <c r="V71" s="5"/>
      <c r="W71" s="5"/>
      <c r="X71" s="5"/>
    </row>
    <row r="72" spans="21:24" x14ac:dyDescent="0.35">
      <c r="U72" s="5"/>
      <c r="V72" s="5"/>
      <c r="W72" s="5"/>
      <c r="X72" s="5"/>
    </row>
    <row r="73" spans="21:24" x14ac:dyDescent="0.35">
      <c r="U73" s="5"/>
      <c r="V73" s="5"/>
      <c r="W73" s="5"/>
      <c r="X73" s="5"/>
    </row>
    <row r="74" spans="21:24" x14ac:dyDescent="0.35">
      <c r="U74" s="5"/>
      <c r="V74" s="5"/>
      <c r="W74" s="5"/>
      <c r="X74" s="5"/>
    </row>
    <row r="75" spans="21:24" x14ac:dyDescent="0.35">
      <c r="U75" s="5"/>
      <c r="V75" s="5"/>
      <c r="W75" s="5"/>
      <c r="X75" s="5"/>
    </row>
    <row r="76" spans="21:24" x14ac:dyDescent="0.35">
      <c r="U76" s="5"/>
      <c r="V76" s="5"/>
      <c r="W76" s="5"/>
      <c r="X76" s="5"/>
    </row>
    <row r="77" spans="21:24" x14ac:dyDescent="0.35">
      <c r="U77" s="5"/>
      <c r="V77" s="5"/>
      <c r="W77" s="5"/>
      <c r="X77" s="5"/>
    </row>
    <row r="78" spans="21:24" x14ac:dyDescent="0.35">
      <c r="U78" s="5"/>
      <c r="V78" s="5"/>
      <c r="W78" s="5"/>
      <c r="X78" s="5"/>
    </row>
    <row r="79" spans="21:24" x14ac:dyDescent="0.35">
      <c r="U79" s="5"/>
      <c r="V79" s="5"/>
      <c r="W79" s="5"/>
      <c r="X79" s="5"/>
    </row>
    <row r="80" spans="21:24" x14ac:dyDescent="0.35">
      <c r="U80" s="5"/>
      <c r="V80" s="5"/>
      <c r="W80" s="5"/>
      <c r="X80" s="5"/>
    </row>
    <row r="81" spans="21:24" x14ac:dyDescent="0.35">
      <c r="U81" s="5"/>
      <c r="V81" s="5"/>
      <c r="W81" s="5"/>
      <c r="X81" s="5"/>
    </row>
    <row r="82" spans="21:24" x14ac:dyDescent="0.35">
      <c r="U82" s="5"/>
      <c r="V82" s="5"/>
      <c r="W82" s="5"/>
      <c r="X82" s="5"/>
    </row>
    <row r="83" spans="21:24" x14ac:dyDescent="0.35">
      <c r="U83" s="5"/>
      <c r="V83" s="5"/>
      <c r="W83" s="5"/>
      <c r="X83" s="5"/>
    </row>
    <row r="84" spans="21:24" x14ac:dyDescent="0.35">
      <c r="U84" s="5"/>
      <c r="V84" s="5"/>
      <c r="W84" s="5"/>
      <c r="X84" s="5"/>
    </row>
    <row r="85" spans="21:24" x14ac:dyDescent="0.35">
      <c r="U85" s="5"/>
      <c r="V85" s="5"/>
      <c r="W85" s="5"/>
      <c r="X85" s="5"/>
    </row>
    <row r="86" spans="21:24" x14ac:dyDescent="0.35">
      <c r="U86" s="5"/>
      <c r="V86" s="5"/>
      <c r="W86" s="5"/>
      <c r="X86" s="5"/>
    </row>
    <row r="87" spans="21:24" x14ac:dyDescent="0.35">
      <c r="U87" s="5"/>
      <c r="V87" s="5"/>
      <c r="W87" s="5"/>
      <c r="X87" s="5"/>
    </row>
    <row r="88" spans="21:24" x14ac:dyDescent="0.35">
      <c r="U88" s="5"/>
      <c r="V88" s="5"/>
      <c r="W88" s="5"/>
      <c r="X88" s="5"/>
    </row>
    <row r="89" spans="21:24" x14ac:dyDescent="0.35">
      <c r="U89" s="5"/>
      <c r="V89" s="5"/>
      <c r="W89" s="5"/>
      <c r="X89" s="5"/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BAFA1-96B3-4C8E-AED6-7B3FCEC7EA89}">
  <dimension ref="A1:P29"/>
  <sheetViews>
    <sheetView topLeftCell="A2" workbookViewId="0">
      <selection activeCell="L29" sqref="L29"/>
    </sheetView>
  </sheetViews>
  <sheetFormatPr defaultRowHeight="14.5" x14ac:dyDescent="0.35"/>
  <cols>
    <col min="1" max="1" width="23.6328125" customWidth="1"/>
    <col min="3" max="3" width="9" customWidth="1"/>
    <col min="9" max="9" width="13.08984375" bestFit="1" customWidth="1"/>
    <col min="10" max="10" width="16.08984375" bestFit="1" customWidth="1"/>
    <col min="14" max="15" width="12" bestFit="1" customWidth="1"/>
  </cols>
  <sheetData>
    <row r="1" spans="1:16" ht="87.5" thickBot="1" x14ac:dyDescent="0.4">
      <c r="A1" s="6" t="s">
        <v>24</v>
      </c>
      <c r="B1" s="6" t="s">
        <v>8</v>
      </c>
      <c r="C1" s="6" t="s">
        <v>201</v>
      </c>
      <c r="D1" s="6" t="s">
        <v>61</v>
      </c>
      <c r="E1" s="6"/>
      <c r="F1" s="6" t="s">
        <v>210</v>
      </c>
      <c r="G1" s="6" t="s">
        <v>202</v>
      </c>
      <c r="H1" s="6" t="s">
        <v>62</v>
      </c>
      <c r="I1" s="6"/>
      <c r="J1" s="6" t="s">
        <v>203</v>
      </c>
      <c r="K1" s="6" t="s">
        <v>204</v>
      </c>
      <c r="L1" s="6" t="s">
        <v>205</v>
      </c>
      <c r="M1" s="3"/>
      <c r="N1" s="6" t="s">
        <v>1</v>
      </c>
      <c r="O1" s="6" t="s">
        <v>206</v>
      </c>
      <c r="P1" s="6" t="s">
        <v>207</v>
      </c>
    </row>
    <row r="2" spans="1:16" x14ac:dyDescent="0.35">
      <c r="A2">
        <v>2003</v>
      </c>
      <c r="B2" s="4">
        <v>0.2847122848033905</v>
      </c>
      <c r="C2" s="4">
        <v>0.27625024318695068</v>
      </c>
      <c r="D2" s="51">
        <f>C2-B2</f>
        <v>-8.4620416164398193E-3</v>
      </c>
      <c r="E2" s="4"/>
      <c r="F2" s="4">
        <v>0.52549803256988525</v>
      </c>
      <c r="G2" s="4">
        <v>0.51200973987579346</v>
      </c>
      <c r="H2" s="51">
        <f>G2-F2</f>
        <v>-1.3488292694091797E-2</v>
      </c>
      <c r="I2" s="54"/>
      <c r="J2" s="4">
        <f>('Formal Economy Populations'!H2+'Formal Economy Populations'!I2)/'Formal Economy Populations'!B2</f>
        <v>0.37739266098373109</v>
      </c>
      <c r="K2" s="4">
        <f>('Formal Economy Populations'!H2+'Formal Economy Populations'!I2+'Informal Economy High Estimates'!N2-'Informal Economy High Estimates'!R2)/'Formal Economy Populations'!B2</f>
        <v>0.3585008261775437</v>
      </c>
      <c r="L2" s="51">
        <f>K2-J2</f>
        <v>-1.8891834806187391E-2</v>
      </c>
      <c r="N2" s="2">
        <f>'Informal Economy High Estimates'!P2</f>
        <v>146146496</v>
      </c>
      <c r="O2" s="2">
        <f>'Informal Economy High Estimates'!Q2</f>
        <v>148518682</v>
      </c>
      <c r="P2" s="4">
        <f>O2/N2-1</f>
        <v>1.6231562609616113E-2</v>
      </c>
    </row>
    <row r="3" spans="1:16" x14ac:dyDescent="0.35">
      <c r="A3">
        <v>2004</v>
      </c>
      <c r="B3" s="4">
        <v>0.29178029298782349</v>
      </c>
      <c r="C3" s="4">
        <v>0.28411942720413208</v>
      </c>
      <c r="D3" s="51">
        <f t="shared" ref="D3:D21" si="0">C3-B3</f>
        <v>-7.6608657836914063E-3</v>
      </c>
      <c r="E3" s="4"/>
      <c r="F3" s="4">
        <v>0.53166311979293823</v>
      </c>
      <c r="G3" s="4">
        <v>0.51484304666519165</v>
      </c>
      <c r="H3" s="51">
        <f t="shared" ref="H3:H23" si="1">G3-F3</f>
        <v>-1.6820073127746582E-2</v>
      </c>
      <c r="I3" s="54"/>
      <c r="J3" s="4">
        <f>('Formal Economy Populations'!H3+'Formal Economy Populations'!I3)/'Formal Economy Populations'!B3</f>
        <v>0.37617938728306299</v>
      </c>
      <c r="K3" s="4">
        <f>('Formal Economy Populations'!H3+'Formal Economy Populations'!I3+'Informal Economy High Estimates'!N3-'Informal Economy High Estimates'!R3)/'Formal Economy Populations'!B3</f>
        <v>0.35493196852267439</v>
      </c>
      <c r="L3" s="51">
        <f t="shared" ref="L3:L21" si="2">K3-J3</f>
        <v>-2.1247418760388603E-2</v>
      </c>
      <c r="N3" s="2">
        <f>'Informal Economy High Estimates'!P3</f>
        <v>147209616</v>
      </c>
      <c r="O3" s="2">
        <f>'Informal Economy High Estimates'!Q3</f>
        <v>150795890.5</v>
      </c>
      <c r="P3" s="4">
        <f t="shared" ref="P3:P19" si="3">O3/N3-1</f>
        <v>2.4361686399616778E-2</v>
      </c>
    </row>
    <row r="4" spans="1:16" x14ac:dyDescent="0.35">
      <c r="A4">
        <v>2005</v>
      </c>
      <c r="B4" s="4">
        <v>0.2869284451007843</v>
      </c>
      <c r="C4" s="4">
        <v>0.28232511878013611</v>
      </c>
      <c r="D4" s="51">
        <f t="shared" si="0"/>
        <v>-4.6033263206481934E-3</v>
      </c>
      <c r="E4" s="4"/>
      <c r="F4" s="4">
        <v>0.52806615829467773</v>
      </c>
      <c r="G4" s="4">
        <v>0.51670026779174805</v>
      </c>
      <c r="H4" s="51">
        <f t="shared" si="1"/>
        <v>-1.1365890502929688E-2</v>
      </c>
      <c r="I4" s="54"/>
      <c r="J4" s="4">
        <f>('Formal Economy Populations'!H4+'Formal Economy Populations'!I4)/'Formal Economy Populations'!B4</f>
        <v>0.37236772020503395</v>
      </c>
      <c r="K4" s="4">
        <f>('Formal Economy Populations'!H4+'Formal Economy Populations'!I4+'Informal Economy High Estimates'!N4-'Informal Economy High Estimates'!R4)/'Formal Economy Populations'!B4</f>
        <v>0.35678364006036573</v>
      </c>
      <c r="L4" s="51">
        <f t="shared" si="2"/>
        <v>-1.5584080144668222E-2</v>
      </c>
      <c r="N4" s="2">
        <f>'Informal Economy High Estimates'!P4</f>
        <v>149173648</v>
      </c>
      <c r="O4" s="2">
        <f>'Informal Economy High Estimates'!Q4</f>
        <v>151680214</v>
      </c>
      <c r="P4" s="4">
        <f t="shared" si="3"/>
        <v>1.680300799508494E-2</v>
      </c>
    </row>
    <row r="5" spans="1:16" x14ac:dyDescent="0.35">
      <c r="A5">
        <v>2006</v>
      </c>
      <c r="B5" s="4">
        <v>0.28169441223144531</v>
      </c>
      <c r="C5" s="4">
        <v>0.28536772727966309</v>
      </c>
      <c r="D5" s="51">
        <f t="shared" si="0"/>
        <v>3.6733150482177734E-3</v>
      </c>
      <c r="E5" s="4"/>
      <c r="F5" s="4">
        <v>0.52350151538848877</v>
      </c>
      <c r="G5" s="4">
        <v>0.51597219705581665</v>
      </c>
      <c r="H5" s="51">
        <f t="shared" si="1"/>
        <v>-7.5293183326721191E-3</v>
      </c>
      <c r="I5" s="54"/>
      <c r="J5" s="4">
        <f>('Formal Economy Populations'!H5+'Formal Economy Populations'!I5)/'Formal Economy Populations'!B5</f>
        <v>0.36854327338546755</v>
      </c>
      <c r="K5" s="4">
        <f>('Formal Economy Populations'!H5+'Formal Economy Populations'!I5+'Informal Economy High Estimates'!N5-'Informal Economy High Estimates'!R5)/'Formal Economy Populations'!B5</f>
        <v>0.35339843720484554</v>
      </c>
      <c r="L5" s="51">
        <f t="shared" si="2"/>
        <v>-1.5144836180622012E-2</v>
      </c>
      <c r="N5" s="2">
        <f>'Informal Economy High Estimates'!P5</f>
        <v>151110160</v>
      </c>
      <c r="O5" s="2">
        <f>'Informal Economy High Estimates'!Q5</f>
        <v>154233426</v>
      </c>
      <c r="P5" s="4">
        <f t="shared" si="3"/>
        <v>2.0668802150695997E-2</v>
      </c>
    </row>
    <row r="6" spans="1:16" x14ac:dyDescent="0.35">
      <c r="A6">
        <v>2007</v>
      </c>
      <c r="B6" s="4">
        <v>0.27797245979309082</v>
      </c>
      <c r="C6" s="4">
        <v>0.26924622058868408</v>
      </c>
      <c r="D6" s="51">
        <f t="shared" si="0"/>
        <v>-8.7262392044067383E-3</v>
      </c>
      <c r="E6" s="4"/>
      <c r="F6" s="4">
        <v>0.52188330888748169</v>
      </c>
      <c r="G6" s="4">
        <v>0.508026123046875</v>
      </c>
      <c r="H6" s="51">
        <f t="shared" si="1"/>
        <v>-1.3857185840606689E-2</v>
      </c>
      <c r="I6" s="54"/>
      <c r="J6" s="4">
        <f>('Formal Economy Populations'!H6+'Formal Economy Populations'!I6)/'Formal Economy Populations'!B6</f>
        <v>0.36958283017909022</v>
      </c>
      <c r="K6" s="4">
        <f>('Formal Economy Populations'!H6+'Formal Economy Populations'!I6+'Informal Economy High Estimates'!N6-'Informal Economy High Estimates'!R6)/'Formal Economy Populations'!B6</f>
        <v>0.35598841704867029</v>
      </c>
      <c r="L6" s="51">
        <f t="shared" si="2"/>
        <v>-1.3594413130419924E-2</v>
      </c>
      <c r="N6" s="2">
        <f>'Informal Economy High Estimates'!P6</f>
        <v>152931648</v>
      </c>
      <c r="O6" s="2">
        <f>'Informal Economy High Estimates'!Q6</f>
        <v>155406755.5</v>
      </c>
      <c r="P6" s="4">
        <f t="shared" si="3"/>
        <v>1.6184403505545175E-2</v>
      </c>
    </row>
    <row r="7" spans="1:16" x14ac:dyDescent="0.35">
      <c r="A7" s="48">
        <v>2008</v>
      </c>
      <c r="B7" s="49">
        <v>0.29349547624588013</v>
      </c>
      <c r="C7" s="49">
        <v>0.27768942713737488</v>
      </c>
      <c r="D7" s="52">
        <f>C7-B7</f>
        <v>-1.5806049108505249E-2</v>
      </c>
      <c r="E7" s="49"/>
      <c r="F7" s="49">
        <v>0.53276139497756958</v>
      </c>
      <c r="G7" s="49">
        <v>0.51078295707702637</v>
      </c>
      <c r="H7" s="52">
        <f t="shared" si="1"/>
        <v>-2.1978437900543213E-2</v>
      </c>
      <c r="I7" s="55"/>
      <c r="J7" s="49">
        <f>('Formal Economy Populations'!H7+'Formal Economy Populations'!I7)/'Formal Economy Populations'!B7</f>
        <v>0.37809110899260656</v>
      </c>
      <c r="K7" s="49">
        <f>('Formal Economy Populations'!H7+'Formal Economy Populations'!I7+'Informal Economy High Estimates'!N7-'Informal Economy High Estimates'!R7)/'Formal Economy Populations'!B7</f>
        <v>0.35940049289473441</v>
      </c>
      <c r="L7" s="52">
        <f t="shared" si="2"/>
        <v>-1.8690616097872148E-2</v>
      </c>
      <c r="M7" s="48"/>
      <c r="N7" s="50">
        <f>'Informal Economy High Estimates'!P7</f>
        <v>153898384</v>
      </c>
      <c r="O7" s="50">
        <f>'Informal Economy High Estimates'!Q7</f>
        <v>157558178</v>
      </c>
      <c r="P7" s="49">
        <f t="shared" si="3"/>
        <v>2.3780587585636948E-2</v>
      </c>
    </row>
    <row r="8" spans="1:16" x14ac:dyDescent="0.35">
      <c r="A8" s="48">
        <v>2009</v>
      </c>
      <c r="B8" s="49">
        <v>0.33613660931587219</v>
      </c>
      <c r="C8" s="49">
        <v>0.33830764889717102</v>
      </c>
      <c r="D8" s="52">
        <f t="shared" si="0"/>
        <v>2.1710395812988281E-3</v>
      </c>
      <c r="E8" s="49"/>
      <c r="F8" s="49">
        <v>0.56512671709060669</v>
      </c>
      <c r="G8" s="49">
        <v>0.55375123023986816</v>
      </c>
      <c r="H8" s="52">
        <f t="shared" si="1"/>
        <v>-1.1375486850738525E-2</v>
      </c>
      <c r="I8" s="55"/>
      <c r="J8" s="49">
        <f>('Formal Economy Populations'!H8+'Formal Economy Populations'!I8)/'Formal Economy Populations'!B8</f>
        <v>0.40642252277131713</v>
      </c>
      <c r="K8" s="49">
        <f>('Formal Economy Populations'!H8+'Formal Economy Populations'!I8+'Informal Economy High Estimates'!N8-'Informal Economy High Estimates'!R8)/'Formal Economy Populations'!B8</f>
        <v>0.37909432433410362</v>
      </c>
      <c r="L8" s="52">
        <f t="shared" si="2"/>
        <v>-2.7328198437213513E-2</v>
      </c>
      <c r="M8" s="48"/>
      <c r="N8" s="50">
        <f>'Informal Economy High Estimates'!P8</f>
        <v>153949280</v>
      </c>
      <c r="O8" s="50">
        <f>'Informal Economy High Estimates'!Q8</f>
        <v>158449312</v>
      </c>
      <c r="P8" s="49">
        <f t="shared" si="3"/>
        <v>2.9230614134733157E-2</v>
      </c>
    </row>
    <row r="9" spans="1:16" x14ac:dyDescent="0.35">
      <c r="A9" s="48">
        <v>2010</v>
      </c>
      <c r="B9" s="49">
        <v>0.34024810791015625</v>
      </c>
      <c r="C9" s="49">
        <v>0.33326095342636108</v>
      </c>
      <c r="D9" s="52">
        <f t="shared" si="0"/>
        <v>-6.987154483795166E-3</v>
      </c>
      <c r="E9" s="49"/>
      <c r="F9" s="49">
        <v>0.57229065895080566</v>
      </c>
      <c r="G9" s="49">
        <v>0.55719661712646484</v>
      </c>
      <c r="H9" s="52">
        <f t="shared" si="1"/>
        <v>-1.509404182434082E-2</v>
      </c>
      <c r="I9" s="55"/>
      <c r="J9" s="49">
        <f>('Formal Economy Populations'!H9+'Formal Economy Populations'!I9)/'Formal Economy Populations'!B9</f>
        <v>0.41502902930089153</v>
      </c>
      <c r="K9" s="49">
        <f>('Formal Economy Populations'!H9+'Formal Economy Populations'!I9+'Informal Economy High Estimates'!N9-'Informal Economy High Estimates'!R9)/'Formal Economy Populations'!B9</f>
        <v>0.39311351263948346</v>
      </c>
      <c r="L9" s="52">
        <f t="shared" si="2"/>
        <v>-2.1915516661408063E-2</v>
      </c>
      <c r="M9" s="48"/>
      <c r="N9" s="50">
        <f>'Informal Economy High Estimates'!P9</f>
        <v>153601520</v>
      </c>
      <c r="O9" s="50">
        <f>'Informal Economy High Estimates'!Q9</f>
        <v>157299611</v>
      </c>
      <c r="P9" s="49">
        <f t="shared" si="3"/>
        <v>2.4075875030403315E-2</v>
      </c>
    </row>
    <row r="10" spans="1:16" x14ac:dyDescent="0.35">
      <c r="A10">
        <v>2011</v>
      </c>
      <c r="B10" s="4">
        <v>0.33790287375450134</v>
      </c>
      <c r="C10" s="4">
        <v>0.33180159330368042</v>
      </c>
      <c r="D10" s="51">
        <f t="shared" si="0"/>
        <v>-6.1012804508209229E-3</v>
      </c>
      <c r="E10" s="4"/>
      <c r="F10" s="4">
        <v>0.57472860813140869</v>
      </c>
      <c r="G10" s="4">
        <v>0.56202423572540283</v>
      </c>
      <c r="H10" s="51">
        <f t="shared" si="1"/>
        <v>-1.2704372406005859E-2</v>
      </c>
      <c r="I10" s="54"/>
      <c r="J10" s="4">
        <f>('Formal Economy Populations'!H10+'Formal Economy Populations'!I10)/'Formal Economy Populations'!B10</f>
        <v>0.41547057633484608</v>
      </c>
      <c r="K10" s="4">
        <f>('Formal Economy Populations'!H10+'Formal Economy Populations'!I10+'Informal Economy High Estimates'!N10-'Informal Economy High Estimates'!R10)/'Formal Economy Populations'!B10</f>
        <v>0.39349432690158137</v>
      </c>
      <c r="L10" s="51">
        <f t="shared" si="2"/>
        <v>-2.1976249433264705E-2</v>
      </c>
      <c r="N10" s="2">
        <f>'Informal Economy High Estimates'!P10</f>
        <v>153453472</v>
      </c>
      <c r="O10" s="2">
        <f>'Informal Economy High Estimates'!Q10</f>
        <v>156513849</v>
      </c>
      <c r="P10" s="4">
        <f t="shared" si="3"/>
        <v>1.9943354556356985E-2</v>
      </c>
    </row>
    <row r="11" spans="1:16" x14ac:dyDescent="0.35">
      <c r="A11">
        <v>2012</v>
      </c>
      <c r="B11" s="4">
        <v>0.33263334631919861</v>
      </c>
      <c r="C11" s="4">
        <v>0.32889261841773987</v>
      </c>
      <c r="D11" s="51">
        <f t="shared" si="0"/>
        <v>-3.7407279014587402E-3</v>
      </c>
      <c r="E11" s="4"/>
      <c r="F11" s="4">
        <v>0.57410955429077148</v>
      </c>
      <c r="G11" s="4">
        <v>0.5650327205657959</v>
      </c>
      <c r="H11" s="51">
        <f t="shared" si="1"/>
        <v>-9.0768337249755859E-3</v>
      </c>
      <c r="I11" s="54"/>
      <c r="J11" s="4">
        <f>('Formal Economy Populations'!H11+'Formal Economy Populations'!I11)/'Formal Economy Populations'!B11</f>
        <v>0.41392086176602721</v>
      </c>
      <c r="K11" s="4">
        <f>('Formal Economy Populations'!H11+'Formal Economy Populations'!I11+'Informal Economy High Estimates'!N11-'Informal Economy High Estimates'!R11)/'Formal Economy Populations'!B11</f>
        <v>0.40215611940096185</v>
      </c>
      <c r="L11" s="51">
        <f t="shared" si="2"/>
        <v>-1.1764742365065362E-2</v>
      </c>
      <c r="N11" s="2">
        <f>'Informal Economy High Estimates'!P11</f>
        <v>154710224</v>
      </c>
      <c r="O11" s="2">
        <f>'Informal Economy High Estimates'!Q11</f>
        <v>157021855</v>
      </c>
      <c r="P11" s="4">
        <f t="shared" si="3"/>
        <v>1.4941682199361317E-2</v>
      </c>
    </row>
    <row r="12" spans="1:16" x14ac:dyDescent="0.35">
      <c r="A12">
        <v>2013</v>
      </c>
      <c r="B12" s="4">
        <v>0.31993573904037476</v>
      </c>
      <c r="C12" s="4">
        <v>0.31806787848472595</v>
      </c>
      <c r="D12" s="51">
        <f t="shared" si="0"/>
        <v>-1.8678605556488037E-3</v>
      </c>
      <c r="E12" s="4"/>
      <c r="F12" s="4">
        <v>0.56893748044967651</v>
      </c>
      <c r="G12" s="4">
        <v>0.55818712711334229</v>
      </c>
      <c r="H12" s="51">
        <f t="shared" si="1"/>
        <v>-1.0750353336334229E-2</v>
      </c>
      <c r="I12" s="54"/>
      <c r="J12" s="4">
        <f>('Formal Economy Populations'!H12+'Formal Economy Populations'!I12)/'Formal Economy Populations'!B12</f>
        <v>0.4138199568935691</v>
      </c>
      <c r="K12" s="4">
        <f>('Formal Economy Populations'!H12+'Formal Economy Populations'!I12+'Informal Economy High Estimates'!N12-'Informal Economy High Estimates'!R12)/'Formal Economy Populations'!B12</f>
        <v>0.39719202892648842</v>
      </c>
      <c r="L12" s="51">
        <f t="shared" si="2"/>
        <v>-1.662792796708068E-2</v>
      </c>
      <c r="N12" s="2">
        <f>'Informal Economy High Estimates'!P12</f>
        <v>155185520</v>
      </c>
      <c r="O12" s="2">
        <f>'Informal Economy High Estimates'!Q12</f>
        <v>158517746</v>
      </c>
      <c r="P12" s="4">
        <f t="shared" si="3"/>
        <v>2.1472531715587939E-2</v>
      </c>
    </row>
    <row r="13" spans="1:16" x14ac:dyDescent="0.35">
      <c r="A13">
        <v>2014</v>
      </c>
      <c r="B13" s="4">
        <v>0.30830341577529907</v>
      </c>
      <c r="C13" s="4">
        <v>0.30465003848075867</v>
      </c>
      <c r="D13" s="51">
        <f t="shared" si="0"/>
        <v>-3.6533772945404053E-3</v>
      </c>
      <c r="E13" s="4"/>
      <c r="F13" s="4">
        <v>0.56411635875701904</v>
      </c>
      <c r="G13" s="4">
        <v>0.55306488275527954</v>
      </c>
      <c r="H13" s="51">
        <f t="shared" si="1"/>
        <v>-1.1051476001739502E-2</v>
      </c>
      <c r="I13" s="54"/>
      <c r="J13" s="4">
        <f>('Formal Economy Populations'!H13+'Formal Economy Populations'!I13)/'Formal Economy Populations'!B13</f>
        <v>0.40970531895718709</v>
      </c>
      <c r="K13" s="4">
        <f>('Formal Economy Populations'!H13+'Formal Economy Populations'!I13+'Informal Economy High Estimates'!N13-'Informal Economy High Estimates'!R13)/'Formal Economy Populations'!B13</f>
        <v>0.3936482931296007</v>
      </c>
      <c r="L13" s="51">
        <f t="shared" si="2"/>
        <v>-1.6057025827586391E-2</v>
      </c>
      <c r="N13" s="2">
        <f>'Informal Economy High Estimates'!P13</f>
        <v>155623280</v>
      </c>
      <c r="O13" s="2">
        <f>'Informal Economy High Estimates'!Q13</f>
        <v>158694202</v>
      </c>
      <c r="P13" s="4">
        <f t="shared" si="3"/>
        <v>1.9733050222306092E-2</v>
      </c>
    </row>
    <row r="14" spans="1:16" x14ac:dyDescent="0.35">
      <c r="A14">
        <v>2015</v>
      </c>
      <c r="B14" s="4">
        <v>0.28958746790885925</v>
      </c>
      <c r="C14" s="4">
        <v>0.30404633283615112</v>
      </c>
      <c r="D14" s="51">
        <f t="shared" si="0"/>
        <v>1.445886492729187E-2</v>
      </c>
      <c r="E14" s="4"/>
      <c r="F14" s="4">
        <v>0.55400389432907104</v>
      </c>
      <c r="G14" s="4">
        <v>0.54681903123855591</v>
      </c>
      <c r="H14" s="51">
        <f t="shared" si="1"/>
        <v>-7.1848630905151367E-3</v>
      </c>
      <c r="I14" s="54"/>
      <c r="J14" s="4">
        <f>('Formal Economy Populations'!H14+'Formal Economy Populations'!I14)/'Formal Economy Populations'!B14</f>
        <v>0.40652248385438067</v>
      </c>
      <c r="K14" s="4">
        <f>('Formal Economy Populations'!H14+'Formal Economy Populations'!I14+'Informal Economy High Estimates'!N14-'Informal Economy High Estimates'!R14)/'Formal Economy Populations'!B14</f>
        <v>0.38040612243569294</v>
      </c>
      <c r="L14" s="51">
        <f t="shared" si="2"/>
        <v>-2.6116361418687728E-2</v>
      </c>
      <c r="N14" s="2">
        <f>'Informal Economy High Estimates'!P14</f>
        <v>156808192</v>
      </c>
      <c r="O14" s="2">
        <f>'Informal Economy High Estimates'!Q14</f>
        <v>162600787</v>
      </c>
      <c r="P14" s="4">
        <f t="shared" si="3"/>
        <v>3.6940640193083851E-2</v>
      </c>
    </row>
    <row r="15" spans="1:16" x14ac:dyDescent="0.35">
      <c r="A15">
        <v>2016</v>
      </c>
      <c r="B15" s="4">
        <v>0.27817338705062866</v>
      </c>
      <c r="C15" s="4">
        <v>0.28304013609886169</v>
      </c>
      <c r="D15" s="51">
        <f t="shared" si="0"/>
        <v>4.8667490482330322E-3</v>
      </c>
      <c r="E15" s="4"/>
      <c r="F15" s="4">
        <v>0.54555469751358032</v>
      </c>
      <c r="G15" s="4">
        <v>0.53671884536743164</v>
      </c>
      <c r="H15" s="51">
        <f t="shared" si="1"/>
        <v>-8.8358521461486816E-3</v>
      </c>
      <c r="I15" s="54"/>
      <c r="J15" s="4">
        <f>('Formal Economy Populations'!H15+'Formal Economy Populations'!I15)/'Formal Economy Populations'!B15</f>
        <v>0.40193214951255923</v>
      </c>
      <c r="K15" s="4">
        <f>('Formal Economy Populations'!H15+'Formal Economy Populations'!I15+'Informal Economy High Estimates'!N15-'Informal Economy High Estimates'!R15)/'Formal Economy Populations'!B15</f>
        <v>0.38334010487844838</v>
      </c>
      <c r="L15" s="51">
        <f t="shared" si="2"/>
        <v>-1.8592044634110849E-2</v>
      </c>
      <c r="N15" s="2">
        <f>'Informal Economy High Estimates'!P15</f>
        <v>159147568</v>
      </c>
      <c r="O15" s="2">
        <f>'Informal Economy High Estimates'!Q15</f>
        <v>163278799.5</v>
      </c>
      <c r="P15" s="4">
        <f t="shared" si="3"/>
        <v>2.5958495953893657E-2</v>
      </c>
    </row>
    <row r="16" spans="1:16" x14ac:dyDescent="0.35">
      <c r="A16">
        <v>2017</v>
      </c>
      <c r="B16" s="4">
        <v>0.26358139514923096</v>
      </c>
      <c r="C16" s="4">
        <v>0.26787298917770386</v>
      </c>
      <c r="D16" s="51">
        <f t="shared" si="0"/>
        <v>4.2915940284729004E-3</v>
      </c>
      <c r="E16" s="4"/>
      <c r="F16" s="4">
        <v>0.53593027591705322</v>
      </c>
      <c r="G16" s="4">
        <v>0.52836710214614868</v>
      </c>
      <c r="H16" s="51">
        <f t="shared" si="1"/>
        <v>-7.563173770904541E-3</v>
      </c>
      <c r="I16" s="54"/>
      <c r="J16" s="4">
        <f>('Formal Economy Populations'!H16+'Formal Economy Populations'!I16)/'Formal Economy Populations'!B16</f>
        <v>0.39812661733399918</v>
      </c>
      <c r="K16" s="4">
        <f>('Formal Economy Populations'!H16+'Formal Economy Populations'!I16+'Informal Economy High Estimates'!N16-'Informal Economy High Estimates'!R16)/'Formal Economy Populations'!B16</f>
        <v>0.38104741971049072</v>
      </c>
      <c r="L16" s="51">
        <f t="shared" si="2"/>
        <v>-1.7079197623508457E-2</v>
      </c>
      <c r="N16" s="2">
        <f>'Informal Economy High Estimates'!P16</f>
        <v>160260496</v>
      </c>
      <c r="O16" s="2">
        <f>'Informal Economy High Estimates'!Q16</f>
        <v>163786343.5</v>
      </c>
      <c r="P16" s="4">
        <f t="shared" si="3"/>
        <v>2.2000727490572691E-2</v>
      </c>
    </row>
    <row r="17" spans="1:16" x14ac:dyDescent="0.35">
      <c r="A17">
        <v>2018</v>
      </c>
      <c r="B17" s="4">
        <v>0.26570814847946167</v>
      </c>
      <c r="C17" s="4">
        <v>0.27376031875610352</v>
      </c>
      <c r="D17" s="51">
        <f t="shared" si="0"/>
        <v>8.0521702766418457E-3</v>
      </c>
      <c r="E17" s="4"/>
      <c r="F17" s="4">
        <v>0.53722727298736572</v>
      </c>
      <c r="G17" s="4">
        <v>0.52903944253921509</v>
      </c>
      <c r="H17" s="51">
        <f t="shared" si="1"/>
        <v>-8.1878304481506348E-3</v>
      </c>
      <c r="I17" s="54"/>
      <c r="J17" s="4">
        <f>('Formal Economy Populations'!H17+'Formal Economy Populations'!I17)/'Formal Economy Populations'!B17</f>
        <v>0.39603878676502546</v>
      </c>
      <c r="K17" s="4">
        <f>('Formal Economy Populations'!H17+'Formal Economy Populations'!I17+'Informal Economy High Estimates'!N17-'Informal Economy High Estimates'!R17)/'Formal Economy Populations'!B17</f>
        <v>0.37667256851035841</v>
      </c>
      <c r="L17" s="51">
        <f t="shared" si="2"/>
        <v>-1.9366218254667056E-2</v>
      </c>
      <c r="N17" s="2">
        <f>'Informal Economy High Estimates'!P17</f>
        <v>161754128</v>
      </c>
      <c r="O17" s="2">
        <f>'Informal Economy High Estimates'!Q17</f>
        <v>166394954</v>
      </c>
      <c r="P17" s="4">
        <f t="shared" si="3"/>
        <v>2.8690618640656806E-2</v>
      </c>
    </row>
    <row r="18" spans="1:16" x14ac:dyDescent="0.35">
      <c r="A18">
        <v>2019</v>
      </c>
      <c r="B18" s="4">
        <v>0.25036245584487915</v>
      </c>
      <c r="C18" s="4">
        <v>0.24057354032993317</v>
      </c>
      <c r="D18" s="51">
        <f t="shared" si="0"/>
        <v>-9.7889155149459839E-3</v>
      </c>
      <c r="E18" s="4"/>
      <c r="F18" s="4">
        <v>0.525840163230896</v>
      </c>
      <c r="G18" s="4">
        <v>0.51281231641769409</v>
      </c>
      <c r="H18" s="51">
        <f t="shared" si="1"/>
        <v>-1.3027846813201904E-2</v>
      </c>
      <c r="I18" s="54"/>
      <c r="J18" s="4">
        <f>('Formal Economy Populations'!H18+'Formal Economy Populations'!I18)/'Formal Economy Populations'!B18</f>
        <v>0.39125758747153638</v>
      </c>
      <c r="K18" s="4">
        <f>('Formal Economy Populations'!H18+'Formal Economy Populations'!I18+'Informal Economy High Estimates'!N18-'Informal Economy High Estimates'!R18)/'Formal Economy Populations'!B18</f>
        <v>0.37938416836846833</v>
      </c>
      <c r="L18" s="51">
        <f t="shared" si="2"/>
        <v>-1.187341910306805E-2</v>
      </c>
      <c r="N18" s="2">
        <f>'Informal Economy High Estimates'!P18</f>
        <v>163501328</v>
      </c>
      <c r="O18" s="2">
        <f>'Informal Economy High Estimates'!Q18</f>
        <v>165789114.5</v>
      </c>
      <c r="P18" s="4">
        <f t="shared" si="3"/>
        <v>1.3992464330320198E-2</v>
      </c>
    </row>
    <row r="19" spans="1:16" x14ac:dyDescent="0.35">
      <c r="A19">
        <v>2020</v>
      </c>
      <c r="B19" s="4">
        <v>0.28890341520309448</v>
      </c>
      <c r="C19" s="4">
        <v>0.28944230079650879</v>
      </c>
      <c r="D19" s="51">
        <f t="shared" si="0"/>
        <v>5.3888559341430664E-4</v>
      </c>
      <c r="E19" s="4"/>
      <c r="F19" s="4">
        <v>0.55914580821990967</v>
      </c>
      <c r="G19" s="4">
        <v>0.5483708381652832</v>
      </c>
      <c r="H19" s="51">
        <f t="shared" si="1"/>
        <v>-1.0774970054626465E-2</v>
      </c>
      <c r="I19" s="54"/>
      <c r="J19" s="4">
        <f>('Formal Economy Populations'!H19+'Formal Economy Populations'!I19)/'Formal Economy Populations'!B19</f>
        <v>0.43235685006099439</v>
      </c>
      <c r="K19" s="4">
        <f>('Formal Economy Populations'!H19+'Formal Economy Populations'!I19+'Informal Economy High Estimates'!N19-'Informal Economy High Estimates'!R19)/'Formal Economy Populations'!B19</f>
        <v>0.41609606675402611</v>
      </c>
      <c r="L19" s="51">
        <f t="shared" si="2"/>
        <v>-1.6260783306968285E-2</v>
      </c>
      <c r="N19" s="2">
        <f>'Informal Economy High Estimates'!P19</f>
        <v>160678832</v>
      </c>
      <c r="O19" s="2">
        <f>'Informal Economy High Estimates'!Q19</f>
        <v>164666982</v>
      </c>
      <c r="P19" s="4">
        <f t="shared" si="3"/>
        <v>2.4820631008818816E-2</v>
      </c>
    </row>
    <row r="20" spans="1:16" x14ac:dyDescent="0.35">
      <c r="A20">
        <v>2021</v>
      </c>
      <c r="B20" s="4">
        <v>0.2530784010887146</v>
      </c>
      <c r="C20" s="4">
        <v>0.25274747610092163</v>
      </c>
      <c r="D20" s="51">
        <f t="shared" si="0"/>
        <v>-3.3092498779296875E-4</v>
      </c>
      <c r="E20" s="4"/>
      <c r="F20" s="4">
        <v>0.53824567794799805</v>
      </c>
      <c r="G20" s="4">
        <v>0.52584195137023926</v>
      </c>
      <c r="H20" s="51">
        <f t="shared" si="1"/>
        <v>-1.2403726577758789E-2</v>
      </c>
      <c r="I20" s="54"/>
      <c r="J20" s="4">
        <f>('Formal Economy Populations'!H20+'Formal Economy Populations'!I20)/'Formal Economy Populations'!B20</f>
        <v>0.41628187090930835</v>
      </c>
      <c r="K20" s="4">
        <f>('Formal Economy Populations'!H20+'Formal Economy Populations'!I20+'Informal Economy High Estimates'!N20-'Informal Economy High Estimates'!R20)/'Formal Economy Populations'!B20</f>
        <v>0.39700505328794361</v>
      </c>
      <c r="L20" s="51">
        <f t="shared" si="2"/>
        <v>-1.9276817621364739E-2</v>
      </c>
      <c r="N20" s="2">
        <f>'Informal Economy High Estimates'!P20</f>
        <v>160880560</v>
      </c>
      <c r="O20" s="2">
        <f>'Informal Economy High Estimates'!Q20</f>
        <v>165096050</v>
      </c>
      <c r="P20" s="4">
        <f>O20/N20-1</f>
        <v>2.6202606455372868E-2</v>
      </c>
    </row>
    <row r="21" spans="1:16" x14ac:dyDescent="0.35">
      <c r="A21">
        <v>2022</v>
      </c>
      <c r="B21" s="4">
        <v>0.23382087051868439</v>
      </c>
      <c r="C21" s="4">
        <v>0.22727970778942108</v>
      </c>
      <c r="D21" s="51">
        <f t="shared" si="0"/>
        <v>-6.5411627292633057E-3</v>
      </c>
      <c r="F21" s="4">
        <v>0.52212214469909668</v>
      </c>
      <c r="G21" s="4">
        <v>0.50900602340698242</v>
      </c>
      <c r="H21" s="51">
        <f t="shared" si="1"/>
        <v>-1.3116121292114258E-2</v>
      </c>
      <c r="I21" s="54"/>
      <c r="J21" s="4">
        <f>('Formal Economy Populations'!H21+'Formal Economy Populations'!I21)/'Formal Economy Populations'!B21</f>
        <v>0.40111574878397516</v>
      </c>
      <c r="K21" s="4">
        <f>('Formal Economy Populations'!H21+'Formal Economy Populations'!I21+'Informal Economy High Estimates'!N21-'Informal Economy High Estimates'!R21)/'Formal Economy Populations'!B21</f>
        <v>0.38877879822345557</v>
      </c>
      <c r="L21" s="51">
        <f t="shared" si="2"/>
        <v>-1.2336950560519588E-2</v>
      </c>
      <c r="N21" s="2">
        <f>'Informal Economy High Estimates'!P21</f>
        <v>163859104</v>
      </c>
      <c r="O21" s="2">
        <f>'Informal Economy High Estimates'!Q21</f>
        <v>166903715</v>
      </c>
      <c r="P21" s="4">
        <f>O21/N21-1</f>
        <v>1.8580664276059977E-2</v>
      </c>
    </row>
    <row r="22" spans="1:16" x14ac:dyDescent="0.35">
      <c r="A22">
        <v>2023</v>
      </c>
      <c r="B22" s="4">
        <v>0.23368838429450989</v>
      </c>
      <c r="C22" s="4">
        <v>0.24242125451564789</v>
      </c>
      <c r="D22" s="51">
        <f>C22-B22</f>
        <v>8.7328702211380005E-3</v>
      </c>
      <c r="F22" s="4">
        <v>0.51905727386474609</v>
      </c>
      <c r="G22" s="4">
        <v>0.51093631982803345</v>
      </c>
      <c r="H22" s="51">
        <f t="shared" si="1"/>
        <v>-8.1209540367126465E-3</v>
      </c>
      <c r="I22" s="54"/>
      <c r="J22" s="4">
        <f>('Formal Economy Populations'!H22+'Formal Economy Populations'!I22)/'Formal Economy Populations'!B22</f>
        <v>0.39525596772755406</v>
      </c>
      <c r="K22" s="4">
        <f>('Formal Economy Populations'!H22+'Formal Economy Populations'!I22+'Informal Economy High Estimates'!N22-'Informal Economy High Estimates'!R22)/'Formal Economy Populations'!B22</f>
        <v>0.37173476734446242</v>
      </c>
      <c r="L22" s="51">
        <f>K22-J22</f>
        <v>-2.3521200383091634E-2</v>
      </c>
      <c r="N22" s="2">
        <f>'Informal Economy High Estimates'!P22</f>
        <v>167150160</v>
      </c>
      <c r="O22" s="2">
        <f>'Informal Economy High Estimates'!Q22</f>
        <v>171889784</v>
      </c>
      <c r="P22" s="4">
        <f>O22/N22-1</f>
        <v>2.8355485869711483E-2</v>
      </c>
    </row>
    <row r="23" spans="1:16" x14ac:dyDescent="0.35">
      <c r="A23">
        <v>2024</v>
      </c>
      <c r="B23" s="4">
        <v>0.24393489956855774</v>
      </c>
      <c r="C23" s="4">
        <v>0.24176239967346191</v>
      </c>
      <c r="D23" s="51">
        <f>C23-B23</f>
        <v>-2.1724998950958252E-3</v>
      </c>
      <c r="F23" s="4">
        <v>0.52543902397155762</v>
      </c>
      <c r="G23" s="4">
        <v>0.51635152101516724</v>
      </c>
      <c r="H23" s="51">
        <f t="shared" si="1"/>
        <v>-9.0875029563903809E-3</v>
      </c>
      <c r="I23" s="54"/>
      <c r="J23" s="4">
        <f>('Formal Economy Populations'!H23+'Formal Economy Populations'!I23)/'Formal Economy Populations'!B23</f>
        <v>0.3995286566713831</v>
      </c>
      <c r="K23" s="4">
        <f>('Formal Economy Populations'!H23+'Formal Economy Populations'!I23+'Informal Economy High Estimates'!N23-'Informal Economy High Estimates'!R23)/'Formal Economy Populations'!B23</f>
        <v>0.38912671574736019</v>
      </c>
      <c r="L23" s="51">
        <f>K23-J23</f>
        <v>-1.0401940924022912E-2</v>
      </c>
      <c r="N23" s="2">
        <f>'Informal Economy High Estimates'!P23</f>
        <v>167835632</v>
      </c>
      <c r="O23" s="2">
        <f>'Informal Economy High Estimates'!Q23</f>
        <v>170509644</v>
      </c>
      <c r="P23" s="4">
        <f>O23/N23-1</f>
        <v>1.593232597950367E-2</v>
      </c>
    </row>
    <row r="24" spans="1:16" x14ac:dyDescent="0.35">
      <c r="D24" s="51"/>
      <c r="H24" s="51"/>
      <c r="L24" s="51"/>
      <c r="P24" s="51"/>
    </row>
    <row r="25" spans="1:16" x14ac:dyDescent="0.35">
      <c r="A25" t="s">
        <v>208</v>
      </c>
      <c r="D25" s="51">
        <f>AVERAGE(D7:D11)</f>
        <v>-6.0928344726562502E-3</v>
      </c>
      <c r="H25" s="51">
        <f>AVERAGE(H7:H11)</f>
        <v>-1.4045834541320801E-2</v>
      </c>
      <c r="L25" s="51">
        <f>AVERAGE(L7:L11)</f>
        <v>-2.033506459896476E-2</v>
      </c>
      <c r="P25" s="51">
        <f>AVERAGE(P7:P11)</f>
        <v>2.2394422701298343E-2</v>
      </c>
    </row>
    <row r="26" spans="1:16" x14ac:dyDescent="0.35">
      <c r="A26" t="s">
        <v>209</v>
      </c>
      <c r="D26" s="51">
        <f>AVERAGE(D12:D23,D2:D6)</f>
        <v>-5.407508681802189E-4</v>
      </c>
      <c r="H26" s="51">
        <f>AVERAGE(H12:H23,H2:H6)</f>
        <v>-1.0774437118979061E-2</v>
      </c>
      <c r="L26" s="51">
        <f>AVERAGE(L12:L23,L2:L6)</f>
        <v>-1.7174851214527206E-2</v>
      </c>
      <c r="P26" s="51">
        <f>AVERAGE(P12:P23,P2:P6)</f>
        <v>2.2172335576261592E-2</v>
      </c>
    </row>
    <row r="27" spans="1:16" x14ac:dyDescent="0.35">
      <c r="D27" s="51"/>
      <c r="H27" s="51"/>
      <c r="L27" s="51"/>
      <c r="P27" s="51"/>
    </row>
    <row r="28" spans="1:16" x14ac:dyDescent="0.35">
      <c r="A28" s="28" t="s">
        <v>63</v>
      </c>
      <c r="D28" s="53">
        <f>AVERAGE(D7:D9)</f>
        <v>-6.8740546703338623E-3</v>
      </c>
      <c r="H28" s="53">
        <f>AVERAGE(H7:H9)</f>
        <v>-1.6149322191874187E-2</v>
      </c>
      <c r="L28" s="53">
        <f>AVERAGE(L7:L9)</f>
        <v>-2.2644777065497907E-2</v>
      </c>
      <c r="P28" s="53">
        <f>AVERAGE(P7:P9)</f>
        <v>2.5695692250257807E-2</v>
      </c>
    </row>
    <row r="29" spans="1:16" x14ac:dyDescent="0.35">
      <c r="A29" s="28" t="s">
        <v>209</v>
      </c>
      <c r="D29" s="53">
        <f>AVERAGE(D10:D23,D2:D6)</f>
        <v>-1.001830163754915E-3</v>
      </c>
      <c r="H29" s="53">
        <f>AVERAGE(H10:H23,H2:H6)</f>
        <v>-1.078666511334871E-2</v>
      </c>
      <c r="L29" s="53">
        <f>AVERAGE(L10:L23,L2:L6)</f>
        <v>-1.7142813812910135E-2</v>
      </c>
      <c r="P29" s="53">
        <f>AVERAGE(P10:P23,P2:P6)</f>
        <v>2.1674460081692912E-2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6AAD7-F16C-4E9D-A12C-9CF3E27EE2C1}">
  <dimension ref="A1:AK41"/>
  <sheetViews>
    <sheetView topLeftCell="V1" workbookViewId="0">
      <selection activeCell="AC28" sqref="AC28"/>
    </sheetView>
  </sheetViews>
  <sheetFormatPr defaultRowHeight="14.5" x14ac:dyDescent="0.35"/>
  <cols>
    <col min="1" max="1" width="14.36328125" customWidth="1"/>
    <col min="2" max="2" width="23.08984375" customWidth="1"/>
    <col min="3" max="3" width="13.6328125" bestFit="1" customWidth="1"/>
    <col min="6" max="6" width="36.36328125" customWidth="1"/>
    <col min="7" max="7" width="13.36328125" customWidth="1"/>
    <col min="8" max="8" width="12.90625" customWidth="1"/>
    <col min="9" max="9" width="15.36328125" customWidth="1"/>
    <col min="10" max="10" width="13.90625" customWidth="1"/>
    <col min="11" max="11" width="19.36328125" bestFit="1" customWidth="1"/>
    <col min="13" max="13" width="34.90625" customWidth="1"/>
    <col min="14" max="19" width="13.36328125" customWidth="1"/>
    <col min="20" max="20" width="13.54296875" bestFit="1" customWidth="1"/>
    <col min="22" max="22" width="34.453125" customWidth="1"/>
    <col min="23" max="23" width="15.90625" customWidth="1"/>
    <col min="24" max="24" width="11.54296875" customWidth="1"/>
    <col min="25" max="25" width="12.36328125" customWidth="1"/>
    <col min="26" max="26" width="10.36328125" customWidth="1"/>
    <col min="27" max="27" width="12" customWidth="1"/>
    <col min="28" max="28" width="14.6328125" customWidth="1"/>
    <col min="29" max="29" width="12.08984375" customWidth="1"/>
    <col min="31" max="33" width="15.36328125" customWidth="1"/>
    <col min="35" max="35" width="33.90625" customWidth="1"/>
    <col min="36" max="36" width="17.54296875" customWidth="1"/>
    <col min="37" max="37" width="23.6328125" customWidth="1"/>
  </cols>
  <sheetData>
    <row r="1" spans="1:37" s="3" customFormat="1" ht="58" x14ac:dyDescent="0.35">
      <c r="A1" s="3" t="s">
        <v>0</v>
      </c>
      <c r="B1" s="3" t="s">
        <v>91</v>
      </c>
      <c r="C1" s="3" t="s">
        <v>92</v>
      </c>
      <c r="E1" s="37" t="s">
        <v>93</v>
      </c>
      <c r="F1" s="3" t="s">
        <v>0</v>
      </c>
      <c r="G1" s="3" t="s">
        <v>94</v>
      </c>
      <c r="H1" s="3" t="s">
        <v>95</v>
      </c>
      <c r="I1" s="3" t="s">
        <v>97</v>
      </c>
      <c r="J1" s="3" t="s">
        <v>98</v>
      </c>
      <c r="L1" s="37" t="s">
        <v>99</v>
      </c>
      <c r="M1" s="3" t="s">
        <v>0</v>
      </c>
      <c r="N1" s="3" t="s">
        <v>116</v>
      </c>
      <c r="O1" s="3" t="s">
        <v>117</v>
      </c>
      <c r="P1" s="3" t="s">
        <v>100</v>
      </c>
      <c r="Q1" s="3" t="s">
        <v>101</v>
      </c>
      <c r="R1" s="3" t="s">
        <v>102</v>
      </c>
      <c r="S1" s="3" t="s">
        <v>103</v>
      </c>
      <c r="U1" s="37" t="s">
        <v>104</v>
      </c>
      <c r="V1" s="3" t="s">
        <v>0</v>
      </c>
      <c r="W1" s="3" t="s">
        <v>106</v>
      </c>
      <c r="X1" s="3" t="s">
        <v>107</v>
      </c>
      <c r="Y1" s="3" t="s">
        <v>108</v>
      </c>
      <c r="Z1" s="3" t="s">
        <v>109</v>
      </c>
      <c r="AA1" s="3" t="s">
        <v>110</v>
      </c>
      <c r="AB1" s="3" t="s">
        <v>111</v>
      </c>
      <c r="AC1" s="3" t="s">
        <v>112</v>
      </c>
      <c r="AD1" s="3" t="s">
        <v>113</v>
      </c>
      <c r="AE1" s="3" t="s">
        <v>165</v>
      </c>
      <c r="AF1" s="3" t="s">
        <v>166</v>
      </c>
      <c r="AH1" s="37" t="s">
        <v>133</v>
      </c>
      <c r="AI1" s="3" t="s">
        <v>0</v>
      </c>
      <c r="AJ1" s="3" t="s">
        <v>134</v>
      </c>
      <c r="AK1" s="3" t="s">
        <v>135</v>
      </c>
    </row>
    <row r="2" spans="1:37" x14ac:dyDescent="0.35">
      <c r="A2">
        <v>2003</v>
      </c>
      <c r="B2" s="1">
        <v>221344368</v>
      </c>
      <c r="C2" s="1">
        <v>1451508.75</v>
      </c>
      <c r="F2">
        <v>2003</v>
      </c>
      <c r="G2" s="1">
        <v>114590896</v>
      </c>
      <c r="H2" s="1">
        <v>632405.8125</v>
      </c>
      <c r="I2" s="1">
        <v>106753472</v>
      </c>
      <c r="J2" s="1">
        <v>819102.9375</v>
      </c>
      <c r="M2">
        <v>2003</v>
      </c>
      <c r="N2" s="1">
        <v>36069316</v>
      </c>
      <c r="O2" s="2">
        <v>559964.3125</v>
      </c>
      <c r="P2" s="1">
        <v>123289632</v>
      </c>
      <c r="Q2" s="1">
        <v>662471.5625</v>
      </c>
      <c r="R2" s="1">
        <v>61985424</v>
      </c>
      <c r="S2" s="1">
        <v>229072.921875</v>
      </c>
      <c r="V2">
        <v>2003</v>
      </c>
      <c r="W2" s="1">
        <v>158855936</v>
      </c>
      <c r="X2" s="1">
        <v>1032244.9375</v>
      </c>
      <c r="Y2" s="1">
        <v>27573132</v>
      </c>
      <c r="Z2" s="1">
        <v>90380.0234375</v>
      </c>
      <c r="AA2" s="1">
        <v>25694446</v>
      </c>
      <c r="AB2" s="1">
        <v>298357.65625</v>
      </c>
      <c r="AC2" s="1">
        <v>9777477</v>
      </c>
      <c r="AD2" s="1">
        <v>30526.130859375</v>
      </c>
      <c r="AE2" s="1">
        <v>52710948</v>
      </c>
      <c r="AF2" s="1">
        <v>388737.65625</v>
      </c>
      <c r="AI2">
        <v>2003</v>
      </c>
      <c r="AJ2" s="1">
        <v>21541886</v>
      </c>
      <c r="AK2" s="1">
        <v>189340.796875</v>
      </c>
    </row>
    <row r="3" spans="1:37" x14ac:dyDescent="0.35">
      <c r="A3">
        <v>2004</v>
      </c>
      <c r="B3" s="1">
        <v>224179328</v>
      </c>
      <c r="C3" s="1">
        <v>1383285.125</v>
      </c>
      <c r="F3">
        <v>2004</v>
      </c>
      <c r="G3" s="1">
        <v>116484296</v>
      </c>
      <c r="H3" s="1">
        <v>748233.1875</v>
      </c>
      <c r="I3" s="1">
        <v>107695048</v>
      </c>
      <c r="J3" s="1">
        <v>635051.9375</v>
      </c>
      <c r="M3">
        <v>2004</v>
      </c>
      <c r="N3" s="1">
        <v>36727268</v>
      </c>
      <c r="O3" s="2">
        <v>660846.375</v>
      </c>
      <c r="P3" s="1">
        <v>123747256</v>
      </c>
      <c r="Q3" s="1">
        <v>441275.09375</v>
      </c>
      <c r="R3" s="1">
        <v>63704820</v>
      </c>
      <c r="S3" s="1">
        <v>281163.65625</v>
      </c>
      <c r="V3">
        <v>2004</v>
      </c>
      <c r="W3" s="1">
        <v>160540864</v>
      </c>
      <c r="X3" s="1">
        <v>974479.25</v>
      </c>
      <c r="Y3" s="1">
        <v>27976570</v>
      </c>
      <c r="Z3" s="1">
        <v>132892.3125</v>
      </c>
      <c r="AA3" s="1">
        <v>27182660</v>
      </c>
      <c r="AB3" s="1">
        <v>264730.25</v>
      </c>
      <c r="AC3" s="1">
        <v>9391392</v>
      </c>
      <c r="AD3" s="1">
        <v>11183.3701171875</v>
      </c>
      <c r="AE3" s="1">
        <v>54247092</v>
      </c>
      <c r="AF3" s="1">
        <v>397622.53125</v>
      </c>
      <c r="AI3">
        <v>2004</v>
      </c>
      <c r="AJ3" s="1">
        <v>21335404</v>
      </c>
      <c r="AK3" s="1">
        <v>217560.828125</v>
      </c>
    </row>
    <row r="4" spans="1:37" x14ac:dyDescent="0.35">
      <c r="A4">
        <v>2005</v>
      </c>
      <c r="B4" s="1">
        <v>226331344</v>
      </c>
      <c r="C4" s="1">
        <v>1083177.75</v>
      </c>
      <c r="F4">
        <v>2005</v>
      </c>
      <c r="G4" s="1">
        <v>117111912</v>
      </c>
      <c r="H4" s="1">
        <v>533920.375</v>
      </c>
      <c r="I4" s="1">
        <v>109219424</v>
      </c>
      <c r="J4" s="1">
        <v>549257.375</v>
      </c>
      <c r="M4">
        <v>2005</v>
      </c>
      <c r="N4" s="1">
        <v>36915288</v>
      </c>
      <c r="O4" s="2">
        <v>433335.65625</v>
      </c>
      <c r="P4" s="1">
        <v>124173064</v>
      </c>
      <c r="Q4" s="1">
        <v>557488.9375</v>
      </c>
      <c r="R4" s="1">
        <v>65242972</v>
      </c>
      <c r="S4" s="1">
        <v>92353.109375</v>
      </c>
      <c r="V4">
        <v>2005</v>
      </c>
      <c r="W4" s="1">
        <v>160650144</v>
      </c>
      <c r="X4" s="1">
        <v>765254.8125</v>
      </c>
      <c r="Y4" s="1">
        <v>28993882</v>
      </c>
      <c r="Z4" s="1">
        <v>95621.0546875</v>
      </c>
      <c r="AA4" s="1">
        <v>26852476</v>
      </c>
      <c r="AB4" s="1">
        <v>222301.875</v>
      </c>
      <c r="AC4" s="1">
        <v>10446524</v>
      </c>
      <c r="AD4" s="1">
        <v>0</v>
      </c>
      <c r="AE4" s="1">
        <v>55234656</v>
      </c>
      <c r="AF4" s="1">
        <v>317922.90625</v>
      </c>
      <c r="AI4">
        <v>2005</v>
      </c>
      <c r="AJ4" s="1">
        <v>21107884</v>
      </c>
      <c r="AK4" s="1">
        <v>107902.375</v>
      </c>
    </row>
    <row r="5" spans="1:37" x14ac:dyDescent="0.35">
      <c r="A5">
        <v>2006</v>
      </c>
      <c r="B5" s="1">
        <v>229309008</v>
      </c>
      <c r="C5" s="1">
        <v>811391.9375</v>
      </c>
      <c r="F5">
        <v>2006</v>
      </c>
      <c r="G5" s="1">
        <v>118136464</v>
      </c>
      <c r="H5" s="1">
        <v>638851.4375</v>
      </c>
      <c r="I5" s="1">
        <v>111172544</v>
      </c>
      <c r="J5" s="1">
        <v>172540.421875</v>
      </c>
      <c r="M5">
        <v>2006</v>
      </c>
      <c r="N5" s="1">
        <v>37430276</v>
      </c>
      <c r="O5" s="2">
        <v>261097.46875</v>
      </c>
      <c r="P5" s="1">
        <v>124893664</v>
      </c>
      <c r="Q5" s="1">
        <v>380934.28125</v>
      </c>
      <c r="R5" s="1">
        <v>66985076</v>
      </c>
      <c r="S5" s="1">
        <v>169360.125</v>
      </c>
      <c r="V5">
        <v>2006</v>
      </c>
      <c r="W5" s="1">
        <v>161044512</v>
      </c>
      <c r="X5" s="1">
        <v>475647.21875</v>
      </c>
      <c r="Y5" s="1">
        <v>30110634</v>
      </c>
      <c r="Z5" s="1">
        <v>180765.078125</v>
      </c>
      <c r="AA5" s="1">
        <v>27817776</v>
      </c>
      <c r="AB5" s="1">
        <v>154979.578125</v>
      </c>
      <c r="AC5" s="1">
        <v>11134369</v>
      </c>
      <c r="AD5" s="1">
        <v>0</v>
      </c>
      <c r="AE5" s="1">
        <v>57130120</v>
      </c>
      <c r="AF5" s="1">
        <v>335744.65625</v>
      </c>
      <c r="AI5">
        <v>2006</v>
      </c>
      <c r="AJ5" s="1">
        <v>22825446</v>
      </c>
      <c r="AK5" s="1">
        <v>86893.625</v>
      </c>
    </row>
    <row r="6" spans="1:37" x14ac:dyDescent="0.35">
      <c r="A6">
        <v>2007</v>
      </c>
      <c r="B6" s="1">
        <v>232667568</v>
      </c>
      <c r="C6" s="1">
        <v>1118281</v>
      </c>
      <c r="F6">
        <v>2007</v>
      </c>
      <c r="G6" s="1">
        <v>119735136</v>
      </c>
      <c r="H6" s="1">
        <v>530786.625</v>
      </c>
      <c r="I6" s="1">
        <v>112932432</v>
      </c>
      <c r="J6" s="1">
        <v>587494.375</v>
      </c>
      <c r="M6">
        <v>2007</v>
      </c>
      <c r="N6" s="1">
        <v>38204588</v>
      </c>
      <c r="O6" s="2">
        <v>653567.75</v>
      </c>
      <c r="P6" s="1">
        <v>125703032</v>
      </c>
      <c r="Q6" s="1">
        <v>338907.34375</v>
      </c>
      <c r="R6" s="1">
        <v>68759952</v>
      </c>
      <c r="S6" s="1">
        <v>125805.8984375</v>
      </c>
      <c r="V6">
        <v>2007</v>
      </c>
      <c r="W6" s="1">
        <v>162564976</v>
      </c>
      <c r="X6" s="1">
        <v>671087.375</v>
      </c>
      <c r="Y6" s="1">
        <v>31455276</v>
      </c>
      <c r="Z6" s="1">
        <v>132675.53125</v>
      </c>
      <c r="AA6" s="1">
        <v>27814106</v>
      </c>
      <c r="AB6" s="1">
        <v>284758.1875</v>
      </c>
      <c r="AC6" s="1">
        <v>11333127</v>
      </c>
      <c r="AD6" s="1">
        <v>29759.91796875</v>
      </c>
      <c r="AE6" s="1">
        <v>58769468</v>
      </c>
      <c r="AF6" s="1">
        <v>417433.71875</v>
      </c>
      <c r="AI6">
        <v>2007</v>
      </c>
      <c r="AJ6" s="1">
        <v>23479626</v>
      </c>
      <c r="AK6" s="1">
        <v>220271.890625</v>
      </c>
    </row>
    <row r="7" spans="1:37" x14ac:dyDescent="0.35">
      <c r="A7">
        <v>2008</v>
      </c>
      <c r="B7" s="1">
        <v>234480016</v>
      </c>
      <c r="C7" s="1">
        <v>1531046.625</v>
      </c>
      <c r="F7">
        <v>2008</v>
      </c>
      <c r="G7" s="1">
        <v>121239232</v>
      </c>
      <c r="H7" s="1">
        <v>982945.9375</v>
      </c>
      <c r="I7" s="1">
        <v>113240776</v>
      </c>
      <c r="J7" s="1">
        <v>548100.625</v>
      </c>
      <c r="M7">
        <v>2008</v>
      </c>
      <c r="N7" s="1">
        <v>37635712</v>
      </c>
      <c r="O7" s="2">
        <v>694312.5</v>
      </c>
      <c r="P7" s="1">
        <v>125995464</v>
      </c>
      <c r="Q7" s="1">
        <v>549226.875</v>
      </c>
      <c r="R7" s="1">
        <v>70848840</v>
      </c>
      <c r="S7" s="1">
        <v>287507.21875</v>
      </c>
      <c r="V7">
        <v>2008</v>
      </c>
      <c r="W7" s="1">
        <v>162949632</v>
      </c>
      <c r="X7" s="1">
        <v>1157767.75</v>
      </c>
      <c r="Y7" s="1">
        <v>32120224</v>
      </c>
      <c r="Z7" s="1">
        <v>154398.703125</v>
      </c>
      <c r="AA7" s="1">
        <v>28464408</v>
      </c>
      <c r="AB7" s="1">
        <v>183793.59375</v>
      </c>
      <c r="AC7" s="1">
        <v>11816378</v>
      </c>
      <c r="AD7" s="1">
        <v>35086.546875</v>
      </c>
      <c r="AE7" s="1">
        <v>59714000</v>
      </c>
      <c r="AF7" s="1">
        <v>338192.3125</v>
      </c>
      <c r="AI7">
        <v>2008</v>
      </c>
      <c r="AJ7" s="1">
        <v>23352846</v>
      </c>
      <c r="AK7" s="1">
        <v>412858.375</v>
      </c>
    </row>
    <row r="8" spans="1:37" x14ac:dyDescent="0.35">
      <c r="A8">
        <v>2009</v>
      </c>
      <c r="B8" s="1">
        <v>236270336</v>
      </c>
      <c r="C8" s="1">
        <v>1390205.625</v>
      </c>
      <c r="F8">
        <v>2009</v>
      </c>
      <c r="G8" s="1">
        <v>121740032</v>
      </c>
      <c r="H8" s="1">
        <v>565309.125</v>
      </c>
      <c r="I8" s="1">
        <v>114530312</v>
      </c>
      <c r="J8" s="1">
        <v>824896.5</v>
      </c>
      <c r="M8">
        <v>2009</v>
      </c>
      <c r="N8" s="1">
        <v>38033640</v>
      </c>
      <c r="O8" s="2">
        <v>417766.5</v>
      </c>
      <c r="P8" s="1">
        <v>125569312</v>
      </c>
      <c r="Q8" s="1">
        <v>807082.4375</v>
      </c>
      <c r="R8" s="1">
        <v>72667392</v>
      </c>
      <c r="S8" s="1">
        <v>165356.65625</v>
      </c>
      <c r="V8">
        <v>2009</v>
      </c>
      <c r="W8" s="1">
        <v>165394720</v>
      </c>
      <c r="X8" s="1">
        <v>837475.0625</v>
      </c>
      <c r="Y8" s="1">
        <v>32886922</v>
      </c>
      <c r="Z8" s="1">
        <v>309622.6875</v>
      </c>
      <c r="AA8" s="1">
        <v>29020258</v>
      </c>
      <c r="AB8" s="1">
        <v>213876.078125</v>
      </c>
      <c r="AC8" s="1">
        <v>9987072</v>
      </c>
      <c r="AD8" s="1">
        <v>29231.796875</v>
      </c>
      <c r="AE8" s="1">
        <v>60888560</v>
      </c>
      <c r="AF8" s="1">
        <v>523498.75</v>
      </c>
      <c r="AI8">
        <v>2009</v>
      </c>
      <c r="AJ8" s="1">
        <v>23768782</v>
      </c>
      <c r="AK8" s="1">
        <v>205936.203125</v>
      </c>
    </row>
    <row r="9" spans="1:37" x14ac:dyDescent="0.35">
      <c r="A9">
        <v>2010</v>
      </c>
      <c r="B9" s="1">
        <v>238453424</v>
      </c>
      <c r="C9" s="1">
        <v>1375733</v>
      </c>
      <c r="F9">
        <v>2010</v>
      </c>
      <c r="G9" s="1">
        <v>122997216</v>
      </c>
      <c r="H9" s="1">
        <v>640714.0625</v>
      </c>
      <c r="I9" s="1">
        <v>115456208</v>
      </c>
      <c r="J9" s="1">
        <v>735019</v>
      </c>
      <c r="M9">
        <v>2010</v>
      </c>
      <c r="N9" s="1">
        <v>38567428</v>
      </c>
      <c r="O9" s="2">
        <v>482868.125</v>
      </c>
      <c r="P9" s="1">
        <v>125295768</v>
      </c>
      <c r="Q9" s="1">
        <v>457077.21875</v>
      </c>
      <c r="R9" s="1">
        <v>74590224</v>
      </c>
      <c r="S9" s="1">
        <v>435787.71875</v>
      </c>
      <c r="V9">
        <v>2010</v>
      </c>
      <c r="W9" s="1">
        <v>163333440</v>
      </c>
      <c r="X9" s="1">
        <v>983026.6875</v>
      </c>
      <c r="Y9" s="1">
        <v>33892092</v>
      </c>
      <c r="Z9" s="1">
        <v>212827.6875</v>
      </c>
      <c r="AA9" s="1">
        <v>29982112</v>
      </c>
      <c r="AB9" s="1">
        <v>138676.84375</v>
      </c>
      <c r="AC9" s="1">
        <v>12666608</v>
      </c>
      <c r="AD9" s="1">
        <v>41201.796875</v>
      </c>
      <c r="AE9" s="1">
        <v>62453372</v>
      </c>
      <c r="AF9" s="1">
        <v>351504.53125</v>
      </c>
      <c r="AI9">
        <v>2010</v>
      </c>
      <c r="AJ9" s="1">
        <v>25352870</v>
      </c>
      <c r="AK9" s="1">
        <v>302047.4375</v>
      </c>
    </row>
    <row r="10" spans="1:37" x14ac:dyDescent="0.35">
      <c r="A10">
        <v>2011</v>
      </c>
      <c r="B10" s="1">
        <v>240365776</v>
      </c>
      <c r="C10" s="1">
        <v>1148470.125</v>
      </c>
      <c r="F10">
        <v>2011</v>
      </c>
      <c r="G10" s="1">
        <v>123613880</v>
      </c>
      <c r="H10" s="1">
        <v>833093.25</v>
      </c>
      <c r="I10" s="1">
        <v>116751912</v>
      </c>
      <c r="J10" s="1">
        <v>315376.875</v>
      </c>
      <c r="M10">
        <v>2011</v>
      </c>
      <c r="N10" s="1">
        <v>38939672</v>
      </c>
      <c r="O10" s="2">
        <v>331629.40625</v>
      </c>
      <c r="P10" s="1">
        <v>124713472</v>
      </c>
      <c r="Q10" s="1">
        <v>541011.8125</v>
      </c>
      <c r="R10" s="1">
        <v>76712656</v>
      </c>
      <c r="S10" s="1">
        <v>275828.96875</v>
      </c>
      <c r="V10">
        <v>2011</v>
      </c>
      <c r="W10" s="1">
        <v>163969360</v>
      </c>
      <c r="X10" s="1">
        <v>733508.75</v>
      </c>
      <c r="Y10" s="1">
        <v>34122072</v>
      </c>
      <c r="Z10" s="1">
        <v>170734.765625</v>
      </c>
      <c r="AA10" s="1">
        <v>30147674</v>
      </c>
      <c r="AB10" s="1">
        <v>260696.859375</v>
      </c>
      <c r="AC10" s="1">
        <v>12964533</v>
      </c>
      <c r="AD10" s="1">
        <v>0</v>
      </c>
      <c r="AE10" s="1">
        <v>63431892</v>
      </c>
      <c r="AF10" s="1">
        <v>414961.34375</v>
      </c>
      <c r="AI10">
        <v>2011</v>
      </c>
      <c r="AJ10" s="1">
        <v>24874020</v>
      </c>
      <c r="AK10" s="1">
        <v>92253.53125</v>
      </c>
    </row>
    <row r="11" spans="1:37" x14ac:dyDescent="0.35">
      <c r="A11">
        <v>2012</v>
      </c>
      <c r="B11" s="1">
        <v>244076736</v>
      </c>
      <c r="C11" s="1">
        <v>983501.6875</v>
      </c>
      <c r="F11">
        <v>2012</v>
      </c>
      <c r="G11" s="1">
        <v>126417504</v>
      </c>
      <c r="H11" s="1">
        <v>521733.6875</v>
      </c>
      <c r="I11" s="1">
        <v>117659216</v>
      </c>
      <c r="J11" s="1">
        <v>461767.96875</v>
      </c>
      <c r="M11">
        <v>2012</v>
      </c>
      <c r="N11" s="1">
        <v>39011672</v>
      </c>
      <c r="O11" s="2">
        <v>408925.15625</v>
      </c>
      <c r="P11" s="1">
        <v>124655264</v>
      </c>
      <c r="Q11" s="1">
        <v>303964.5</v>
      </c>
      <c r="R11" s="1">
        <v>80409800</v>
      </c>
      <c r="S11" s="1">
        <v>270612.0625</v>
      </c>
      <c r="V11">
        <v>2012</v>
      </c>
      <c r="W11" s="1">
        <v>163732192</v>
      </c>
      <c r="X11" s="1">
        <v>708058.3125</v>
      </c>
      <c r="Y11" s="1">
        <v>36608108</v>
      </c>
      <c r="Z11" s="1">
        <v>199906.4375</v>
      </c>
      <c r="AA11" s="1">
        <v>30125342</v>
      </c>
      <c r="AB11" s="1">
        <v>57957.875</v>
      </c>
      <c r="AC11" s="1">
        <v>14584375</v>
      </c>
      <c r="AD11" s="1">
        <v>17579.11328125</v>
      </c>
      <c r="AE11" s="1">
        <v>65760156</v>
      </c>
      <c r="AF11" s="1">
        <v>257864.3125</v>
      </c>
      <c r="AI11">
        <v>2012</v>
      </c>
      <c r="AJ11" s="1">
        <v>26171322</v>
      </c>
      <c r="AK11" s="1">
        <v>246435.203125</v>
      </c>
    </row>
    <row r="12" spans="1:37" x14ac:dyDescent="0.35">
      <c r="A12">
        <v>2013</v>
      </c>
      <c r="B12" s="1">
        <v>246608400</v>
      </c>
      <c r="C12" s="1">
        <v>914612.1875</v>
      </c>
      <c r="F12">
        <v>2013</v>
      </c>
      <c r="G12" s="1">
        <v>127327048</v>
      </c>
      <c r="H12" s="1">
        <v>574740.625</v>
      </c>
      <c r="I12" s="1">
        <v>119281352</v>
      </c>
      <c r="J12" s="1">
        <v>339871.53125</v>
      </c>
      <c r="M12">
        <v>2013</v>
      </c>
      <c r="N12" s="1">
        <v>39762660</v>
      </c>
      <c r="O12" s="2">
        <v>352430.59375</v>
      </c>
      <c r="P12" s="1">
        <v>124406744</v>
      </c>
      <c r="Q12" s="1">
        <v>302936.65625</v>
      </c>
      <c r="R12" s="1">
        <v>82439000</v>
      </c>
      <c r="S12" s="1">
        <v>259244.90625</v>
      </c>
      <c r="V12">
        <v>2013</v>
      </c>
      <c r="W12" s="1">
        <v>165533104</v>
      </c>
      <c r="X12" s="1">
        <v>683066.875</v>
      </c>
      <c r="Y12" s="1">
        <v>37621672</v>
      </c>
      <c r="Z12" s="1">
        <v>58530.94921875</v>
      </c>
      <c r="AA12" s="1">
        <v>30666292</v>
      </c>
      <c r="AB12" s="1">
        <v>84910.1328125</v>
      </c>
      <c r="AC12" s="1">
        <v>13880861</v>
      </c>
      <c r="AD12" s="1">
        <v>88104.203125</v>
      </c>
      <c r="AE12" s="1">
        <v>67194432</v>
      </c>
      <c r="AF12" s="1">
        <v>143441.078125</v>
      </c>
      <c r="AI12">
        <v>2013</v>
      </c>
      <c r="AJ12" s="1">
        <v>24961678</v>
      </c>
      <c r="AK12" s="1">
        <v>96971.8125</v>
      </c>
    </row>
    <row r="13" spans="1:37" x14ac:dyDescent="0.35">
      <c r="A13">
        <v>2014</v>
      </c>
      <c r="B13" s="1">
        <v>248975216</v>
      </c>
      <c r="C13" s="1">
        <v>837601.5</v>
      </c>
      <c r="F13">
        <v>2014</v>
      </c>
      <c r="G13" s="1">
        <v>128893688</v>
      </c>
      <c r="H13" s="1">
        <v>384891.1875</v>
      </c>
      <c r="I13" s="1">
        <v>120081536</v>
      </c>
      <c r="J13" s="1">
        <v>452710.28125</v>
      </c>
      <c r="M13">
        <v>2014</v>
      </c>
      <c r="N13" s="1">
        <v>39736260</v>
      </c>
      <c r="O13" s="2">
        <v>327020.78125</v>
      </c>
      <c r="P13" s="1">
        <v>124499008</v>
      </c>
      <c r="Q13" s="1">
        <v>217600.234375</v>
      </c>
      <c r="R13" s="1">
        <v>84739952</v>
      </c>
      <c r="S13" s="1">
        <v>292980.4375</v>
      </c>
      <c r="V13">
        <v>2014</v>
      </c>
      <c r="W13" s="1">
        <v>165663232</v>
      </c>
      <c r="X13" s="1">
        <v>525985.125</v>
      </c>
      <c r="Y13" s="1">
        <v>38727940</v>
      </c>
      <c r="Z13" s="1">
        <v>86317.953125</v>
      </c>
      <c r="AA13" s="1">
        <v>31395208</v>
      </c>
      <c r="AB13" s="1">
        <v>135211.640625</v>
      </c>
      <c r="AC13" s="1">
        <v>14527300</v>
      </c>
      <c r="AD13" s="1">
        <v>90086.71875</v>
      </c>
      <c r="AE13" s="1">
        <v>68784704</v>
      </c>
      <c r="AF13" s="1">
        <v>221529.59375</v>
      </c>
      <c r="AI13">
        <v>2014</v>
      </c>
      <c r="AJ13" s="1">
        <v>22666362</v>
      </c>
      <c r="AK13" s="1">
        <v>97231.890625</v>
      </c>
    </row>
    <row r="14" spans="1:37" x14ac:dyDescent="0.35">
      <c r="A14">
        <v>2015</v>
      </c>
      <c r="B14" s="1">
        <v>251295792</v>
      </c>
      <c r="C14" s="1">
        <v>1290838.125</v>
      </c>
      <c r="F14">
        <v>2015</v>
      </c>
      <c r="G14" s="1">
        <v>130140656</v>
      </c>
      <c r="H14" s="1">
        <v>1059672.625</v>
      </c>
      <c r="I14" s="1">
        <v>121155136</v>
      </c>
      <c r="J14" s="1">
        <v>231165.40625</v>
      </c>
      <c r="M14">
        <v>2015</v>
      </c>
      <c r="N14" s="1">
        <v>39079352</v>
      </c>
      <c r="O14" s="2">
        <v>614107.6875</v>
      </c>
      <c r="P14" s="1">
        <v>125111672</v>
      </c>
      <c r="Q14" s="1">
        <v>446366.78125</v>
      </c>
      <c r="R14" s="1">
        <v>87104768</v>
      </c>
      <c r="S14" s="1">
        <v>230363.578125</v>
      </c>
      <c r="V14">
        <v>2015</v>
      </c>
      <c r="W14" s="1">
        <v>165554688</v>
      </c>
      <c r="X14" s="1">
        <v>870931.75</v>
      </c>
      <c r="Y14" s="1">
        <v>39404696</v>
      </c>
      <c r="Z14" s="1">
        <v>297621.28125</v>
      </c>
      <c r="AA14" s="1">
        <v>32135704</v>
      </c>
      <c r="AB14" s="1">
        <v>122223.203125</v>
      </c>
      <c r="AC14" s="1">
        <v>15579794</v>
      </c>
      <c r="AD14" s="1">
        <v>19815.763671875</v>
      </c>
      <c r="AE14" s="1">
        <v>70161312</v>
      </c>
      <c r="AF14" s="1">
        <v>400090.5625</v>
      </c>
      <c r="AI14">
        <v>2015</v>
      </c>
      <c r="AJ14" s="1">
        <v>24033104</v>
      </c>
      <c r="AK14" s="1">
        <v>104968.1953125</v>
      </c>
    </row>
    <row r="15" spans="1:37" x14ac:dyDescent="0.35">
      <c r="A15">
        <v>2016</v>
      </c>
      <c r="B15" s="1">
        <v>254259216</v>
      </c>
      <c r="C15" s="1">
        <v>1491101.5</v>
      </c>
      <c r="F15">
        <v>2016</v>
      </c>
      <c r="G15" s="1">
        <v>131739416</v>
      </c>
      <c r="H15" s="1">
        <v>1089692.875</v>
      </c>
      <c r="I15" s="1">
        <v>122519784</v>
      </c>
      <c r="J15" s="1">
        <v>401408.53125</v>
      </c>
      <c r="M15">
        <v>2016</v>
      </c>
      <c r="N15" s="1">
        <v>38563964</v>
      </c>
      <c r="O15" s="2">
        <v>380272.78125</v>
      </c>
      <c r="P15" s="1">
        <v>126110568</v>
      </c>
      <c r="Q15" s="1">
        <v>767187.3125</v>
      </c>
      <c r="R15" s="1">
        <v>89584672</v>
      </c>
      <c r="S15" s="1">
        <v>343641.3125</v>
      </c>
      <c r="V15">
        <v>2016</v>
      </c>
      <c r="W15" s="1">
        <v>167865808</v>
      </c>
      <c r="X15" s="1">
        <v>974460.25</v>
      </c>
      <c r="Y15" s="1">
        <v>40611536</v>
      </c>
      <c r="Z15" s="1">
        <v>210692.6875</v>
      </c>
      <c r="AA15" s="1">
        <v>33106986</v>
      </c>
      <c r="AB15" s="1">
        <v>278731.40625</v>
      </c>
      <c r="AC15" s="1">
        <v>14167417</v>
      </c>
      <c r="AD15" s="1">
        <v>60688</v>
      </c>
      <c r="AE15" s="1">
        <v>72225976</v>
      </c>
      <c r="AF15" s="1">
        <v>455953.21875</v>
      </c>
      <c r="AI15">
        <v>2016</v>
      </c>
      <c r="AJ15" s="1">
        <v>25242556</v>
      </c>
      <c r="AK15" s="1">
        <v>353214.5625</v>
      </c>
    </row>
    <row r="16" spans="1:37" x14ac:dyDescent="0.35">
      <c r="A16">
        <v>2017</v>
      </c>
      <c r="B16" s="1">
        <v>255779312</v>
      </c>
      <c r="C16" s="1">
        <v>1093853</v>
      </c>
      <c r="F16">
        <v>2017</v>
      </c>
      <c r="G16" s="1">
        <v>132131824</v>
      </c>
      <c r="H16" s="1">
        <v>707086.125</v>
      </c>
      <c r="I16" s="1">
        <v>123647504</v>
      </c>
      <c r="J16" s="1">
        <v>386766.875</v>
      </c>
      <c r="M16">
        <v>2017</v>
      </c>
      <c r="N16" s="1">
        <v>38843712</v>
      </c>
      <c r="O16" s="2">
        <v>233245.328125</v>
      </c>
      <c r="P16" s="1">
        <v>125698496</v>
      </c>
      <c r="Q16" s="1">
        <v>405754.875</v>
      </c>
      <c r="R16" s="1">
        <v>91237112</v>
      </c>
      <c r="S16" s="1">
        <v>454852.8125</v>
      </c>
      <c r="V16">
        <v>2017</v>
      </c>
      <c r="W16" s="1">
        <v>167925040</v>
      </c>
      <c r="X16" s="1">
        <v>817474.4375</v>
      </c>
      <c r="Y16" s="1">
        <v>41506292</v>
      </c>
      <c r="Z16" s="1">
        <v>140565.59375</v>
      </c>
      <c r="AA16" s="1">
        <v>33098914</v>
      </c>
      <c r="AB16" s="1">
        <v>125020.109375</v>
      </c>
      <c r="AC16" s="1">
        <v>14884233</v>
      </c>
      <c r="AD16" s="1">
        <v>10792.8125</v>
      </c>
      <c r="AE16" s="1">
        <v>72970040</v>
      </c>
      <c r="AF16" s="1">
        <v>265585.71875</v>
      </c>
      <c r="AI16">
        <v>2017</v>
      </c>
      <c r="AJ16" s="1">
        <v>26212764</v>
      </c>
      <c r="AK16" s="1">
        <v>175003.4375</v>
      </c>
    </row>
    <row r="17" spans="1:37" x14ac:dyDescent="0.35">
      <c r="A17">
        <v>2018</v>
      </c>
      <c r="B17" s="1">
        <v>258344368</v>
      </c>
      <c r="C17" s="1">
        <v>799068.75</v>
      </c>
      <c r="F17">
        <v>2018</v>
      </c>
      <c r="G17" s="1">
        <v>133046392</v>
      </c>
      <c r="H17" s="1">
        <v>309558.25</v>
      </c>
      <c r="I17" s="1">
        <v>125297968</v>
      </c>
      <c r="J17" s="1">
        <v>489510.5</v>
      </c>
      <c r="M17">
        <v>2018</v>
      </c>
      <c r="N17" s="1">
        <v>38552172</v>
      </c>
      <c r="O17" s="2">
        <v>84596.3828125</v>
      </c>
      <c r="P17" s="1">
        <v>126389248</v>
      </c>
      <c r="Q17" s="1">
        <v>508554.75</v>
      </c>
      <c r="R17" s="1">
        <v>93402936</v>
      </c>
      <c r="S17" s="1">
        <v>205917.609375</v>
      </c>
      <c r="V17">
        <v>2018</v>
      </c>
      <c r="W17" s="1">
        <v>166450784</v>
      </c>
      <c r="X17" s="1">
        <v>447999.3125</v>
      </c>
      <c r="Y17" s="1">
        <v>42972020</v>
      </c>
      <c r="Z17" s="1">
        <v>310660.59375</v>
      </c>
      <c r="AA17" s="1">
        <v>32959920</v>
      </c>
      <c r="AB17" s="1">
        <v>40408.84375</v>
      </c>
      <c r="AC17" s="1">
        <v>17229682</v>
      </c>
      <c r="AD17" s="1">
        <v>0</v>
      </c>
      <c r="AE17" s="1">
        <v>74663896</v>
      </c>
      <c r="AF17" s="1">
        <v>351069.4375</v>
      </c>
      <c r="AI17">
        <v>2018</v>
      </c>
      <c r="AJ17" s="1">
        <v>25083674</v>
      </c>
      <c r="AK17" s="1">
        <v>63332.9765625</v>
      </c>
    </row>
    <row r="18" spans="1:37" x14ac:dyDescent="0.35">
      <c r="A18">
        <v>2019</v>
      </c>
      <c r="B18" s="1">
        <v>259714000</v>
      </c>
      <c r="C18" s="1">
        <v>1210078.875</v>
      </c>
      <c r="F18">
        <v>2019</v>
      </c>
      <c r="G18" s="1">
        <v>133750928</v>
      </c>
      <c r="H18" s="1">
        <v>652820.8125</v>
      </c>
      <c r="I18" s="1">
        <v>125963080</v>
      </c>
      <c r="J18" s="1">
        <v>557258.0625</v>
      </c>
      <c r="M18">
        <v>2019</v>
      </c>
      <c r="N18" s="1">
        <v>38280612</v>
      </c>
      <c r="O18" s="2">
        <v>296687.5</v>
      </c>
      <c r="P18" s="1">
        <v>126282776</v>
      </c>
      <c r="Q18" s="1">
        <v>583157.375</v>
      </c>
      <c r="R18" s="1">
        <v>95150632</v>
      </c>
      <c r="S18" s="1">
        <v>330233.96875</v>
      </c>
      <c r="V18">
        <v>2019</v>
      </c>
      <c r="W18" s="1">
        <v>168485872</v>
      </c>
      <c r="X18" s="1">
        <v>823116.5625</v>
      </c>
      <c r="Y18" s="1">
        <v>43508644</v>
      </c>
      <c r="Z18" s="1">
        <v>196260.6875</v>
      </c>
      <c r="AA18" s="1">
        <v>34074564</v>
      </c>
      <c r="AB18" s="1">
        <v>166114.46875</v>
      </c>
      <c r="AC18" s="1">
        <v>15906448</v>
      </c>
      <c r="AD18" s="1">
        <v>24587.1953125</v>
      </c>
      <c r="AE18" s="1">
        <v>75321696</v>
      </c>
      <c r="AF18" s="1">
        <v>362375.15625</v>
      </c>
      <c r="AI18">
        <v>2019</v>
      </c>
      <c r="AJ18" s="1">
        <v>25253540</v>
      </c>
      <c r="AK18" s="1">
        <v>325318.21875</v>
      </c>
    </row>
    <row r="19" spans="1:37" x14ac:dyDescent="0.35">
      <c r="A19">
        <v>2020</v>
      </c>
      <c r="B19" s="1">
        <v>224075760</v>
      </c>
      <c r="C19" s="1">
        <v>1071317.875</v>
      </c>
      <c r="F19">
        <v>2020</v>
      </c>
      <c r="G19" s="1">
        <v>115788440</v>
      </c>
      <c r="H19" s="1">
        <v>706778.8125</v>
      </c>
      <c r="I19" s="1">
        <v>108287320</v>
      </c>
      <c r="J19" s="1">
        <v>364539.0625</v>
      </c>
      <c r="M19">
        <v>2020</v>
      </c>
      <c r="N19" s="1">
        <v>32917670</v>
      </c>
      <c r="O19" s="2">
        <v>276982.78125</v>
      </c>
      <c r="P19" s="1">
        <v>108097504</v>
      </c>
      <c r="Q19" s="1">
        <v>580973</v>
      </c>
      <c r="R19" s="1">
        <v>83060592</v>
      </c>
      <c r="S19" s="1">
        <v>213362.125</v>
      </c>
      <c r="V19">
        <v>2020</v>
      </c>
      <c r="W19" s="1">
        <v>143877680</v>
      </c>
      <c r="X19" s="1">
        <v>540566.5</v>
      </c>
      <c r="Y19" s="1">
        <v>38106400</v>
      </c>
      <c r="Z19" s="1">
        <v>343078.84375</v>
      </c>
      <c r="AA19" s="1">
        <v>29425628</v>
      </c>
      <c r="AB19" s="1">
        <v>194707.8125</v>
      </c>
      <c r="AC19" s="1">
        <v>14267473</v>
      </c>
      <c r="AD19" s="1">
        <v>67972.4375</v>
      </c>
      <c r="AE19" s="1">
        <v>65930608</v>
      </c>
      <c r="AF19" s="1">
        <v>462778.90625</v>
      </c>
      <c r="AI19">
        <v>2020</v>
      </c>
      <c r="AJ19" s="1">
        <v>22434966</v>
      </c>
      <c r="AK19" s="1">
        <v>247524.890625</v>
      </c>
    </row>
    <row r="20" spans="1:37" x14ac:dyDescent="0.35">
      <c r="A20">
        <v>2021</v>
      </c>
      <c r="B20" s="1">
        <v>261438272</v>
      </c>
      <c r="C20" s="1">
        <v>1159228.125</v>
      </c>
      <c r="F20">
        <v>2021</v>
      </c>
      <c r="G20" s="1">
        <v>134884128</v>
      </c>
      <c r="H20" s="1">
        <v>720428.625</v>
      </c>
      <c r="I20" s="1">
        <v>126554136</v>
      </c>
      <c r="J20" s="1">
        <v>438799.53125</v>
      </c>
      <c r="M20">
        <v>2021</v>
      </c>
      <c r="N20" s="1">
        <v>37253944</v>
      </c>
      <c r="O20" s="2">
        <v>306919.15625</v>
      </c>
      <c r="P20" s="1">
        <v>126098568</v>
      </c>
      <c r="Q20" s="1">
        <v>294775.78125</v>
      </c>
      <c r="R20" s="1">
        <v>98085760</v>
      </c>
      <c r="S20" s="1">
        <v>557533.25</v>
      </c>
      <c r="V20">
        <v>2021</v>
      </c>
      <c r="W20" s="1">
        <v>164914224</v>
      </c>
      <c r="X20" s="1">
        <v>690154.3125</v>
      </c>
      <c r="Y20" s="1">
        <v>44623660</v>
      </c>
      <c r="Z20" s="1">
        <v>332277.75</v>
      </c>
      <c r="AA20" s="1">
        <v>34577696</v>
      </c>
      <c r="AB20" s="1">
        <v>120268.2109375</v>
      </c>
      <c r="AC20" s="1">
        <v>18840230</v>
      </c>
      <c r="AD20" s="1">
        <v>16527.900390625</v>
      </c>
      <c r="AE20" s="1">
        <v>77683824</v>
      </c>
      <c r="AF20" s="1">
        <v>452545.9375</v>
      </c>
      <c r="AI20">
        <v>2021</v>
      </c>
      <c r="AJ20" s="1">
        <v>24066670</v>
      </c>
      <c r="AK20" s="1">
        <v>148368.59375</v>
      </c>
    </row>
    <row r="21" spans="1:37" x14ac:dyDescent="0.35">
      <c r="A21">
        <v>2022</v>
      </c>
      <c r="B21" s="1">
        <v>263967152</v>
      </c>
      <c r="C21" s="1">
        <v>809215.5</v>
      </c>
      <c r="F21">
        <v>2022</v>
      </c>
      <c r="G21" s="1">
        <v>134534928</v>
      </c>
      <c r="H21" s="1">
        <v>486144.03125</v>
      </c>
      <c r="I21" s="1">
        <v>129432232</v>
      </c>
      <c r="J21" s="1">
        <v>323071.4375</v>
      </c>
      <c r="M21">
        <v>2022</v>
      </c>
      <c r="N21" s="1">
        <v>37946860</v>
      </c>
      <c r="O21" s="2">
        <v>140173.328125</v>
      </c>
      <c r="P21" s="1">
        <v>127159704</v>
      </c>
      <c r="Q21" s="1">
        <v>303553.9375</v>
      </c>
      <c r="R21" s="1">
        <v>98860592</v>
      </c>
      <c r="S21" s="1">
        <v>365488.1875</v>
      </c>
      <c r="V21">
        <v>2022</v>
      </c>
      <c r="W21" s="1">
        <v>164391648</v>
      </c>
      <c r="X21" s="1">
        <v>580960.75</v>
      </c>
      <c r="Y21" s="1">
        <v>46728496</v>
      </c>
      <c r="Z21" s="1">
        <v>63270.859375</v>
      </c>
      <c r="AA21" s="1">
        <v>35181612</v>
      </c>
      <c r="AB21" s="1">
        <v>164983.84375</v>
      </c>
      <c r="AC21" s="1">
        <v>19958344</v>
      </c>
      <c r="AD21" s="1">
        <v>0</v>
      </c>
      <c r="AE21" s="1">
        <v>79617160</v>
      </c>
      <c r="AF21" s="1">
        <v>228254.703125</v>
      </c>
      <c r="AI21">
        <v>2022</v>
      </c>
      <c r="AJ21" s="1">
        <v>24608148</v>
      </c>
      <c r="AK21" s="1">
        <v>96118.8203125</v>
      </c>
    </row>
    <row r="22" spans="1:37" x14ac:dyDescent="0.35">
      <c r="A22">
        <v>2023</v>
      </c>
      <c r="B22" s="1">
        <v>268026976</v>
      </c>
      <c r="C22" s="1">
        <v>1412482.25</v>
      </c>
      <c r="F22">
        <v>2023</v>
      </c>
      <c r="G22" s="1">
        <v>136705216</v>
      </c>
      <c r="H22" s="1">
        <v>931491.0625</v>
      </c>
      <c r="I22" s="1">
        <v>131321752</v>
      </c>
      <c r="J22" s="1">
        <v>480991.21875</v>
      </c>
      <c r="M22">
        <v>2023</v>
      </c>
      <c r="N22" s="1">
        <v>40419684</v>
      </c>
      <c r="O22" s="2">
        <v>640147.5625</v>
      </c>
      <c r="P22" s="1">
        <v>127955760</v>
      </c>
      <c r="Q22" s="1">
        <v>406994.75</v>
      </c>
      <c r="R22" s="1">
        <v>99651528</v>
      </c>
      <c r="S22" s="1">
        <v>365339.9375</v>
      </c>
      <c r="V22">
        <v>2023</v>
      </c>
      <c r="W22" s="1">
        <v>165918656</v>
      </c>
      <c r="X22" s="1">
        <v>802657.0625</v>
      </c>
      <c r="Y22" s="1">
        <v>47713068</v>
      </c>
      <c r="Z22" s="1">
        <v>234514.40625</v>
      </c>
      <c r="AA22" s="1">
        <v>36580940</v>
      </c>
      <c r="AB22" s="1">
        <v>266084.125</v>
      </c>
      <c r="AC22" s="1">
        <v>20354294</v>
      </c>
      <c r="AD22" s="1">
        <v>109226.6484375</v>
      </c>
      <c r="AE22" s="1">
        <v>81754024</v>
      </c>
      <c r="AF22" s="1">
        <v>500598.53125</v>
      </c>
      <c r="AI22">
        <v>2023</v>
      </c>
      <c r="AJ22" s="1">
        <v>24412884</v>
      </c>
      <c r="AK22" s="1">
        <v>243866.546875</v>
      </c>
    </row>
    <row r="23" spans="1:37" x14ac:dyDescent="0.35">
      <c r="A23">
        <v>2024</v>
      </c>
      <c r="B23" s="1">
        <v>270459840</v>
      </c>
      <c r="C23" s="1">
        <v>648623.9375</v>
      </c>
      <c r="F23">
        <v>2024</v>
      </c>
      <c r="G23" s="1">
        <v>138472432</v>
      </c>
      <c r="H23" s="1">
        <v>462938.03125</v>
      </c>
      <c r="I23" s="1">
        <v>131987424</v>
      </c>
      <c r="J23" s="1">
        <v>185685.875</v>
      </c>
      <c r="M23">
        <v>2024</v>
      </c>
      <c r="N23" s="1">
        <v>40230764</v>
      </c>
      <c r="O23" s="2">
        <v>164078.203125</v>
      </c>
      <c r="P23" s="1">
        <v>128992344</v>
      </c>
      <c r="Q23" s="1">
        <v>213794.953125</v>
      </c>
      <c r="R23" s="1">
        <v>101236736</v>
      </c>
      <c r="S23" s="1">
        <v>270750.71875</v>
      </c>
      <c r="V23">
        <v>2024</v>
      </c>
      <c r="W23" s="1">
        <v>166101696</v>
      </c>
      <c r="X23" s="1">
        <v>340730.78125</v>
      </c>
      <c r="Y23" s="1">
        <v>49843196</v>
      </c>
      <c r="Z23" s="1">
        <v>285160.6875</v>
      </c>
      <c r="AA23" s="1">
        <v>35824044</v>
      </c>
      <c r="AB23" s="1">
        <v>0</v>
      </c>
      <c r="AC23" s="1">
        <v>20913690</v>
      </c>
      <c r="AD23" s="1">
        <v>22732.43359375</v>
      </c>
      <c r="AE23" s="1">
        <v>83444464</v>
      </c>
      <c r="AF23" s="1">
        <v>285160.6875</v>
      </c>
      <c r="AI23">
        <v>2024</v>
      </c>
      <c r="AJ23" s="1">
        <v>25675186</v>
      </c>
      <c r="AK23" s="1">
        <v>64579.0078125</v>
      </c>
    </row>
    <row r="24" spans="1:37" x14ac:dyDescent="0.35">
      <c r="K24" t="s">
        <v>105</v>
      </c>
      <c r="T24" t="s">
        <v>105</v>
      </c>
    </row>
    <row r="25" spans="1:37" x14ac:dyDescent="0.35">
      <c r="A25" t="s">
        <v>96</v>
      </c>
      <c r="B25" s="2">
        <f>SUM(B2:B23)</f>
        <v>5390422208</v>
      </c>
      <c r="C25" s="2">
        <f>SUM(C2:C23)</f>
        <v>25014623.25</v>
      </c>
      <c r="G25" s="2">
        <f>SUM(G2:G23)</f>
        <v>2779481664</v>
      </c>
      <c r="H25" s="2">
        <f t="shared" ref="H25:J25" si="0">SUM(H2:H23)</f>
        <v>14714236.5625</v>
      </c>
      <c r="I25" s="2">
        <f t="shared" si="0"/>
        <v>2610940568</v>
      </c>
      <c r="J25" s="2">
        <f t="shared" si="0"/>
        <v>10300386.328125</v>
      </c>
      <c r="K25" s="10">
        <f>SUM(I25+G25)/B25</f>
        <v>1.0000000044523414</v>
      </c>
      <c r="N25" s="2">
        <f>SUM(N2:N23)</f>
        <v>839122514</v>
      </c>
      <c r="O25" s="2">
        <f t="shared" ref="O25:S25" si="1">SUM(O2:O23)</f>
        <v>8720975.3359375</v>
      </c>
      <c r="P25" s="2">
        <f t="shared" si="1"/>
        <v>2744838320</v>
      </c>
      <c r="Q25" s="2">
        <f t="shared" si="1"/>
        <v>10071090.46875</v>
      </c>
      <c r="R25" s="2">
        <f t="shared" si="1"/>
        <v>1806461436</v>
      </c>
      <c r="S25" s="2">
        <f t="shared" si="1"/>
        <v>6222557.1796875</v>
      </c>
      <c r="T25" s="10">
        <f>SUM(N25,P25,R25)/B25</f>
        <v>1.0000000115018819</v>
      </c>
      <c r="W25" s="2">
        <f>SUM(W2:W23)</f>
        <v>3595718208</v>
      </c>
      <c r="X25" s="2">
        <f t="shared" ref="X25:AE25" si="2">SUM(X2:X23)</f>
        <v>16436653.875</v>
      </c>
      <c r="Y25" s="2">
        <f t="shared" si="2"/>
        <v>827106532</v>
      </c>
      <c r="Z25" s="2">
        <f t="shared" si="2"/>
        <v>4238776.57421875</v>
      </c>
      <c r="AA25" s="2">
        <f t="shared" si="2"/>
        <v>682128766</v>
      </c>
      <c r="AB25" s="2">
        <f t="shared" si="2"/>
        <v>3778792.59375</v>
      </c>
      <c r="AC25" s="2">
        <f t="shared" si="2"/>
        <v>314611621</v>
      </c>
      <c r="AD25" s="2">
        <f t="shared" si="2"/>
        <v>705102.7861328125</v>
      </c>
      <c r="AE25" s="2">
        <f t="shared" si="2"/>
        <v>1480092400</v>
      </c>
      <c r="AF25" s="2">
        <f>SUM(AF2:AF23)</f>
        <v>7872866.25</v>
      </c>
      <c r="AG25" s="5"/>
      <c r="AJ25" s="2">
        <f>SUM(AJ2:AJ23)</f>
        <v>528461618</v>
      </c>
      <c r="AK25" s="2">
        <f>SUM(AK2:AK23)</f>
        <v>4097999.21875</v>
      </c>
    </row>
    <row r="26" spans="1:37" x14ac:dyDescent="0.35">
      <c r="A26" t="s">
        <v>163</v>
      </c>
      <c r="C26" s="40">
        <f>C25/B25</f>
        <v>4.6405684535944982E-3</v>
      </c>
      <c r="H26" s="40">
        <f>H25/G25</f>
        <v>5.2938779028764982E-3</v>
      </c>
      <c r="J26" s="40">
        <f>J25/I25</f>
        <v>3.9450864774050265E-3</v>
      </c>
      <c r="K26" s="10">
        <f>(H25+J25)/C25</f>
        <v>0.99999998563340342</v>
      </c>
      <c r="O26" s="40">
        <f>O25/N25</f>
        <v>1.0392970264098408E-2</v>
      </c>
      <c r="Q26" s="40">
        <f>Q25/P25</f>
        <v>3.669101526078228E-3</v>
      </c>
      <c r="S26" s="40">
        <f>S25/R25</f>
        <v>3.4446111362697808E-3</v>
      </c>
      <c r="X26" s="40">
        <f>X25/W25</f>
        <v>4.5711740810029568E-3</v>
      </c>
      <c r="Y26" s="40"/>
      <c r="Z26" s="40">
        <f>Z25/Y25</f>
        <v>5.1248254127181161E-3</v>
      </c>
      <c r="AB26" s="40">
        <f>AB25/AA25</f>
        <v>5.5397056715681741E-3</v>
      </c>
      <c r="AD26" s="40">
        <f>AD25/AC25</f>
        <v>2.2411848103119259E-3</v>
      </c>
      <c r="AF26" s="40">
        <f>AF25/AE25</f>
        <v>5.3191721341181129E-3</v>
      </c>
    </row>
    <row r="27" spans="1:37" x14ac:dyDescent="0.35">
      <c r="G27" t="s">
        <v>164</v>
      </c>
      <c r="H27">
        <f>H26/J26</f>
        <v>1.3418914726448965</v>
      </c>
      <c r="Z27" s="31">
        <f>Z26/$X26</f>
        <v>1.1211179714235873</v>
      </c>
      <c r="AB27">
        <f>AB26/$X26</f>
        <v>1.2118780806424052</v>
      </c>
      <c r="AD27">
        <f>AD26/$X26</f>
        <v>0.4902864713960291</v>
      </c>
      <c r="AF27">
        <f>AF26/$X26</f>
        <v>1.1636336835702041</v>
      </c>
    </row>
    <row r="28" spans="1:37" x14ac:dyDescent="0.35">
      <c r="A28" s="3" t="s">
        <v>114</v>
      </c>
      <c r="B28" s="4">
        <f>B25/$B25</f>
        <v>1</v>
      </c>
      <c r="C28" s="4">
        <f>C25/$C25</f>
        <v>1</v>
      </c>
      <c r="G28" s="4">
        <f>G25/$B25</f>
        <v>0.51563338765466882</v>
      </c>
      <c r="H28" s="4">
        <f>H25/$C25</f>
        <v>0.58822539182156186</v>
      </c>
      <c r="I28" s="4">
        <f>I25/$B25</f>
        <v>0.48436661679767257</v>
      </c>
      <c r="J28" s="4">
        <f>J25/$C25</f>
        <v>0.41177459381184162</v>
      </c>
      <c r="N28" s="4">
        <f>N25/$B25</f>
        <v>0.15566916312318665</v>
      </c>
      <c r="O28" s="4">
        <f>O25/$C25</f>
        <v>0.3486350863164609</v>
      </c>
      <c r="P28" s="4">
        <f>P25/$B25</f>
        <v>0.50920655453043129</v>
      </c>
      <c r="Q28" s="4">
        <f>Q25/$C25</f>
        <v>0.40260812118167721</v>
      </c>
      <c r="R28" s="4">
        <f>R25/$B25</f>
        <v>0.33512429384826398</v>
      </c>
      <c r="S28" s="4">
        <f>S25/$C25</f>
        <v>0.24875678188307312</v>
      </c>
      <c r="W28" s="4">
        <f>W25/$B25</f>
        <v>0.66705687778288403</v>
      </c>
      <c r="X28" s="4">
        <f>X25/$C25</f>
        <v>0.65708180813796591</v>
      </c>
      <c r="Y28" s="4">
        <f>Y25/$B25</f>
        <v>0.15344002753114214</v>
      </c>
      <c r="Z28" s="4">
        <f>Z25/$C25</f>
        <v>0.16945194544230244</v>
      </c>
      <c r="AA28" s="4">
        <f>AA25/$B25</f>
        <v>0.12654458958477191</v>
      </c>
      <c r="AB28" s="4">
        <f>AB25/$C25</f>
        <v>0.15106334226920648</v>
      </c>
      <c r="AC28" s="4">
        <f>AC25/$B25</f>
        <v>5.8364931142699833E-2</v>
      </c>
      <c r="AD28" s="4">
        <f>AD25/$C25</f>
        <v>2.8187623658605873E-2</v>
      </c>
      <c r="AE28" s="4">
        <f>AE25/$B25</f>
        <v>0.27457819497021485</v>
      </c>
      <c r="AF28" s="4">
        <f>AF25/$C25</f>
        <v>0.31473055465666466</v>
      </c>
      <c r="AJ28" s="4">
        <f>AJ25/$B25</f>
        <v>9.8037147668266655E-2</v>
      </c>
      <c r="AK28" s="4">
        <f>AK25/$C25</f>
        <v>0.16382414309398005</v>
      </c>
    </row>
    <row r="29" spans="1:37" ht="29" x14ac:dyDescent="0.35">
      <c r="A29" s="3" t="s">
        <v>115</v>
      </c>
      <c r="C29" s="4">
        <f>C28/B28-1</f>
        <v>0</v>
      </c>
      <c r="H29" s="4">
        <f>H28/G28-1</f>
        <v>0.14078220283033627</v>
      </c>
      <c r="J29" s="4">
        <f>J28/I28-1</f>
        <v>-0.14986999613178087</v>
      </c>
      <c r="O29" s="4">
        <f>O28/N28-1</f>
        <v>1.2395899054238075</v>
      </c>
      <c r="Q29" s="4">
        <f>Q28/P28-1</f>
        <v>-0.20934222546890546</v>
      </c>
      <c r="S29" s="4">
        <f>S28/R28-1</f>
        <v>-0.25771784842401169</v>
      </c>
      <c r="X29" s="4">
        <f>X28/W28-1</f>
        <v>-1.4953851728615075E-2</v>
      </c>
      <c r="Z29" s="4">
        <f>Z28/Y28-1</f>
        <v>0.10435293950863334</v>
      </c>
      <c r="AB29" s="4">
        <f>AB28/AA28-1</f>
        <v>0.19375583551132003</v>
      </c>
      <c r="AD29" s="4">
        <f>AD28/AC28-1</f>
        <v>-0.5170451998017731</v>
      </c>
      <c r="AF29" s="4">
        <f>AF28/AE28-1</f>
        <v>0.14623287799967288</v>
      </c>
      <c r="AK29" s="4">
        <f>AK28/AJ28-1</f>
        <v>0.67104150814668984</v>
      </c>
    </row>
    <row r="32" spans="1:37" x14ac:dyDescent="0.35">
      <c r="B32" s="1"/>
      <c r="C32" s="1"/>
      <c r="G32" s="1"/>
      <c r="H32" s="1"/>
      <c r="I32" s="1"/>
      <c r="J32" s="1"/>
    </row>
    <row r="33" spans="1:37" x14ac:dyDescent="0.35">
      <c r="A33" t="s">
        <v>156</v>
      </c>
      <c r="B33" s="1">
        <f>AVERAGE(B21:B23)</f>
        <v>267484656</v>
      </c>
      <c r="C33" s="1">
        <f>AVERAGE(C21:C23)</f>
        <v>956773.89583333337</v>
      </c>
      <c r="F33" t="s">
        <v>156</v>
      </c>
      <c r="G33" s="1">
        <f>AVERAGE(G21:G23)</f>
        <v>136570858.66666666</v>
      </c>
      <c r="H33" s="1">
        <f t="shared" ref="H33:I33" si="3">AVERAGE(H21:H23)</f>
        <v>626857.70833333337</v>
      </c>
      <c r="I33" s="1">
        <f t="shared" si="3"/>
        <v>130913802.66666667</v>
      </c>
      <c r="J33" s="1">
        <f>AVERAGE(J21:J23)</f>
        <v>329916.17708333331</v>
      </c>
      <c r="M33" t="s">
        <v>156</v>
      </c>
      <c r="N33" s="1">
        <f t="shared" ref="N33:R33" si="4">AVERAGE(N21:N23)</f>
        <v>39532436</v>
      </c>
      <c r="O33" s="1">
        <f t="shared" si="4"/>
        <v>314799.69791666669</v>
      </c>
      <c r="P33" s="1">
        <f t="shared" si="4"/>
        <v>128035936</v>
      </c>
      <c r="Q33" s="1">
        <f t="shared" si="4"/>
        <v>308114.546875</v>
      </c>
      <c r="R33" s="1">
        <f t="shared" si="4"/>
        <v>99916285.333333328</v>
      </c>
      <c r="S33" s="1">
        <f>AVERAGE(S21:S23)</f>
        <v>333859.61458333331</v>
      </c>
      <c r="V33" t="s">
        <v>156</v>
      </c>
      <c r="W33" s="1">
        <f>AVERAGE(W21:W23)</f>
        <v>165470666.66666666</v>
      </c>
      <c r="X33" s="1">
        <f t="shared" ref="X33:AF33" si="5">AVERAGE(X21:X23)</f>
        <v>574782.86458333337</v>
      </c>
      <c r="Y33" s="1">
        <f t="shared" si="5"/>
        <v>48094920</v>
      </c>
      <c r="Z33" s="1">
        <f t="shared" si="5"/>
        <v>194315.31770833334</v>
      </c>
      <c r="AA33" s="1">
        <f t="shared" si="5"/>
        <v>35862198.666666664</v>
      </c>
      <c r="AB33" s="1">
        <f>AVERAGE(AB21:AB23)</f>
        <v>143689.32291666666</v>
      </c>
      <c r="AC33" s="1">
        <f t="shared" si="5"/>
        <v>20408776</v>
      </c>
      <c r="AD33" s="1">
        <f t="shared" si="5"/>
        <v>43986.360677083336</v>
      </c>
      <c r="AE33" s="1">
        <f t="shared" si="5"/>
        <v>81605216</v>
      </c>
      <c r="AF33" s="1">
        <f t="shared" si="5"/>
        <v>338004.640625</v>
      </c>
      <c r="AI33" t="s">
        <v>156</v>
      </c>
      <c r="AJ33" s="1">
        <f>AVERAGE(AJ21:AJ23)</f>
        <v>24898739.333333332</v>
      </c>
      <c r="AK33" s="1">
        <f>AVERAGE(AK21:AK23)</f>
        <v>134854.79166666666</v>
      </c>
    </row>
    <row r="34" spans="1:37" x14ac:dyDescent="0.35">
      <c r="A34" t="s">
        <v>157</v>
      </c>
      <c r="C34" s="12">
        <f>C33/B33</f>
        <v>3.5769300196170258E-3</v>
      </c>
      <c r="F34" t="s">
        <v>157</v>
      </c>
      <c r="H34" s="12">
        <f>H33/G33</f>
        <v>4.5899814532419925E-3</v>
      </c>
      <c r="J34" s="12">
        <f>J33/I33</f>
        <v>2.5201023143706812E-3</v>
      </c>
      <c r="K34" s="41"/>
      <c r="M34" t="s">
        <v>157</v>
      </c>
      <c r="O34" s="12">
        <f>O33/N33</f>
        <v>7.9630736116708487E-3</v>
      </c>
      <c r="Q34" s="12">
        <f>Q33/P33</f>
        <v>2.4064692812102379E-3</v>
      </c>
      <c r="S34" s="12">
        <f>S33/R33</f>
        <v>3.341393382165235E-3</v>
      </c>
      <c r="V34" t="s">
        <v>157</v>
      </c>
      <c r="X34" s="12">
        <f>X33/W33</f>
        <v>3.4736239126975177E-3</v>
      </c>
      <c r="Z34" s="12">
        <f>Z33/Y33</f>
        <v>4.0402461987322849E-3</v>
      </c>
      <c r="AB34" s="12">
        <f>AB33/AA33</f>
        <v>4.0067070134833524E-3</v>
      </c>
      <c r="AD34" s="12">
        <f>AD33/AC33</f>
        <v>2.1552669634417733E-3</v>
      </c>
      <c r="AF34" s="12">
        <f>AF33/AE33</f>
        <v>4.1419489732739635E-3</v>
      </c>
      <c r="AI34" t="s">
        <v>157</v>
      </c>
      <c r="AK34" s="12">
        <f>AK33/AJ33</f>
        <v>5.416129301218436E-3</v>
      </c>
    </row>
    <row r="35" spans="1:37" x14ac:dyDescent="0.35">
      <c r="G35" s="4"/>
      <c r="H35" s="4"/>
      <c r="I35" s="4"/>
      <c r="J35" s="4"/>
    </row>
    <row r="36" spans="1:37" x14ac:dyDescent="0.35">
      <c r="F36" t="s">
        <v>158</v>
      </c>
      <c r="G36" s="4">
        <f>G33/$B33</f>
        <v>0.51057455298171073</v>
      </c>
      <c r="H36" s="4">
        <f>H33/$C33</f>
        <v>0.65517852343510197</v>
      </c>
      <c r="I36" s="4">
        <f>I33/$B33</f>
        <v>0.48942546695712769</v>
      </c>
      <c r="J36" s="4">
        <f>J33/$C33</f>
        <v>0.34482146567761662</v>
      </c>
      <c r="M36" t="s">
        <v>158</v>
      </c>
      <c r="N36" s="4">
        <f>N33/$B33</f>
        <v>0.14779328500996333</v>
      </c>
      <c r="O36" s="4">
        <f>O33/$C33</f>
        <v>0.3290220388407249</v>
      </c>
      <c r="P36" s="4">
        <f>P33/$B33</f>
        <v>0.47866646975069854</v>
      </c>
      <c r="Q36" s="4">
        <f>Q33/$C33</f>
        <v>0.32203485924606839</v>
      </c>
      <c r="R36" s="4">
        <f>R33/$B33</f>
        <v>0.37354025022404774</v>
      </c>
      <c r="S36" s="4">
        <f>S33/$C33</f>
        <v>0.34894306380772167</v>
      </c>
      <c r="T36" s="4"/>
      <c r="U36" s="4"/>
      <c r="V36" t="s">
        <v>158</v>
      </c>
      <c r="W36" s="4">
        <f>W33/$B33</f>
        <v>0.61861741582166363</v>
      </c>
      <c r="X36" s="4">
        <f>X33/$C33</f>
        <v>0.60075098943069249</v>
      </c>
      <c r="Y36" s="4">
        <f>Y33/$B33</f>
        <v>0.17980440717317259</v>
      </c>
      <c r="Z36" s="4">
        <f>Z33/$C33</f>
        <v>0.20309429276296057</v>
      </c>
      <c r="AA36" s="4">
        <f>AA33/$B33</f>
        <v>0.13407198455027142</v>
      </c>
      <c r="AB36" s="4">
        <f>AB33/$C33</f>
        <v>0.15018106528869682</v>
      </c>
      <c r="AC36" s="4">
        <f>AC33/$B33</f>
        <v>7.6298866279641844E-2</v>
      </c>
      <c r="AD36" s="4">
        <f>AD33/$C33</f>
        <v>4.5973621216715978E-2</v>
      </c>
      <c r="AE36" s="4">
        <f>AE33/$B33</f>
        <v>0.30508372786811366</v>
      </c>
      <c r="AF36" s="4">
        <f>AF33/$C33</f>
        <v>0.35327535805165738</v>
      </c>
      <c r="AI36" t="s">
        <v>158</v>
      </c>
      <c r="AJ36" s="4">
        <f>AJ33/$B33</f>
        <v>9.3084738787159935E-2</v>
      </c>
      <c r="AK36" s="4">
        <f>AK33/$C33</f>
        <v>0.14094739860059674</v>
      </c>
    </row>
    <row r="37" spans="1:37" x14ac:dyDescent="0.35">
      <c r="F37" t="s">
        <v>159</v>
      </c>
      <c r="H37" s="33">
        <f>H36/G36</f>
        <v>1.2832181306508847</v>
      </c>
      <c r="J37" s="33">
        <f>J36/I36</f>
        <v>0.7045433655535992</v>
      </c>
      <c r="M37" t="s">
        <v>159</v>
      </c>
      <c r="O37" s="33">
        <f>O36/N36</f>
        <v>2.2262313123261603</v>
      </c>
      <c r="Q37" s="33">
        <f>Q36/P36</f>
        <v>0.67277505235282553</v>
      </c>
      <c r="S37" s="33">
        <f>S36/R36</f>
        <v>0.93415117540459747</v>
      </c>
      <c r="U37" s="33"/>
      <c r="V37" t="s">
        <v>159</v>
      </c>
      <c r="X37" s="33">
        <f>X36/W36</f>
        <v>0.97111877885422848</v>
      </c>
      <c r="Z37" s="33">
        <f>Z36/Y36</f>
        <v>1.1295290029646332</v>
      </c>
      <c r="AB37" s="33">
        <f>AB36/AA36</f>
        <v>1.1201524747504963</v>
      </c>
      <c r="AD37" s="33">
        <f>AD36/AC36</f>
        <v>0.60254658369652225</v>
      </c>
      <c r="AF37" s="33">
        <f>AF36/AE36</f>
        <v>1.1579619815199609</v>
      </c>
      <c r="AI37" t="s">
        <v>159</v>
      </c>
      <c r="AK37" s="33">
        <f>AK36/AJ36</f>
        <v>1.5141837473796398</v>
      </c>
    </row>
    <row r="38" spans="1:37" x14ac:dyDescent="0.35">
      <c r="H38" s="4"/>
      <c r="X38" s="24">
        <f>X37/$X37-1</f>
        <v>0</v>
      </c>
      <c r="Z38" s="24">
        <f>Z37/$X37-1</f>
        <v>0.16312136842550262</v>
      </c>
      <c r="AB38" s="24">
        <f>AB37/$X37-1</f>
        <v>0.15346598082688168</v>
      </c>
      <c r="AF38" s="24">
        <f>AF37/$X37-1</f>
        <v>0.19239994811569683</v>
      </c>
    </row>
    <row r="39" spans="1:37" x14ac:dyDescent="0.35">
      <c r="H39" s="31"/>
      <c r="I39" s="31"/>
      <c r="J39" s="31"/>
    </row>
    <row r="40" spans="1:37" x14ac:dyDescent="0.35">
      <c r="H40" s="24"/>
    </row>
    <row r="41" spans="1:37" x14ac:dyDescent="0.35">
      <c r="AJ41" s="4">
        <f>AJ23/B23</f>
        <v>9.493160241461357E-2</v>
      </c>
      <c r="AK41" s="4">
        <f>AK23/C23</f>
        <v>9.9563096701931392E-2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2382E-1D26-483E-9E93-10B32B12AB68}">
  <dimension ref="A1:F24"/>
  <sheetViews>
    <sheetView workbookViewId="0">
      <selection activeCell="D5" sqref="D5"/>
    </sheetView>
  </sheetViews>
  <sheetFormatPr defaultRowHeight="14.5" x14ac:dyDescent="0.35"/>
  <cols>
    <col min="1" max="1" width="51.54296875" bestFit="1" customWidth="1"/>
    <col min="2" max="6" width="22.90625" customWidth="1"/>
  </cols>
  <sheetData>
    <row r="1" spans="1:6" ht="43.5" x14ac:dyDescent="0.35">
      <c r="A1" s="3" t="s">
        <v>172</v>
      </c>
      <c r="B1" s="3" t="s">
        <v>173</v>
      </c>
      <c r="C1" s="45" t="s">
        <v>174</v>
      </c>
      <c r="D1" s="3" t="s">
        <v>175</v>
      </c>
      <c r="E1" s="3" t="s">
        <v>176</v>
      </c>
      <c r="F1" s="3" t="s">
        <v>177</v>
      </c>
    </row>
    <row r="2" spans="1:6" x14ac:dyDescent="0.35">
      <c r="A2" t="s">
        <v>178</v>
      </c>
      <c r="B2" s="46">
        <v>0</v>
      </c>
      <c r="C2" s="47">
        <v>0</v>
      </c>
      <c r="D2" s="20">
        <v>5.6472700000000001E-2</v>
      </c>
      <c r="E2" s="20">
        <v>0.20712242942995668</v>
      </c>
      <c r="F2" s="20">
        <v>5.5860577594480085E-2</v>
      </c>
    </row>
    <row r="3" spans="1:6" x14ac:dyDescent="0.35">
      <c r="A3" t="s">
        <v>179</v>
      </c>
      <c r="B3" s="46">
        <v>16.41</v>
      </c>
      <c r="C3" s="47">
        <v>34130</v>
      </c>
      <c r="D3" s="20">
        <v>5.00829E-2</v>
      </c>
      <c r="E3" s="20">
        <v>4.202566178028834E-2</v>
      </c>
      <c r="F3" s="20">
        <v>5.0115630899456982E-2</v>
      </c>
    </row>
    <row r="4" spans="1:6" x14ac:dyDescent="0.35">
      <c r="A4" t="s">
        <v>180</v>
      </c>
      <c r="B4" s="46">
        <v>16.88</v>
      </c>
      <c r="C4" s="47">
        <v>35110</v>
      </c>
      <c r="D4" s="20">
        <v>3.2897000000000003E-2</v>
      </c>
      <c r="E4" s="20">
        <v>9.0838744810959091E-2</v>
      </c>
      <c r="F4" s="20">
        <v>3.2661579283488056E-2</v>
      </c>
    </row>
    <row r="5" spans="1:6" x14ac:dyDescent="0.35">
      <c r="A5" t="s">
        <v>181</v>
      </c>
      <c r="B5" s="46">
        <v>17.670000000000002</v>
      </c>
      <c r="C5" s="47">
        <v>36750</v>
      </c>
      <c r="D5" s="20">
        <v>6.3968999999999996E-3</v>
      </c>
      <c r="E5" s="20">
        <v>1.638134099371626E-2</v>
      </c>
      <c r="F5" s="20">
        <v>6.3562860827462648E-3</v>
      </c>
    </row>
    <row r="6" spans="1:6" x14ac:dyDescent="0.35">
      <c r="A6" t="s">
        <v>182</v>
      </c>
      <c r="B6" s="46">
        <v>17.690000000000001</v>
      </c>
      <c r="C6" s="47">
        <v>36790</v>
      </c>
      <c r="D6" s="20">
        <v>3.5138700000000002E-2</v>
      </c>
      <c r="E6" s="20">
        <v>4.9694534631681268E-2</v>
      </c>
      <c r="F6" s="20">
        <v>3.5079582180643797E-2</v>
      </c>
    </row>
    <row r="7" spans="1:6" x14ac:dyDescent="0.35">
      <c r="A7" t="s">
        <v>183</v>
      </c>
      <c r="B7" s="46">
        <v>17.87</v>
      </c>
      <c r="C7" s="47">
        <v>37180</v>
      </c>
      <c r="D7" s="20">
        <v>2.1672199999999999E-2</v>
      </c>
      <c r="E7" s="20">
        <v>3.036259789871117E-2</v>
      </c>
      <c r="F7" s="20">
        <v>2.1636909827573769E-2</v>
      </c>
    </row>
    <row r="8" spans="1:6" x14ac:dyDescent="0.35">
      <c r="A8" t="s">
        <v>184</v>
      </c>
      <c r="B8" s="46">
        <v>18.010000000000002</v>
      </c>
      <c r="C8" s="47">
        <v>37460</v>
      </c>
      <c r="D8" s="20">
        <v>9.89429E-2</v>
      </c>
      <c r="E8" s="20">
        <v>7.1251883812307376E-2</v>
      </c>
      <c r="F8" s="20">
        <v>9.9055404397478272E-2</v>
      </c>
    </row>
    <row r="9" spans="1:6" x14ac:dyDescent="0.35">
      <c r="A9" t="s">
        <v>185</v>
      </c>
      <c r="B9" s="46">
        <v>20.55</v>
      </c>
      <c r="C9" s="47">
        <v>42740</v>
      </c>
      <c r="D9" s="20">
        <v>5.8219300000000002E-2</v>
      </c>
      <c r="E9" s="20">
        <v>5.9393873507733855E-2</v>
      </c>
      <c r="F9" s="20">
        <v>5.8214556611624446E-2</v>
      </c>
    </row>
    <row r="10" spans="1:6" x14ac:dyDescent="0.35">
      <c r="A10" t="s">
        <v>186</v>
      </c>
      <c r="B10" s="46">
        <v>22.09</v>
      </c>
      <c r="C10" s="47">
        <v>45960</v>
      </c>
      <c r="D10" s="20">
        <v>5.4580999999999998E-2</v>
      </c>
      <c r="E10" s="20">
        <v>4.3349772571304554E-2</v>
      </c>
      <c r="F10" s="20">
        <v>5.4626593087874008E-2</v>
      </c>
    </row>
    <row r="11" spans="1:6" x14ac:dyDescent="0.35">
      <c r="A11" t="s">
        <v>187</v>
      </c>
      <c r="B11" s="46">
        <v>22.27</v>
      </c>
      <c r="C11" s="47">
        <v>46320</v>
      </c>
      <c r="D11" s="20">
        <v>0.1166471</v>
      </c>
      <c r="E11" s="20">
        <v>9.181501950831053E-2</v>
      </c>
      <c r="F11" s="20">
        <v>0.1167480422233899</v>
      </c>
    </row>
    <row r="12" spans="1:6" x14ac:dyDescent="0.35">
      <c r="A12" t="s">
        <v>188</v>
      </c>
      <c r="B12" s="46">
        <v>24.32</v>
      </c>
      <c r="C12" s="47">
        <v>50580</v>
      </c>
      <c r="D12" s="20">
        <v>1.9598399999999998E-2</v>
      </c>
      <c r="E12" s="20">
        <v>7.2330203427884501E-3</v>
      </c>
      <c r="F12" s="20">
        <v>1.9648609085617063E-2</v>
      </c>
    </row>
    <row r="13" spans="1:6" x14ac:dyDescent="0.35">
      <c r="A13" t="s">
        <v>189</v>
      </c>
      <c r="B13" s="46">
        <v>27.66</v>
      </c>
      <c r="C13" s="47">
        <v>57530</v>
      </c>
      <c r="D13" s="20">
        <v>1.5939399999999999E-2</v>
      </c>
      <c r="E13" s="20">
        <v>1.7286732115750478E-2</v>
      </c>
      <c r="F13" s="20">
        <v>1.5933932399687697E-2</v>
      </c>
    </row>
    <row r="14" spans="1:6" x14ac:dyDescent="0.35">
      <c r="A14" t="s">
        <v>190</v>
      </c>
      <c r="B14" s="46">
        <v>27.99</v>
      </c>
      <c r="C14" s="47">
        <v>58230</v>
      </c>
      <c r="D14" s="20">
        <v>3.1660500000000001E-2</v>
      </c>
      <c r="E14" s="20">
        <v>9.0868179228518926E-3</v>
      </c>
      <c r="F14" s="20">
        <v>3.1752178176623382E-2</v>
      </c>
    </row>
    <row r="15" spans="1:6" x14ac:dyDescent="0.35">
      <c r="A15" t="s">
        <v>191</v>
      </c>
      <c r="B15" s="46">
        <v>28.06</v>
      </c>
      <c r="C15" s="47">
        <v>58360</v>
      </c>
      <c r="D15" s="20">
        <v>5.1564400000000003E-2</v>
      </c>
      <c r="E15" s="20">
        <v>4.1597514072243165E-2</v>
      </c>
      <c r="F15" s="20">
        <v>5.1604910167402269E-2</v>
      </c>
    </row>
    <row r="16" spans="1:6" x14ac:dyDescent="0.35">
      <c r="A16" t="s">
        <v>193</v>
      </c>
      <c r="B16" s="46">
        <v>28.47</v>
      </c>
      <c r="C16" s="47">
        <v>59220</v>
      </c>
      <c r="D16" s="20">
        <v>5.5860699999999999E-2</v>
      </c>
      <c r="E16" s="20">
        <v>6.5442282791081455E-2</v>
      </c>
      <c r="F16" s="20">
        <v>5.582177301165548E-2</v>
      </c>
    </row>
    <row r="17" spans="1:6" x14ac:dyDescent="0.35">
      <c r="A17" t="s">
        <v>192</v>
      </c>
      <c r="B17" s="46">
        <v>28.91</v>
      </c>
      <c r="C17" s="47">
        <v>60140</v>
      </c>
      <c r="D17" s="20">
        <v>1.9063500000000001E-2</v>
      </c>
      <c r="E17" s="20">
        <v>2.583229019521234E-2</v>
      </c>
      <c r="F17" s="20">
        <v>1.9036017937157628E-2</v>
      </c>
    </row>
    <row r="18" spans="1:6" x14ac:dyDescent="0.35">
      <c r="A18" t="s">
        <v>194</v>
      </c>
      <c r="B18" s="46">
        <v>37.97</v>
      </c>
      <c r="C18" s="47">
        <v>78980</v>
      </c>
      <c r="D18" s="20">
        <v>8.9957000000000006E-3</v>
      </c>
      <c r="E18" s="20">
        <v>7.126714151480678E-3</v>
      </c>
      <c r="F18" s="20">
        <v>9.0033420193844308E-3</v>
      </c>
    </row>
    <row r="19" spans="1:6" x14ac:dyDescent="0.35">
      <c r="A19" t="s">
        <v>195</v>
      </c>
      <c r="B19" s="46">
        <v>38.9</v>
      </c>
      <c r="C19" s="47">
        <v>80920</v>
      </c>
      <c r="D19" s="20">
        <v>4.4876699999999999E-2</v>
      </c>
      <c r="E19" s="20">
        <v>2.5035394522118816E-2</v>
      </c>
      <c r="F19" s="20">
        <v>4.4957299783595035E-2</v>
      </c>
    </row>
    <row r="20" spans="1:6" x14ac:dyDescent="0.35">
      <c r="A20" t="s">
        <v>196</v>
      </c>
      <c r="B20" s="46">
        <v>39.950000000000003</v>
      </c>
      <c r="C20" s="47">
        <v>83090</v>
      </c>
      <c r="D20" s="20">
        <v>5.37283E-2</v>
      </c>
      <c r="E20" s="20">
        <v>3.0987479419620878E-2</v>
      </c>
      <c r="F20" s="20">
        <v>5.3820686208746721E-2</v>
      </c>
    </row>
    <row r="21" spans="1:6" x14ac:dyDescent="0.35">
      <c r="A21" t="s">
        <v>197</v>
      </c>
      <c r="B21" s="46">
        <v>46.79</v>
      </c>
      <c r="C21" s="47">
        <v>97310</v>
      </c>
      <c r="D21" s="20">
        <v>1.92634E-2</v>
      </c>
      <c r="E21" s="20">
        <v>4.5549385108241197E-3</v>
      </c>
      <c r="F21" s="20">
        <v>1.9323188110677122E-2</v>
      </c>
    </row>
    <row r="22" spans="1:6" x14ac:dyDescent="0.35">
      <c r="A22" t="s">
        <v>198</v>
      </c>
      <c r="B22" s="46">
        <v>48.07</v>
      </c>
      <c r="C22" s="47">
        <v>99990</v>
      </c>
      <c r="D22" s="20">
        <v>1.12794E-2</v>
      </c>
      <c r="E22" s="20">
        <v>4.7565880144644721E-3</v>
      </c>
      <c r="F22" s="20">
        <v>1.1305873823669833E-2</v>
      </c>
    </row>
    <row r="23" spans="1:6" x14ac:dyDescent="0.35">
      <c r="A23" t="s">
        <v>199</v>
      </c>
      <c r="B23" s="46">
        <v>50.89</v>
      </c>
      <c r="C23" s="47">
        <v>105850</v>
      </c>
      <c r="D23" s="20">
        <v>2.81211E-2</v>
      </c>
      <c r="E23" s="20">
        <v>3.6049769351354155E-3</v>
      </c>
      <c r="F23" s="20">
        <v>2.822068194785135E-2</v>
      </c>
    </row>
    <row r="24" spans="1:6" x14ac:dyDescent="0.35">
      <c r="A24" t="s">
        <v>200</v>
      </c>
      <c r="B24" s="46">
        <v>58.7</v>
      </c>
      <c r="C24" s="47">
        <v>122090</v>
      </c>
      <c r="D24" s="20">
        <v>0.10899780000000001</v>
      </c>
      <c r="E24" s="20">
        <v>5.5219392061458566E-2</v>
      </c>
      <c r="F24" s="20">
        <v>0.1092163451391764</v>
      </c>
    </row>
  </sheetData>
  <autoFilter ref="A1:F1" xr:uid="{7E62382E-1D26-483E-9E93-10B32B12AB68}">
    <sortState xmlns:xlrd2="http://schemas.microsoft.com/office/spreadsheetml/2017/richdata2" ref="A2:F24">
      <sortCondition ref="B1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18368-C4F3-4E09-A390-05C107E62212}">
  <dimension ref="A1:AE81"/>
  <sheetViews>
    <sheetView topLeftCell="A28" zoomScale="85" zoomScaleNormal="85" workbookViewId="0">
      <selection activeCell="U56" sqref="U56"/>
    </sheetView>
  </sheetViews>
  <sheetFormatPr defaultRowHeight="14.5" x14ac:dyDescent="0.35"/>
  <cols>
    <col min="3" max="3" width="12.453125" customWidth="1"/>
    <col min="4" max="4" width="14.08984375" customWidth="1"/>
    <col min="19" max="19" width="11.36328125" bestFit="1" customWidth="1"/>
    <col min="20" max="20" width="10.453125" customWidth="1"/>
    <col min="29" max="29" width="13.453125" customWidth="1"/>
  </cols>
  <sheetData>
    <row r="1" spans="1:13" s="3" customFormat="1" ht="102" thickBot="1" x14ac:dyDescent="0.4">
      <c r="A1" s="6" t="s">
        <v>24</v>
      </c>
      <c r="B1" s="6" t="s">
        <v>8</v>
      </c>
      <c r="C1" s="6" t="s">
        <v>25</v>
      </c>
      <c r="E1" s="6" t="s">
        <v>67</v>
      </c>
      <c r="F1" s="6" t="s">
        <v>213</v>
      </c>
      <c r="G1" s="6" t="s">
        <v>167</v>
      </c>
      <c r="H1" s="6" t="s">
        <v>212</v>
      </c>
      <c r="J1" s="6" t="s">
        <v>168</v>
      </c>
      <c r="K1" s="6" t="s">
        <v>213</v>
      </c>
      <c r="L1" s="6" t="s">
        <v>169</v>
      </c>
      <c r="M1" s="6" t="s">
        <v>212</v>
      </c>
    </row>
    <row r="2" spans="1:13" x14ac:dyDescent="0.35">
      <c r="A2">
        <v>2003</v>
      </c>
      <c r="B2" s="4">
        <v>0.2847122848033905</v>
      </c>
      <c r="C2" s="4">
        <v>0.52549803256988525</v>
      </c>
      <c r="D2" s="4"/>
      <c r="E2" s="4">
        <v>0.28422915935516357</v>
      </c>
      <c r="F2" s="4">
        <f>E2-B2</f>
        <v>-4.8312544822692871E-4</v>
      </c>
      <c r="G2" s="4">
        <v>0.28137674927711487</v>
      </c>
      <c r="H2" s="15">
        <f>G2-B2</f>
        <v>-3.3355355262756348E-3</v>
      </c>
      <c r="I2" s="4">
        <f>ABS(H2)</f>
        <v>3.3355355262756348E-3</v>
      </c>
      <c r="J2" s="4">
        <v>0.52408117055892944</v>
      </c>
      <c r="K2" s="4">
        <f>J2-$C2</f>
        <v>-1.4168620109558105E-3</v>
      </c>
      <c r="L2" s="4">
        <v>0.51557987928390503</v>
      </c>
      <c r="M2" s="14">
        <f>L2-$C2</f>
        <v>-9.9181532859802246E-3</v>
      </c>
    </row>
    <row r="3" spans="1:13" x14ac:dyDescent="0.35">
      <c r="A3">
        <v>2004</v>
      </c>
      <c r="B3" s="4">
        <v>0.29178029298782349</v>
      </c>
      <c r="C3" s="4">
        <v>0.53166311979293823</v>
      </c>
      <c r="D3" s="4"/>
      <c r="E3" s="4">
        <v>0.29171162843704224</v>
      </c>
      <c r="F3" s="4">
        <f t="shared" ref="F3:F23" si="0">E3-B3</f>
        <v>-6.866455078125E-5</v>
      </c>
      <c r="G3" s="4">
        <v>0.29130923748016357</v>
      </c>
      <c r="H3" s="15">
        <f t="shared" ref="H3:H23" si="1">G3-B3</f>
        <v>-4.7105550765991211E-4</v>
      </c>
      <c r="I3" s="4">
        <f t="shared" ref="I3:I23" si="2">ABS(H3)</f>
        <v>4.7105550765991211E-4</v>
      </c>
      <c r="J3" s="4">
        <v>0.52999222278594971</v>
      </c>
      <c r="K3" s="4">
        <f t="shared" ref="K3:K20" si="3">J3-$C3</f>
        <v>-1.6708970069885254E-3</v>
      </c>
      <c r="L3" s="4">
        <v>0.51996690034866333</v>
      </c>
      <c r="M3" s="14">
        <f t="shared" ref="M3:M20" si="4">L3-$C3</f>
        <v>-1.1696219444274902E-2</v>
      </c>
    </row>
    <row r="4" spans="1:13" x14ac:dyDescent="0.35">
      <c r="A4">
        <v>2005</v>
      </c>
      <c r="B4" s="4">
        <v>0.2869284451007843</v>
      </c>
      <c r="C4" s="4">
        <v>0.52806615829467773</v>
      </c>
      <c r="D4" s="4"/>
      <c r="E4" s="4">
        <v>0.28726139664649963</v>
      </c>
      <c r="F4" s="4">
        <f t="shared" si="0"/>
        <v>3.3295154571533203E-4</v>
      </c>
      <c r="G4" s="4">
        <v>0.28922620415687561</v>
      </c>
      <c r="H4" s="15">
        <f t="shared" si="1"/>
        <v>2.2977590560913086E-3</v>
      </c>
      <c r="I4" s="4">
        <f t="shared" si="2"/>
        <v>2.2977590560913086E-3</v>
      </c>
      <c r="J4" s="4">
        <v>0.52715635299682617</v>
      </c>
      <c r="K4" s="4">
        <f t="shared" si="3"/>
        <v>-9.098052978515625E-4</v>
      </c>
      <c r="L4" s="4">
        <v>0.52169764041900635</v>
      </c>
      <c r="M4" s="14">
        <f t="shared" si="4"/>
        <v>-6.3685178756713867E-3</v>
      </c>
    </row>
    <row r="5" spans="1:13" x14ac:dyDescent="0.35">
      <c r="A5">
        <v>2006</v>
      </c>
      <c r="B5" s="4">
        <v>0.28169441223144531</v>
      </c>
      <c r="C5" s="4">
        <v>0.52350151538848877</v>
      </c>
      <c r="D5" s="4"/>
      <c r="E5" s="4">
        <v>0.28324657678604126</v>
      </c>
      <c r="F5" s="4">
        <f t="shared" si="0"/>
        <v>1.5521645545959473E-3</v>
      </c>
      <c r="G5" s="4">
        <v>0.29237109422683716</v>
      </c>
      <c r="H5" s="15">
        <f t="shared" si="1"/>
        <v>1.0676681995391846E-2</v>
      </c>
      <c r="I5" s="4">
        <f t="shared" si="2"/>
        <v>1.0676681995391846E-2</v>
      </c>
      <c r="J5" s="4">
        <v>0.52312874794006348</v>
      </c>
      <c r="K5" s="4">
        <f t="shared" si="3"/>
        <v>-3.7276744842529297E-4</v>
      </c>
      <c r="L5" s="4">
        <v>0.52089208364486694</v>
      </c>
      <c r="M5" s="14">
        <f t="shared" si="4"/>
        <v>-2.6094317436218262E-3</v>
      </c>
    </row>
    <row r="6" spans="1:13" x14ac:dyDescent="0.35">
      <c r="A6">
        <v>2007</v>
      </c>
      <c r="B6" s="4">
        <v>0.27797245979309082</v>
      </c>
      <c r="C6" s="4">
        <v>0.52188330888748169</v>
      </c>
      <c r="D6" s="4"/>
      <c r="E6" s="4">
        <v>0.2778494656085968</v>
      </c>
      <c r="F6" s="4">
        <f t="shared" si="0"/>
        <v>-1.2299418449401855E-4</v>
      </c>
      <c r="G6" s="4">
        <v>0.27712327241897583</v>
      </c>
      <c r="H6" s="15">
        <f t="shared" si="1"/>
        <v>-8.4918737411499023E-4</v>
      </c>
      <c r="I6" s="4">
        <f t="shared" si="2"/>
        <v>8.4918737411499023E-4</v>
      </c>
      <c r="J6" s="4">
        <v>0.52070015668869019</v>
      </c>
      <c r="K6" s="4">
        <f t="shared" si="3"/>
        <v>-1.1831521987915039E-3</v>
      </c>
      <c r="L6" s="4">
        <v>0.51360118389129639</v>
      </c>
      <c r="M6" s="14">
        <f t="shared" si="4"/>
        <v>-8.2821249961853027E-3</v>
      </c>
    </row>
    <row r="7" spans="1:13" x14ac:dyDescent="0.35">
      <c r="A7">
        <v>2008</v>
      </c>
      <c r="B7" s="4">
        <v>0.29349547624588013</v>
      </c>
      <c r="C7" s="4">
        <v>0.53276139497756958</v>
      </c>
      <c r="D7" s="4"/>
      <c r="E7" s="4">
        <v>0.29209023714065552</v>
      </c>
      <c r="F7" s="4">
        <f t="shared" si="0"/>
        <v>-1.4052391052246094E-3</v>
      </c>
      <c r="G7" s="4">
        <v>0.28385478258132935</v>
      </c>
      <c r="H7" s="23">
        <f t="shared" si="1"/>
        <v>-9.6406936645507813E-3</v>
      </c>
      <c r="I7" s="4">
        <f t="shared" si="2"/>
        <v>9.6406936645507813E-3</v>
      </c>
      <c r="J7" s="4">
        <v>0.53025150299072266</v>
      </c>
      <c r="K7" s="4">
        <f t="shared" si="3"/>
        <v>-2.5098919868469238E-3</v>
      </c>
      <c r="L7" s="4">
        <v>0.51519203186035156</v>
      </c>
      <c r="M7" s="14">
        <f t="shared" si="4"/>
        <v>-1.7569363117218018E-2</v>
      </c>
    </row>
    <row r="8" spans="1:13" x14ac:dyDescent="0.35">
      <c r="A8">
        <v>2009</v>
      </c>
      <c r="B8" s="4">
        <v>0.33613660931587219</v>
      </c>
      <c r="C8" s="4">
        <v>0.56512671709060669</v>
      </c>
      <c r="D8" s="4"/>
      <c r="E8" s="4">
        <v>0.3372570276260376</v>
      </c>
      <c r="F8" s="4">
        <f t="shared" si="0"/>
        <v>1.1204183101654053E-3</v>
      </c>
      <c r="G8" s="4">
        <v>0.343788743019104</v>
      </c>
      <c r="H8" s="15">
        <f t="shared" si="1"/>
        <v>7.6521337032318115E-3</v>
      </c>
      <c r="I8" s="4">
        <f t="shared" si="2"/>
        <v>7.6521337032318115E-3</v>
      </c>
      <c r="J8" s="4">
        <v>0.56405091285705566</v>
      </c>
      <c r="K8" s="4">
        <f t="shared" si="3"/>
        <v>-1.0758042335510254E-3</v>
      </c>
      <c r="L8" s="4">
        <v>0.55759584903717041</v>
      </c>
      <c r="M8" s="14">
        <f>L8-$C8</f>
        <v>-7.5308680534362793E-3</v>
      </c>
    </row>
    <row r="9" spans="1:13" x14ac:dyDescent="0.35">
      <c r="A9">
        <v>2010</v>
      </c>
      <c r="B9" s="4">
        <v>0.34024810791015625</v>
      </c>
      <c r="C9" s="4">
        <v>0.57229065895080566</v>
      </c>
      <c r="D9" s="4"/>
      <c r="E9" s="4">
        <v>0.34005442261695862</v>
      </c>
      <c r="F9" s="4">
        <f t="shared" si="0"/>
        <v>-1.9368529319763184E-4</v>
      </c>
      <c r="G9" s="4">
        <v>0.33892005681991577</v>
      </c>
      <c r="H9" s="15">
        <f t="shared" si="1"/>
        <v>-1.3280510902404785E-3</v>
      </c>
      <c r="I9" s="4">
        <f t="shared" si="2"/>
        <v>1.3280510902404785E-3</v>
      </c>
      <c r="J9" s="4">
        <v>0.57069867849349976</v>
      </c>
      <c r="K9" s="4">
        <f t="shared" si="3"/>
        <v>-1.5919804573059082E-3</v>
      </c>
      <c r="L9" s="4">
        <v>0.56114667654037476</v>
      </c>
      <c r="M9" s="14">
        <f t="shared" si="4"/>
        <v>-1.1143982410430908E-2</v>
      </c>
    </row>
    <row r="10" spans="1:13" x14ac:dyDescent="0.35">
      <c r="A10">
        <v>2011</v>
      </c>
      <c r="B10" s="4">
        <v>0.33790287375450134</v>
      </c>
      <c r="C10" s="4">
        <v>0.57472860813140869</v>
      </c>
      <c r="D10" s="4"/>
      <c r="E10" s="4">
        <v>0.33777421712875366</v>
      </c>
      <c r="F10" s="4">
        <f t="shared" si="0"/>
        <v>-1.2865662574768066E-4</v>
      </c>
      <c r="G10" s="4">
        <v>0.33701732754707336</v>
      </c>
      <c r="H10" s="15">
        <f t="shared" si="1"/>
        <v>-8.8554620742797852E-4</v>
      </c>
      <c r="I10" s="4">
        <f t="shared" si="2"/>
        <v>8.8554620742797852E-4</v>
      </c>
      <c r="J10" s="4">
        <v>0.57343721389770508</v>
      </c>
      <c r="K10" s="4">
        <f t="shared" si="3"/>
        <v>-1.2913942337036133E-3</v>
      </c>
      <c r="L10" s="4">
        <v>0.56568866968154907</v>
      </c>
      <c r="M10" s="14">
        <f t="shared" si="4"/>
        <v>-9.0399384498596191E-3</v>
      </c>
    </row>
    <row r="11" spans="1:13" x14ac:dyDescent="0.35">
      <c r="A11">
        <v>2012</v>
      </c>
      <c r="B11" s="4">
        <v>0.33263334631919861</v>
      </c>
      <c r="C11" s="4">
        <v>0.57410955429077148</v>
      </c>
      <c r="D11" s="4"/>
      <c r="E11" s="4">
        <v>0.33294948935508728</v>
      </c>
      <c r="F11" s="4">
        <f t="shared" si="0"/>
        <v>3.1614303588867188E-4</v>
      </c>
      <c r="G11" s="4">
        <v>0.33481872081756592</v>
      </c>
      <c r="H11" s="15">
        <f t="shared" si="1"/>
        <v>2.1853744983673096E-3</v>
      </c>
      <c r="I11" s="4">
        <f t="shared" si="2"/>
        <v>2.1853744983673096E-3</v>
      </c>
      <c r="J11" s="4">
        <v>0.57340478897094727</v>
      </c>
      <c r="K11" s="4">
        <f t="shared" si="3"/>
        <v>-7.0476531982421875E-4</v>
      </c>
      <c r="L11" s="4">
        <v>0.5691760778427124</v>
      </c>
      <c r="M11" s="14">
        <f t="shared" si="4"/>
        <v>-4.933476448059082E-3</v>
      </c>
    </row>
    <row r="12" spans="1:13" x14ac:dyDescent="0.35">
      <c r="A12">
        <v>2013</v>
      </c>
      <c r="B12" s="4">
        <v>0.31993573904037476</v>
      </c>
      <c r="C12" s="4">
        <v>0.56893748044967651</v>
      </c>
      <c r="D12" s="4"/>
      <c r="E12" s="4">
        <v>0.32057821750640869</v>
      </c>
      <c r="F12" s="4">
        <f t="shared" si="0"/>
        <v>6.4247846603393555E-4</v>
      </c>
      <c r="G12" s="4">
        <v>0.32435208559036255</v>
      </c>
      <c r="H12" s="15">
        <f t="shared" si="1"/>
        <v>4.416346549987793E-3</v>
      </c>
      <c r="I12" s="4">
        <f t="shared" si="2"/>
        <v>4.416346549987793E-3</v>
      </c>
      <c r="J12" s="4">
        <v>0.56802642345428467</v>
      </c>
      <c r="K12" s="4">
        <f t="shared" si="3"/>
        <v>-9.110569953918457E-4</v>
      </c>
      <c r="L12" s="4">
        <v>0.56256002187728882</v>
      </c>
      <c r="M12" s="14">
        <f t="shared" si="4"/>
        <v>-6.3774585723876953E-3</v>
      </c>
    </row>
    <row r="13" spans="1:13" x14ac:dyDescent="0.35">
      <c r="A13">
        <v>2014</v>
      </c>
      <c r="B13" s="4">
        <v>0.30830341577529907</v>
      </c>
      <c r="C13" s="4">
        <v>0.56411635875701904</v>
      </c>
      <c r="D13" s="4"/>
      <c r="E13" s="4">
        <v>0.30862447619438171</v>
      </c>
      <c r="F13" s="4">
        <f t="shared" si="0"/>
        <v>3.210604190826416E-4</v>
      </c>
      <c r="G13" s="4">
        <v>0.31051343679428101</v>
      </c>
      <c r="H13" s="15">
        <f t="shared" si="1"/>
        <v>2.2100210189819336E-3</v>
      </c>
      <c r="I13" s="4">
        <f t="shared" si="2"/>
        <v>2.2100210189819336E-3</v>
      </c>
      <c r="J13" s="4">
        <v>0.56309413909912109</v>
      </c>
      <c r="K13" s="4">
        <f t="shared" si="3"/>
        <v>-1.0222196578979492E-3</v>
      </c>
      <c r="L13" s="4">
        <v>0.5569608211517334</v>
      </c>
      <c r="M13" s="14">
        <f t="shared" si="4"/>
        <v>-7.1555376052856445E-3</v>
      </c>
    </row>
    <row r="14" spans="1:13" x14ac:dyDescent="0.35">
      <c r="A14">
        <v>2015</v>
      </c>
      <c r="B14" s="4">
        <v>0.28958746790885925</v>
      </c>
      <c r="C14" s="4">
        <v>0.55400389432907104</v>
      </c>
      <c r="D14" s="4"/>
      <c r="E14" s="4">
        <v>0.29261595010757446</v>
      </c>
      <c r="F14" s="4">
        <f t="shared" si="0"/>
        <v>3.02848219871521E-3</v>
      </c>
      <c r="G14" s="4">
        <v>0.31013953685760498</v>
      </c>
      <c r="H14" s="15">
        <f t="shared" si="1"/>
        <v>2.0552068948745728E-2</v>
      </c>
      <c r="I14" s="4">
        <f t="shared" si="2"/>
        <v>2.0552068948745728E-2</v>
      </c>
      <c r="J14" s="4">
        <v>0.55356317758560181</v>
      </c>
      <c r="K14" s="4">
        <f t="shared" si="3"/>
        <v>-4.4071674346923828E-4</v>
      </c>
      <c r="L14" s="4">
        <v>0.5509188175201416</v>
      </c>
      <c r="M14" s="14">
        <f t="shared" si="4"/>
        <v>-3.0850768089294434E-3</v>
      </c>
    </row>
    <row r="15" spans="1:13" x14ac:dyDescent="0.35">
      <c r="A15">
        <v>2016</v>
      </c>
      <c r="B15" s="4">
        <v>0.27817338705062866</v>
      </c>
      <c r="C15" s="4">
        <v>0.54555469751358032</v>
      </c>
      <c r="D15" s="4"/>
      <c r="E15" s="4">
        <v>0.27977326512336731</v>
      </c>
      <c r="F15" s="4">
        <f t="shared" si="0"/>
        <v>1.5998780727386475E-3</v>
      </c>
      <c r="G15" s="4">
        <v>0.28913024067878723</v>
      </c>
      <c r="H15" s="15">
        <f t="shared" si="1"/>
        <v>1.0956853628158569E-2</v>
      </c>
      <c r="I15" s="4">
        <f t="shared" si="2"/>
        <v>1.0956853628158569E-2</v>
      </c>
      <c r="J15" s="4">
        <v>0.54488211870193481</v>
      </c>
      <c r="K15" s="4">
        <f t="shared" si="3"/>
        <v>-6.7257881164550781E-4</v>
      </c>
      <c r="L15" s="4">
        <v>0.54084694385528564</v>
      </c>
      <c r="M15" s="14">
        <f t="shared" si="4"/>
        <v>-4.7077536582946777E-3</v>
      </c>
    </row>
    <row r="16" spans="1:13" x14ac:dyDescent="0.35">
      <c r="A16">
        <v>2017</v>
      </c>
      <c r="B16" s="4">
        <v>0.26358139514923096</v>
      </c>
      <c r="C16" s="4">
        <v>0.53593027591705322</v>
      </c>
      <c r="D16" s="4"/>
      <c r="E16" s="4">
        <v>0.26502707600593567</v>
      </c>
      <c r="F16" s="4">
        <f t="shared" si="0"/>
        <v>1.4456808567047119E-3</v>
      </c>
      <c r="G16" s="4">
        <v>0.27351438999176025</v>
      </c>
      <c r="H16" s="15">
        <f t="shared" si="1"/>
        <v>9.9329948425292969E-3</v>
      </c>
      <c r="I16" s="4">
        <f t="shared" si="2"/>
        <v>9.9329948425292969E-3</v>
      </c>
      <c r="J16" s="4">
        <v>0.53538703918457031</v>
      </c>
      <c r="K16" s="4">
        <f t="shared" si="3"/>
        <v>-5.4323673248291016E-4</v>
      </c>
      <c r="L16" s="4">
        <v>0.5321277379989624</v>
      </c>
      <c r="M16" s="14">
        <f t="shared" si="4"/>
        <v>-3.8025379180908203E-3</v>
      </c>
    </row>
    <row r="17" spans="1:31" x14ac:dyDescent="0.35">
      <c r="A17">
        <v>2018</v>
      </c>
      <c r="B17" s="4">
        <v>0.26570814847946167</v>
      </c>
      <c r="C17" s="4">
        <v>0.53722727298736572</v>
      </c>
      <c r="D17" s="4"/>
      <c r="E17" s="4">
        <v>0.26794561743736267</v>
      </c>
      <c r="F17" s="4">
        <f t="shared" si="0"/>
        <v>2.237468957901001E-3</v>
      </c>
      <c r="G17" s="4">
        <v>0.28099575638771057</v>
      </c>
      <c r="H17" s="15">
        <f t="shared" si="1"/>
        <v>1.5287607908248901E-2</v>
      </c>
      <c r="I17" s="4">
        <f t="shared" si="2"/>
        <v>1.5287607908248901E-2</v>
      </c>
      <c r="J17" s="4">
        <v>0.53674829006195068</v>
      </c>
      <c r="K17" s="4">
        <f t="shared" si="3"/>
        <v>-4.7898292541503906E-4</v>
      </c>
      <c r="L17" s="4">
        <v>0.53387439250946045</v>
      </c>
      <c r="M17" s="14">
        <f>L17-$C17</f>
        <v>-3.3528804779052734E-3</v>
      </c>
    </row>
    <row r="18" spans="1:31" x14ac:dyDescent="0.35">
      <c r="A18">
        <v>2019</v>
      </c>
      <c r="B18" s="4">
        <v>0.25036245584487915</v>
      </c>
      <c r="C18" s="4">
        <v>0.525840163230896</v>
      </c>
      <c r="D18" s="4"/>
      <c r="E18" s="4">
        <v>0.24996763467788696</v>
      </c>
      <c r="F18" s="4">
        <f t="shared" si="0"/>
        <v>-3.948211669921875E-4</v>
      </c>
      <c r="G18" s="4">
        <v>0.24763205647468567</v>
      </c>
      <c r="H18" s="15">
        <f t="shared" si="1"/>
        <v>-2.7303993701934814E-3</v>
      </c>
      <c r="I18" s="4">
        <f t="shared" si="2"/>
        <v>2.7303993701934814E-3</v>
      </c>
      <c r="J18" s="4">
        <v>0.52464485168457031</v>
      </c>
      <c r="K18" s="4">
        <f t="shared" si="3"/>
        <v>-1.1953115463256836E-3</v>
      </c>
      <c r="L18" s="4">
        <v>0.51747316122055054</v>
      </c>
      <c r="M18" s="14">
        <f t="shared" si="4"/>
        <v>-8.367002010345459E-3</v>
      </c>
    </row>
    <row r="19" spans="1:31" x14ac:dyDescent="0.35">
      <c r="A19">
        <v>2020</v>
      </c>
      <c r="B19" s="4">
        <v>0.28890341520309448</v>
      </c>
      <c r="C19" s="4">
        <v>0.55914580821990967</v>
      </c>
      <c r="D19" s="4"/>
      <c r="E19" s="4">
        <v>0.28996917605400085</v>
      </c>
      <c r="F19" s="4">
        <f t="shared" si="0"/>
        <v>1.0657608509063721E-3</v>
      </c>
      <c r="G19" s="4">
        <v>0.29620859026908875</v>
      </c>
      <c r="H19" s="15">
        <f t="shared" si="1"/>
        <v>7.3051750659942627E-3</v>
      </c>
      <c r="I19" s="4">
        <f t="shared" si="2"/>
        <v>7.3051750659942627E-3</v>
      </c>
      <c r="J19" s="4">
        <v>0.55824935436248779</v>
      </c>
      <c r="K19" s="4">
        <f t="shared" si="3"/>
        <v>-8.96453857421875E-4</v>
      </c>
      <c r="L19" s="4">
        <v>0.55287051200866699</v>
      </c>
      <c r="M19" s="14">
        <f t="shared" si="4"/>
        <v>-6.2752962112426758E-3</v>
      </c>
    </row>
    <row r="20" spans="1:31" x14ac:dyDescent="0.35">
      <c r="A20">
        <v>2021</v>
      </c>
      <c r="B20" s="4">
        <v>0.2530784010887146</v>
      </c>
      <c r="C20" s="4">
        <v>0.53824567794799805</v>
      </c>
      <c r="D20" s="4"/>
      <c r="E20" s="4">
        <v>0.25396209955215454</v>
      </c>
      <c r="F20" s="4">
        <f t="shared" si="0"/>
        <v>8.8369846343994141E-4</v>
      </c>
      <c r="G20" s="4">
        <v>0.25912898778915405</v>
      </c>
      <c r="H20" s="15">
        <f t="shared" si="1"/>
        <v>6.0505867004394531E-3</v>
      </c>
      <c r="I20" s="4">
        <f t="shared" si="2"/>
        <v>6.0505867004394531E-3</v>
      </c>
      <c r="J20" s="4">
        <v>0.53707039356231689</v>
      </c>
      <c r="K20" s="4">
        <f t="shared" si="3"/>
        <v>-1.1752843856811523E-3</v>
      </c>
      <c r="L20" s="4">
        <v>0.53001892566680908</v>
      </c>
      <c r="M20" s="14">
        <f t="shared" si="4"/>
        <v>-8.2267522811889648E-3</v>
      </c>
    </row>
    <row r="21" spans="1:31" x14ac:dyDescent="0.35">
      <c r="A21">
        <v>2022</v>
      </c>
      <c r="B21" s="4">
        <v>0.23382087051868439</v>
      </c>
      <c r="C21" s="4">
        <v>0.52212214469909668</v>
      </c>
      <c r="D21" s="4"/>
      <c r="E21" s="4">
        <v>0.23373161256313324</v>
      </c>
      <c r="F21" s="4">
        <f t="shared" si="0"/>
        <v>-8.9257955551147461E-5</v>
      </c>
      <c r="G21" s="4">
        <v>0.23320570588111877</v>
      </c>
      <c r="H21" s="15">
        <f t="shared" si="1"/>
        <v>-6.1516463756561279E-4</v>
      </c>
      <c r="I21" s="4">
        <f t="shared" si="2"/>
        <v>6.1516463756561279E-4</v>
      </c>
      <c r="J21" s="4">
        <v>0.52080368995666504</v>
      </c>
      <c r="K21" s="4">
        <f>J21-$C21</f>
        <v>-1.3184547424316406E-3</v>
      </c>
      <c r="L21" s="4">
        <v>0.5128929615020752</v>
      </c>
      <c r="M21" s="14">
        <f>L21-$C21</f>
        <v>-9.2291831970214844E-3</v>
      </c>
    </row>
    <row r="22" spans="1:31" x14ac:dyDescent="0.35">
      <c r="A22">
        <v>2023</v>
      </c>
      <c r="B22" s="4">
        <v>0.23368838429450989</v>
      </c>
      <c r="C22" s="4">
        <v>0.51905727386474609</v>
      </c>
      <c r="E22" s="4">
        <v>0.23584188520908356</v>
      </c>
      <c r="F22" s="4">
        <f t="shared" si="0"/>
        <v>2.1535009145736694E-3</v>
      </c>
      <c r="G22" s="4">
        <v>0.24840652942657471</v>
      </c>
      <c r="H22" s="15">
        <f t="shared" si="1"/>
        <v>1.4718145132064819E-2</v>
      </c>
      <c r="I22" s="4">
        <f t="shared" si="2"/>
        <v>1.4718145132064819E-2</v>
      </c>
      <c r="J22" s="4">
        <v>0.51846718788146973</v>
      </c>
      <c r="K22" s="4">
        <f>J22-$C22</f>
        <v>-5.9008598327636719E-4</v>
      </c>
      <c r="L22" s="4">
        <v>0.51492685079574585</v>
      </c>
      <c r="M22" s="14">
        <f>L22-$C22</f>
        <v>-4.1304230690002441E-3</v>
      </c>
    </row>
    <row r="23" spans="1:31" x14ac:dyDescent="0.35">
      <c r="A23">
        <v>2024</v>
      </c>
      <c r="B23" s="4">
        <v>0.24393489956855774</v>
      </c>
      <c r="C23" s="4">
        <v>0.52543902397155762</v>
      </c>
      <c r="E23" s="4">
        <v>0.24465237557888031</v>
      </c>
      <c r="F23" s="4">
        <f t="shared" si="0"/>
        <v>7.174760103225708E-4</v>
      </c>
      <c r="G23" s="4">
        <v>0.24888977408409119</v>
      </c>
      <c r="H23" s="15">
        <f t="shared" si="1"/>
        <v>4.9548745155334473E-3</v>
      </c>
      <c r="I23" s="4">
        <f t="shared" si="2"/>
        <v>4.9548745155334473E-3</v>
      </c>
      <c r="J23" s="4">
        <v>0.52481281757354736</v>
      </c>
      <c r="K23" s="4">
        <f>J23-$C23</f>
        <v>-6.2620639801025391E-4</v>
      </c>
      <c r="L23" s="4">
        <v>0.52105545997619629</v>
      </c>
      <c r="M23" s="14">
        <f>L23-$C23</f>
        <v>-4.3835639953613281E-3</v>
      </c>
    </row>
    <row r="25" spans="1:31" x14ac:dyDescent="0.35">
      <c r="D25" t="s">
        <v>28</v>
      </c>
      <c r="F25" s="13">
        <f>AVERAGE(F2:F23)</f>
        <v>6.6048719666220927E-4</v>
      </c>
      <c r="G25" s="12"/>
      <c r="H25" s="13">
        <f>AVERAGE(H2:H23)</f>
        <v>4.5154995538971643E-3</v>
      </c>
      <c r="K25" s="13">
        <f>AVERAGE(K2:K23)</f>
        <v>-1.0271776806224477E-3</v>
      </c>
      <c r="M25" s="13">
        <f>AVERAGE(M2:M23)</f>
        <v>-7.1902518922632389E-3</v>
      </c>
    </row>
    <row r="26" spans="1:31" ht="43.5" x14ac:dyDescent="0.35">
      <c r="D26" s="3" t="s">
        <v>39</v>
      </c>
      <c r="F26" s="17">
        <f>AVERAGE(F2:F18,F20:F23)</f>
        <v>6.4118845122201104E-4</v>
      </c>
      <c r="G26" s="17"/>
      <c r="H26" s="17">
        <f>AVERAGE(H2:H18,H20:H23)</f>
        <v>4.3826578628449213E-3</v>
      </c>
      <c r="I26" s="17"/>
      <c r="J26" s="17"/>
      <c r="K26" s="17">
        <f>AVERAGE(K2:K18,K20:K23)</f>
        <v>-1.0334026245843795E-3</v>
      </c>
      <c r="L26" s="17"/>
      <c r="M26" s="17">
        <f>AVERAGE(M2:M18,M20:M23)</f>
        <v>-7.2338212104070751E-3</v>
      </c>
    </row>
    <row r="27" spans="1:31" ht="43.5" x14ac:dyDescent="0.35">
      <c r="D27" s="3" t="s">
        <v>44</v>
      </c>
      <c r="F27" s="19" cm="1">
        <f t="array" ref="F27">AVERAGE(ABS(F2:F23))</f>
        <v>9.2289122668179596E-4</v>
      </c>
      <c r="H27" s="19" cm="1">
        <f t="array" ref="H27">AVERAGE(ABS(H2:H23))</f>
        <v>6.3205571337179708E-3</v>
      </c>
    </row>
    <row r="28" spans="1:31" x14ac:dyDescent="0.35">
      <c r="D28" s="3"/>
    </row>
    <row r="29" spans="1:31" ht="29" x14ac:dyDescent="0.35">
      <c r="D29" s="34" t="s">
        <v>45</v>
      </c>
      <c r="F29" s="19"/>
      <c r="H29" s="12">
        <f>AVERAGE(I20:I23,I2:I18)</f>
        <v>6.273670565514337E-3</v>
      </c>
    </row>
    <row r="30" spans="1:31" x14ac:dyDescent="0.35">
      <c r="I30" s="11"/>
    </row>
    <row r="32" spans="1:31" ht="102" thickBot="1" x14ac:dyDescent="0.4">
      <c r="A32" s="6" t="s">
        <v>24</v>
      </c>
      <c r="B32" s="7" t="s">
        <v>31</v>
      </c>
      <c r="C32" s="6" t="s">
        <v>49</v>
      </c>
      <c r="E32" s="7" t="s">
        <v>32</v>
      </c>
      <c r="F32" s="6" t="s">
        <v>213</v>
      </c>
      <c r="G32" s="7" t="s">
        <v>33</v>
      </c>
      <c r="H32" s="6" t="s">
        <v>214</v>
      </c>
      <c r="J32" s="6" t="s">
        <v>146</v>
      </c>
      <c r="K32" s="6" t="s">
        <v>213</v>
      </c>
      <c r="L32" s="6" t="s">
        <v>145</v>
      </c>
      <c r="M32" s="6" t="s">
        <v>212</v>
      </c>
      <c r="O32" s="6" t="s">
        <v>68</v>
      </c>
      <c r="P32" s="3"/>
      <c r="Q32" s="6" t="s">
        <v>69</v>
      </c>
      <c r="R32" s="6" t="s">
        <v>211</v>
      </c>
      <c r="S32" s="6" t="s">
        <v>70</v>
      </c>
      <c r="T32" s="6" t="s">
        <v>46</v>
      </c>
      <c r="AA32" s="6" t="s">
        <v>24</v>
      </c>
      <c r="AB32" s="34" t="s">
        <v>62</v>
      </c>
      <c r="AC32" s="3" t="s">
        <v>131</v>
      </c>
      <c r="AD32" s="6" t="s">
        <v>55</v>
      </c>
      <c r="AE32" s="3" t="s">
        <v>130</v>
      </c>
    </row>
    <row r="33" spans="1:31" x14ac:dyDescent="0.35">
      <c r="A33">
        <v>2003</v>
      </c>
      <c r="B33" s="4">
        <f>'Formal Economy Populations'!G2</f>
        <v>5.8387331664562225E-2</v>
      </c>
      <c r="C33" s="4">
        <f>'Formal Economy Populations'!E2</f>
        <v>0.62260735034942627</v>
      </c>
      <c r="D33" s="4"/>
      <c r="E33" s="4">
        <v>5.6493494659662247E-2</v>
      </c>
      <c r="F33" s="11">
        <f>E33-B33</f>
        <v>-1.8938370048999786E-3</v>
      </c>
      <c r="G33" s="4">
        <v>4.5311968773603439E-2</v>
      </c>
      <c r="H33" s="11">
        <f>G33-B33</f>
        <v>-1.3075362890958786E-2</v>
      </c>
      <c r="J33" s="4">
        <f>'Informal Economy Low Estimates '!I2/'Informal Economy Low Estimates '!B2</f>
        <v>0.62530622426655658</v>
      </c>
      <c r="K33" s="11">
        <f>J33-C33</f>
        <v>2.6988739171303067E-3</v>
      </c>
      <c r="L33" s="4">
        <f>'Informal Economy High Estimates'!I2/'Informal Economy High Estimates'!B2</f>
        <v>0.64149924621162158</v>
      </c>
      <c r="M33" s="11">
        <f>L33-C33</f>
        <v>1.8891895862195307E-2</v>
      </c>
      <c r="O33" s="11">
        <f>1-C33</f>
        <v>0.37739264965057373</v>
      </c>
      <c r="Q33" s="11">
        <f>1-J33</f>
        <v>0.37469377573344342</v>
      </c>
      <c r="R33" s="11">
        <f>Q33-O33</f>
        <v>-2.6988739171303067E-3</v>
      </c>
      <c r="S33" s="17">
        <f>1-L33</f>
        <v>0.35850075378837842</v>
      </c>
      <c r="T33" s="11">
        <f>S33-O33</f>
        <v>-1.8891895862195307E-2</v>
      </c>
      <c r="AA33">
        <v>2003</v>
      </c>
      <c r="AB33" s="14">
        <f>M2</f>
        <v>-9.9181532859802246E-3</v>
      </c>
      <c r="AC33" s="4">
        <f>T33</f>
        <v>-1.8891895862195307E-2</v>
      </c>
      <c r="AD33" s="4">
        <f>AB33*-1</f>
        <v>9.9181532859802246E-3</v>
      </c>
      <c r="AE33" s="4">
        <f>AC33*-1</f>
        <v>1.8891895862195307E-2</v>
      </c>
    </row>
    <row r="34" spans="1:31" x14ac:dyDescent="0.35">
      <c r="A34">
        <v>2004</v>
      </c>
      <c r="B34" s="4">
        <f>'Formal Economy Populations'!G3</f>
        <v>5.4049309343099594E-2</v>
      </c>
      <c r="C34" s="4">
        <f>'Formal Economy Populations'!E3</f>
        <v>0.62382066249847412</v>
      </c>
      <c r="D34" s="4"/>
      <c r="E34" s="4">
        <v>5.2743244916200638E-2</v>
      </c>
      <c r="F34" s="11">
        <f t="shared" ref="F34:F54" si="5">E34-B34</f>
        <v>-1.3060644268989563E-3</v>
      </c>
      <c r="G34" s="4">
        <v>4.509323462843895E-2</v>
      </c>
      <c r="H34" s="11">
        <f t="shared" ref="H34:H51" si="6">G34-B34</f>
        <v>-8.9560747146606445E-3</v>
      </c>
      <c r="J34" s="4">
        <f>'Informal Economy Low Estimates '!I3/'Informal Economy Low Estimates '!B3</f>
        <v>0.62685600177183598</v>
      </c>
      <c r="K34" s="11">
        <f t="shared" ref="K34:K51" si="7">J34-C34</f>
        <v>3.0353392733618589E-3</v>
      </c>
      <c r="L34" s="4">
        <f>'Informal Economy High Estimates'!I3/'Informal Economy High Estimates'!B3</f>
        <v>0.64506806731543198</v>
      </c>
      <c r="M34" s="11">
        <f t="shared" ref="M34:M51" si="8">L34-C34</f>
        <v>2.124740481695786E-2</v>
      </c>
      <c r="O34" s="11">
        <f>1-C34</f>
        <v>0.37617933750152588</v>
      </c>
      <c r="Q34" s="11">
        <f t="shared" ref="Q34:S52" si="9">1-J34</f>
        <v>0.37314399822816402</v>
      </c>
      <c r="R34" s="11">
        <f t="shared" ref="R34:R52" si="10">Q34-O34</f>
        <v>-3.0353392733618589E-3</v>
      </c>
      <c r="S34" s="11">
        <f t="shared" si="9"/>
        <v>0.35493193268456802</v>
      </c>
      <c r="T34" s="11">
        <f t="shared" ref="T34:T52" si="11">S34-O34</f>
        <v>-2.124740481695786E-2</v>
      </c>
      <c r="AA34">
        <v>2004</v>
      </c>
      <c r="AB34" s="14">
        <f t="shared" ref="AB34:AB54" si="12">M3</f>
        <v>-1.1696219444274902E-2</v>
      </c>
      <c r="AC34" s="4">
        <f t="shared" ref="AC34:AC54" si="13">T34</f>
        <v>-2.124740481695786E-2</v>
      </c>
      <c r="AD34" s="4">
        <f t="shared" ref="AD34:AD53" si="14">AB34*-1</f>
        <v>1.1696219444274902E-2</v>
      </c>
      <c r="AE34" s="4">
        <f t="shared" ref="AE34:AE53" si="15">AC34*-1</f>
        <v>2.124740481695786E-2</v>
      </c>
    </row>
    <row r="35" spans="1:31" x14ac:dyDescent="0.35">
      <c r="A35">
        <v>2005</v>
      </c>
      <c r="B35" s="4">
        <f>'Formal Economy Populations'!G4</f>
        <v>4.9425933510065079E-2</v>
      </c>
      <c r="C35" s="4">
        <f>'Formal Economy Populations'!E4</f>
        <v>0.6276322603225708</v>
      </c>
      <c r="D35" s="4"/>
      <c r="E35" s="4">
        <v>4.8338513821363449E-2</v>
      </c>
      <c r="F35" s="11">
        <f t="shared" si="5"/>
        <v>-1.0874196887016296E-3</v>
      </c>
      <c r="G35" s="4">
        <v>4.1921816766262054E-2</v>
      </c>
      <c r="H35" s="11">
        <f t="shared" si="6"/>
        <v>-7.5041167438030243E-3</v>
      </c>
      <c r="J35" s="4">
        <f>'Informal Economy Low Estimates '!I4/'Informal Economy Low Estimates '!B4</f>
        <v>0.62985852574148815</v>
      </c>
      <c r="K35" s="11">
        <f t="shared" si="7"/>
        <v>2.2262654189173503E-3</v>
      </c>
      <c r="L35" s="4">
        <f>'Informal Economy High Estimates'!I4/'Informal Economy High Estimates'!B4</f>
        <v>0.64321632453034894</v>
      </c>
      <c r="M35" s="11">
        <f t="shared" si="8"/>
        <v>1.5584064207778137E-2</v>
      </c>
      <c r="O35" s="11">
        <f t="shared" ref="O35:O51" si="16">1-C35</f>
        <v>0.3723677396774292</v>
      </c>
      <c r="Q35" s="11">
        <f t="shared" si="9"/>
        <v>0.37014147425851185</v>
      </c>
      <c r="R35" s="11">
        <f t="shared" si="10"/>
        <v>-2.2262654189173503E-3</v>
      </c>
      <c r="S35" s="11">
        <f t="shared" si="9"/>
        <v>0.35678367546965106</v>
      </c>
      <c r="T35" s="11">
        <f t="shared" si="11"/>
        <v>-1.5584064207778137E-2</v>
      </c>
      <c r="AA35">
        <v>2005</v>
      </c>
      <c r="AB35" s="14">
        <f t="shared" si="12"/>
        <v>-6.3685178756713867E-3</v>
      </c>
      <c r="AC35" s="4">
        <f t="shared" si="13"/>
        <v>-1.5584064207778137E-2</v>
      </c>
      <c r="AD35" s="4">
        <f t="shared" si="14"/>
        <v>6.3685178756713867E-3</v>
      </c>
      <c r="AE35" s="4">
        <f t="shared" si="15"/>
        <v>1.5584064207778137E-2</v>
      </c>
    </row>
    <row r="36" spans="1:31" x14ac:dyDescent="0.35">
      <c r="A36">
        <v>2006</v>
      </c>
      <c r="B36" s="4">
        <f>'Formal Economy Populations'!G5</f>
        <v>4.4337846338748932E-2</v>
      </c>
      <c r="C36" s="4">
        <f>'Formal Economy Populations'!E5</f>
        <v>0.63145673274993896</v>
      </c>
      <c r="D36" s="4"/>
      <c r="E36" s="4">
        <v>4.3886583298444748E-2</v>
      </c>
      <c r="F36" s="11">
        <f t="shared" si="5"/>
        <v>-4.5126304030418396E-4</v>
      </c>
      <c r="G36" s="4">
        <v>4.1233822703361511E-2</v>
      </c>
      <c r="H36" s="11">
        <f t="shared" si="6"/>
        <v>-3.1040236353874207E-3</v>
      </c>
      <c r="J36" s="4">
        <f>'Informal Economy Low Estimates '!I5/'Informal Economy Low Estimates '!B5</f>
        <v>0.63362025902369801</v>
      </c>
      <c r="K36" s="11">
        <f t="shared" si="7"/>
        <v>2.1635262737590422E-3</v>
      </c>
      <c r="L36" s="4">
        <f>'Informal Economy High Estimates'!I5/'Informal Economy High Estimates'!B5</f>
        <v>0.64660159777642268</v>
      </c>
      <c r="M36" s="11">
        <f t="shared" si="8"/>
        <v>1.5144865026483711E-2</v>
      </c>
      <c r="O36" s="11">
        <f t="shared" si="16"/>
        <v>0.36854326725006104</v>
      </c>
      <c r="Q36" s="11">
        <f t="shared" si="9"/>
        <v>0.36637974097630199</v>
      </c>
      <c r="R36" s="11">
        <f t="shared" si="10"/>
        <v>-2.1635262737590422E-3</v>
      </c>
      <c r="S36" s="11">
        <f t="shared" si="9"/>
        <v>0.35339840222357732</v>
      </c>
      <c r="T36" s="11">
        <f t="shared" si="11"/>
        <v>-1.5144865026483711E-2</v>
      </c>
      <c r="AA36">
        <v>2006</v>
      </c>
      <c r="AB36" s="14">
        <f t="shared" si="12"/>
        <v>-2.6094317436218262E-3</v>
      </c>
      <c r="AC36" s="4">
        <f t="shared" si="13"/>
        <v>-1.5144865026483711E-2</v>
      </c>
      <c r="AD36" s="4">
        <f t="shared" si="14"/>
        <v>2.6094317436218262E-3</v>
      </c>
      <c r="AE36" s="4">
        <f t="shared" si="15"/>
        <v>1.5144865026483711E-2</v>
      </c>
    </row>
    <row r="37" spans="1:31" x14ac:dyDescent="0.35">
      <c r="A37">
        <v>2007</v>
      </c>
      <c r="B37" s="4">
        <f>'Formal Economy Populations'!G6</f>
        <v>4.4834975153207779E-2</v>
      </c>
      <c r="C37" s="4">
        <f>'Formal Economy Populations'!E6</f>
        <v>0.63041716814041138</v>
      </c>
      <c r="D37" s="4"/>
      <c r="E37" s="4">
        <v>4.4102590531110764E-2</v>
      </c>
      <c r="F37" s="11">
        <f t="shared" si="5"/>
        <v>-7.3238462209701538E-4</v>
      </c>
      <c r="G37" s="4">
        <v>3.9778266102075577E-2</v>
      </c>
      <c r="H37" s="11">
        <f t="shared" si="6"/>
        <v>-5.0567090511322021E-3</v>
      </c>
      <c r="J37" s="4">
        <f>'Informal Economy Low Estimates '!I6/'Informal Economy Low Estimates '!B6</f>
        <v>0.63235923500484115</v>
      </c>
      <c r="K37" s="11">
        <f t="shared" si="7"/>
        <v>1.9420668644297701E-3</v>
      </c>
      <c r="L37" s="4">
        <f>'Informal Economy High Estimates'!I6/'Informal Economy High Estimates'!B6</f>
        <v>0.64401158295132965</v>
      </c>
      <c r="M37" s="11">
        <f t="shared" si="8"/>
        <v>1.3594414810918276E-2</v>
      </c>
      <c r="O37" s="11">
        <f t="shared" si="16"/>
        <v>0.36958283185958862</v>
      </c>
      <c r="Q37" s="11">
        <f t="shared" si="9"/>
        <v>0.36764076499515885</v>
      </c>
      <c r="R37" s="11">
        <f t="shared" si="10"/>
        <v>-1.9420668644297701E-3</v>
      </c>
      <c r="S37" s="11">
        <f t="shared" si="9"/>
        <v>0.35598841704867035</v>
      </c>
      <c r="T37" s="11">
        <f t="shared" si="11"/>
        <v>-1.3594414810918276E-2</v>
      </c>
      <c r="AA37">
        <v>2007</v>
      </c>
      <c r="AB37" s="14">
        <f t="shared" si="12"/>
        <v>-8.2821249961853027E-3</v>
      </c>
      <c r="AC37" s="4">
        <f t="shared" si="13"/>
        <v>-1.3594414810918276E-2</v>
      </c>
      <c r="AD37" s="4">
        <f t="shared" si="14"/>
        <v>8.2821249961853027E-3</v>
      </c>
      <c r="AE37" s="4">
        <f t="shared" si="15"/>
        <v>1.3594414810918276E-2</v>
      </c>
    </row>
    <row r="38" spans="1:31" x14ac:dyDescent="0.35">
      <c r="A38">
        <v>2008</v>
      </c>
      <c r="B38" s="4">
        <f>'Formal Economy Populations'!G7</f>
        <v>5.5917304009199142E-2</v>
      </c>
      <c r="C38" s="4">
        <f>'Formal Economy Populations'!E7</f>
        <v>0.62190890312194824</v>
      </c>
      <c r="D38" s="4"/>
      <c r="E38" s="4">
        <v>5.5074132978916168E-2</v>
      </c>
      <c r="F38" s="11">
        <f t="shared" si="5"/>
        <v>-8.4317103028297424E-4</v>
      </c>
      <c r="G38" s="4">
        <v>5.013260617852211E-2</v>
      </c>
      <c r="H38" s="11">
        <f t="shared" si="6"/>
        <v>-5.7846978306770325E-3</v>
      </c>
      <c r="J38" s="4">
        <f>'Informal Economy Low Estimates '!I7/'Informal Economy Low Estimates '!B7</f>
        <v>0.62457899002807593</v>
      </c>
      <c r="K38" s="11">
        <f t="shared" si="7"/>
        <v>2.6700869061276888E-3</v>
      </c>
      <c r="L38" s="4">
        <f>'Informal Economy High Estimates'!I7/'Informal Economy High Estimates'!B7</f>
        <v>0.64059954134833452</v>
      </c>
      <c r="M38" s="11">
        <f t="shared" si="8"/>
        <v>1.869063822638628E-2</v>
      </c>
      <c r="O38" s="11">
        <f t="shared" si="16"/>
        <v>0.37809109687805176</v>
      </c>
      <c r="Q38" s="11">
        <f t="shared" si="9"/>
        <v>0.37542100997192407</v>
      </c>
      <c r="R38" s="11">
        <f t="shared" si="10"/>
        <v>-2.6700869061276888E-3</v>
      </c>
      <c r="S38" s="11">
        <f t="shared" si="9"/>
        <v>0.35940045865166548</v>
      </c>
      <c r="T38" s="11">
        <f t="shared" si="11"/>
        <v>-1.869063822638628E-2</v>
      </c>
      <c r="AA38">
        <v>2008</v>
      </c>
      <c r="AB38" s="14">
        <f t="shared" si="12"/>
        <v>-1.7569363117218018E-2</v>
      </c>
      <c r="AC38" s="4">
        <f t="shared" si="13"/>
        <v>-1.869063822638628E-2</v>
      </c>
      <c r="AD38" s="4">
        <f t="shared" si="14"/>
        <v>1.7569363117218018E-2</v>
      </c>
      <c r="AE38" s="4">
        <f t="shared" si="15"/>
        <v>1.869063822638628E-2</v>
      </c>
    </row>
    <row r="39" spans="1:31" x14ac:dyDescent="0.35">
      <c r="A39">
        <v>2009</v>
      </c>
      <c r="B39" s="4">
        <f>'Formal Economy Populations'!G8</f>
        <v>9.1266065835952759E-2</v>
      </c>
      <c r="C39" s="4">
        <f>'Formal Economy Populations'!E8</f>
        <v>0.59357750415802002</v>
      </c>
      <c r="D39" s="4"/>
      <c r="E39" s="4">
        <v>8.909299224615097E-2</v>
      </c>
      <c r="F39" s="11">
        <f t="shared" si="5"/>
        <v>-2.1730735898017883E-3</v>
      </c>
      <c r="G39" s="4">
        <v>7.6424792408943176E-2</v>
      </c>
      <c r="H39" s="11">
        <f t="shared" si="6"/>
        <v>-1.4841273427009583E-2</v>
      </c>
      <c r="J39" s="4">
        <f>'Informal Economy Low Estimates '!I8/'Informal Economy Low Estimates '!B8</f>
        <v>0.59748149466653611</v>
      </c>
      <c r="K39" s="11">
        <f t="shared" si="7"/>
        <v>3.9039905085160864E-3</v>
      </c>
      <c r="L39" s="4">
        <f>'Informal Economy High Estimates'!I8/'Informal Economy High Estimates'!B8</f>
        <v>0.62090570960911462</v>
      </c>
      <c r="M39" s="11">
        <f t="shared" si="8"/>
        <v>2.73282054510946E-2</v>
      </c>
      <c r="O39" s="11">
        <f t="shared" si="16"/>
        <v>0.40642249584197998</v>
      </c>
      <c r="Q39" s="11">
        <f t="shared" si="9"/>
        <v>0.40251850533346389</v>
      </c>
      <c r="R39" s="11">
        <f t="shared" si="10"/>
        <v>-3.9039905085160864E-3</v>
      </c>
      <c r="S39" s="11">
        <f t="shared" si="9"/>
        <v>0.37909429039088538</v>
      </c>
      <c r="T39" s="11">
        <f t="shared" si="11"/>
        <v>-2.73282054510946E-2</v>
      </c>
      <c r="AA39">
        <v>2009</v>
      </c>
      <c r="AB39" s="14">
        <f t="shared" si="12"/>
        <v>-7.5308680534362793E-3</v>
      </c>
      <c r="AC39" s="4">
        <f t="shared" si="13"/>
        <v>-2.73282054510946E-2</v>
      </c>
      <c r="AD39" s="4">
        <f t="shared" si="14"/>
        <v>7.5308680534362793E-3</v>
      </c>
      <c r="AE39" s="4">
        <f t="shared" si="15"/>
        <v>2.73282054510946E-2</v>
      </c>
    </row>
    <row r="40" spans="1:31" x14ac:dyDescent="0.35">
      <c r="A40">
        <v>2010</v>
      </c>
      <c r="B40" s="4">
        <f>'Formal Economy Populations'!G9</f>
        <v>9.4822682440280914E-2</v>
      </c>
      <c r="C40" s="4">
        <f>'Formal Economy Populations'!E9</f>
        <v>0.58497089147567749</v>
      </c>
      <c r="D40" s="4"/>
      <c r="E40" s="4">
        <v>9.3097344040870667E-2</v>
      </c>
      <c r="F40" s="11">
        <f t="shared" si="5"/>
        <v>-1.7253383994102478E-3</v>
      </c>
      <c r="G40" s="4">
        <v>8.298870176076889E-2</v>
      </c>
      <c r="H40" s="11">
        <f t="shared" si="6"/>
        <v>-1.1833980679512024E-2</v>
      </c>
      <c r="J40" s="4">
        <f>'Informal Economy Low Estimates '!I9/'Informal Economy Low Estimates '!B9</f>
        <v>0.58810169748699381</v>
      </c>
      <c r="K40" s="11">
        <f t="shared" si="7"/>
        <v>3.1308060113163227E-3</v>
      </c>
      <c r="L40" s="4">
        <f>'Informal Economy High Estimates'!I9/'Informal Economy High Estimates'!B9</f>
        <v>0.60688645370199024</v>
      </c>
      <c r="M40" s="11">
        <f t="shared" si="8"/>
        <v>2.1915562226312746E-2</v>
      </c>
      <c r="O40" s="11">
        <f t="shared" si="16"/>
        <v>0.41502910852432251</v>
      </c>
      <c r="Q40" s="11">
        <f t="shared" si="9"/>
        <v>0.41189830251300619</v>
      </c>
      <c r="R40" s="11">
        <f t="shared" si="10"/>
        <v>-3.1308060113163227E-3</v>
      </c>
      <c r="S40" s="11">
        <f t="shared" si="9"/>
        <v>0.39311354629800976</v>
      </c>
      <c r="T40" s="11">
        <f t="shared" si="11"/>
        <v>-2.1915562226312746E-2</v>
      </c>
      <c r="AA40">
        <v>2010</v>
      </c>
      <c r="AB40" s="14">
        <f t="shared" si="12"/>
        <v>-1.1143982410430908E-2</v>
      </c>
      <c r="AC40" s="4">
        <f t="shared" si="13"/>
        <v>-2.1915562226312746E-2</v>
      </c>
      <c r="AD40" s="4">
        <f t="shared" si="14"/>
        <v>1.1143982410430908E-2</v>
      </c>
      <c r="AE40" s="4">
        <f t="shared" si="15"/>
        <v>2.1915562226312746E-2</v>
      </c>
    </row>
    <row r="41" spans="1:31" x14ac:dyDescent="0.35">
      <c r="A41">
        <v>2011</v>
      </c>
      <c r="B41" s="4">
        <f>'Formal Economy Populations'!G10</f>
        <v>8.7793149054050446E-2</v>
      </c>
      <c r="C41" s="4">
        <f>'Formal Economy Populations'!E10</f>
        <v>0.58452951908111572</v>
      </c>
      <c r="D41" s="4"/>
      <c r="E41" s="4">
        <v>8.5499219596385956E-2</v>
      </c>
      <c r="F41" s="11">
        <f t="shared" si="5"/>
        <v>-2.2939294576644897E-3</v>
      </c>
      <c r="G41" s="4">
        <v>7.2004728019237518E-2</v>
      </c>
      <c r="H41" s="11">
        <f t="shared" si="6"/>
        <v>-1.5788421034812927E-2</v>
      </c>
      <c r="J41" s="4">
        <f>'Informal Economy Low Estimates '!I10/'Informal Economy Low Estimates '!B10</f>
        <v>0.58766894990989027</v>
      </c>
      <c r="K41" s="11">
        <f t="shared" si="7"/>
        <v>3.1394308287745476E-3</v>
      </c>
      <c r="L41" s="4">
        <f>'Informal Economy High Estimates'!I10/'Informal Economy High Estimates'!B10</f>
        <v>0.60650573991070933</v>
      </c>
      <c r="M41" s="11">
        <f t="shared" si="8"/>
        <v>2.1976220829593607E-2</v>
      </c>
      <c r="O41" s="11">
        <f t="shared" si="16"/>
        <v>0.41547048091888428</v>
      </c>
      <c r="Q41" s="11">
        <f t="shared" si="9"/>
        <v>0.41233105009010973</v>
      </c>
      <c r="R41" s="11">
        <f t="shared" si="10"/>
        <v>-3.1394308287745476E-3</v>
      </c>
      <c r="S41" s="11">
        <f t="shared" si="9"/>
        <v>0.39349426008929067</v>
      </c>
      <c r="T41" s="11">
        <f t="shared" si="11"/>
        <v>-2.1976220829593607E-2</v>
      </c>
      <c r="AA41">
        <v>2011</v>
      </c>
      <c r="AB41" s="14">
        <f t="shared" si="12"/>
        <v>-9.0399384498596191E-3</v>
      </c>
      <c r="AC41" s="4">
        <f t="shared" si="13"/>
        <v>-2.1976220829593607E-2</v>
      </c>
      <c r="AD41" s="4">
        <f t="shared" si="14"/>
        <v>9.0399384498596191E-3</v>
      </c>
      <c r="AE41" s="4">
        <f t="shared" si="15"/>
        <v>2.1976220829593607E-2</v>
      </c>
    </row>
    <row r="42" spans="1:31" x14ac:dyDescent="0.35">
      <c r="A42">
        <v>2012</v>
      </c>
      <c r="B42" s="4">
        <f>'Formal Economy Populations'!G11</f>
        <v>7.8908979892730713E-2</v>
      </c>
      <c r="C42" s="4">
        <f>'Formal Economy Populations'!E11</f>
        <v>0.58607912063598633</v>
      </c>
      <c r="D42" s="4"/>
      <c r="E42" s="4">
        <v>7.8235134482383728E-2</v>
      </c>
      <c r="F42" s="11">
        <f t="shared" si="5"/>
        <v>-6.7384541034698486E-4</v>
      </c>
      <c r="G42" s="4">
        <v>7.4251569807529449E-2</v>
      </c>
      <c r="H42" s="11">
        <f t="shared" si="6"/>
        <v>-4.6574100852012634E-3</v>
      </c>
      <c r="J42" s="4">
        <f>'Informal Economy Low Estimates '!I11/'Informal Economy Low Estimates '!B11</f>
        <v>0.58775982276516381</v>
      </c>
      <c r="K42" s="11">
        <f t="shared" si="7"/>
        <v>1.6807021291774804E-3</v>
      </c>
      <c r="L42" s="4">
        <f>'Informal Economy High Estimates'!I11/'Informal Economy High Estimates'!B11</f>
        <v>0.59784388059903815</v>
      </c>
      <c r="M42" s="11">
        <f t="shared" si="8"/>
        <v>1.1764759963051818E-2</v>
      </c>
      <c r="O42" s="11">
        <f t="shared" si="16"/>
        <v>0.41392087936401367</v>
      </c>
      <c r="Q42" s="11">
        <f t="shared" si="9"/>
        <v>0.41224017723483619</v>
      </c>
      <c r="R42" s="11">
        <f t="shared" si="10"/>
        <v>-1.6807021291774804E-3</v>
      </c>
      <c r="S42" s="11">
        <f t="shared" si="9"/>
        <v>0.40215611940096185</v>
      </c>
      <c r="T42" s="11">
        <f t="shared" si="11"/>
        <v>-1.1764759963051818E-2</v>
      </c>
      <c r="AA42">
        <v>2012</v>
      </c>
      <c r="AB42" s="14">
        <f t="shared" si="12"/>
        <v>-4.933476448059082E-3</v>
      </c>
      <c r="AC42" s="4">
        <f t="shared" si="13"/>
        <v>-1.1764759963051818E-2</v>
      </c>
      <c r="AD42" s="4">
        <f t="shared" si="14"/>
        <v>4.933476448059082E-3</v>
      </c>
      <c r="AE42" s="4">
        <f t="shared" si="15"/>
        <v>1.1764759963051818E-2</v>
      </c>
    </row>
    <row r="43" spans="1:31" x14ac:dyDescent="0.35">
      <c r="A43">
        <v>2013</v>
      </c>
      <c r="B43" s="4">
        <f>'Formal Economy Populations'!G12</f>
        <v>7.2444044053554535E-2</v>
      </c>
      <c r="C43" s="4">
        <f>'Formal Economy Populations'!E12</f>
        <v>0.58618003129959106</v>
      </c>
      <c r="D43" s="4"/>
      <c r="E43" s="4">
        <v>7.1533322334289551E-2</v>
      </c>
      <c r="F43" s="11">
        <f t="shared" si="5"/>
        <v>-9.1072171926498413E-4</v>
      </c>
      <c r="G43" s="4">
        <v>6.6183842718601227E-2</v>
      </c>
      <c r="H43" s="11">
        <f t="shared" si="6"/>
        <v>-6.2602013349533081E-3</v>
      </c>
      <c r="J43" s="4">
        <f>'Informal Economy Low Estimates '!I12/'Informal Economy Low Estimates '!B12</f>
        <v>0.58855544393473014</v>
      </c>
      <c r="K43" s="11">
        <f t="shared" si="7"/>
        <v>2.3754126351390736E-3</v>
      </c>
      <c r="L43" s="4">
        <f>'Informal Economy High Estimates'!I12/'Informal Economy High Estimates'!B12</f>
        <v>0.60280797107351158</v>
      </c>
      <c r="M43" s="11">
        <f t="shared" si="8"/>
        <v>1.6627939773920519E-2</v>
      </c>
      <c r="O43" s="11">
        <f t="shared" si="16"/>
        <v>0.41381996870040894</v>
      </c>
      <c r="Q43" s="11">
        <f t="shared" si="9"/>
        <v>0.41144455606526986</v>
      </c>
      <c r="R43" s="11">
        <f t="shared" si="10"/>
        <v>-2.3754126351390736E-3</v>
      </c>
      <c r="S43" s="11">
        <f t="shared" si="9"/>
        <v>0.39719202892648842</v>
      </c>
      <c r="T43" s="11">
        <f t="shared" si="11"/>
        <v>-1.6627939773920519E-2</v>
      </c>
      <c r="AA43">
        <v>2013</v>
      </c>
      <c r="AB43" s="14">
        <f t="shared" si="12"/>
        <v>-6.3774585723876953E-3</v>
      </c>
      <c r="AC43" s="4">
        <f t="shared" si="13"/>
        <v>-1.6627939773920519E-2</v>
      </c>
      <c r="AD43" s="4">
        <f t="shared" si="14"/>
        <v>6.3774585723876953E-3</v>
      </c>
      <c r="AE43" s="4">
        <f t="shared" si="15"/>
        <v>1.6627939773920519E-2</v>
      </c>
    </row>
    <row r="44" spans="1:31" x14ac:dyDescent="0.35">
      <c r="A44">
        <v>2014</v>
      </c>
      <c r="B44" s="4">
        <f>'Formal Economy Populations'!G13</f>
        <v>5.9911653399467468E-2</v>
      </c>
      <c r="C44" s="4">
        <f>'Formal Economy Populations'!E13</f>
        <v>0.59029477834701538</v>
      </c>
      <c r="D44" s="4"/>
      <c r="E44" s="4">
        <v>5.891144648194313E-2</v>
      </c>
      <c r="F44" s="11">
        <f t="shared" si="5"/>
        <v>-1.0002069175243378E-3</v>
      </c>
      <c r="G44" s="4">
        <v>5.3026322275400162E-2</v>
      </c>
      <c r="H44" s="11">
        <f t="shared" si="6"/>
        <v>-6.8853311240673065E-3</v>
      </c>
      <c r="J44" s="4">
        <f>'Informal Economy Low Estimates '!I13/'Informal Economy Low Estimates '!B13</f>
        <v>0.59258859721019308</v>
      </c>
      <c r="K44" s="11">
        <f t="shared" si="7"/>
        <v>2.293818863177699E-3</v>
      </c>
      <c r="L44" s="4">
        <f>'Informal Economy High Estimates'!I13/'Informal Economy High Estimates'!B13</f>
        <v>0.6063517714277451</v>
      </c>
      <c r="M44" s="11">
        <f t="shared" si="8"/>
        <v>1.605699308072972E-2</v>
      </c>
      <c r="O44" s="11">
        <f t="shared" si="16"/>
        <v>0.40970522165298462</v>
      </c>
      <c r="Q44" s="11">
        <f t="shared" si="9"/>
        <v>0.40741140278980692</v>
      </c>
      <c r="R44" s="11">
        <f t="shared" si="10"/>
        <v>-2.293818863177699E-3</v>
      </c>
      <c r="S44" s="11">
        <f t="shared" si="9"/>
        <v>0.3936482285722549</v>
      </c>
      <c r="T44" s="11">
        <f t="shared" si="11"/>
        <v>-1.605699308072972E-2</v>
      </c>
      <c r="AA44">
        <v>2014</v>
      </c>
      <c r="AB44" s="14">
        <f t="shared" si="12"/>
        <v>-7.1555376052856445E-3</v>
      </c>
      <c r="AC44" s="4">
        <f t="shared" si="13"/>
        <v>-1.605699308072972E-2</v>
      </c>
      <c r="AD44" s="4">
        <f t="shared" si="14"/>
        <v>7.1555376052856445E-3</v>
      </c>
      <c r="AE44" s="4">
        <f t="shared" si="15"/>
        <v>1.605699308072972E-2</v>
      </c>
    </row>
    <row r="45" spans="1:31" x14ac:dyDescent="0.35">
      <c r="A45">
        <v>2015</v>
      </c>
      <c r="B45" s="4">
        <f>'Formal Economy Populations'!G14</f>
        <v>5.126677080988884E-2</v>
      </c>
      <c r="C45" s="4">
        <f>'Formal Economy Populations'!E14</f>
        <v>0.59347754716873169</v>
      </c>
      <c r="D45" s="4"/>
      <c r="E45" s="4">
        <v>5.0314255058765411E-2</v>
      </c>
      <c r="F45" s="11">
        <f t="shared" si="5"/>
        <v>-9.5251575112342834E-4</v>
      </c>
      <c r="G45" s="4">
        <v>4.4802755117416382E-2</v>
      </c>
      <c r="H45" s="11">
        <f t="shared" si="6"/>
        <v>-6.4640156924724579E-3</v>
      </c>
      <c r="J45" s="4">
        <f>'Informal Economy Low Estimates '!I14/'Informal Economy Low Estimates '!B14</f>
        <v>0.59720849387678565</v>
      </c>
      <c r="K45" s="11">
        <f t="shared" si="7"/>
        <v>3.7309467080539616E-3</v>
      </c>
      <c r="L45" s="4">
        <f>'Informal Economy High Estimates'!I14/'Informal Economy High Estimates'!B14</f>
        <v>0.61959394139233703</v>
      </c>
      <c r="M45" s="11">
        <f t="shared" si="8"/>
        <v>2.6116394223605344E-2</v>
      </c>
      <c r="O45" s="11">
        <f t="shared" si="16"/>
        <v>0.40652245283126831</v>
      </c>
      <c r="Q45" s="11">
        <f t="shared" si="9"/>
        <v>0.40279150612321435</v>
      </c>
      <c r="R45" s="11">
        <f t="shared" si="10"/>
        <v>-3.7309467080539616E-3</v>
      </c>
      <c r="S45" s="11">
        <f t="shared" si="9"/>
        <v>0.38040605860766297</v>
      </c>
      <c r="T45" s="11">
        <f t="shared" si="11"/>
        <v>-2.6116394223605344E-2</v>
      </c>
      <c r="AA45">
        <v>2015</v>
      </c>
      <c r="AB45" s="14">
        <f t="shared" si="12"/>
        <v>-3.0850768089294434E-3</v>
      </c>
      <c r="AC45" s="4">
        <f t="shared" si="13"/>
        <v>-2.6116394223605344E-2</v>
      </c>
      <c r="AD45" s="4">
        <f t="shared" si="14"/>
        <v>3.0850768089294434E-3</v>
      </c>
      <c r="AE45" s="4">
        <f t="shared" si="15"/>
        <v>2.6116394223605344E-2</v>
      </c>
    </row>
    <row r="46" spans="1:31" x14ac:dyDescent="0.35">
      <c r="A46">
        <v>2016</v>
      </c>
      <c r="B46" s="4">
        <f>'Formal Economy Populations'!G15</f>
        <v>4.7686461359262466E-2</v>
      </c>
      <c r="C46" s="4">
        <f>'Formal Economy Populations'!E15</f>
        <v>0.59806782007217407</v>
      </c>
      <c r="D46" s="4"/>
      <c r="E46" s="4">
        <v>4.6991359442472458E-2</v>
      </c>
      <c r="F46" s="11">
        <f t="shared" si="5"/>
        <v>-6.9510191679000854E-4</v>
      </c>
      <c r="G46" s="4">
        <v>4.2926229536533356E-2</v>
      </c>
      <c r="H46" s="11">
        <f t="shared" si="6"/>
        <v>-4.7602318227291107E-3</v>
      </c>
      <c r="J46" s="4">
        <f>'Informal Economy Low Estimates '!I15/'Informal Economy Low Estimates '!B15</f>
        <v>0.6007238134564018</v>
      </c>
      <c r="K46" s="11">
        <f t="shared" si="7"/>
        <v>2.6559933842277283E-3</v>
      </c>
      <c r="L46" s="4">
        <f>'Informal Economy High Estimates'!I15/'Informal Economy High Estimates'!B15</f>
        <v>0.61665989512155162</v>
      </c>
      <c r="M46" s="11">
        <f t="shared" si="8"/>
        <v>1.8592075049377543E-2</v>
      </c>
      <c r="O46" s="11">
        <f t="shared" si="16"/>
        <v>0.40193217992782593</v>
      </c>
      <c r="Q46" s="11">
        <f t="shared" si="9"/>
        <v>0.3992761865435982</v>
      </c>
      <c r="R46" s="11">
        <f t="shared" si="10"/>
        <v>-2.6559933842277283E-3</v>
      </c>
      <c r="S46" s="11">
        <f t="shared" si="9"/>
        <v>0.38334010487844838</v>
      </c>
      <c r="T46" s="11">
        <f t="shared" si="11"/>
        <v>-1.8592075049377543E-2</v>
      </c>
      <c r="AA46">
        <v>2016</v>
      </c>
      <c r="AB46" s="14">
        <f t="shared" si="12"/>
        <v>-4.7077536582946777E-3</v>
      </c>
      <c r="AC46" s="4">
        <f t="shared" si="13"/>
        <v>-1.8592075049377543E-2</v>
      </c>
      <c r="AD46" s="4">
        <f t="shared" si="14"/>
        <v>4.7077536582946777E-3</v>
      </c>
      <c r="AE46" s="4">
        <f t="shared" si="15"/>
        <v>1.8592075049377543E-2</v>
      </c>
    </row>
    <row r="47" spans="1:31" x14ac:dyDescent="0.35">
      <c r="A47">
        <v>2017</v>
      </c>
      <c r="B47" s="4">
        <f>'Formal Economy Populations'!G16</f>
        <v>4.2347155511379242E-2</v>
      </c>
      <c r="C47" s="4">
        <f>'Formal Economy Populations'!E16</f>
        <v>0.60187333822250366</v>
      </c>
      <c r="D47" s="4"/>
      <c r="E47" s="4">
        <v>4.147760197520256E-2</v>
      </c>
      <c r="F47" s="11">
        <f t="shared" si="5"/>
        <v>-8.6955353617668152E-4</v>
      </c>
      <c r="G47" s="4">
        <v>3.6372601985931396E-2</v>
      </c>
      <c r="H47" s="11">
        <f t="shared" si="6"/>
        <v>-5.9745535254478455E-3</v>
      </c>
      <c r="J47" s="4">
        <f>'Informal Economy Low Estimates '!I16/'Informal Economy Low Estimates '!B16</f>
        <v>0.60431325459507801</v>
      </c>
      <c r="K47" s="11">
        <f t="shared" si="7"/>
        <v>2.4399163725743467E-3</v>
      </c>
      <c r="L47" s="4">
        <f>'Informal Economy High Estimates'!I16/'Informal Economy High Estimates'!B16</f>
        <v>0.61895254891618656</v>
      </c>
      <c r="M47" s="11">
        <f t="shared" si="8"/>
        <v>1.70792106936829E-2</v>
      </c>
      <c r="O47" s="11">
        <f t="shared" si="16"/>
        <v>0.39812666177749634</v>
      </c>
      <c r="Q47" s="11">
        <f t="shared" si="9"/>
        <v>0.39568674540492199</v>
      </c>
      <c r="R47" s="11">
        <f t="shared" si="10"/>
        <v>-2.4399163725743467E-3</v>
      </c>
      <c r="S47" s="11">
        <f t="shared" si="9"/>
        <v>0.38104745108381344</v>
      </c>
      <c r="T47" s="11">
        <f t="shared" si="11"/>
        <v>-1.70792106936829E-2</v>
      </c>
      <c r="AA47">
        <v>2017</v>
      </c>
      <c r="AB47" s="14">
        <f t="shared" si="12"/>
        <v>-3.8025379180908203E-3</v>
      </c>
      <c r="AC47" s="4">
        <f t="shared" si="13"/>
        <v>-1.70792106936829E-2</v>
      </c>
      <c r="AD47" s="4">
        <f t="shared" si="14"/>
        <v>3.8025379180908203E-3</v>
      </c>
      <c r="AE47" s="4">
        <f t="shared" si="15"/>
        <v>1.70792106936829E-2</v>
      </c>
    </row>
    <row r="48" spans="1:31" x14ac:dyDescent="0.35">
      <c r="A48">
        <v>2018</v>
      </c>
      <c r="B48" s="4">
        <f>'Formal Economy Populations'!G17</f>
        <v>3.7894219160079956E-2</v>
      </c>
      <c r="C48" s="4">
        <f>'Formal Economy Populations'!E17</f>
        <v>0.60396122932434082</v>
      </c>
      <c r="D48" s="4"/>
      <c r="E48" s="4">
        <v>3.7432275712490082E-2</v>
      </c>
      <c r="F48" s="11">
        <f t="shared" si="5"/>
        <v>-4.6194344758987427E-4</v>
      </c>
      <c r="G48" s="4">
        <v>3.473794087767601E-2</v>
      </c>
      <c r="H48" s="11">
        <f t="shared" si="6"/>
        <v>-3.1562782824039459E-3</v>
      </c>
      <c r="J48" s="4">
        <f>'Informal Economy Low Estimates '!I17/'Informal Economy Low Estimates '!B17</f>
        <v>0.606727828594265</v>
      </c>
      <c r="K48" s="11">
        <f t="shared" si="7"/>
        <v>2.7665992699241748E-3</v>
      </c>
      <c r="L48" s="4">
        <f>'Informal Economy High Estimates'!I17/'Informal Economy High Estimates'!B17</f>
        <v>0.62332740044255752</v>
      </c>
      <c r="M48" s="11">
        <f t="shared" si="8"/>
        <v>1.9366171118216702E-2</v>
      </c>
      <c r="O48" s="11">
        <f t="shared" si="16"/>
        <v>0.39603877067565918</v>
      </c>
      <c r="Q48" s="11">
        <f t="shared" si="9"/>
        <v>0.393272171405735</v>
      </c>
      <c r="R48" s="11">
        <f t="shared" si="10"/>
        <v>-2.7665992699241748E-3</v>
      </c>
      <c r="S48" s="11">
        <f t="shared" si="9"/>
        <v>0.37667259955744248</v>
      </c>
      <c r="T48" s="11">
        <f t="shared" si="11"/>
        <v>-1.9366171118216702E-2</v>
      </c>
      <c r="AA48">
        <v>2018</v>
      </c>
      <c r="AB48" s="14">
        <f t="shared" si="12"/>
        <v>-3.3528804779052734E-3</v>
      </c>
      <c r="AC48" s="4">
        <f t="shared" si="13"/>
        <v>-1.9366171118216702E-2</v>
      </c>
      <c r="AD48" s="4">
        <f t="shared" si="14"/>
        <v>3.3528804779052734E-3</v>
      </c>
      <c r="AE48" s="4">
        <f t="shared" si="15"/>
        <v>1.9366171118216702E-2</v>
      </c>
    </row>
    <row r="49" spans="1:31" x14ac:dyDescent="0.35">
      <c r="A49">
        <v>2019</v>
      </c>
      <c r="B49" s="4">
        <f>'Formal Economy Populations'!G18</f>
        <v>3.5423047840595245E-2</v>
      </c>
      <c r="C49" s="4">
        <f>'Formal Economy Populations'!E18</f>
        <v>0.60874241590499878</v>
      </c>
      <c r="D49" s="4"/>
      <c r="E49" s="4">
        <v>3.4664981067180634E-2</v>
      </c>
      <c r="F49" s="11">
        <f t="shared" si="5"/>
        <v>-7.5806677341461182E-4</v>
      </c>
      <c r="G49" s="4">
        <v>3.017931804060936E-2</v>
      </c>
      <c r="H49" s="11">
        <f t="shared" si="6"/>
        <v>-5.2437297999858856E-3</v>
      </c>
      <c r="J49" s="4">
        <f>'Informal Economy Low Estimates '!I18/'Informal Economy Low Estimates '!B18</f>
        <v>0.6104385871353859</v>
      </c>
      <c r="K49" s="11">
        <f t="shared" si="7"/>
        <v>1.6961712303871224E-3</v>
      </c>
      <c r="L49" s="4">
        <f>'Informal Economy High Estimates'!I18/'Informal Economy High Estimates'!B18</f>
        <v>0.62061586251068646</v>
      </c>
      <c r="M49" s="11">
        <f t="shared" si="8"/>
        <v>1.1873446605687676E-2</v>
      </c>
      <c r="O49" s="11">
        <f>1-C49</f>
        <v>0.39125758409500122</v>
      </c>
      <c r="Q49" s="11">
        <f t="shared" si="9"/>
        <v>0.3895614128646141</v>
      </c>
      <c r="R49" s="11">
        <f t="shared" si="10"/>
        <v>-1.6961712303871224E-3</v>
      </c>
      <c r="S49" s="11">
        <f t="shared" si="9"/>
        <v>0.37938413748931354</v>
      </c>
      <c r="T49" s="11">
        <f t="shared" si="11"/>
        <v>-1.1873446605687676E-2</v>
      </c>
      <c r="AA49">
        <v>2019</v>
      </c>
      <c r="AB49" s="14">
        <f t="shared" si="12"/>
        <v>-8.367002010345459E-3</v>
      </c>
      <c r="AC49" s="4">
        <f t="shared" si="13"/>
        <v>-1.1873446605687676E-2</v>
      </c>
      <c r="AD49" s="4">
        <f t="shared" si="14"/>
        <v>8.367002010345459E-3</v>
      </c>
      <c r="AE49" s="4">
        <f t="shared" si="15"/>
        <v>1.1873446605687676E-2</v>
      </c>
    </row>
    <row r="50" spans="1:31" x14ac:dyDescent="0.35">
      <c r="A50">
        <v>2020</v>
      </c>
      <c r="B50" s="4">
        <f>'Formal Economy Populations'!G19</f>
        <v>8.0651246011257172E-2</v>
      </c>
      <c r="C50" s="4">
        <f>'Formal Economy Populations'!E19</f>
        <v>0.56764316558837891</v>
      </c>
      <c r="D50" s="4"/>
      <c r="E50" s="4">
        <v>8.0150596797466278E-2</v>
      </c>
      <c r="F50" s="11">
        <f t="shared" si="5"/>
        <v>-5.0064921379089355E-4</v>
      </c>
      <c r="G50" s="4">
        <v>7.7219448983669281E-2</v>
      </c>
      <c r="H50" s="11">
        <f t="shared" si="6"/>
        <v>-3.4317970275878906E-3</v>
      </c>
      <c r="J50" s="4">
        <f>'Informal Economy Low Estimates '!I19/'Informal Economy Low Estimates '!B19</f>
        <v>0.56996612337451502</v>
      </c>
      <c r="K50" s="11">
        <f t="shared" si="7"/>
        <v>2.322957786136115E-3</v>
      </c>
      <c r="L50" s="4">
        <f>'Informal Economy High Estimates'!I19/'Informal Economy High Estimates'!B19</f>
        <v>0.58390393324597389</v>
      </c>
      <c r="M50" s="11">
        <f t="shared" si="8"/>
        <v>1.6260767657594988E-2</v>
      </c>
      <c r="O50" s="11">
        <f t="shared" si="16"/>
        <v>0.43235683441162109</v>
      </c>
      <c r="Q50" s="11">
        <f t="shared" si="9"/>
        <v>0.43003387662548498</v>
      </c>
      <c r="R50" s="11">
        <f t="shared" si="10"/>
        <v>-2.322957786136115E-3</v>
      </c>
      <c r="S50" s="11">
        <f t="shared" si="9"/>
        <v>0.41609606675402611</v>
      </c>
      <c r="T50" s="11">
        <f t="shared" si="11"/>
        <v>-1.6260767657594988E-2</v>
      </c>
      <c r="AA50">
        <v>2020</v>
      </c>
      <c r="AB50" s="14">
        <f t="shared" si="12"/>
        <v>-6.2752962112426758E-3</v>
      </c>
      <c r="AC50" s="4">
        <f t="shared" si="13"/>
        <v>-1.6260767657594988E-2</v>
      </c>
      <c r="AD50" s="4">
        <f t="shared" si="14"/>
        <v>6.2752962112426758E-3</v>
      </c>
      <c r="AE50" s="4">
        <f t="shared" si="15"/>
        <v>1.6260767657594988E-2</v>
      </c>
    </row>
    <row r="51" spans="1:31" x14ac:dyDescent="0.35">
      <c r="A51">
        <v>2021</v>
      </c>
      <c r="B51" s="4">
        <f>'Formal Economy Populations'!G20</f>
        <v>5.1904447376728058E-2</v>
      </c>
      <c r="C51" s="4">
        <f>'Formal Economy Populations'!E20</f>
        <v>0.58371812105178833</v>
      </c>
      <c r="D51" s="4"/>
      <c r="E51" s="4">
        <v>5.0983961671590805E-2</v>
      </c>
      <c r="F51" s="11">
        <f t="shared" si="5"/>
        <v>-9.2048570513725281E-4</v>
      </c>
      <c r="G51" s="4">
        <v>4.5602072030305862E-2</v>
      </c>
      <c r="H51" s="11">
        <f t="shared" si="6"/>
        <v>-6.3023753464221954E-3</v>
      </c>
      <c r="J51" s="4">
        <f>'Informal Economy Low Estimates '!I20/'Informal Economy Low Estimates '!B20</f>
        <v>0.58647193995154101</v>
      </c>
      <c r="K51" s="11">
        <f t="shared" si="7"/>
        <v>2.7538188997526802E-3</v>
      </c>
      <c r="L51" s="4">
        <f>'Informal Economy High Estimates'!I20/'Informal Economy High Estimates'!B20</f>
        <v>0.60299491609683054</v>
      </c>
      <c r="M51" s="11">
        <f t="shared" si="8"/>
        <v>1.9276795045042205E-2</v>
      </c>
      <c r="O51" s="11">
        <f t="shared" si="16"/>
        <v>0.41628187894821167</v>
      </c>
      <c r="Q51" s="11">
        <f t="shared" si="9"/>
        <v>0.41352806004845899</v>
      </c>
      <c r="R51" s="11">
        <f t="shared" si="10"/>
        <v>-2.7538188997526802E-3</v>
      </c>
      <c r="S51" s="11">
        <f t="shared" si="9"/>
        <v>0.39700508390316946</v>
      </c>
      <c r="T51" s="11">
        <f t="shared" si="11"/>
        <v>-1.9276795045042205E-2</v>
      </c>
      <c r="AA51">
        <v>2021</v>
      </c>
      <c r="AB51" s="14">
        <f t="shared" si="12"/>
        <v>-8.2267522811889648E-3</v>
      </c>
      <c r="AC51" s="4">
        <f t="shared" si="13"/>
        <v>-1.9276795045042205E-2</v>
      </c>
      <c r="AD51" s="4">
        <f t="shared" si="14"/>
        <v>8.2267522811889648E-3</v>
      </c>
      <c r="AE51" s="4">
        <f t="shared" si="15"/>
        <v>1.9276795045042205E-2</v>
      </c>
    </row>
    <row r="52" spans="1:31" x14ac:dyDescent="0.35">
      <c r="A52">
        <v>2022</v>
      </c>
      <c r="B52" s="4">
        <f>'Formal Economy Populations'!G21</f>
        <v>3.5554032772779465E-2</v>
      </c>
      <c r="C52" s="4">
        <f>'Formal Economy Populations'!E21</f>
        <v>0.5988842248916626</v>
      </c>
      <c r="E52" s="4">
        <v>3.5276561975479126E-2</v>
      </c>
      <c r="F52" s="11">
        <f t="shared" si="5"/>
        <v>-2.7747079730033875E-4</v>
      </c>
      <c r="G52" s="4">
        <v>3.3642120659351349E-2</v>
      </c>
      <c r="H52" s="11">
        <f>G52-B52</f>
        <v>-1.9119121134281158E-3</v>
      </c>
      <c r="J52" s="4">
        <f>'Informal Economy Low Estimates '!I21/'Informal Economy Low Estimates '!B21</f>
        <v>0.60064664673878077</v>
      </c>
      <c r="K52" s="11">
        <f>J52-C52</f>
        <v>1.7624218471181674E-3</v>
      </c>
      <c r="L52" s="4">
        <f>'Informal Economy High Estimates'!I21/'Informal Economy High Estimates'!B21</f>
        <v>0.61122117145967303</v>
      </c>
      <c r="M52" s="11">
        <f>L52-C52</f>
        <v>1.2336946568010432E-2</v>
      </c>
      <c r="O52" s="11">
        <f>1-C52</f>
        <v>0.4011157751083374</v>
      </c>
      <c r="Q52" s="11">
        <f t="shared" si="9"/>
        <v>0.39935335326121923</v>
      </c>
      <c r="R52" s="11">
        <f t="shared" si="10"/>
        <v>-1.7624218471181674E-3</v>
      </c>
      <c r="S52" s="11">
        <f t="shared" si="9"/>
        <v>0.38877882854032697</v>
      </c>
      <c r="T52" s="11">
        <f t="shared" si="11"/>
        <v>-1.2336946568010432E-2</v>
      </c>
      <c r="AA52">
        <v>2022</v>
      </c>
      <c r="AB52" s="14">
        <f t="shared" si="12"/>
        <v>-9.2291831970214844E-3</v>
      </c>
      <c r="AC52" s="4">
        <f t="shared" si="13"/>
        <v>-1.2336946568010432E-2</v>
      </c>
      <c r="AD52" s="4">
        <f t="shared" si="14"/>
        <v>9.2291831970214844E-3</v>
      </c>
      <c r="AE52" s="4">
        <f t="shared" si="15"/>
        <v>1.2336946568010432E-2</v>
      </c>
    </row>
    <row r="53" spans="1:31" x14ac:dyDescent="0.35">
      <c r="A53">
        <v>2023</v>
      </c>
      <c r="B53" s="4">
        <f>'Formal Economy Populations'!G22</f>
        <v>3.4613084048032761E-2</v>
      </c>
      <c r="C53" s="4">
        <f>'Formal Economy Populations'!E22</f>
        <v>0.6047440767288208</v>
      </c>
      <c r="E53" s="4">
        <v>3.3165488392114639E-2</v>
      </c>
      <c r="F53" s="11">
        <f t="shared" si="5"/>
        <v>-1.4475956559181213E-3</v>
      </c>
      <c r="G53" s="4">
        <v>2.4719420820474625E-2</v>
      </c>
      <c r="H53" s="11">
        <f>G53-B53</f>
        <v>-9.893663227558136E-3</v>
      </c>
      <c r="J53" s="4">
        <f>'Informal Economy Low Estimates '!I22/'Informal Economy Low Estimates '!B22</f>
        <v>0.60810420322036085</v>
      </c>
      <c r="K53" s="11">
        <f>J53-C53</f>
        <v>3.3601264915400497E-3</v>
      </c>
      <c r="L53" s="4">
        <f>'Informal Economy High Estimates'!I22/'Informal Economy High Estimates'!B22</f>
        <v>0.62826520267403796</v>
      </c>
      <c r="M53" s="11">
        <f>L53-C53</f>
        <v>2.3521125945217158E-2</v>
      </c>
      <c r="O53" s="11">
        <f>1-C53</f>
        <v>0.3952559232711792</v>
      </c>
      <c r="Q53" s="11">
        <f t="shared" ref="Q53" si="17">1-J53</f>
        <v>0.39189579677963915</v>
      </c>
      <c r="R53" s="11">
        <f t="shared" ref="R53" si="18">Q53-O53</f>
        <v>-3.3601264915400497E-3</v>
      </c>
      <c r="S53" s="11">
        <f t="shared" ref="S53" si="19">1-L53</f>
        <v>0.37173479732596204</v>
      </c>
      <c r="T53" s="11">
        <f t="shared" ref="T53" si="20">S53-O53</f>
        <v>-2.3521125945217158E-2</v>
      </c>
      <c r="AA53">
        <v>2023</v>
      </c>
      <c r="AB53" s="14">
        <f t="shared" si="12"/>
        <v>-4.1304230690002441E-3</v>
      </c>
      <c r="AC53" s="4">
        <f t="shared" si="13"/>
        <v>-2.3521125945217158E-2</v>
      </c>
      <c r="AD53" s="4">
        <f t="shared" si="14"/>
        <v>4.1304230690002441E-3</v>
      </c>
      <c r="AE53" s="4">
        <f t="shared" si="15"/>
        <v>2.3521125945217158E-2</v>
      </c>
    </row>
    <row r="54" spans="1:31" x14ac:dyDescent="0.35">
      <c r="A54">
        <v>2024</v>
      </c>
      <c r="B54" s="4">
        <f>'Formal Economy Populations'!G23</f>
        <v>3.9466287940740585E-2</v>
      </c>
      <c r="C54" s="4">
        <f>'Formal Economy Populations'!E23</f>
        <v>0.60047131776809692</v>
      </c>
      <c r="E54" s="4">
        <v>3.9275899529457092E-2</v>
      </c>
      <c r="F54" s="11">
        <f t="shared" si="5"/>
        <v>-1.9038841128349304E-4</v>
      </c>
      <c r="G54" s="4">
        <v>3.8151483982801437E-2</v>
      </c>
      <c r="H54" s="11">
        <f>G54-B54</f>
        <v>-1.3148039579391479E-3</v>
      </c>
      <c r="J54" s="4">
        <f>'Informal Economy Low Estimates '!I23/'Informal Economy Low Estimates '!B23</f>
        <v>0.60195728008236615</v>
      </c>
      <c r="K54" s="11">
        <f>J54-C54</f>
        <v>1.4859623142692291E-3</v>
      </c>
      <c r="L54" s="4">
        <f>'Informal Economy High Estimates'!I23/'Informal Economy High Estimates'!B23</f>
        <v>0.61087322465686844</v>
      </c>
      <c r="M54" s="11">
        <f>L54-C54</f>
        <v>1.0401906888771517E-2</v>
      </c>
      <c r="O54" s="11">
        <f>1-C54</f>
        <v>0.39952868223190308</v>
      </c>
      <c r="Q54" s="11">
        <f>1-J54</f>
        <v>0.39804271991763385</v>
      </c>
      <c r="R54" s="11">
        <f t="shared" ref="R54" si="21">Q54-O54</f>
        <v>-1.4859623142692291E-3</v>
      </c>
      <c r="S54" s="11">
        <f t="shared" ref="S54" si="22">1-L54</f>
        <v>0.38912677534313156</v>
      </c>
      <c r="T54" s="11">
        <f t="shared" ref="T54" si="23">S54-O54</f>
        <v>-1.0401906888771517E-2</v>
      </c>
      <c r="AA54">
        <v>2024</v>
      </c>
      <c r="AB54" s="14">
        <f t="shared" si="12"/>
        <v>-4.3835639953613281E-3</v>
      </c>
      <c r="AC54" s="4">
        <f t="shared" si="13"/>
        <v>-1.0401906888771517E-2</v>
      </c>
      <c r="AD54" s="4">
        <f t="shared" ref="AD54" si="24">AB54*-1</f>
        <v>4.3835639953613281E-3</v>
      </c>
      <c r="AE54" s="4">
        <f>AC54*-1</f>
        <v>1.0401906888771517E-2</v>
      </c>
    </row>
    <row r="55" spans="1:31" x14ac:dyDescent="0.35">
      <c r="B55" s="4"/>
      <c r="C55" s="4"/>
      <c r="E55" s="33"/>
      <c r="AB55" s="4"/>
      <c r="AC55" s="4"/>
    </row>
    <row r="56" spans="1:31" x14ac:dyDescent="0.35">
      <c r="D56" t="s">
        <v>28</v>
      </c>
      <c r="F56" s="13">
        <f>AVERAGE(F33:F54)</f>
        <v>-1.0075012052601035E-3</v>
      </c>
      <c r="G56" s="12"/>
      <c r="H56" s="13">
        <f>AVERAGE(H33:H54)</f>
        <v>-6.9182256067341023E-3</v>
      </c>
      <c r="K56" s="13">
        <f>AVERAGE(K33:K54)</f>
        <v>2.5561469969914001E-3</v>
      </c>
      <c r="M56" s="13">
        <f>AVERAGE(M33:M54)</f>
        <v>1.7893082003210412E-2</v>
      </c>
      <c r="R56" s="13">
        <f>AVERAGE(R33:R54)</f>
        <v>-2.5561469969914001E-3</v>
      </c>
      <c r="T56" s="13">
        <f>AVERAGE(T33:T54)</f>
        <v>-1.7893082003210412E-2</v>
      </c>
    </row>
    <row r="57" spans="1:31" ht="43.5" x14ac:dyDescent="0.35">
      <c r="D57" s="3" t="s">
        <v>39</v>
      </c>
      <c r="F57" s="17">
        <f>AVERAGE(F33:F49,F51:F54)</f>
        <v>-1.0316370143776848E-3</v>
      </c>
      <c r="H57" s="17">
        <f>AVERAGE(H33:H49,H51:H54)</f>
        <v>-7.0842460152648742E-3</v>
      </c>
      <c r="K57" s="17">
        <f>AVERAGE(K33:K49,K51:K54)</f>
        <v>2.5672512451273659E-3</v>
      </c>
      <c r="M57" s="17">
        <f>AVERAGE(M33:M49,M51:M54)</f>
        <v>1.7970811257763526E-2</v>
      </c>
      <c r="R57" s="17">
        <f>AVERAGE(R33:R49,R51:R54)</f>
        <v>-2.5672512451273659E-3</v>
      </c>
      <c r="T57" s="17">
        <f>AVERAGE(T33:T49,T51:T54)</f>
        <v>-1.7970811257763526E-2</v>
      </c>
    </row>
    <row r="59" spans="1:31" x14ac:dyDescent="0.35">
      <c r="R59" s="17"/>
      <c r="T59" s="17"/>
    </row>
    <row r="60" spans="1:31" x14ac:dyDescent="0.35">
      <c r="D60" t="s">
        <v>48</v>
      </c>
      <c r="H60" s="17">
        <f>AVERAGE(H38:H41)</f>
        <v>-1.2062093243002892E-2</v>
      </c>
      <c r="I60" s="17"/>
      <c r="J60" s="17"/>
      <c r="K60" s="17"/>
      <c r="L60" s="17"/>
      <c r="M60" s="17">
        <f>AVERAGE(M38:M41)</f>
        <v>2.2477656683346808E-2</v>
      </c>
      <c r="R60" s="17">
        <f>AVERAGE(R38:R41)</f>
        <v>-3.2110785636836614E-3</v>
      </c>
      <c r="T60" s="17">
        <f>AVERAGE(T38:T41)</f>
        <v>-2.2477656683346808E-2</v>
      </c>
    </row>
    <row r="61" spans="1:31" x14ac:dyDescent="0.35">
      <c r="D61" t="s">
        <v>47</v>
      </c>
      <c r="H61" s="17">
        <f>AVERAGE(H7:H10)</f>
        <v>-1.0505393147468567E-3</v>
      </c>
      <c r="I61" s="17"/>
      <c r="J61" s="17"/>
      <c r="K61" s="17"/>
      <c r="L61" s="17"/>
      <c r="M61" s="17">
        <f>AVERAGE(M7:M10)</f>
        <v>-1.1321038007736206E-2</v>
      </c>
    </row>
    <row r="63" spans="1:31" x14ac:dyDescent="0.35">
      <c r="D63" t="s">
        <v>50</v>
      </c>
      <c r="H63" s="17">
        <f>AVERAGE(H2:H6,H11:H23)</f>
        <v>5.7523970802625017E-3</v>
      </c>
      <c r="I63" s="17"/>
      <c r="J63" s="17"/>
      <c r="K63" s="17"/>
      <c r="L63" s="17"/>
      <c r="M63" s="17">
        <f>AVERAGE(M2:M6,M11:M23)</f>
        <v>-6.2722994221581351E-3</v>
      </c>
      <c r="R63" s="4"/>
      <c r="S63" s="4"/>
      <c r="T63" s="4"/>
      <c r="U63" s="4"/>
    </row>
    <row r="64" spans="1:31" x14ac:dyDescent="0.35">
      <c r="R64" s="4"/>
      <c r="S64" s="4"/>
      <c r="T64" s="4"/>
      <c r="U64" s="4"/>
    </row>
    <row r="65" spans="18:21" x14ac:dyDescent="0.35">
      <c r="R65" s="4"/>
      <c r="S65" s="4"/>
      <c r="T65" s="4"/>
      <c r="U65" s="4"/>
    </row>
    <row r="66" spans="18:21" x14ac:dyDescent="0.35">
      <c r="R66" s="4"/>
      <c r="S66" s="4"/>
      <c r="T66" s="4"/>
      <c r="U66" s="4"/>
    </row>
    <row r="67" spans="18:21" x14ac:dyDescent="0.35">
      <c r="R67" s="4"/>
      <c r="S67" s="4"/>
      <c r="T67" s="4"/>
      <c r="U67" s="4"/>
    </row>
    <row r="68" spans="18:21" x14ac:dyDescent="0.35">
      <c r="R68" s="4"/>
      <c r="S68" s="4"/>
      <c r="T68" s="4"/>
      <c r="U68" s="4"/>
    </row>
    <row r="69" spans="18:21" x14ac:dyDescent="0.35">
      <c r="R69" s="4"/>
      <c r="S69" s="4"/>
      <c r="T69" s="4"/>
      <c r="U69" s="4"/>
    </row>
    <row r="70" spans="18:21" x14ac:dyDescent="0.35">
      <c r="R70" s="4"/>
      <c r="S70" s="4"/>
      <c r="T70" s="4"/>
      <c r="U70" s="4"/>
    </row>
    <row r="71" spans="18:21" x14ac:dyDescent="0.35">
      <c r="R71" s="4"/>
      <c r="S71" s="4"/>
      <c r="T71" s="4"/>
      <c r="U71" s="4"/>
    </row>
    <row r="72" spans="18:21" x14ac:dyDescent="0.35">
      <c r="R72" s="4"/>
      <c r="S72" s="4"/>
      <c r="T72" s="4"/>
      <c r="U72" s="4"/>
    </row>
    <row r="73" spans="18:21" x14ac:dyDescent="0.35">
      <c r="R73" s="4"/>
      <c r="S73" s="4"/>
      <c r="T73" s="4"/>
      <c r="U73" s="4"/>
    </row>
    <row r="74" spans="18:21" x14ac:dyDescent="0.35">
      <c r="R74" s="4"/>
      <c r="S74" s="4"/>
      <c r="T74" s="4"/>
      <c r="U74" s="4"/>
    </row>
    <row r="75" spans="18:21" x14ac:dyDescent="0.35">
      <c r="R75" s="4"/>
      <c r="S75" s="4"/>
      <c r="T75" s="4"/>
      <c r="U75" s="4"/>
    </row>
    <row r="76" spans="18:21" x14ac:dyDescent="0.35">
      <c r="R76" s="4"/>
      <c r="S76" s="4"/>
      <c r="T76" s="4"/>
      <c r="U76" s="4"/>
    </row>
    <row r="77" spans="18:21" x14ac:dyDescent="0.35">
      <c r="R77" s="4"/>
      <c r="S77" s="4"/>
      <c r="T77" s="4"/>
      <c r="U77" s="4"/>
    </row>
    <row r="78" spans="18:21" x14ac:dyDescent="0.35">
      <c r="R78" s="4"/>
      <c r="S78" s="4"/>
      <c r="T78" s="4"/>
      <c r="U78" s="4"/>
    </row>
    <row r="79" spans="18:21" x14ac:dyDescent="0.35">
      <c r="R79" s="4"/>
      <c r="S79" s="4"/>
      <c r="T79" s="4"/>
      <c r="U79" s="4"/>
    </row>
    <row r="80" spans="18:21" x14ac:dyDescent="0.35">
      <c r="R80" s="4"/>
      <c r="S80" s="4"/>
      <c r="T80" s="4"/>
      <c r="U80" s="4"/>
    </row>
    <row r="81" spans="18:21" x14ac:dyDescent="0.35">
      <c r="R81" s="4"/>
      <c r="S81" s="4"/>
      <c r="T81" s="4"/>
      <c r="U81" s="4"/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6D73E-9574-4E1E-96E8-78BB42A5CD7E}">
  <dimension ref="A1:AX153"/>
  <sheetViews>
    <sheetView zoomScale="85" zoomScaleNormal="85" workbookViewId="0">
      <selection activeCell="N23" sqref="N23"/>
    </sheetView>
  </sheetViews>
  <sheetFormatPr defaultRowHeight="14.5" x14ac:dyDescent="0.35"/>
  <cols>
    <col min="1" max="1" width="11.54296875" customWidth="1"/>
    <col min="2" max="2" width="12.90625" customWidth="1"/>
    <col min="3" max="3" width="18.54296875" customWidth="1"/>
    <col min="4" max="4" width="15.54296875" customWidth="1"/>
    <col min="5" max="5" width="14.08984375" customWidth="1"/>
    <col min="6" max="6" width="13.54296875" customWidth="1"/>
    <col min="7" max="8" width="11.54296875" bestFit="1" customWidth="1"/>
    <col min="9" max="9" width="13.08984375" bestFit="1" customWidth="1"/>
    <col min="10" max="10" width="14.54296875" customWidth="1"/>
    <col min="11" max="11" width="17.08984375" customWidth="1"/>
    <col min="12" max="12" width="15.08984375" bestFit="1" customWidth="1"/>
    <col min="13" max="13" width="12.54296875" bestFit="1" customWidth="1"/>
    <col min="14" max="14" width="12.36328125" customWidth="1"/>
    <col min="15" max="15" width="13.453125" customWidth="1"/>
    <col min="16" max="16" width="12.90625" customWidth="1"/>
    <col min="17" max="17" width="13.453125" customWidth="1"/>
    <col min="18" max="18" width="13.90625" customWidth="1"/>
    <col min="19" max="19" width="14.08984375" customWidth="1"/>
    <col min="20" max="20" width="15.54296875" customWidth="1"/>
    <col min="25" max="25" width="15.54296875" bestFit="1" customWidth="1"/>
    <col min="29" max="29" width="10.36328125" customWidth="1"/>
    <col min="30" max="30" width="12.6328125" customWidth="1"/>
    <col min="31" max="31" width="14.54296875" customWidth="1"/>
  </cols>
  <sheetData>
    <row r="1" spans="1:19" ht="29" x14ac:dyDescent="0.35">
      <c r="A1" t="s">
        <v>0</v>
      </c>
      <c r="B1" s="25" t="s">
        <v>1</v>
      </c>
      <c r="C1" t="s">
        <v>77</v>
      </c>
      <c r="E1" t="s">
        <v>0</v>
      </c>
      <c r="F1" s="3" t="s">
        <v>71</v>
      </c>
      <c r="G1" s="3" t="s">
        <v>72</v>
      </c>
      <c r="H1" t="s">
        <v>52</v>
      </c>
      <c r="J1" s="25" t="s">
        <v>73</v>
      </c>
      <c r="K1" s="3" t="s">
        <v>74</v>
      </c>
      <c r="L1" s="3" t="s">
        <v>75</v>
      </c>
      <c r="M1" t="s">
        <v>60</v>
      </c>
      <c r="N1" t="s">
        <v>59</v>
      </c>
    </row>
    <row r="2" spans="1:19" x14ac:dyDescent="0.35">
      <c r="A2">
        <v>2003</v>
      </c>
      <c r="B2" s="2">
        <f>'Formal Economy Populations'!C2</f>
        <v>146146496</v>
      </c>
      <c r="C2" s="12">
        <v>0.10630309581756592</v>
      </c>
      <c r="D2" s="12"/>
      <c r="E2">
        <v>2003</v>
      </c>
      <c r="F2" s="4">
        <v>0.67475658655166626</v>
      </c>
      <c r="G2" s="4">
        <v>0.72376477718353271</v>
      </c>
      <c r="H2">
        <v>6</v>
      </c>
      <c r="I2" s="4">
        <f>G2-F2</f>
        <v>4.9008190631866455E-2</v>
      </c>
      <c r="J2" s="2">
        <v>15535825</v>
      </c>
      <c r="K2" s="2">
        <v>10482900</v>
      </c>
      <c r="L2" s="2">
        <v>11244283</v>
      </c>
      <c r="M2" s="5">
        <f>L2-K2</f>
        <v>761383</v>
      </c>
      <c r="N2" s="4">
        <f>L2/K2-1</f>
        <v>7.2630951358879647E-2</v>
      </c>
      <c r="R2" s="10"/>
      <c r="S2" s="10"/>
    </row>
    <row r="3" spans="1:19" x14ac:dyDescent="0.35">
      <c r="A3">
        <v>2004</v>
      </c>
      <c r="B3" s="2">
        <f>'Formal Economy Populations'!C3</f>
        <v>147209616</v>
      </c>
      <c r="C3" s="12">
        <v>0.10801815241575241</v>
      </c>
      <c r="D3" s="12"/>
      <c r="E3">
        <v>2004</v>
      </c>
      <c r="F3" s="4">
        <v>0.65377891063690186</v>
      </c>
      <c r="G3" s="4">
        <v>0.7219616174697876</v>
      </c>
      <c r="H3">
        <v>6</v>
      </c>
      <c r="I3" s="4">
        <f t="shared" ref="I3:I23" si="0">G3-F3</f>
        <v>6.8182706832885742E-2</v>
      </c>
      <c r="J3" s="2">
        <v>15901311</v>
      </c>
      <c r="K3" s="2">
        <v>10395942</v>
      </c>
      <c r="L3" s="2">
        <v>11480136</v>
      </c>
      <c r="M3" s="5">
        <f t="shared" ref="M3:M21" si="1">L3-K3</f>
        <v>1084194</v>
      </c>
      <c r="N3" s="4">
        <f t="shared" ref="N3:N20" si="2">L3/K3-1</f>
        <v>0.10429011627806317</v>
      </c>
      <c r="R3" s="10"/>
      <c r="S3" s="10"/>
    </row>
    <row r="4" spans="1:19" x14ac:dyDescent="0.35">
      <c r="A4">
        <v>2005</v>
      </c>
      <c r="B4" s="2">
        <f>'Formal Economy Populations'!C4</f>
        <v>149173648</v>
      </c>
      <c r="C4" s="12">
        <v>0.10673469305038452</v>
      </c>
      <c r="D4" s="12"/>
      <c r="E4">
        <v>2005</v>
      </c>
      <c r="F4" s="4">
        <v>0.65844118595123291</v>
      </c>
      <c r="G4" s="4">
        <v>0.72418397665023804</v>
      </c>
      <c r="H4">
        <v>6</v>
      </c>
      <c r="I4" s="4">
        <f t="shared" si="0"/>
        <v>6.5742790699005127E-2</v>
      </c>
      <c r="J4" s="2">
        <v>15922004</v>
      </c>
      <c r="K4" s="2">
        <v>10483703</v>
      </c>
      <c r="L4" s="2">
        <v>11530460</v>
      </c>
      <c r="M4" s="5">
        <f t="shared" si="1"/>
        <v>1046757</v>
      </c>
      <c r="N4" s="4">
        <f t="shared" si="2"/>
        <v>9.9846113534502123E-2</v>
      </c>
      <c r="R4" s="10"/>
      <c r="S4" s="10"/>
    </row>
    <row r="5" spans="1:19" x14ac:dyDescent="0.35">
      <c r="A5">
        <v>2006</v>
      </c>
      <c r="B5" s="2">
        <f>'Formal Economy Populations'!C5</f>
        <v>151110160</v>
      </c>
      <c r="C5" s="12">
        <v>0.10795462131500244</v>
      </c>
      <c r="D5" s="12"/>
      <c r="E5">
        <v>2006</v>
      </c>
      <c r="F5" s="4">
        <v>0.69074201583862305</v>
      </c>
      <c r="G5" s="4">
        <v>0.75695586204528809</v>
      </c>
      <c r="H5">
        <v>6</v>
      </c>
      <c r="I5" s="4">
        <f t="shared" si="0"/>
        <v>6.6213846206665039E-2</v>
      </c>
      <c r="J5" s="2">
        <v>16313040</v>
      </c>
      <c r="K5" s="2">
        <v>11268102</v>
      </c>
      <c r="L5" s="2">
        <v>12348251</v>
      </c>
      <c r="M5" s="5">
        <f t="shared" si="1"/>
        <v>1080149</v>
      </c>
      <c r="N5" s="4">
        <f t="shared" si="2"/>
        <v>9.5859000921362014E-2</v>
      </c>
      <c r="R5" s="10"/>
      <c r="S5" s="10"/>
    </row>
    <row r="6" spans="1:19" x14ac:dyDescent="0.35">
      <c r="A6">
        <v>2007</v>
      </c>
      <c r="B6" s="2">
        <f>'Formal Economy Populations'!C6</f>
        <v>152931648</v>
      </c>
      <c r="C6" s="12">
        <v>0.10731873661279678</v>
      </c>
      <c r="D6" s="12"/>
      <c r="E6">
        <v>2007</v>
      </c>
      <c r="F6" s="4">
        <v>0.69049769639968872</v>
      </c>
      <c r="G6" s="4">
        <v>0.765083909034729</v>
      </c>
      <c r="H6">
        <v>6</v>
      </c>
      <c r="I6" s="4">
        <f t="shared" si="0"/>
        <v>7.4586212635040283E-2</v>
      </c>
      <c r="J6" s="2">
        <v>16412431</v>
      </c>
      <c r="K6" s="2">
        <v>11332746</v>
      </c>
      <c r="L6" s="2">
        <v>12556887</v>
      </c>
      <c r="M6" s="5">
        <f t="shared" si="1"/>
        <v>1224141</v>
      </c>
      <c r="N6" s="4">
        <f t="shared" si="2"/>
        <v>0.10801803905249452</v>
      </c>
      <c r="O6" s="11">
        <f>AVERAGE(N6:N8)</f>
        <v>9.6039868519263896E-2</v>
      </c>
      <c r="R6" s="10"/>
      <c r="S6" s="10"/>
    </row>
    <row r="7" spans="1:19" x14ac:dyDescent="0.35">
      <c r="A7">
        <v>2008</v>
      </c>
      <c r="B7" s="2">
        <f>'Formal Economy Populations'!C7</f>
        <v>153898384</v>
      </c>
      <c r="C7" s="12">
        <v>0.10609564185142517</v>
      </c>
      <c r="D7" s="12"/>
      <c r="E7">
        <v>2008</v>
      </c>
      <c r="F7" s="4">
        <v>0.64458668231964111</v>
      </c>
      <c r="G7" s="4">
        <v>0.70407950878143311</v>
      </c>
      <c r="H7">
        <v>6</v>
      </c>
      <c r="I7" s="4">
        <f t="shared" si="0"/>
        <v>5.9492826461791992E-2</v>
      </c>
      <c r="J7" s="2">
        <v>16327948</v>
      </c>
      <c r="K7" s="2">
        <v>10524778</v>
      </c>
      <c r="L7" s="2">
        <v>11496174</v>
      </c>
      <c r="M7" s="5">
        <f t="shared" si="1"/>
        <v>971396</v>
      </c>
      <c r="N7" s="4">
        <f t="shared" si="2"/>
        <v>9.229610353776585E-2</v>
      </c>
      <c r="O7" s="11">
        <f>AVERAGE(N2:N5,N9:N23)</f>
        <v>9.6691377284081934E-2</v>
      </c>
      <c r="R7" s="10"/>
      <c r="S7" s="10"/>
    </row>
    <row r="8" spans="1:19" x14ac:dyDescent="0.35">
      <c r="A8">
        <v>2009</v>
      </c>
      <c r="B8" s="2">
        <f>'Formal Economy Populations'!C8</f>
        <v>153949280</v>
      </c>
      <c r="C8" s="12">
        <v>0.10334676504135132</v>
      </c>
      <c r="D8" s="12"/>
      <c r="E8">
        <v>2009</v>
      </c>
      <c r="F8" s="4">
        <v>0.62167119979858398</v>
      </c>
      <c r="G8" s="4">
        <v>0.67625731229782104</v>
      </c>
      <c r="H8">
        <v>6</v>
      </c>
      <c r="I8" s="4">
        <f t="shared" si="0"/>
        <v>5.4586112499237061E-2</v>
      </c>
      <c r="J8" s="2">
        <v>15910160</v>
      </c>
      <c r="K8" s="2">
        <v>9890888</v>
      </c>
      <c r="L8" s="2">
        <v>10759362</v>
      </c>
      <c r="M8" s="5">
        <f t="shared" si="1"/>
        <v>868474</v>
      </c>
      <c r="N8" s="4">
        <f t="shared" si="2"/>
        <v>8.7805462967531334E-2</v>
      </c>
      <c r="R8" s="10"/>
      <c r="S8" s="10"/>
    </row>
    <row r="9" spans="1:19" x14ac:dyDescent="0.35">
      <c r="A9">
        <v>2010</v>
      </c>
      <c r="B9" s="2">
        <f>'Formal Economy Populations'!C9</f>
        <v>153601520</v>
      </c>
      <c r="C9" s="12">
        <v>0.10174097120761871</v>
      </c>
      <c r="D9" s="12"/>
      <c r="E9">
        <v>2010</v>
      </c>
      <c r="F9" s="4">
        <v>0.62626832723617554</v>
      </c>
      <c r="G9" s="4">
        <v>0.68323022127151489</v>
      </c>
      <c r="H9">
        <v>6</v>
      </c>
      <c r="I9" s="4">
        <f t="shared" si="0"/>
        <v>5.6961894035339355E-2</v>
      </c>
      <c r="J9" s="2">
        <v>15627568</v>
      </c>
      <c r="K9" s="2">
        <v>9787051</v>
      </c>
      <c r="L9" s="2">
        <v>10677227</v>
      </c>
      <c r="M9" s="5">
        <f t="shared" si="1"/>
        <v>890176</v>
      </c>
      <c r="N9" s="4">
        <f t="shared" si="2"/>
        <v>9.0954466263637457E-2</v>
      </c>
      <c r="R9" s="10"/>
      <c r="S9" s="10"/>
    </row>
    <row r="10" spans="1:19" x14ac:dyDescent="0.35">
      <c r="A10">
        <v>2011</v>
      </c>
      <c r="B10" s="2">
        <f>'Formal Economy Populations'!C10</f>
        <v>153453472</v>
      </c>
      <c r="C10" s="12">
        <v>9.9710501730442047E-2</v>
      </c>
      <c r="D10" s="12"/>
      <c r="E10">
        <v>2011</v>
      </c>
      <c r="F10" s="4">
        <v>0.6416439414024353</v>
      </c>
      <c r="G10" s="4">
        <v>0.6949959397315979</v>
      </c>
      <c r="H10">
        <v>6</v>
      </c>
      <c r="I10" s="4">
        <f t="shared" si="0"/>
        <v>5.3351998329162598E-2</v>
      </c>
      <c r="J10" s="2">
        <v>15300923</v>
      </c>
      <c r="K10" s="2">
        <v>9817745</v>
      </c>
      <c r="L10" s="2">
        <v>10634079</v>
      </c>
      <c r="M10" s="5">
        <f>L10-K10</f>
        <v>816334</v>
      </c>
      <c r="N10" s="4">
        <f t="shared" si="2"/>
        <v>8.3148828982622769E-2</v>
      </c>
      <c r="R10" s="10"/>
      <c r="S10" s="10"/>
    </row>
    <row r="11" spans="1:19" x14ac:dyDescent="0.35">
      <c r="A11">
        <v>2012</v>
      </c>
      <c r="B11" s="2">
        <f>'Formal Economy Populations'!C11</f>
        <v>154710224</v>
      </c>
      <c r="C11" s="12">
        <v>9.9786698818206787E-2</v>
      </c>
      <c r="D11" s="12"/>
      <c r="E11">
        <v>2012</v>
      </c>
      <c r="F11" s="4">
        <v>0.64508795738220215</v>
      </c>
      <c r="G11" s="4">
        <v>0.70536327362060547</v>
      </c>
      <c r="H11">
        <v>6</v>
      </c>
      <c r="I11" s="4">
        <f t="shared" si="0"/>
        <v>6.027531623840332E-2</v>
      </c>
      <c r="J11" s="2">
        <v>15438023</v>
      </c>
      <c r="K11" s="2">
        <v>9958883</v>
      </c>
      <c r="L11" s="2">
        <v>10889414</v>
      </c>
      <c r="M11" s="5">
        <f t="shared" si="1"/>
        <v>930531</v>
      </c>
      <c r="N11" s="4">
        <f t="shared" si="2"/>
        <v>9.3437286089212979E-2</v>
      </c>
      <c r="R11" s="10"/>
      <c r="S11" s="10"/>
    </row>
    <row r="12" spans="1:19" x14ac:dyDescent="0.35">
      <c r="A12">
        <v>2013</v>
      </c>
      <c r="B12" s="2">
        <f>'Formal Economy Populations'!C12</f>
        <v>155185520</v>
      </c>
      <c r="C12" s="12">
        <v>9.8006099462509155E-2</v>
      </c>
      <c r="D12" s="12"/>
      <c r="E12">
        <v>2013</v>
      </c>
      <c r="F12" s="4">
        <v>0.64858782291412354</v>
      </c>
      <c r="G12" s="4">
        <v>0.71408551931381226</v>
      </c>
      <c r="H12">
        <v>6</v>
      </c>
      <c r="I12" s="4">
        <f t="shared" si="0"/>
        <v>6.5497696399688721E-2</v>
      </c>
      <c r="J12" s="2">
        <v>15209128</v>
      </c>
      <c r="K12" s="2">
        <v>9864455</v>
      </c>
      <c r="L12" s="2">
        <v>10860618</v>
      </c>
      <c r="M12" s="5">
        <f t="shared" si="1"/>
        <v>996163</v>
      </c>
      <c r="N12" s="4">
        <f t="shared" si="2"/>
        <v>0.10098510257282323</v>
      </c>
      <c r="R12" s="10"/>
      <c r="S12" s="10"/>
    </row>
    <row r="13" spans="1:19" x14ac:dyDescent="0.35">
      <c r="A13">
        <v>2014</v>
      </c>
      <c r="B13" s="2">
        <f>'Formal Economy Populations'!C13</f>
        <v>155623280</v>
      </c>
      <c r="C13" s="12">
        <v>9.6955202519893646E-2</v>
      </c>
      <c r="D13" s="12"/>
      <c r="E13">
        <v>2014</v>
      </c>
      <c r="F13" s="4">
        <v>0.65073418617248535</v>
      </c>
      <c r="G13" s="4">
        <v>0.71240270137786865</v>
      </c>
      <c r="H13">
        <v>6</v>
      </c>
      <c r="I13" s="4">
        <f t="shared" si="0"/>
        <v>6.1668515205383301E-2</v>
      </c>
      <c r="J13" s="2">
        <v>15088487</v>
      </c>
      <c r="K13" s="2">
        <v>9818594</v>
      </c>
      <c r="L13" s="2">
        <v>10749079</v>
      </c>
      <c r="M13" s="5">
        <f t="shared" si="1"/>
        <v>930485</v>
      </c>
      <c r="N13" s="4">
        <f t="shared" si="2"/>
        <v>9.4767641884367482E-2</v>
      </c>
      <c r="R13" s="10"/>
      <c r="S13" s="10"/>
    </row>
    <row r="14" spans="1:19" x14ac:dyDescent="0.35">
      <c r="A14">
        <v>2015</v>
      </c>
      <c r="B14" s="2">
        <f>'Formal Economy Populations'!C14</f>
        <v>156808192</v>
      </c>
      <c r="C14" s="12">
        <v>9.7864173352718353E-2</v>
      </c>
      <c r="D14" s="12"/>
      <c r="E14">
        <v>2015</v>
      </c>
      <c r="F14" s="4">
        <v>0.67398488521575928</v>
      </c>
      <c r="G14" s="4">
        <v>0.73854672908782959</v>
      </c>
      <c r="H14">
        <v>6</v>
      </c>
      <c r="I14" s="4">
        <f t="shared" si="0"/>
        <v>6.4561843872070313E-2</v>
      </c>
      <c r="J14" s="2">
        <v>15345904</v>
      </c>
      <c r="K14" s="2">
        <v>10342907</v>
      </c>
      <c r="L14" s="2">
        <v>11333667</v>
      </c>
      <c r="M14" s="5">
        <f t="shared" si="1"/>
        <v>990760</v>
      </c>
      <c r="N14" s="4">
        <f t="shared" si="2"/>
        <v>9.5791250951014151E-2</v>
      </c>
      <c r="R14" s="10"/>
      <c r="S14" s="10"/>
    </row>
    <row r="15" spans="1:19" x14ac:dyDescent="0.35">
      <c r="A15">
        <v>2016</v>
      </c>
      <c r="B15" s="2">
        <f>'Formal Economy Populations'!C15</f>
        <v>159147568</v>
      </c>
      <c r="C15" s="12">
        <v>9.8399676382541656E-2</v>
      </c>
      <c r="D15" s="12"/>
      <c r="E15">
        <v>2016</v>
      </c>
      <c r="F15" s="4">
        <v>0.67235332727432251</v>
      </c>
      <c r="G15" s="4">
        <v>0.73585116863250732</v>
      </c>
      <c r="H15">
        <v>6</v>
      </c>
      <c r="I15" s="4">
        <f t="shared" si="0"/>
        <v>6.3497841358184814E-2</v>
      </c>
      <c r="J15" s="2">
        <v>15660069</v>
      </c>
      <c r="K15" s="2">
        <v>10529099</v>
      </c>
      <c r="L15" s="2">
        <v>11523480</v>
      </c>
      <c r="M15" s="5">
        <f t="shared" si="1"/>
        <v>994381</v>
      </c>
      <c r="N15" s="4">
        <f t="shared" si="2"/>
        <v>9.4441224268097423E-2</v>
      </c>
      <c r="R15" s="10"/>
      <c r="S15" s="10"/>
    </row>
    <row r="16" spans="1:19" x14ac:dyDescent="0.35">
      <c r="A16">
        <v>2017</v>
      </c>
      <c r="B16" s="2">
        <f>'Formal Economy Populations'!C16</f>
        <v>160260496</v>
      </c>
      <c r="C16" s="12">
        <v>9.7028195858001709E-2</v>
      </c>
      <c r="D16" s="12"/>
      <c r="E16">
        <v>2017</v>
      </c>
      <c r="F16" s="4">
        <v>0.67416375875473022</v>
      </c>
      <c r="G16" s="4">
        <v>0.73358464241027832</v>
      </c>
      <c r="H16">
        <v>6</v>
      </c>
      <c r="I16" s="4">
        <f t="shared" si="0"/>
        <v>5.9420883655548096E-2</v>
      </c>
      <c r="J16" s="2">
        <v>15549787</v>
      </c>
      <c r="K16" s="2">
        <v>10483103</v>
      </c>
      <c r="L16" s="2">
        <v>11407085</v>
      </c>
      <c r="M16" s="5">
        <f t="shared" si="1"/>
        <v>923982</v>
      </c>
      <c r="N16" s="4">
        <f t="shared" si="2"/>
        <v>8.8140124159802768E-2</v>
      </c>
      <c r="R16" s="10"/>
      <c r="S16" s="10"/>
    </row>
    <row r="17" spans="1:19" x14ac:dyDescent="0.35">
      <c r="A17">
        <v>2018</v>
      </c>
      <c r="B17" s="2">
        <f>'Formal Economy Populations'!C17</f>
        <v>161754128</v>
      </c>
      <c r="C17" s="12">
        <v>9.6712745726108551E-2</v>
      </c>
      <c r="D17" s="12"/>
      <c r="E17">
        <v>2018</v>
      </c>
      <c r="F17" s="4">
        <v>0.66530776023864746</v>
      </c>
      <c r="G17" s="4">
        <v>0.74226784706115723</v>
      </c>
      <c r="H17">
        <v>6</v>
      </c>
      <c r="I17" s="4">
        <f t="shared" si="0"/>
        <v>7.6960086822509766E-2</v>
      </c>
      <c r="J17" s="2">
        <v>15643686</v>
      </c>
      <c r="K17" s="2">
        <v>10407866</v>
      </c>
      <c r="L17" s="2">
        <v>11611805</v>
      </c>
      <c r="M17" s="5">
        <f t="shared" si="1"/>
        <v>1203939</v>
      </c>
      <c r="N17" s="4">
        <f t="shared" si="2"/>
        <v>0.11567587438193372</v>
      </c>
      <c r="R17" s="10"/>
      <c r="S17" s="10"/>
    </row>
    <row r="18" spans="1:19" x14ac:dyDescent="0.35">
      <c r="A18">
        <v>2019</v>
      </c>
      <c r="B18" s="2">
        <f>'Formal Economy Populations'!C18</f>
        <v>163501328</v>
      </c>
      <c r="C18" s="12">
        <v>9.7471073269844055E-2</v>
      </c>
      <c r="D18" s="12"/>
      <c r="E18">
        <v>2019</v>
      </c>
      <c r="F18" s="4">
        <v>0.69032788276672363</v>
      </c>
      <c r="G18" s="4">
        <v>0.76375746726989746</v>
      </c>
      <c r="H18">
        <v>6</v>
      </c>
      <c r="I18" s="4">
        <f t="shared" si="0"/>
        <v>7.3429584503173828E-2</v>
      </c>
      <c r="J18" s="2">
        <v>15936650</v>
      </c>
      <c r="K18" s="2">
        <v>11001514</v>
      </c>
      <c r="L18" s="2">
        <v>12171735</v>
      </c>
      <c r="M18" s="5">
        <f t="shared" si="1"/>
        <v>1170221</v>
      </c>
      <c r="N18" s="4">
        <f t="shared" si="2"/>
        <v>0.10636908701838665</v>
      </c>
      <c r="R18" s="10"/>
      <c r="S18" s="10"/>
    </row>
    <row r="19" spans="1:19" x14ac:dyDescent="0.35">
      <c r="A19">
        <v>2020</v>
      </c>
      <c r="B19" s="2">
        <f>'Formal Economy Populations'!C19</f>
        <v>160678832</v>
      </c>
      <c r="C19" s="12">
        <v>0.10131426900625229</v>
      </c>
      <c r="D19" s="12"/>
      <c r="E19">
        <v>2020</v>
      </c>
      <c r="F19" s="4">
        <v>0.61870181560516357</v>
      </c>
      <c r="G19" s="4">
        <v>0.68714457750320435</v>
      </c>
      <c r="H19">
        <v>6</v>
      </c>
      <c r="I19" s="4">
        <f t="shared" si="0"/>
        <v>6.8442761898040771E-2</v>
      </c>
      <c r="J19" s="2">
        <v>16279058</v>
      </c>
      <c r="K19" s="2">
        <v>10071883</v>
      </c>
      <c r="L19" s="2">
        <v>11186066</v>
      </c>
      <c r="M19" s="5">
        <f t="shared" si="1"/>
        <v>1114183</v>
      </c>
      <c r="N19" s="4">
        <f t="shared" si="2"/>
        <v>0.11062310791338614</v>
      </c>
      <c r="R19" s="10"/>
      <c r="S19" s="10"/>
    </row>
    <row r="20" spans="1:19" x14ac:dyDescent="0.35">
      <c r="A20">
        <v>2021</v>
      </c>
      <c r="B20" s="2">
        <f>'Formal Economy Populations'!C20</f>
        <v>160880560</v>
      </c>
      <c r="C20" s="12">
        <v>0.10360299795866013</v>
      </c>
      <c r="D20" s="12"/>
      <c r="E20">
        <v>2021</v>
      </c>
      <c r="F20" s="4">
        <v>0.6442948579788208</v>
      </c>
      <c r="G20" s="4">
        <v>0.70750433206558228</v>
      </c>
      <c r="H20">
        <v>6</v>
      </c>
      <c r="I20" s="4">
        <f t="shared" si="0"/>
        <v>6.3209474086761475E-2</v>
      </c>
      <c r="J20" s="2">
        <v>16667708</v>
      </c>
      <c r="K20" s="2">
        <v>10738919</v>
      </c>
      <c r="L20" s="2">
        <v>11792476</v>
      </c>
      <c r="M20" s="5">
        <f t="shared" si="1"/>
        <v>1053557</v>
      </c>
      <c r="N20" s="4">
        <f t="shared" si="2"/>
        <v>9.8106429520513183E-2</v>
      </c>
      <c r="R20" s="10"/>
      <c r="S20" s="10"/>
    </row>
    <row r="21" spans="1:19" x14ac:dyDescent="0.35">
      <c r="A21">
        <v>2022</v>
      </c>
      <c r="B21" s="2">
        <f>'Formal Economy Populations'!C21</f>
        <v>163859104</v>
      </c>
      <c r="C21" s="12">
        <v>0.10206076502799988</v>
      </c>
      <c r="E21">
        <v>2022</v>
      </c>
      <c r="F21" s="4">
        <v>0.67082566022872925</v>
      </c>
      <c r="G21" s="4">
        <v>0.72996795177459717</v>
      </c>
      <c r="H21">
        <v>6</v>
      </c>
      <c r="I21" s="4">
        <f t="shared" si="0"/>
        <v>5.914229154586792E-2</v>
      </c>
      <c r="J21" s="2">
        <v>16723586</v>
      </c>
      <c r="K21" s="2">
        <v>11218611</v>
      </c>
      <c r="L21" s="2">
        <v>12207682</v>
      </c>
      <c r="M21" s="5">
        <f t="shared" si="1"/>
        <v>989071</v>
      </c>
      <c r="N21" s="4">
        <f>L21/K21-1</f>
        <v>8.8163409890939182E-2</v>
      </c>
    </row>
    <row r="22" spans="1:19" x14ac:dyDescent="0.35">
      <c r="A22">
        <v>2023</v>
      </c>
      <c r="B22" s="2">
        <f>'Formal Economy Populations'!C22</f>
        <v>167150160</v>
      </c>
      <c r="C22" s="12">
        <v>9.9829308688640594E-2</v>
      </c>
      <c r="E22">
        <v>2023</v>
      </c>
      <c r="F22" s="4">
        <v>0.66643315553665161</v>
      </c>
      <c r="G22" s="4">
        <v>0.7280881404876709</v>
      </c>
      <c r="H22">
        <v>6</v>
      </c>
      <c r="I22" s="4">
        <f t="shared" si="0"/>
        <v>6.1654984951019287E-2</v>
      </c>
      <c r="J22" s="2">
        <v>16686485</v>
      </c>
      <c r="K22" s="2">
        <v>11120427</v>
      </c>
      <c r="L22" s="2">
        <v>12149232</v>
      </c>
      <c r="M22" s="5">
        <f t="shared" ref="M22" si="3">L22-K22</f>
        <v>1028805</v>
      </c>
      <c r="N22" s="4">
        <f>L22/K22-1</f>
        <v>9.2514882746858484E-2</v>
      </c>
    </row>
    <row r="23" spans="1:19" x14ac:dyDescent="0.35">
      <c r="A23">
        <v>2024</v>
      </c>
      <c r="B23" s="2">
        <f>'Formal Economy Populations'!C23</f>
        <v>167835632</v>
      </c>
      <c r="C23" s="12">
        <v>0.10079666972160339</v>
      </c>
      <c r="E23">
        <v>2024</v>
      </c>
      <c r="F23" s="4">
        <v>0.64490848779678345</v>
      </c>
      <c r="G23" s="4">
        <v>0.71674561500549316</v>
      </c>
      <c r="H23">
        <v>6</v>
      </c>
      <c r="I23" s="4">
        <f>G23-F23</f>
        <v>7.1837127208709717E-2</v>
      </c>
      <c r="J23" s="2">
        <v>16917272</v>
      </c>
      <c r="K23" s="2">
        <v>10910092</v>
      </c>
      <c r="L23" s="2">
        <v>12125381</v>
      </c>
      <c r="M23" s="5">
        <f t="shared" ref="M23" si="4">L23-K23</f>
        <v>1215289</v>
      </c>
      <c r="N23" s="4">
        <f>L23/K23-1</f>
        <v>0.11139126966115409</v>
      </c>
    </row>
    <row r="24" spans="1:19" x14ac:dyDescent="0.35">
      <c r="B24" s="2"/>
      <c r="C24" s="12"/>
      <c r="F24" s="4"/>
      <c r="G24" s="4"/>
      <c r="I24" s="4"/>
      <c r="J24" s="2"/>
      <c r="K24" s="2"/>
      <c r="L24" s="2"/>
      <c r="M24" s="5"/>
      <c r="N24" s="4"/>
    </row>
    <row r="25" spans="1:19" x14ac:dyDescent="0.35">
      <c r="I25" s="4">
        <f>AVERAGE(I2:I23)</f>
        <v>6.3532953912561585E-2</v>
      </c>
      <c r="J25" s="2">
        <f>AVERAGE(J2:J23)</f>
        <v>15927138.772727273</v>
      </c>
      <c r="K25" s="2">
        <f>AVERAGE(K2:K23)</f>
        <v>10475009.454545455</v>
      </c>
      <c r="L25" s="2">
        <f>AVERAGE(L2:L23)</f>
        <v>11487935.409090908</v>
      </c>
      <c r="M25" s="2">
        <f>AVERAGE(M2:M23)</f>
        <v>1012925.9545454546</v>
      </c>
    </row>
    <row r="26" spans="1:19" x14ac:dyDescent="0.35">
      <c r="I26" s="11"/>
      <c r="M26" s="2"/>
    </row>
    <row r="27" spans="1:19" ht="29" x14ac:dyDescent="0.35">
      <c r="A27" t="s">
        <v>0</v>
      </c>
      <c r="B27" s="25" t="s">
        <v>76</v>
      </c>
      <c r="C27" t="s">
        <v>78</v>
      </c>
      <c r="E27" t="s">
        <v>0</v>
      </c>
      <c r="F27" t="s">
        <v>79</v>
      </c>
      <c r="G27" s="3" t="s">
        <v>147</v>
      </c>
      <c r="H27" t="s">
        <v>52</v>
      </c>
      <c r="J27" s="3" t="s">
        <v>80</v>
      </c>
      <c r="K27" s="3" t="s">
        <v>81</v>
      </c>
      <c r="L27" s="3" t="s">
        <v>82</v>
      </c>
      <c r="M27" t="s">
        <v>60</v>
      </c>
      <c r="N27" t="s">
        <v>59</v>
      </c>
    </row>
    <row r="28" spans="1:19" x14ac:dyDescent="0.35">
      <c r="A28">
        <v>2003</v>
      </c>
      <c r="B28" s="2">
        <f>'Formal Economy Populations'!B2</f>
        <v>221027552</v>
      </c>
      <c r="C28" s="12">
        <v>7.2475291788578033E-2</v>
      </c>
      <c r="D28" s="12"/>
      <c r="E28">
        <v>2003</v>
      </c>
      <c r="F28" s="4">
        <v>0.66593199968338013</v>
      </c>
      <c r="G28" s="4">
        <v>0.71519213914871216</v>
      </c>
      <c r="H28">
        <v>6</v>
      </c>
      <c r="I28" s="4">
        <f>G28-F28</f>
        <v>4.9260139465332031E-2</v>
      </c>
      <c r="J28" s="2">
        <v>16019036</v>
      </c>
      <c r="K28" s="2">
        <v>10667589</v>
      </c>
      <c r="L28" s="2">
        <v>11456689</v>
      </c>
      <c r="M28" s="5">
        <f>L28-K28</f>
        <v>789100</v>
      </c>
      <c r="N28" s="4">
        <f>L28/K28-1</f>
        <v>7.3971728757079136E-2</v>
      </c>
      <c r="R28" s="10"/>
      <c r="S28" s="10"/>
    </row>
    <row r="29" spans="1:19" x14ac:dyDescent="0.35">
      <c r="A29">
        <v>2004</v>
      </c>
      <c r="B29" s="2">
        <f>'Formal Economy Populations'!B3</f>
        <v>223226080</v>
      </c>
      <c r="C29" s="12">
        <v>7.3547527194023132E-2</v>
      </c>
      <c r="D29" s="12"/>
      <c r="E29">
        <v>2004</v>
      </c>
      <c r="F29" s="4">
        <v>0.64796853065490723</v>
      </c>
      <c r="G29" s="4">
        <v>0.71763521432876587</v>
      </c>
      <c r="H29">
        <v>6</v>
      </c>
      <c r="I29" s="4">
        <f t="shared" ref="I29:I48" si="5">G29-F29</f>
        <v>6.9666683673858643E-2</v>
      </c>
      <c r="J29" s="2">
        <v>16417726</v>
      </c>
      <c r="K29" s="2">
        <v>10638170</v>
      </c>
      <c r="L29" s="2">
        <v>11781938</v>
      </c>
      <c r="M29" s="5">
        <f t="shared" ref="M29:M47" si="6">L29-K29</f>
        <v>1143768</v>
      </c>
      <c r="N29" s="4">
        <f t="shared" ref="N29:N47" si="7">L29/K29-1</f>
        <v>0.10751548433612168</v>
      </c>
      <c r="R29" s="10"/>
      <c r="S29" s="10"/>
    </row>
    <row r="30" spans="1:19" x14ac:dyDescent="0.35">
      <c r="A30">
        <v>2005</v>
      </c>
      <c r="B30" s="2">
        <f>'Formal Economy Populations'!B4</f>
        <v>225929440</v>
      </c>
      <c r="C30" s="12">
        <v>7.295013964176178E-2</v>
      </c>
      <c r="D30" s="12"/>
      <c r="E30">
        <v>2005</v>
      </c>
      <c r="F30" s="4">
        <v>0.65075695514678955</v>
      </c>
      <c r="G30" s="4">
        <v>0.71926069259643555</v>
      </c>
      <c r="H30">
        <v>6</v>
      </c>
      <c r="I30" s="4">
        <f t="shared" si="5"/>
        <v>6.8503737449645996E-2</v>
      </c>
      <c r="J30" s="2">
        <v>16481584</v>
      </c>
      <c r="K30" s="2">
        <v>10725505</v>
      </c>
      <c r="L30" s="2">
        <v>11854556</v>
      </c>
      <c r="M30" s="5">
        <f t="shared" si="6"/>
        <v>1129051</v>
      </c>
      <c r="N30" s="4">
        <f t="shared" si="7"/>
        <v>0.1052678638441733</v>
      </c>
      <c r="R30" s="10"/>
      <c r="S30" s="10"/>
    </row>
    <row r="31" spans="1:19" x14ac:dyDescent="0.35">
      <c r="A31">
        <v>2006</v>
      </c>
      <c r="B31" s="2">
        <f>'Formal Economy Populations'!B5</f>
        <v>228693824</v>
      </c>
      <c r="C31" s="12">
        <v>7.3690317571163177E-2</v>
      </c>
      <c r="D31" s="12"/>
      <c r="E31">
        <v>2006</v>
      </c>
      <c r="F31" s="4">
        <v>0.68609714508056641</v>
      </c>
      <c r="G31" s="4">
        <v>0.75286132097244263</v>
      </c>
      <c r="H31">
        <v>6</v>
      </c>
      <c r="I31" s="4">
        <f t="shared" si="5"/>
        <v>6.6764175891876221E-2</v>
      </c>
      <c r="J31" s="2">
        <v>16852520</v>
      </c>
      <c r="K31" s="2">
        <v>11562466</v>
      </c>
      <c r="L31" s="2">
        <v>12687610</v>
      </c>
      <c r="M31" s="5">
        <f t="shared" si="6"/>
        <v>1125144</v>
      </c>
      <c r="N31" s="4">
        <f t="shared" si="7"/>
        <v>9.7310037495461632E-2</v>
      </c>
      <c r="R31" s="10"/>
      <c r="S31" s="10"/>
    </row>
    <row r="32" spans="1:19" x14ac:dyDescent="0.35">
      <c r="A32">
        <v>2007</v>
      </c>
      <c r="B32" s="2">
        <f>'Formal Economy Populations'!B6</f>
        <v>231711584</v>
      </c>
      <c r="C32" s="12">
        <v>7.3136962950229645E-2</v>
      </c>
      <c r="D32" s="12"/>
      <c r="E32">
        <v>2007</v>
      </c>
      <c r="F32" s="4">
        <v>0.68823778629302979</v>
      </c>
      <c r="G32" s="4">
        <v>0.7644658088684082</v>
      </c>
      <c r="H32">
        <v>6</v>
      </c>
      <c r="I32" s="4">
        <f t="shared" si="5"/>
        <v>7.6228022575378418E-2</v>
      </c>
      <c r="J32" s="2">
        <v>16946682</v>
      </c>
      <c r="K32" s="2">
        <v>11663347</v>
      </c>
      <c r="L32" s="2">
        <v>12955159</v>
      </c>
      <c r="M32" s="5">
        <f t="shared" si="6"/>
        <v>1291812</v>
      </c>
      <c r="N32" s="4">
        <f t="shared" si="7"/>
        <v>0.1107582583284199</v>
      </c>
      <c r="O32" s="11">
        <f>AVERAGE(N32:N34)</f>
        <v>9.8546031130831116E-2</v>
      </c>
      <c r="R32" s="10"/>
      <c r="S32" s="10"/>
    </row>
    <row r="33" spans="1:19" x14ac:dyDescent="0.35">
      <c r="A33">
        <v>2008</v>
      </c>
      <c r="B33" s="2">
        <f>'Formal Economy Populations'!B7</f>
        <v>233623920</v>
      </c>
      <c r="C33" s="12">
        <v>7.2253845632076263E-2</v>
      </c>
      <c r="D33" s="12"/>
      <c r="E33">
        <v>2008</v>
      </c>
      <c r="F33" s="4">
        <v>0.63965266942977905</v>
      </c>
      <c r="G33" s="4">
        <v>0.70067423582077026</v>
      </c>
      <c r="H33">
        <v>6</v>
      </c>
      <c r="I33" s="4">
        <f t="shared" si="5"/>
        <v>6.1021566390991211E-2</v>
      </c>
      <c r="J33" s="2">
        <v>16880226</v>
      </c>
      <c r="K33" s="2">
        <v>10797482</v>
      </c>
      <c r="L33" s="2">
        <v>11827539</v>
      </c>
      <c r="M33" s="5">
        <f t="shared" si="6"/>
        <v>1030057</v>
      </c>
      <c r="N33" s="4">
        <f t="shared" si="7"/>
        <v>9.5397889989536466E-2</v>
      </c>
      <c r="O33" s="11">
        <f>AVERAGE(N28:N31,N35:N49)</f>
        <v>9.8599212040564654E-2</v>
      </c>
      <c r="R33" s="10"/>
      <c r="S33" s="10"/>
    </row>
    <row r="34" spans="1:19" x14ac:dyDescent="0.35">
      <c r="A34">
        <v>2009</v>
      </c>
      <c r="B34" s="2">
        <f>'Formal Economy Populations'!B8</f>
        <v>235687728</v>
      </c>
      <c r="C34" s="12">
        <v>6.9749414920806885E-2</v>
      </c>
      <c r="D34" s="12"/>
      <c r="E34">
        <v>2009</v>
      </c>
      <c r="F34" s="4">
        <v>0.6159941554069519</v>
      </c>
      <c r="G34" s="4">
        <v>0.67111450433731079</v>
      </c>
      <c r="H34">
        <v>6</v>
      </c>
      <c r="I34" s="4">
        <f t="shared" si="5"/>
        <v>5.5120348930358887E-2</v>
      </c>
      <c r="J34" s="2">
        <v>16439081</v>
      </c>
      <c r="K34" s="2">
        <v>10126378</v>
      </c>
      <c r="L34" s="2">
        <v>11032506</v>
      </c>
      <c r="M34" s="5">
        <f t="shared" si="6"/>
        <v>906128</v>
      </c>
      <c r="N34" s="4">
        <f t="shared" si="7"/>
        <v>8.9481945074536995E-2</v>
      </c>
      <c r="R34" s="10"/>
      <c r="S34" s="10"/>
    </row>
    <row r="35" spans="1:19" x14ac:dyDescent="0.35">
      <c r="A35">
        <v>2010</v>
      </c>
      <c r="B35" s="2">
        <f>'Formal Economy Populations'!B9</f>
        <v>237681232</v>
      </c>
      <c r="C35" s="12">
        <v>6.7809596657752991E-2</v>
      </c>
      <c r="D35" s="12"/>
      <c r="E35">
        <v>2010</v>
      </c>
      <c r="F35" s="4">
        <v>0.62124830484390259</v>
      </c>
      <c r="G35" s="4">
        <v>0.67950034141540527</v>
      </c>
      <c r="H35">
        <v>6</v>
      </c>
      <c r="I35" s="4">
        <f t="shared" si="5"/>
        <v>5.8252036571502686E-2</v>
      </c>
      <c r="J35" s="2">
        <v>16117068</v>
      </c>
      <c r="K35" s="2">
        <v>10012701</v>
      </c>
      <c r="L35" s="2">
        <v>10951553</v>
      </c>
      <c r="M35" s="5">
        <f t="shared" si="6"/>
        <v>938852</v>
      </c>
      <c r="N35" s="4">
        <f t="shared" si="7"/>
        <v>9.3766107666652498E-2</v>
      </c>
      <c r="R35" s="10"/>
      <c r="S35" s="10"/>
    </row>
    <row r="36" spans="1:19" x14ac:dyDescent="0.35">
      <c r="A36">
        <v>2011</v>
      </c>
      <c r="B36" s="2">
        <f>'Formal Economy Populations'!B10</f>
        <v>239476896</v>
      </c>
      <c r="C36" s="12">
        <v>6.6053107380867004E-2</v>
      </c>
      <c r="D36" s="12"/>
      <c r="E36">
        <v>2011</v>
      </c>
      <c r="F36" s="4">
        <v>0.63468629121780396</v>
      </c>
      <c r="G36" s="4">
        <v>0.69016337394714355</v>
      </c>
      <c r="H36">
        <v>6</v>
      </c>
      <c r="I36" s="4">
        <f t="shared" si="5"/>
        <v>5.54770827293396E-2</v>
      </c>
      <c r="J36" s="2">
        <v>15818193</v>
      </c>
      <c r="K36" s="2">
        <v>10039590</v>
      </c>
      <c r="L36" s="2">
        <v>10917137</v>
      </c>
      <c r="M36" s="5">
        <f t="shared" si="6"/>
        <v>877547</v>
      </c>
      <c r="N36" s="4">
        <f t="shared" si="7"/>
        <v>8.740864915798352E-2</v>
      </c>
      <c r="R36" s="10"/>
      <c r="S36" s="10"/>
    </row>
    <row r="37" spans="1:19" x14ac:dyDescent="0.35">
      <c r="A37">
        <v>2012</v>
      </c>
      <c r="B37" s="2">
        <f>'Formal Economy Populations'!B11</f>
        <v>243144976</v>
      </c>
      <c r="C37" s="12">
        <v>6.5716147422790527E-2</v>
      </c>
      <c r="D37" s="12"/>
      <c r="E37">
        <v>2012</v>
      </c>
      <c r="F37" s="4">
        <v>0.63691520690917969</v>
      </c>
      <c r="G37" s="4">
        <v>0.69996416568756104</v>
      </c>
      <c r="H37">
        <v>6</v>
      </c>
      <c r="I37" s="4">
        <f t="shared" si="5"/>
        <v>6.3048958778381348E-2</v>
      </c>
      <c r="J37" s="2">
        <v>15978551</v>
      </c>
      <c r="K37" s="2">
        <v>10176982</v>
      </c>
      <c r="L37" s="2">
        <v>11184413</v>
      </c>
      <c r="M37" s="5">
        <f t="shared" si="6"/>
        <v>1007431</v>
      </c>
      <c r="N37" s="4">
        <f t="shared" si="7"/>
        <v>9.8991135092898919E-2</v>
      </c>
      <c r="R37" s="10"/>
      <c r="S37" s="10"/>
    </row>
    <row r="38" spans="1:19" x14ac:dyDescent="0.35">
      <c r="A38">
        <v>2013</v>
      </c>
      <c r="B38" s="2">
        <f>'Formal Economy Populations'!B12</f>
        <v>245561504</v>
      </c>
      <c r="C38" s="12">
        <v>6.4237669110298157E-2</v>
      </c>
      <c r="D38" s="12"/>
      <c r="E38">
        <v>2013</v>
      </c>
      <c r="F38" s="4">
        <v>0.64158117771148682</v>
      </c>
      <c r="G38" s="4">
        <v>0.7096555233001709</v>
      </c>
      <c r="H38">
        <v>6</v>
      </c>
      <c r="I38" s="4">
        <f t="shared" si="5"/>
        <v>6.8074345588684082E-2</v>
      </c>
      <c r="J38" s="2">
        <v>15774299</v>
      </c>
      <c r="K38" s="2">
        <v>10120493</v>
      </c>
      <c r="L38" s="2">
        <v>11194318</v>
      </c>
      <c r="M38" s="5">
        <f t="shared" si="6"/>
        <v>1073825</v>
      </c>
      <c r="N38" s="4">
        <f t="shared" si="7"/>
        <v>0.10610402082191062</v>
      </c>
      <c r="R38" s="10"/>
      <c r="S38" s="10"/>
    </row>
    <row r="39" spans="1:19" x14ac:dyDescent="0.35">
      <c r="A39">
        <v>2014</v>
      </c>
      <c r="B39" s="2">
        <f>'Formal Economy Populations'!B13</f>
        <v>247841664</v>
      </c>
      <c r="C39" s="12">
        <v>6.3075751066207886E-2</v>
      </c>
      <c r="D39" s="12"/>
      <c r="E39">
        <v>2014</v>
      </c>
      <c r="F39" s="4">
        <v>0.64447742700576782</v>
      </c>
      <c r="G39" s="4">
        <v>0.70624393224716187</v>
      </c>
      <c r="H39">
        <v>6</v>
      </c>
      <c r="I39" s="4">
        <f t="shared" si="5"/>
        <v>6.1766505241394043E-2</v>
      </c>
      <c r="J39" s="2">
        <v>15632799</v>
      </c>
      <c r="K39" s="2">
        <v>10074986</v>
      </c>
      <c r="L39" s="2">
        <v>11040569</v>
      </c>
      <c r="M39" s="5">
        <f t="shared" si="6"/>
        <v>965583</v>
      </c>
      <c r="N39" s="4">
        <f t="shared" si="7"/>
        <v>9.5839636898751079E-2</v>
      </c>
      <c r="R39" s="10"/>
      <c r="S39" s="10"/>
    </row>
    <row r="40" spans="1:19" x14ac:dyDescent="0.35">
      <c r="A40">
        <v>2015</v>
      </c>
      <c r="B40" s="2">
        <f>'Formal Economy Populations'!B14</f>
        <v>250673568</v>
      </c>
      <c r="C40" s="12">
        <v>6.359429657459259E-2</v>
      </c>
      <c r="D40" s="12"/>
      <c r="E40">
        <v>2015</v>
      </c>
      <c r="F40" s="4">
        <v>0.66556060314178467</v>
      </c>
      <c r="G40" s="4">
        <v>0.73002839088439941</v>
      </c>
      <c r="H40">
        <v>6</v>
      </c>
      <c r="I40" s="4">
        <f t="shared" si="5"/>
        <v>6.4467787742614746E-2</v>
      </c>
      <c r="J40" s="2">
        <v>15941409</v>
      </c>
      <c r="K40" s="2">
        <v>10609974</v>
      </c>
      <c r="L40" s="2">
        <v>11637681</v>
      </c>
      <c r="M40" s="5">
        <f t="shared" si="6"/>
        <v>1027707</v>
      </c>
      <c r="N40" s="4">
        <f t="shared" si="7"/>
        <v>9.6862348578799606E-2</v>
      </c>
      <c r="R40" s="10"/>
      <c r="S40" s="10"/>
    </row>
    <row r="41" spans="1:19" x14ac:dyDescent="0.35">
      <c r="A41">
        <v>2016</v>
      </c>
      <c r="B41" s="2">
        <f>'Formal Economy Populations'!B15</f>
        <v>253413360</v>
      </c>
      <c r="C41" s="12">
        <v>6.4115256071090698E-2</v>
      </c>
      <c r="D41" s="12"/>
      <c r="E41">
        <v>2016</v>
      </c>
      <c r="F41" s="4">
        <v>0.66839122772216797</v>
      </c>
      <c r="G41" s="4">
        <v>0.73277664184570313</v>
      </c>
      <c r="H41">
        <v>6</v>
      </c>
      <c r="I41" s="4">
        <f t="shared" si="5"/>
        <v>6.4385414123535156E-2</v>
      </c>
      <c r="J41" s="2">
        <v>16247662</v>
      </c>
      <c r="K41" s="2">
        <v>10859795</v>
      </c>
      <c r="L41" s="2">
        <v>11905907</v>
      </c>
      <c r="M41" s="5">
        <f t="shared" si="6"/>
        <v>1046112</v>
      </c>
      <c r="N41" s="4">
        <f t="shared" si="7"/>
        <v>9.6328890186232696E-2</v>
      </c>
      <c r="R41" s="10"/>
      <c r="S41" s="10"/>
    </row>
    <row r="42" spans="1:19" x14ac:dyDescent="0.35">
      <c r="A42">
        <v>2017</v>
      </c>
      <c r="B42" s="2">
        <f>'Formal Economy Populations'!B16</f>
        <v>254993712</v>
      </c>
      <c r="C42" s="12">
        <v>6.3348136842250824E-2</v>
      </c>
      <c r="D42" s="12"/>
      <c r="E42">
        <v>2017</v>
      </c>
      <c r="F42" s="4">
        <v>0.66931611299514771</v>
      </c>
      <c r="G42" s="4">
        <v>0.72868096828460693</v>
      </c>
      <c r="H42">
        <v>6</v>
      </c>
      <c r="I42" s="4">
        <f t="shared" si="5"/>
        <v>5.9364855289459229E-2</v>
      </c>
      <c r="J42" s="2">
        <v>16153377</v>
      </c>
      <c r="K42" s="2">
        <v>10811716</v>
      </c>
      <c r="L42" s="2">
        <v>11770658</v>
      </c>
      <c r="M42" s="5">
        <f t="shared" si="6"/>
        <v>958942</v>
      </c>
      <c r="N42" s="4">
        <f t="shared" si="7"/>
        <v>8.8694708592049532E-2</v>
      </c>
      <c r="R42" s="10"/>
      <c r="S42" s="10"/>
    </row>
    <row r="43" spans="1:19" x14ac:dyDescent="0.35">
      <c r="A43">
        <v>2018</v>
      </c>
      <c r="B43" s="2">
        <f>'Formal Economy Populations'!B17</f>
        <v>257673152</v>
      </c>
      <c r="C43" s="12">
        <v>6.3185542821884155E-2</v>
      </c>
      <c r="D43" s="12"/>
      <c r="E43">
        <v>2018</v>
      </c>
      <c r="F43" s="4">
        <v>0.6614145040512085</v>
      </c>
      <c r="G43" s="4">
        <v>0.73793500661849976</v>
      </c>
      <c r="H43">
        <v>6</v>
      </c>
      <c r="I43" s="4">
        <f t="shared" si="5"/>
        <v>7.652050256729126E-2</v>
      </c>
      <c r="J43" s="2">
        <v>16281218</v>
      </c>
      <c r="K43" s="2">
        <v>10768634</v>
      </c>
      <c r="L43" s="2">
        <v>12014481</v>
      </c>
      <c r="M43" s="5">
        <f t="shared" si="6"/>
        <v>1245847</v>
      </c>
      <c r="N43" s="4">
        <f t="shared" si="7"/>
        <v>0.1156922038579824</v>
      </c>
      <c r="R43" s="10"/>
      <c r="S43" s="10"/>
    </row>
    <row r="44" spans="1:19" x14ac:dyDescent="0.35">
      <c r="A44">
        <v>2019</v>
      </c>
      <c r="B44" s="2">
        <f>'Formal Economy Populations'!B18</f>
        <v>259074448</v>
      </c>
      <c r="C44" s="12">
        <v>6.3769012689590454E-2</v>
      </c>
      <c r="D44" s="12"/>
      <c r="E44">
        <v>2019</v>
      </c>
      <c r="F44" s="4">
        <v>0.68487852811813354</v>
      </c>
      <c r="G44" s="4">
        <v>0.75796800851821899</v>
      </c>
      <c r="H44">
        <v>6</v>
      </c>
      <c r="I44" s="4">
        <f t="shared" si="5"/>
        <v>7.3089480400085449E-2</v>
      </c>
      <c r="J44" s="2">
        <v>16520922</v>
      </c>
      <c r="K44" s="2">
        <v>11314825</v>
      </c>
      <c r="L44" s="2">
        <v>12522330</v>
      </c>
      <c r="M44" s="5">
        <f t="shared" si="6"/>
        <v>1207505</v>
      </c>
      <c r="N44" s="4">
        <f t="shared" si="7"/>
        <v>0.10671884010579036</v>
      </c>
      <c r="R44" s="10"/>
      <c r="S44" s="10"/>
    </row>
    <row r="45" spans="1:19" x14ac:dyDescent="0.35">
      <c r="A45">
        <v>2020</v>
      </c>
      <c r="B45" s="2">
        <f>'Formal Economy Populations'!B19</f>
        <v>260233712</v>
      </c>
      <c r="C45" s="12">
        <v>6.5897077322006226E-2</v>
      </c>
      <c r="D45" s="12"/>
      <c r="E45">
        <v>2020</v>
      </c>
      <c r="F45" s="4">
        <v>0.61550509929656982</v>
      </c>
      <c r="G45" s="4">
        <v>0.68378835916519165</v>
      </c>
      <c r="H45">
        <v>6</v>
      </c>
      <c r="I45" s="4">
        <f t="shared" si="5"/>
        <v>6.8283259868621826E-2</v>
      </c>
      <c r="J45" s="2">
        <v>17148642</v>
      </c>
      <c r="K45" s="2">
        <v>10555077</v>
      </c>
      <c r="L45" s="2">
        <v>11726042</v>
      </c>
      <c r="M45" s="5">
        <f t="shared" si="6"/>
        <v>1170965</v>
      </c>
      <c r="N45" s="4">
        <f t="shared" si="7"/>
        <v>0.11093855591958257</v>
      </c>
      <c r="R45" s="10"/>
      <c r="S45" s="10"/>
    </row>
    <row r="46" spans="1:19" x14ac:dyDescent="0.35">
      <c r="A46">
        <v>2021</v>
      </c>
      <c r="B46" s="2">
        <f>'Formal Economy Populations'!B20</f>
        <v>261307888</v>
      </c>
      <c r="C46" s="12">
        <v>6.6225744783878326E-2</v>
      </c>
      <c r="D46" s="12"/>
      <c r="E46">
        <v>2021</v>
      </c>
      <c r="F46" s="4">
        <v>0.64123797416687012</v>
      </c>
      <c r="G46" s="4">
        <v>0.70430976152420044</v>
      </c>
      <c r="H46">
        <v>6</v>
      </c>
      <c r="I46" s="4">
        <f t="shared" si="5"/>
        <v>6.3071787357330322E-2</v>
      </c>
      <c r="J46" s="2">
        <v>17305310</v>
      </c>
      <c r="K46" s="2">
        <v>11096822</v>
      </c>
      <c r="L46" s="2">
        <v>12188299</v>
      </c>
      <c r="M46" s="5">
        <f t="shared" si="6"/>
        <v>1091477</v>
      </c>
      <c r="N46" s="4">
        <f t="shared" si="7"/>
        <v>9.8359422184117307E-2</v>
      </c>
      <c r="R46" s="10"/>
      <c r="S46" s="10"/>
    </row>
    <row r="47" spans="1:19" x14ac:dyDescent="0.35">
      <c r="A47">
        <v>2022</v>
      </c>
      <c r="B47" s="2">
        <f>'Formal Economy Populations'!B21</f>
        <v>263879472</v>
      </c>
      <c r="C47" s="12">
        <v>6.561589241027832E-2</v>
      </c>
      <c r="E47">
        <v>2022</v>
      </c>
      <c r="F47" s="4">
        <v>0.66637188196182251</v>
      </c>
      <c r="G47" s="4">
        <v>0.72560882568359375</v>
      </c>
      <c r="H47">
        <v>6</v>
      </c>
      <c r="I47" s="4">
        <f t="shared" si="5"/>
        <v>5.923694372177124E-2</v>
      </c>
      <c r="J47" s="2">
        <v>17314688</v>
      </c>
      <c r="K47" s="2">
        <v>11538021</v>
      </c>
      <c r="L47" s="2">
        <v>12563690</v>
      </c>
      <c r="M47" s="5">
        <f t="shared" si="6"/>
        <v>1025669</v>
      </c>
      <c r="N47" s="4">
        <f t="shared" si="7"/>
        <v>8.8894707333259326E-2</v>
      </c>
    </row>
    <row r="48" spans="1:19" x14ac:dyDescent="0.35">
      <c r="A48">
        <v>2023</v>
      </c>
      <c r="B48" s="2">
        <f>'Formal Economy Populations'!B22</f>
        <v>266831216</v>
      </c>
      <c r="C48" s="12">
        <v>6.4785972237586975E-2</v>
      </c>
      <c r="E48">
        <v>2023</v>
      </c>
      <c r="F48" s="4">
        <v>0.66257977485656738</v>
      </c>
      <c r="G48" s="4">
        <v>0.72417569160461426</v>
      </c>
      <c r="H48">
        <v>6</v>
      </c>
      <c r="I48" s="4">
        <f t="shared" si="5"/>
        <v>6.1595916748046875E-2</v>
      </c>
      <c r="J48" s="2">
        <v>17286920</v>
      </c>
      <c r="K48" s="2">
        <v>11453964</v>
      </c>
      <c r="L48" s="2">
        <v>12518767</v>
      </c>
      <c r="M48" s="5">
        <f>L48-K48</f>
        <v>1064803</v>
      </c>
      <c r="N48" s="4">
        <f t="shared" ref="N48" si="8">L48/K48-1</f>
        <v>9.2963711078540179E-2</v>
      </c>
    </row>
    <row r="49" spans="1:38" x14ac:dyDescent="0.35">
      <c r="A49">
        <v>2024</v>
      </c>
      <c r="B49" s="2">
        <f>'Formal Economy Populations'!B23</f>
        <v>268475424</v>
      </c>
      <c r="C49" s="12">
        <v>6.5616726875305176E-2</v>
      </c>
      <c r="E49">
        <v>2024</v>
      </c>
      <c r="F49" s="4">
        <v>0.64146888256072998</v>
      </c>
      <c r="G49" s="4">
        <v>0.71315747499465942</v>
      </c>
      <c r="H49">
        <v>6</v>
      </c>
      <c r="I49" s="4">
        <f>G49-F49</f>
        <v>7.1688592433929443E-2</v>
      </c>
      <c r="J49" s="2">
        <v>17616478</v>
      </c>
      <c r="K49" s="2">
        <v>11300422</v>
      </c>
      <c r="L49" s="2">
        <v>12563323</v>
      </c>
      <c r="M49" s="5">
        <f>L49-K49</f>
        <v>1262901</v>
      </c>
      <c r="N49" s="4">
        <f t="shared" ref="N49" si="9">L49/K49-1</f>
        <v>0.11175697686334196</v>
      </c>
    </row>
    <row r="50" spans="1:38" x14ac:dyDescent="0.35">
      <c r="B50" s="2"/>
      <c r="C50" s="12"/>
      <c r="F50" s="4"/>
      <c r="G50" s="4"/>
      <c r="I50" s="4"/>
      <c r="J50" s="2"/>
      <c r="K50" s="2"/>
      <c r="L50" s="2"/>
      <c r="M50" s="5"/>
      <c r="N50" s="4"/>
    </row>
    <row r="51" spans="1:38" x14ac:dyDescent="0.35">
      <c r="F51" s="11">
        <f>AVERAGE(F28:F49)</f>
        <v>0.65228510173884302</v>
      </c>
      <c r="G51" s="11">
        <f>AVERAGE(G28:G49)</f>
        <v>0.71659819917245349</v>
      </c>
      <c r="I51" s="11">
        <f>AVERAGE(I28:I49)</f>
        <v>6.4313097433610397E-2</v>
      </c>
      <c r="J51" s="2">
        <f>AVERAGE(J28:J49)</f>
        <v>16507926.863636363</v>
      </c>
      <c r="K51" s="2">
        <f t="shared" ref="K51:L51" si="10">AVERAGE(K28:K49)</f>
        <v>10768860.863636363</v>
      </c>
      <c r="L51" s="2">
        <f t="shared" si="10"/>
        <v>11831598.409090908</v>
      </c>
      <c r="M51" s="2">
        <f>AVERAGE(M28:M49)</f>
        <v>1062737.5454545454</v>
      </c>
    </row>
    <row r="52" spans="1:38" x14ac:dyDescent="0.35">
      <c r="I52" s="11"/>
      <c r="M52" s="2"/>
    </row>
    <row r="53" spans="1:38" x14ac:dyDescent="0.35">
      <c r="I53" s="11"/>
      <c r="M53" s="2"/>
    </row>
    <row r="54" spans="1:38" x14ac:dyDescent="0.35">
      <c r="I54" s="11"/>
      <c r="M54" s="2"/>
    </row>
    <row r="56" spans="1:38" s="3" customFormat="1" ht="102" thickBot="1" x14ac:dyDescent="0.4">
      <c r="A56" s="3" t="s">
        <v>0</v>
      </c>
      <c r="B56" s="3" t="s">
        <v>1</v>
      </c>
      <c r="C56" s="3" t="s">
        <v>16</v>
      </c>
      <c r="D56" s="3" t="s">
        <v>43</v>
      </c>
      <c r="F56" s="3" t="s">
        <v>9</v>
      </c>
      <c r="G56" s="3" t="s">
        <v>12</v>
      </c>
      <c r="H56" s="3" t="s">
        <v>13</v>
      </c>
      <c r="I56" s="3" t="s">
        <v>14</v>
      </c>
      <c r="J56" s="3" t="s">
        <v>15</v>
      </c>
      <c r="K56" s="3" t="s">
        <v>21</v>
      </c>
      <c r="L56" s="3" t="s">
        <v>37</v>
      </c>
      <c r="M56" s="3" t="s">
        <v>10</v>
      </c>
      <c r="N56" s="3" t="s">
        <v>20</v>
      </c>
      <c r="O56" s="3" t="s">
        <v>36</v>
      </c>
      <c r="P56" s="3" t="s">
        <v>38</v>
      </c>
      <c r="Q56" s="25"/>
      <c r="R56" s="3" t="s">
        <v>149</v>
      </c>
      <c r="S56" s="3" t="s">
        <v>83</v>
      </c>
      <c r="T56" s="3" t="s">
        <v>84</v>
      </c>
      <c r="U56" t="s">
        <v>0</v>
      </c>
      <c r="V56" s="6" t="s">
        <v>8</v>
      </c>
      <c r="W56" s="6" t="s">
        <v>27</v>
      </c>
      <c r="X56" s="6" t="s">
        <v>212</v>
      </c>
      <c r="Y56" s="6" t="s">
        <v>53</v>
      </c>
      <c r="Z56" s="6" t="s">
        <v>215</v>
      </c>
      <c r="AA56" s="34" t="s">
        <v>88</v>
      </c>
      <c r="AD56" s="3" t="s">
        <v>121</v>
      </c>
      <c r="AE56" s="3" t="s">
        <v>122</v>
      </c>
      <c r="AH56" s="3" t="s">
        <v>0</v>
      </c>
      <c r="AI56" s="3" t="s">
        <v>123</v>
      </c>
      <c r="AJ56" s="3" t="s">
        <v>124</v>
      </c>
      <c r="AK56" s="3" t="s">
        <v>125</v>
      </c>
    </row>
    <row r="57" spans="1:38" x14ac:dyDescent="0.35">
      <c r="A57">
        <v>2003</v>
      </c>
      <c r="B57" s="1">
        <f>'Informal Economy High Estimates'!P2</f>
        <v>146146496</v>
      </c>
      <c r="C57" s="1">
        <f>'Informal Economy High Estimates'!Q2</f>
        <v>148518682</v>
      </c>
      <c r="D57" s="9">
        <f>'Informal Economy High Estimates'!R2</f>
        <v>2372186</v>
      </c>
      <c r="F57">
        <f>'Formal Economy Populations'!K2</f>
        <v>104536792</v>
      </c>
      <c r="G57" s="2">
        <f>'Informal Economy High Estimates'!U2</f>
        <v>625579.125</v>
      </c>
      <c r="H57" s="2">
        <f>'Informal Economy High Estimates'!V2</f>
        <v>651107</v>
      </c>
      <c r="I57" s="2">
        <f>'Informal Economy High Estimates'!W2</f>
        <v>257177.625</v>
      </c>
      <c r="J57" s="2">
        <f>'Informal Economy High Estimates'!X2</f>
        <v>658317.5625</v>
      </c>
      <c r="K57" s="2">
        <f>'Informal Economy High Estimates'!Y2</f>
        <v>106728973.3125</v>
      </c>
      <c r="L57" s="2">
        <f>'Informal Economy High Estimates'!Z2</f>
        <v>2192181.3125</v>
      </c>
      <c r="M57" s="2">
        <f>'Informal Economy High Estimates'!AA2</f>
        <v>41609704</v>
      </c>
      <c r="N57" s="2">
        <f>'Informal Economy High Estimates'!AB2</f>
        <v>41789708.6875</v>
      </c>
      <c r="O57" s="2">
        <f>'Informal Economy High Estimates'!AC2</f>
        <v>1713874.59375</v>
      </c>
      <c r="P57" s="2">
        <f>'Informal Economy High Estimates'!AD2</f>
        <v>180004.6875</v>
      </c>
      <c r="Q57" s="2"/>
      <c r="R57" s="21">
        <v>761383</v>
      </c>
      <c r="S57" s="5">
        <f>K57+R57</f>
        <v>107490356.3125</v>
      </c>
      <c r="T57" s="5">
        <f>N57-R57</f>
        <v>41028325.6875</v>
      </c>
      <c r="U57">
        <v>2003</v>
      </c>
      <c r="V57" s="4">
        <f>'App. Chg TRU and U3 - No SE '!B2</f>
        <v>0.2847122848033905</v>
      </c>
      <c r="W57" s="4">
        <f>'App. Chg TRU and U3 - No SE '!G2</f>
        <v>0.28137674927711487</v>
      </c>
      <c r="X57" s="15">
        <f>W57-V57</f>
        <v>-3.3355355262756348E-3</v>
      </c>
      <c r="Y57" s="4">
        <f>T57/C57</f>
        <v>0.27625026787875751</v>
      </c>
      <c r="Z57" s="11">
        <f>Y57-V57</f>
        <v>-8.4620169246329979E-3</v>
      </c>
      <c r="AA57" s="15">
        <f>Y57-W57</f>
        <v>-5.1264813983573632E-3</v>
      </c>
      <c r="AD57" s="1">
        <f>S57-F57</f>
        <v>2953564.3125</v>
      </c>
      <c r="AE57" s="38">
        <f>T57-M57</f>
        <v>-581378.3125</v>
      </c>
      <c r="AH57">
        <v>2003</v>
      </c>
      <c r="AI57" s="4">
        <f>'App. Chg TRU and U3 - No SE '!B2</f>
        <v>0.2847122848033905</v>
      </c>
      <c r="AJ57" s="4">
        <f>'App. Chg TRU and U3 - No SE '!G2</f>
        <v>0.28137674927711487</v>
      </c>
      <c r="AK57" s="4">
        <v>0.27625024318695068</v>
      </c>
      <c r="AL57" s="11">
        <f>AK57-AI57</f>
        <v>-8.4620416164398193E-3</v>
      </c>
    </row>
    <row r="58" spans="1:38" x14ac:dyDescent="0.35">
      <c r="A58">
        <v>2004</v>
      </c>
      <c r="B58" s="1">
        <f>'Informal Economy High Estimates'!P3</f>
        <v>147209616</v>
      </c>
      <c r="C58" s="1">
        <f>'Informal Economy High Estimates'!Q3</f>
        <v>150795890.5</v>
      </c>
      <c r="D58" s="9">
        <f>'Informal Economy High Estimates'!R3</f>
        <v>3586274.5</v>
      </c>
      <c r="F58">
        <f>'Formal Economy Populations'!K3</f>
        <v>104256752</v>
      </c>
      <c r="G58" s="2">
        <f>'Informal Economy High Estimates'!U3</f>
        <v>911459.6875</v>
      </c>
      <c r="H58" s="2">
        <f>'Informal Economy High Estimates'!V3</f>
        <v>198515.59375</v>
      </c>
      <c r="I58" s="2">
        <f>'Informal Economy High Estimates'!W3</f>
        <v>232311.921875</v>
      </c>
      <c r="J58" s="2">
        <f>'Informal Economy High Estimates'!X3</f>
        <v>1268613.375</v>
      </c>
      <c r="K58" s="2">
        <f>'Informal Economy High Estimates'!Y3</f>
        <v>106867652.578125</v>
      </c>
      <c r="L58" s="2">
        <f>'Informal Economy High Estimates'!Z3</f>
        <v>2610900.578125</v>
      </c>
      <c r="M58" s="2">
        <f>'Informal Economy High Estimates'!AA3</f>
        <v>42952864</v>
      </c>
      <c r="N58" s="2">
        <f>'Informal Economy High Estimates'!AB3</f>
        <v>43928237.921875</v>
      </c>
      <c r="O58" s="2">
        <f>'Informal Economy High Estimates'!AC3</f>
        <v>2317653.53125</v>
      </c>
      <c r="P58" s="2">
        <f>'Informal Economy High Estimates'!AD3</f>
        <v>975373.921875</v>
      </c>
      <c r="Q58" s="2"/>
      <c r="R58" s="21">
        <v>1084194</v>
      </c>
      <c r="S58" s="5">
        <f t="shared" ref="S58:S75" si="11">K58+R58</f>
        <v>107951846.578125</v>
      </c>
      <c r="T58" s="5">
        <f t="shared" ref="T58:T74" si="12">N58-R58</f>
        <v>42844043.921875</v>
      </c>
      <c r="U58">
        <v>2004</v>
      </c>
      <c r="V58" s="4">
        <f>'App. Chg TRU and U3 - No SE '!B3</f>
        <v>0.29178029298782349</v>
      </c>
      <c r="W58" s="4">
        <f>'App. Chg TRU and U3 - No SE '!G3</f>
        <v>0.29130923748016357</v>
      </c>
      <c r="X58" s="15">
        <f>W58-V58</f>
        <v>-4.7105550765991211E-4</v>
      </c>
      <c r="Y58" s="4">
        <f t="shared" ref="Y58:Y75" si="13">T58/C58</f>
        <v>0.28411943972621057</v>
      </c>
      <c r="Z58" s="11">
        <f t="shared" ref="Z58:Z76" si="14">Y58-V58</f>
        <v>-7.660853261612921E-3</v>
      </c>
      <c r="AA58" s="15">
        <f t="shared" ref="AA58:AA73" si="15">Y58-W58</f>
        <v>-7.1897977539530089E-3</v>
      </c>
      <c r="AD58" s="1">
        <f t="shared" ref="AD58:AD76" si="16">S58-F58</f>
        <v>3695094.578125</v>
      </c>
      <c r="AE58" s="38">
        <f t="shared" ref="AE58:AE76" si="17">T58-M58</f>
        <v>-108820.078125</v>
      </c>
      <c r="AH58">
        <v>2004</v>
      </c>
      <c r="AI58" s="4">
        <f>'App. Chg TRU and U3 - No SE '!B3</f>
        <v>0.29178029298782349</v>
      </c>
      <c r="AJ58" s="4">
        <f>'App. Chg TRU and U3 - No SE '!G3</f>
        <v>0.29130923748016357</v>
      </c>
      <c r="AK58" s="4">
        <v>0.28411942720413208</v>
      </c>
      <c r="AL58" s="11">
        <f t="shared" ref="AL58:AL78" si="18">AK58-AI58</f>
        <v>-7.6608657836914063E-3</v>
      </c>
    </row>
    <row r="59" spans="1:38" x14ac:dyDescent="0.35">
      <c r="A59">
        <v>2005</v>
      </c>
      <c r="B59" s="1">
        <f>'Informal Economy High Estimates'!P4</f>
        <v>149173648</v>
      </c>
      <c r="C59" s="1">
        <f>'Informal Economy High Estimates'!Q4</f>
        <v>151680214</v>
      </c>
      <c r="D59" s="9">
        <f>'Informal Economy High Estimates'!R4</f>
        <v>2506566</v>
      </c>
      <c r="F59">
        <f>'Formal Economy Populations'!K4</f>
        <v>106371488</v>
      </c>
      <c r="G59" s="2">
        <f>'Informal Economy High Estimates'!U4</f>
        <v>740867.5625</v>
      </c>
      <c r="H59" s="2">
        <f>'Informal Economy High Estimates'!V4</f>
        <v>228672.890625</v>
      </c>
      <c r="I59" s="2">
        <f>'Informal Economy High Estimates'!W4</f>
        <v>138276.90625</v>
      </c>
      <c r="J59" s="2">
        <f>'Informal Economy High Estimates'!X4</f>
        <v>331017</v>
      </c>
      <c r="K59" s="2">
        <f>'Informal Economy High Estimates'!Y4</f>
        <v>107810322.359375</v>
      </c>
      <c r="L59" s="2">
        <f>'Informal Economy High Estimates'!Z4</f>
        <v>1438834.359375</v>
      </c>
      <c r="M59" s="2">
        <f>'Informal Economy High Estimates'!AA4</f>
        <v>42802164</v>
      </c>
      <c r="N59" s="2">
        <f>'Informal Economy High Estimates'!AB4</f>
        <v>43869891.640625</v>
      </c>
      <c r="O59" s="2">
        <f>'Informal Economy High Estimates'!AC4</f>
        <v>2175564.875</v>
      </c>
      <c r="P59" s="2">
        <f>'Informal Economy High Estimates'!AD4</f>
        <v>1067727.640625</v>
      </c>
      <c r="Q59" s="2"/>
      <c r="R59" s="21">
        <v>1046757</v>
      </c>
      <c r="S59" s="5">
        <f t="shared" si="11"/>
        <v>108857079.359375</v>
      </c>
      <c r="T59" s="5">
        <f t="shared" si="12"/>
        <v>42823134.640625</v>
      </c>
      <c r="U59">
        <v>2005</v>
      </c>
      <c r="V59" s="4">
        <f>'App. Chg TRU and U3 - No SE '!B4</f>
        <v>0.2869284451007843</v>
      </c>
      <c r="W59" s="4">
        <f>'App. Chg TRU and U3 - No SE '!G4</f>
        <v>0.28922620415687561</v>
      </c>
      <c r="X59" s="15">
        <f t="shared" ref="X59:X76" si="19">W59-V59</f>
        <v>2.2977590560913086E-3</v>
      </c>
      <c r="Y59" s="4">
        <f t="shared" si="13"/>
        <v>0.28232512014141148</v>
      </c>
      <c r="Z59" s="11">
        <f t="shared" si="14"/>
        <v>-4.6033249593728232E-3</v>
      </c>
      <c r="AA59" s="15">
        <f t="shared" si="15"/>
        <v>-6.9010840154641317E-3</v>
      </c>
      <c r="AD59" s="1">
        <f t="shared" si="16"/>
        <v>2485591.359375</v>
      </c>
      <c r="AE59" s="38">
        <f t="shared" si="17"/>
        <v>20970.640625</v>
      </c>
      <c r="AH59">
        <v>2005</v>
      </c>
      <c r="AI59" s="4">
        <f>'App. Chg TRU and U3 - No SE '!B4</f>
        <v>0.2869284451007843</v>
      </c>
      <c r="AJ59" s="4">
        <f>'App. Chg TRU and U3 - No SE '!G4</f>
        <v>0.28922620415687561</v>
      </c>
      <c r="AK59" s="4">
        <v>0.28232511878013611</v>
      </c>
      <c r="AL59" s="11">
        <f t="shared" si="18"/>
        <v>-4.6033263206481934E-3</v>
      </c>
    </row>
    <row r="60" spans="1:38" x14ac:dyDescent="0.35">
      <c r="A60">
        <v>2006</v>
      </c>
      <c r="B60" s="1">
        <f>'Informal Economy High Estimates'!P5</f>
        <v>151110160</v>
      </c>
      <c r="C60" s="1">
        <f>'Informal Economy High Estimates'!Q5</f>
        <v>154233426</v>
      </c>
      <c r="D60" s="9">
        <f>'Informal Economy High Estimates'!R5</f>
        <v>3123266</v>
      </c>
      <c r="F60">
        <f>'Formal Economy Populations'!K5</f>
        <v>108543272</v>
      </c>
      <c r="G60" s="2">
        <f>'Informal Economy High Estimates'!U5</f>
        <v>207997.921875</v>
      </c>
      <c r="H60" s="2">
        <f>'Informal Economy High Estimates'!V5</f>
        <v>207786.609375</v>
      </c>
      <c r="I60" s="2">
        <f>'Informal Economy High Estimates'!W5</f>
        <v>0</v>
      </c>
      <c r="J60" s="2">
        <f>'Informal Economy High Estimates'!X5</f>
        <v>180979.046875</v>
      </c>
      <c r="K60" s="2">
        <f>'Informal Economy High Estimates'!Y5</f>
        <v>109140035.578125</v>
      </c>
      <c r="L60" s="2">
        <f>'Informal Economy High Estimates'!Z5</f>
        <v>596763.578125</v>
      </c>
      <c r="M60" s="2">
        <f>'Informal Economy High Estimates'!AA5</f>
        <v>42566888</v>
      </c>
      <c r="N60" s="2">
        <f>'Informal Economy High Estimates'!AB5</f>
        <v>45093390.421875</v>
      </c>
      <c r="O60" s="2">
        <f>'Informal Economy High Estimates'!AC5</f>
        <v>2942291.890625</v>
      </c>
      <c r="P60" s="2">
        <f>'Informal Economy High Estimates'!AD5</f>
        <v>2526502.421875</v>
      </c>
      <c r="Q60" s="2"/>
      <c r="R60" s="21">
        <v>1080149</v>
      </c>
      <c r="S60" s="5">
        <f t="shared" si="11"/>
        <v>110220184.578125</v>
      </c>
      <c r="T60" s="5">
        <f t="shared" si="12"/>
        <v>44013241.421875</v>
      </c>
      <c r="U60">
        <v>2006</v>
      </c>
      <c r="V60" s="4">
        <f>'App. Chg TRU and U3 - No SE '!B5</f>
        <v>0.28169441223144531</v>
      </c>
      <c r="W60" s="4">
        <f>'App. Chg TRU and U3 - No SE '!G5</f>
        <v>0.29237109422683716</v>
      </c>
      <c r="X60" s="15">
        <f t="shared" si="19"/>
        <v>1.0676681995391846E-2</v>
      </c>
      <c r="Y60" s="4">
        <f t="shared" si="13"/>
        <v>0.28536772192219212</v>
      </c>
      <c r="Z60" s="11">
        <f t="shared" si="14"/>
        <v>3.6733096907468066E-3</v>
      </c>
      <c r="AA60" s="15">
        <f t="shared" si="15"/>
        <v>-7.0033723046450391E-3</v>
      </c>
      <c r="AD60" s="1">
        <f t="shared" si="16"/>
        <v>1676912.578125</v>
      </c>
      <c r="AE60" s="38">
        <f t="shared" si="17"/>
        <v>1446353.421875</v>
      </c>
      <c r="AH60">
        <v>2006</v>
      </c>
      <c r="AI60" s="4">
        <f>'App. Chg TRU and U3 - No SE '!B5</f>
        <v>0.28169441223144531</v>
      </c>
      <c r="AJ60" s="4">
        <f>'App. Chg TRU and U3 - No SE '!G5</f>
        <v>0.29237109422683716</v>
      </c>
      <c r="AK60" s="4">
        <v>0.28536772727966309</v>
      </c>
      <c r="AL60" s="11">
        <f t="shared" si="18"/>
        <v>3.6733150482177734E-3</v>
      </c>
    </row>
    <row r="61" spans="1:38" x14ac:dyDescent="0.35">
      <c r="A61">
        <v>2007</v>
      </c>
      <c r="B61" s="1">
        <f>'Informal Economy High Estimates'!P6</f>
        <v>152931648</v>
      </c>
      <c r="C61" s="1">
        <f>'Informal Economy High Estimates'!Q6</f>
        <v>155406755.5</v>
      </c>
      <c r="D61" s="9">
        <f>'Informal Economy High Estimates'!R6</f>
        <v>2475107.5</v>
      </c>
      <c r="F61">
        <f>'Formal Economy Populations'!K6</f>
        <v>110420864</v>
      </c>
      <c r="G61" s="2">
        <f>'Informal Economy High Estimates'!U6</f>
        <v>943146.5</v>
      </c>
      <c r="H61" s="2">
        <f>'Informal Economy High Estimates'!V6</f>
        <v>320260.34375</v>
      </c>
      <c r="I61" s="2">
        <f>'Informal Economy High Estimates'!W6</f>
        <v>82834.6171875</v>
      </c>
      <c r="J61" s="2">
        <f>'Informal Economy High Estimates'!X6</f>
        <v>572825.4375</v>
      </c>
      <c r="K61" s="2">
        <f>'Informal Economy High Estimates'!Y6</f>
        <v>112339930.8984375</v>
      </c>
      <c r="L61" s="2">
        <f>'Informal Economy High Estimates'!Z6</f>
        <v>1919066.8984375</v>
      </c>
      <c r="M61" s="2">
        <f>'Informal Economy High Estimates'!AA6</f>
        <v>42510788</v>
      </c>
      <c r="N61" s="2">
        <f>'Informal Economy High Estimates'!AB6</f>
        <v>43066824.6015625</v>
      </c>
      <c r="O61" s="2">
        <f>'Informal Economy High Estimates'!AC6</f>
        <v>1902285.53125</v>
      </c>
      <c r="P61" s="2">
        <f>'Informal Economy High Estimates'!AD6</f>
        <v>556036.6015625</v>
      </c>
      <c r="Q61" s="2"/>
      <c r="R61" s="21">
        <v>1224141</v>
      </c>
      <c r="S61" s="5">
        <f t="shared" si="11"/>
        <v>113564071.8984375</v>
      </c>
      <c r="T61" s="5">
        <f t="shared" si="12"/>
        <v>41842683.6015625</v>
      </c>
      <c r="U61">
        <v>2007</v>
      </c>
      <c r="V61" s="4">
        <f>'App. Chg TRU and U3 - No SE '!B6</f>
        <v>0.27797245979309082</v>
      </c>
      <c r="W61" s="4">
        <f>'App. Chg TRU and U3 - No SE '!G6</f>
        <v>0.27712327241897583</v>
      </c>
      <c r="X61" s="15">
        <f t="shared" si="19"/>
        <v>-8.4918737411499023E-4</v>
      </c>
      <c r="Y61" s="4">
        <f t="shared" si="13"/>
        <v>0.26924623364627481</v>
      </c>
      <c r="Z61" s="11">
        <f t="shared" si="14"/>
        <v>-8.7262261468160074E-3</v>
      </c>
      <c r="AA61" s="15">
        <f t="shared" si="15"/>
        <v>-7.8770387727010172E-3</v>
      </c>
      <c r="AD61" s="1">
        <f t="shared" si="16"/>
        <v>3143207.8984375</v>
      </c>
      <c r="AE61" s="38">
        <f t="shared" si="17"/>
        <v>-668104.3984375</v>
      </c>
      <c r="AH61">
        <v>2007</v>
      </c>
      <c r="AI61" s="4">
        <f>'App. Chg TRU and U3 - No SE '!B6</f>
        <v>0.27797245979309082</v>
      </c>
      <c r="AJ61" s="4">
        <f>'App. Chg TRU and U3 - No SE '!G6</f>
        <v>0.27712327241897583</v>
      </c>
      <c r="AK61" s="4">
        <v>0.26924622058868408</v>
      </c>
      <c r="AL61" s="11">
        <f t="shared" si="18"/>
        <v>-8.7262392044067383E-3</v>
      </c>
    </row>
    <row r="62" spans="1:38" x14ac:dyDescent="0.35">
      <c r="A62">
        <v>2008</v>
      </c>
      <c r="B62" s="1">
        <f>'Informal Economy High Estimates'!P7</f>
        <v>153898384</v>
      </c>
      <c r="C62" s="1">
        <f>'Informal Economy High Estimates'!Q7</f>
        <v>157558178</v>
      </c>
      <c r="D62" s="9">
        <f>'Informal Economy High Estimates'!R7</f>
        <v>3659794</v>
      </c>
      <c r="F62">
        <f>'Formal Economy Populations'!K7</f>
        <v>108729904</v>
      </c>
      <c r="G62" s="2">
        <f>'Informal Economy High Estimates'!U7</f>
        <v>571287.875</v>
      </c>
      <c r="H62" s="2">
        <f>'Informal Economy High Estimates'!V7</f>
        <v>716028.75</v>
      </c>
      <c r="I62" s="2">
        <f>'Informal Economy High Estimates'!W7</f>
        <v>261341.96875</v>
      </c>
      <c r="J62" s="2">
        <f>'Informal Economy High Estimates'!X7</f>
        <v>2555974.25</v>
      </c>
      <c r="K62" s="2">
        <f>'Informal Economy High Estimates'!Y7</f>
        <v>112834536.84375</v>
      </c>
      <c r="L62" s="2">
        <f>'Informal Economy High Estimates'!Z7</f>
        <v>4104632.84375</v>
      </c>
      <c r="M62" s="2">
        <f>'Informal Economy High Estimates'!AA7</f>
        <v>45168480</v>
      </c>
      <c r="N62" s="2">
        <f>'Informal Economy High Estimates'!AB7</f>
        <v>44723641.15625</v>
      </c>
      <c r="O62" s="2">
        <f>'Informal Economy High Estimates'!AC7</f>
        <v>1103824.8125</v>
      </c>
      <c r="P62" s="2">
        <f>'Informal Economy High Estimates'!AD7</f>
        <v>-444838.84375</v>
      </c>
      <c r="Q62" s="2"/>
      <c r="R62" s="21">
        <v>971396</v>
      </c>
      <c r="S62" s="5">
        <f t="shared" si="11"/>
        <v>113805932.84375</v>
      </c>
      <c r="T62" s="5">
        <f t="shared" si="12"/>
        <v>43752245.15625</v>
      </c>
      <c r="U62">
        <v>2008</v>
      </c>
      <c r="V62" s="4">
        <f>'App. Chg TRU and U3 - No SE '!B7</f>
        <v>0.29349547624588013</v>
      </c>
      <c r="W62" s="4">
        <f>'App. Chg TRU and U3 - No SE '!G7</f>
        <v>0.28385478258132935</v>
      </c>
      <c r="X62" s="15">
        <f t="shared" si="19"/>
        <v>-9.6406936645507813E-3</v>
      </c>
      <c r="Y62" s="4">
        <f t="shared" si="13"/>
        <v>0.27768945865983546</v>
      </c>
      <c r="Z62" s="11">
        <f t="shared" si="14"/>
        <v>-1.5806017586044663E-2</v>
      </c>
      <c r="AA62" s="15">
        <f t="shared" si="15"/>
        <v>-6.1653239214938815E-3</v>
      </c>
      <c r="AD62" s="1">
        <f t="shared" si="16"/>
        <v>5076028.84375</v>
      </c>
      <c r="AE62" s="38">
        <f t="shared" si="17"/>
        <v>-1416234.84375</v>
      </c>
      <c r="AH62">
        <v>2008</v>
      </c>
      <c r="AI62" s="4">
        <f>'App. Chg TRU and U3 - No SE '!B7</f>
        <v>0.29349547624588013</v>
      </c>
      <c r="AJ62" s="4">
        <f>'App. Chg TRU and U3 - No SE '!G7</f>
        <v>0.28385478258132935</v>
      </c>
      <c r="AK62" s="4">
        <v>0.27768942713737488</v>
      </c>
      <c r="AL62" s="11">
        <f t="shared" si="18"/>
        <v>-1.5806049108505249E-2</v>
      </c>
    </row>
    <row r="63" spans="1:38" x14ac:dyDescent="0.35">
      <c r="A63">
        <v>2009</v>
      </c>
      <c r="B63" s="1">
        <f>'Informal Economy High Estimates'!P8</f>
        <v>153949280</v>
      </c>
      <c r="C63" s="1">
        <f>'Informal Economy High Estimates'!Q8</f>
        <v>158449312</v>
      </c>
      <c r="D63" s="9">
        <f>'Informal Economy High Estimates'!R8</f>
        <v>4500032</v>
      </c>
      <c r="F63">
        <f>'Formal Economy Populations'!K8</f>
        <v>102201288</v>
      </c>
      <c r="G63" s="2">
        <f>'Informal Economy High Estimates'!U8</f>
        <v>51281.58203125</v>
      </c>
      <c r="H63" s="2">
        <f>'Informal Economy High Estimates'!V8</f>
        <v>966233.875</v>
      </c>
      <c r="I63" s="2">
        <f>'Informal Economy High Estimates'!W8</f>
        <v>121426.6328125</v>
      </c>
      <c r="J63" s="2">
        <f>'Informal Economy High Estimates'!X8</f>
        <v>635991.125</v>
      </c>
      <c r="K63" s="2">
        <f>'Informal Economy High Estimates'!Y8</f>
        <v>103976221.21484375</v>
      </c>
      <c r="L63" s="2">
        <f>'Informal Economy High Estimates'!Z8</f>
        <v>1774933.21484375</v>
      </c>
      <c r="M63" s="2">
        <f>'Informal Economy High Estimates'!AA8</f>
        <v>51747988</v>
      </c>
      <c r="N63" s="2">
        <f>'Informal Economy High Estimates'!AB8</f>
        <v>54473090.78515625</v>
      </c>
      <c r="O63" s="2">
        <f>'Informal Economy High Estimates'!AC8</f>
        <v>3864045.5</v>
      </c>
      <c r="P63" s="2">
        <f>'Informal Economy High Estimates'!AD8</f>
        <v>2725102.78515625</v>
      </c>
      <c r="Q63" s="2"/>
      <c r="R63" s="21">
        <v>868474</v>
      </c>
      <c r="S63" s="5">
        <f t="shared" si="11"/>
        <v>104844695.21484375</v>
      </c>
      <c r="T63" s="5">
        <f t="shared" si="12"/>
        <v>53604616.78515625</v>
      </c>
      <c r="U63">
        <v>2009</v>
      </c>
      <c r="V63" s="4">
        <f>'App. Chg TRU and U3 - No SE '!B8</f>
        <v>0.33613660931587219</v>
      </c>
      <c r="W63" s="4">
        <f>'App. Chg TRU and U3 - No SE '!G8</f>
        <v>0.343788743019104</v>
      </c>
      <c r="X63" s="15">
        <f t="shared" si="19"/>
        <v>7.6521337032318115E-3</v>
      </c>
      <c r="Y63" s="4">
        <f t="shared" si="13"/>
        <v>0.33830766513619354</v>
      </c>
      <c r="Z63" s="11">
        <f t="shared" si="14"/>
        <v>2.1710558203213437E-3</v>
      </c>
      <c r="AA63" s="15">
        <f t="shared" si="15"/>
        <v>-5.4810778829104678E-3</v>
      </c>
      <c r="AD63" s="1">
        <f t="shared" si="16"/>
        <v>2643407.21484375</v>
      </c>
      <c r="AE63" s="38">
        <f t="shared" si="17"/>
        <v>1856628.78515625</v>
      </c>
      <c r="AH63">
        <v>2009</v>
      </c>
      <c r="AI63" s="4">
        <f>'App. Chg TRU and U3 - No SE '!B8</f>
        <v>0.33613660931587219</v>
      </c>
      <c r="AJ63" s="4">
        <f>'App. Chg TRU and U3 - No SE '!G8</f>
        <v>0.343788743019104</v>
      </c>
      <c r="AK63" s="4">
        <v>0.33830764889717102</v>
      </c>
      <c r="AL63" s="11">
        <f t="shared" si="18"/>
        <v>2.1710395812988281E-3</v>
      </c>
    </row>
    <row r="64" spans="1:38" x14ac:dyDescent="0.35">
      <c r="A64">
        <v>2010</v>
      </c>
      <c r="B64" s="1">
        <f>'Informal Economy High Estimates'!P9</f>
        <v>153601520</v>
      </c>
      <c r="C64" s="1">
        <f>'Informal Economy High Estimates'!Q9</f>
        <v>157299611</v>
      </c>
      <c r="D64" s="9">
        <f>'Informal Economy High Estimates'!R9</f>
        <v>3698091</v>
      </c>
      <c r="F64">
        <f>'Formal Economy Populations'!K9</f>
        <v>101338896</v>
      </c>
      <c r="G64" s="2">
        <f>'Informal Economy High Estimates'!U9</f>
        <v>527867.625</v>
      </c>
      <c r="H64" s="2">
        <f>'Informal Economy High Estimates'!V9</f>
        <v>485766.46875</v>
      </c>
      <c r="I64" s="2">
        <f>'Informal Economy High Estimates'!W9</f>
        <v>808354.6875</v>
      </c>
      <c r="J64" s="2">
        <f>'Informal Economy High Estimates'!X9</f>
        <v>826731.75</v>
      </c>
      <c r="K64" s="2">
        <f>'Informal Economy High Estimates'!Y9</f>
        <v>103987616.53125</v>
      </c>
      <c r="L64" s="2">
        <f>'Informal Economy High Estimates'!Z9</f>
        <v>2648720.53125</v>
      </c>
      <c r="M64" s="2">
        <f>'Informal Economy High Estimates'!AA9</f>
        <v>52262628</v>
      </c>
      <c r="N64" s="2">
        <f>'Informal Economy High Estimates'!AB9</f>
        <v>53311994.46875</v>
      </c>
      <c r="O64" s="2">
        <f>'Informal Economy High Estimates'!AC9</f>
        <v>2871368.6875</v>
      </c>
      <c r="P64" s="2">
        <f>'Informal Economy High Estimates'!AD9</f>
        <v>1049366.46875</v>
      </c>
      <c r="Q64" s="2"/>
      <c r="R64" s="21">
        <v>890176</v>
      </c>
      <c r="S64" s="5">
        <f t="shared" si="11"/>
        <v>104877792.53125</v>
      </c>
      <c r="T64" s="5">
        <f t="shared" si="12"/>
        <v>52421818.46875</v>
      </c>
      <c r="U64">
        <v>2010</v>
      </c>
      <c r="V64" s="4">
        <f>'App. Chg TRU and U3 - No SE '!B9</f>
        <v>0.34024810791015625</v>
      </c>
      <c r="W64" s="4">
        <f>'App. Chg TRU and U3 - No SE '!G9</f>
        <v>0.33892005681991577</v>
      </c>
      <c r="X64" s="15">
        <f t="shared" si="19"/>
        <v>-1.3280510902404785E-3</v>
      </c>
      <c r="Y64" s="4">
        <f t="shared" si="13"/>
        <v>0.33326095427375213</v>
      </c>
      <c r="Z64" s="11">
        <f t="shared" si="14"/>
        <v>-6.9871536364041198E-3</v>
      </c>
      <c r="AA64" s="15">
        <f t="shared" si="15"/>
        <v>-5.6591025461636413E-3</v>
      </c>
      <c r="AD64" s="1">
        <f t="shared" si="16"/>
        <v>3538896.53125</v>
      </c>
      <c r="AE64" s="38">
        <f t="shared" si="17"/>
        <v>159190.46875</v>
      </c>
      <c r="AH64">
        <v>2010</v>
      </c>
      <c r="AI64" s="4">
        <f>'App. Chg TRU and U3 - No SE '!B9</f>
        <v>0.34024810791015625</v>
      </c>
      <c r="AJ64" s="4">
        <f>'App. Chg TRU and U3 - No SE '!G9</f>
        <v>0.33892005681991577</v>
      </c>
      <c r="AK64" s="4">
        <v>0.33326095342636108</v>
      </c>
      <c r="AL64" s="11">
        <f t="shared" si="18"/>
        <v>-6.987154483795166E-3</v>
      </c>
    </row>
    <row r="65" spans="1:38" x14ac:dyDescent="0.35">
      <c r="A65">
        <v>2011</v>
      </c>
      <c r="B65" s="1">
        <f>'Informal Economy High Estimates'!P10</f>
        <v>153453472</v>
      </c>
      <c r="C65" s="1">
        <f>'Informal Economy High Estimates'!Q10</f>
        <v>156513849</v>
      </c>
      <c r="D65" s="9">
        <f>'Informal Economy High Estimates'!R10</f>
        <v>3060377</v>
      </c>
      <c r="F65">
        <f>'Formal Economy Populations'!K10</f>
        <v>101601104</v>
      </c>
      <c r="G65" s="2">
        <f>'Informal Economy High Estimates'!U10</f>
        <v>735635.4375</v>
      </c>
      <c r="H65" s="2">
        <f>'Informal Economy High Estimates'!V10</f>
        <v>446785.375</v>
      </c>
      <c r="I65" s="2">
        <f>'Informal Economy High Estimates'!W10</f>
        <v>751336.9375</v>
      </c>
      <c r="J65" s="2">
        <f>'Informal Economy High Estimates'!X10</f>
        <v>231105.515625</v>
      </c>
      <c r="K65" s="2">
        <f>'Informal Economy High Estimates'!Y10</f>
        <v>103765967.265625</v>
      </c>
      <c r="L65" s="2">
        <f>'Informal Economy High Estimates'!Z10</f>
        <v>2164863.265625</v>
      </c>
      <c r="M65" s="2">
        <f>'Informal Economy High Estimates'!AA10</f>
        <v>51852368</v>
      </c>
      <c r="N65" s="2">
        <f>'Informal Economy High Estimates'!AB10</f>
        <v>52747881.734375</v>
      </c>
      <c r="O65" s="2">
        <f>'Informal Economy High Estimates'!AC10</f>
        <v>2829273.046875</v>
      </c>
      <c r="P65" s="2">
        <f>'Informal Economy High Estimates'!AD10</f>
        <v>895513.734375</v>
      </c>
      <c r="Q65" s="2"/>
      <c r="R65" s="21">
        <v>816334</v>
      </c>
      <c r="S65" s="5">
        <f t="shared" si="11"/>
        <v>104582301.265625</v>
      </c>
      <c r="T65" s="5">
        <f t="shared" si="12"/>
        <v>51931547.734375</v>
      </c>
      <c r="U65">
        <v>2011</v>
      </c>
      <c r="V65" s="4">
        <f>'App. Chg TRU and U3 - No SE '!B10</f>
        <v>0.33790287375450134</v>
      </c>
      <c r="W65" s="4">
        <f>'App. Chg TRU and U3 - No SE '!G10</f>
        <v>0.33701732754707336</v>
      </c>
      <c r="X65" s="15">
        <f t="shared" si="19"/>
        <v>-8.8554620742797852E-4</v>
      </c>
      <c r="Y65" s="4">
        <f t="shared" si="13"/>
        <v>0.33180161414581916</v>
      </c>
      <c r="Z65" s="11">
        <f t="shared" si="14"/>
        <v>-6.1012596086821858E-3</v>
      </c>
      <c r="AA65" s="15">
        <f t="shared" si="15"/>
        <v>-5.2157134012542072E-3</v>
      </c>
      <c r="AD65" s="1">
        <f t="shared" si="16"/>
        <v>2981197.265625</v>
      </c>
      <c r="AE65" s="38">
        <f t="shared" si="17"/>
        <v>79179.734375</v>
      </c>
      <c r="AH65">
        <v>2011</v>
      </c>
      <c r="AI65" s="4">
        <f>'App. Chg TRU and U3 - No SE '!B10</f>
        <v>0.33790287375450134</v>
      </c>
      <c r="AJ65" s="4">
        <f>'App. Chg TRU and U3 - No SE '!G10</f>
        <v>0.33701732754707336</v>
      </c>
      <c r="AK65" s="4">
        <v>0.33180159330368042</v>
      </c>
      <c r="AL65" s="11">
        <f t="shared" si="18"/>
        <v>-6.1012804508209229E-3</v>
      </c>
    </row>
    <row r="66" spans="1:38" x14ac:dyDescent="0.35">
      <c r="A66">
        <v>2012</v>
      </c>
      <c r="B66" s="1">
        <f>'Informal Economy High Estimates'!P11</f>
        <v>154710224</v>
      </c>
      <c r="C66" s="1">
        <f>'Informal Economy High Estimates'!Q11</f>
        <v>157021855</v>
      </c>
      <c r="D66" s="9">
        <f>'Informal Economy High Estimates'!R11</f>
        <v>2311631</v>
      </c>
      <c r="F66">
        <f>'Formal Economy Populations'!K11</f>
        <v>103248448</v>
      </c>
      <c r="G66" s="2">
        <f>'Informal Economy High Estimates'!U11</f>
        <v>547329.625</v>
      </c>
      <c r="H66" s="2">
        <f>'Informal Economy High Estimates'!V11</f>
        <v>159752.09375</v>
      </c>
      <c r="I66" s="2">
        <f>'Informal Economy High Estimates'!W11</f>
        <v>0</v>
      </c>
      <c r="J66" s="2">
        <f>'Informal Economy High Estimates'!X11</f>
        <v>492467.65625</v>
      </c>
      <c r="K66" s="2">
        <f>'Informal Economy High Estimates'!Y11</f>
        <v>104447997.375</v>
      </c>
      <c r="L66" s="2">
        <f>'Informal Economy High Estimates'!Z11</f>
        <v>1199549.375</v>
      </c>
      <c r="M66" s="2">
        <f>'Informal Economy High Estimates'!AA11</f>
        <v>51461780</v>
      </c>
      <c r="N66" s="2">
        <f>'Informal Economy High Estimates'!AB11</f>
        <v>52573857.625</v>
      </c>
      <c r="O66" s="2">
        <f>'Informal Economy High Estimates'!AC11</f>
        <v>1819162.90625</v>
      </c>
      <c r="P66" s="2">
        <f>'Informal Economy High Estimates'!AD11</f>
        <v>1112077.625</v>
      </c>
      <c r="Q66" s="2"/>
      <c r="R66" s="21">
        <v>930531</v>
      </c>
      <c r="S66" s="5">
        <f t="shared" si="11"/>
        <v>105378528.375</v>
      </c>
      <c r="T66" s="5">
        <f t="shared" si="12"/>
        <v>51643326.625</v>
      </c>
      <c r="U66">
        <v>2012</v>
      </c>
      <c r="V66" s="4">
        <f>'App. Chg TRU and U3 - No SE '!B11</f>
        <v>0.33263334631919861</v>
      </c>
      <c r="W66" s="4">
        <f>'App. Chg TRU and U3 - No SE '!G11</f>
        <v>0.33481872081756592</v>
      </c>
      <c r="X66" s="15">
        <f t="shared" si="19"/>
        <v>2.1853744983673096E-3</v>
      </c>
      <c r="Y66" s="4">
        <f t="shared" si="13"/>
        <v>0.32889260303923934</v>
      </c>
      <c r="Z66" s="11">
        <f t="shared" si="14"/>
        <v>-3.7407432799592688E-3</v>
      </c>
      <c r="AA66" s="15">
        <f t="shared" si="15"/>
        <v>-5.9261177783265784E-3</v>
      </c>
      <c r="AD66" s="1">
        <f t="shared" si="16"/>
        <v>2130080.375</v>
      </c>
      <c r="AE66" s="38">
        <f t="shared" si="17"/>
        <v>181546.625</v>
      </c>
      <c r="AH66">
        <v>2012</v>
      </c>
      <c r="AI66" s="4">
        <f>'App. Chg TRU and U3 - No SE '!B11</f>
        <v>0.33263334631919861</v>
      </c>
      <c r="AJ66" s="4">
        <f>'App. Chg TRU and U3 - No SE '!G11</f>
        <v>0.33481872081756592</v>
      </c>
      <c r="AK66" s="4">
        <v>0.32889261841773987</v>
      </c>
      <c r="AL66" s="11">
        <f t="shared" si="18"/>
        <v>-3.7407279014587402E-3</v>
      </c>
    </row>
    <row r="67" spans="1:38" x14ac:dyDescent="0.35">
      <c r="A67">
        <v>2013</v>
      </c>
      <c r="B67" s="1">
        <f>'Informal Economy High Estimates'!P12</f>
        <v>155185520</v>
      </c>
      <c r="C67" s="1">
        <f>'Informal Economy High Estimates'!Q12</f>
        <v>158517746</v>
      </c>
      <c r="D67" s="9">
        <f>'Informal Economy High Estimates'!R12</f>
        <v>3332226</v>
      </c>
      <c r="F67">
        <f>'Formal Economy Populations'!K12</f>
        <v>105536128</v>
      </c>
      <c r="G67" s="2">
        <f>'Informal Economy High Estimates'!U12</f>
        <v>221969.453125</v>
      </c>
      <c r="H67" s="2">
        <f>'Informal Economy High Estimates'!V12</f>
        <v>0</v>
      </c>
      <c r="I67" s="2">
        <f>'Informal Economy High Estimates'!W12</f>
        <v>73442.328125</v>
      </c>
      <c r="J67" s="2">
        <f>'Informal Economy High Estimates'!X12</f>
        <v>1270644.125</v>
      </c>
      <c r="K67" s="2">
        <f>'Informal Economy High Estimates'!Y12</f>
        <v>107102183.90625</v>
      </c>
      <c r="L67" s="2">
        <f>'Informal Economy High Estimates'!Z12</f>
        <v>1566055.90625</v>
      </c>
      <c r="M67" s="2">
        <f>'Informal Economy High Estimates'!AA12</f>
        <v>49649396</v>
      </c>
      <c r="N67" s="2">
        <f>'Informal Economy High Estimates'!AB12</f>
        <v>51415562.09375</v>
      </c>
      <c r="O67" s="2">
        <f>'Informal Economy High Estimates'!AC12</f>
        <v>2061584.90625</v>
      </c>
      <c r="P67" s="2">
        <f>'Informal Economy High Estimates'!AD12</f>
        <v>1766166.09375</v>
      </c>
      <c r="Q67" s="2"/>
      <c r="R67" s="21">
        <v>996163</v>
      </c>
      <c r="S67" s="5">
        <f t="shared" si="11"/>
        <v>108098346.90625</v>
      </c>
      <c r="T67" s="5">
        <f t="shared" si="12"/>
        <v>50419399.09375</v>
      </c>
      <c r="U67">
        <v>2013</v>
      </c>
      <c r="V67" s="4">
        <f>'App. Chg TRU and U3 - No SE '!B12</f>
        <v>0.31993573904037476</v>
      </c>
      <c r="W67" s="4">
        <f>'App. Chg TRU and U3 - No SE '!G12</f>
        <v>0.32435208559036255</v>
      </c>
      <c r="X67" s="15">
        <f t="shared" si="19"/>
        <v>4.416346549987793E-3</v>
      </c>
      <c r="Y67" s="4">
        <f t="shared" si="13"/>
        <v>0.31806785275479504</v>
      </c>
      <c r="Z67" s="11">
        <f t="shared" si="14"/>
        <v>-1.8678862855797118E-3</v>
      </c>
      <c r="AA67" s="15">
        <f t="shared" si="15"/>
        <v>-6.2842328355675048E-3</v>
      </c>
      <c r="AD67" s="1">
        <f t="shared" si="16"/>
        <v>2562218.90625</v>
      </c>
      <c r="AE67" s="38">
        <f t="shared" si="17"/>
        <v>770003.09375</v>
      </c>
      <c r="AH67">
        <v>2013</v>
      </c>
      <c r="AI67" s="4">
        <f>'App. Chg TRU and U3 - No SE '!B12</f>
        <v>0.31993573904037476</v>
      </c>
      <c r="AJ67" s="4">
        <f>'App. Chg TRU and U3 - No SE '!G12</f>
        <v>0.32435208559036255</v>
      </c>
      <c r="AK67" s="4">
        <v>0.31806787848472595</v>
      </c>
      <c r="AL67" s="11">
        <f t="shared" si="18"/>
        <v>-1.8678605556488037E-3</v>
      </c>
    </row>
    <row r="68" spans="1:38" x14ac:dyDescent="0.35">
      <c r="A68">
        <v>2014</v>
      </c>
      <c r="B68" s="1">
        <f>'Informal Economy High Estimates'!P13</f>
        <v>155623280</v>
      </c>
      <c r="C68" s="1">
        <f>'Informal Economy High Estimates'!Q13</f>
        <v>158694202</v>
      </c>
      <c r="D68" s="9">
        <f>'Informal Economy High Estimates'!R13</f>
        <v>3070922</v>
      </c>
      <c r="F68">
        <f>'Formal Economy Populations'!K13</f>
        <v>107644088</v>
      </c>
      <c r="G68" s="2">
        <f>'Informal Economy High Estimates'!U13</f>
        <v>0</v>
      </c>
      <c r="H68" s="2">
        <f>'Informal Economy High Estimates'!V13</f>
        <v>517668.0625</v>
      </c>
      <c r="I68" s="2">
        <f>'Informal Economy High Estimates'!W13</f>
        <v>232140.671875</v>
      </c>
      <c r="J68" s="2">
        <f>'Informal Economy High Estimates'!X13</f>
        <v>1023621.625</v>
      </c>
      <c r="K68" s="2">
        <f>'Informal Economy High Estimates'!Y13</f>
        <v>109417518.359375</v>
      </c>
      <c r="L68" s="2">
        <f>'Informal Economy High Estimates'!Z13</f>
        <v>1773430.359375</v>
      </c>
      <c r="M68" s="2">
        <f>'Informal Economy High Estimates'!AA13</f>
        <v>47979188</v>
      </c>
      <c r="N68" s="2">
        <f>'Informal Economy High Estimates'!AB13</f>
        <v>49276683.640625</v>
      </c>
      <c r="O68" s="2">
        <f>'Informal Economy High Estimates'!AC13</f>
        <v>2047294.78125</v>
      </c>
      <c r="P68" s="2">
        <f>'Informal Economy High Estimates'!AD13</f>
        <v>1297495.640625</v>
      </c>
      <c r="Q68" s="2"/>
      <c r="R68" s="21">
        <v>930485</v>
      </c>
      <c r="S68" s="5">
        <f t="shared" si="11"/>
        <v>110348003.359375</v>
      </c>
      <c r="T68" s="5">
        <f t="shared" si="12"/>
        <v>48346198.640625</v>
      </c>
      <c r="U68">
        <v>2014</v>
      </c>
      <c r="V68" s="4">
        <f>'App. Chg TRU and U3 - No SE '!B13</f>
        <v>0.30830341577529907</v>
      </c>
      <c r="W68" s="4">
        <f>'App. Chg TRU and U3 - No SE '!G13</f>
        <v>0.31051343679428101</v>
      </c>
      <c r="X68" s="15">
        <f t="shared" si="19"/>
        <v>2.2100210189819336E-3</v>
      </c>
      <c r="Y68" s="4">
        <f t="shared" si="13"/>
        <v>0.30465006302262387</v>
      </c>
      <c r="Z68" s="11">
        <f t="shared" si="14"/>
        <v>-3.6533527526751985E-3</v>
      </c>
      <c r="AA68" s="15">
        <f t="shared" si="15"/>
        <v>-5.8633737716571321E-3</v>
      </c>
      <c r="AD68" s="1">
        <f t="shared" si="16"/>
        <v>2703915.359375</v>
      </c>
      <c r="AE68" s="38">
        <f t="shared" si="17"/>
        <v>367010.640625</v>
      </c>
      <c r="AH68">
        <v>2014</v>
      </c>
      <c r="AI68" s="4">
        <f>'App. Chg TRU and U3 - No SE '!B13</f>
        <v>0.30830341577529907</v>
      </c>
      <c r="AJ68" s="4">
        <f>'App. Chg TRU and U3 - No SE '!G13</f>
        <v>0.31051343679428101</v>
      </c>
      <c r="AK68" s="4">
        <v>0.30465003848075867</v>
      </c>
      <c r="AL68" s="11">
        <f t="shared" si="18"/>
        <v>-3.6533772945404053E-3</v>
      </c>
    </row>
    <row r="69" spans="1:38" x14ac:dyDescent="0.35">
      <c r="A69">
        <v>2015</v>
      </c>
      <c r="B69" s="1">
        <f>'Informal Economy High Estimates'!P14</f>
        <v>156808192</v>
      </c>
      <c r="C69" s="1">
        <f>'Informal Economy High Estimates'!Q14</f>
        <v>162600787</v>
      </c>
      <c r="D69" s="9">
        <f>'Informal Economy High Estimates'!R14</f>
        <v>5792595</v>
      </c>
      <c r="F69">
        <f>'Formal Economy Populations'!K14</f>
        <v>111398504</v>
      </c>
      <c r="G69" s="2">
        <f>'Informal Economy High Estimates'!U14</f>
        <v>440991.5625</v>
      </c>
      <c r="H69" s="2">
        <f>'Informal Economy High Estimates'!V14</f>
        <v>0</v>
      </c>
      <c r="I69" s="2">
        <f>'Informal Economy High Estimates'!W14</f>
        <v>34911.18359375</v>
      </c>
      <c r="J69" s="2">
        <f>'Informal Economy High Estimates'!X14</f>
        <v>297452.84375</v>
      </c>
      <c r="K69" s="2">
        <f>'Informal Economy High Estimates'!Y14</f>
        <v>112171859.58984375</v>
      </c>
      <c r="L69" s="2">
        <f>'Informal Economy High Estimates'!Z14</f>
        <v>773355.58984375</v>
      </c>
      <c r="M69" s="2">
        <f>'Informal Economy High Estimates'!AA14</f>
        <v>45409688</v>
      </c>
      <c r="N69" s="2">
        <f>'Informal Economy High Estimates'!AB14</f>
        <v>50428927.41015625</v>
      </c>
      <c r="O69" s="2">
        <f>'Informal Economy High Estimates'!AC14</f>
        <v>5495142.53125</v>
      </c>
      <c r="P69" s="2">
        <f>'Informal Economy High Estimates'!AD14</f>
        <v>5019239.41015625</v>
      </c>
      <c r="Q69" s="2"/>
      <c r="R69" s="21">
        <v>990760</v>
      </c>
      <c r="S69" s="5">
        <f t="shared" si="11"/>
        <v>113162619.58984375</v>
      </c>
      <c r="T69" s="5">
        <f t="shared" si="12"/>
        <v>49438167.41015625</v>
      </c>
      <c r="U69">
        <v>2015</v>
      </c>
      <c r="V69" s="4">
        <f>'App. Chg TRU and U3 - No SE '!B14</f>
        <v>0.28958746790885925</v>
      </c>
      <c r="W69" s="4">
        <f>'App. Chg TRU and U3 - No SE '!G14</f>
        <v>0.31013953685760498</v>
      </c>
      <c r="X69" s="15">
        <f t="shared" si="19"/>
        <v>2.0552068948745728E-2</v>
      </c>
      <c r="Y69" s="4">
        <f t="shared" si="13"/>
        <v>0.30404629843615855</v>
      </c>
      <c r="Z69" s="11">
        <f>Y69-V69</f>
        <v>1.4458830527299293E-2</v>
      </c>
      <c r="AA69" s="15">
        <f t="shared" si="15"/>
        <v>-6.0932384214464341E-3</v>
      </c>
      <c r="AD69" s="1">
        <f t="shared" si="16"/>
        <v>1764115.58984375</v>
      </c>
      <c r="AE69" s="38">
        <f t="shared" si="17"/>
        <v>4028479.41015625</v>
      </c>
      <c r="AH69">
        <v>2015</v>
      </c>
      <c r="AI69" s="4">
        <f>'App. Chg TRU and U3 - No SE '!B14</f>
        <v>0.28958746790885925</v>
      </c>
      <c r="AJ69" s="4">
        <f>'App. Chg TRU and U3 - No SE '!G14</f>
        <v>0.31013953685760498</v>
      </c>
      <c r="AK69" s="4">
        <v>0.30404633283615112</v>
      </c>
      <c r="AL69" s="11">
        <f>AK69-AI69</f>
        <v>1.445886492729187E-2</v>
      </c>
    </row>
    <row r="70" spans="1:38" x14ac:dyDescent="0.35">
      <c r="A70">
        <v>2016</v>
      </c>
      <c r="B70" s="1">
        <f>'Informal Economy High Estimates'!P15</f>
        <v>159147568</v>
      </c>
      <c r="C70" s="1">
        <f>'Informal Economy High Estimates'!Q15</f>
        <v>163278799.5</v>
      </c>
      <c r="D70" s="9">
        <f>'Informal Economy High Estimates'!R15</f>
        <v>4131231.5</v>
      </c>
      <c r="F70">
        <f>'Formal Economy Populations'!K15</f>
        <v>114876952</v>
      </c>
      <c r="G70" s="2">
        <f>'Informal Economy High Estimates'!U15</f>
        <v>152743.296875</v>
      </c>
      <c r="H70" s="2">
        <f>'Informal Economy High Estimates'!V15</f>
        <v>304987.8125</v>
      </c>
      <c r="I70" s="2">
        <f>'Informal Economy High Estimates'!W15</f>
        <v>87266.5703125</v>
      </c>
      <c r="J70" s="2">
        <f>'Informal Economy High Estimates'!X15</f>
        <v>648012</v>
      </c>
      <c r="K70" s="2">
        <f>'Informal Economy High Estimates'!Y15</f>
        <v>116069961.6796875</v>
      </c>
      <c r="L70" s="2">
        <f>'Informal Economy High Estimates'!Z15</f>
        <v>1193009.6796875</v>
      </c>
      <c r="M70" s="2">
        <f>'Informal Economy High Estimates'!AA15</f>
        <v>44270620</v>
      </c>
      <c r="N70" s="2">
        <f>'Informal Economy High Estimates'!AB15</f>
        <v>47208837.8203125</v>
      </c>
      <c r="O70" s="2">
        <f>'Informal Economy High Estimates'!AC15</f>
        <v>3483237.5</v>
      </c>
      <c r="P70" s="2">
        <f>'Informal Economy High Estimates'!AD15</f>
        <v>2938217.8203125</v>
      </c>
      <c r="Q70" s="2"/>
      <c r="R70" s="21">
        <v>994381</v>
      </c>
      <c r="S70" s="5">
        <f t="shared" si="11"/>
        <v>117064342.6796875</v>
      </c>
      <c r="T70" s="5">
        <f t="shared" si="12"/>
        <v>46214456.8203125</v>
      </c>
      <c r="U70">
        <v>2016</v>
      </c>
      <c r="V70" s="4">
        <f>'App. Chg TRU and U3 - No SE '!B15</f>
        <v>0.27817338705062866</v>
      </c>
      <c r="W70" s="4">
        <f>'App. Chg TRU and U3 - No SE '!G15</f>
        <v>0.28913024067878723</v>
      </c>
      <c r="X70" s="15">
        <f t="shared" si="19"/>
        <v>1.0956853628158569E-2</v>
      </c>
      <c r="Y70" s="4">
        <f t="shared" si="13"/>
        <v>0.28304015562236234</v>
      </c>
      <c r="Z70" s="11">
        <f t="shared" si="14"/>
        <v>4.8667685717336817E-3</v>
      </c>
      <c r="AA70" s="15">
        <f t="shared" si="15"/>
        <v>-6.0900850564248876E-3</v>
      </c>
      <c r="AD70" s="1">
        <f t="shared" si="16"/>
        <v>2187390.6796875</v>
      </c>
      <c r="AE70" s="38">
        <f t="shared" si="17"/>
        <v>1943836.8203125</v>
      </c>
      <c r="AH70">
        <v>2016</v>
      </c>
      <c r="AI70" s="4">
        <f>'App. Chg TRU and U3 - No SE '!B15</f>
        <v>0.27817338705062866</v>
      </c>
      <c r="AJ70" s="4">
        <f>'App. Chg TRU and U3 - No SE '!G15</f>
        <v>0.28913024067878723</v>
      </c>
      <c r="AK70" s="4">
        <v>0.28304013609886169</v>
      </c>
      <c r="AL70" s="11">
        <f t="shared" si="18"/>
        <v>4.8667490482330322E-3</v>
      </c>
    </row>
    <row r="71" spans="1:38" x14ac:dyDescent="0.35">
      <c r="A71">
        <v>2017</v>
      </c>
      <c r="B71" s="1">
        <f>'Informal Economy High Estimates'!P16</f>
        <v>160260496</v>
      </c>
      <c r="C71" s="1">
        <f>'Informal Economy High Estimates'!Q16</f>
        <v>163786343.5</v>
      </c>
      <c r="D71" s="9">
        <f>'Informal Economy High Estimates'!R16</f>
        <v>3525847.5</v>
      </c>
      <c r="F71">
        <f>'Formal Economy Populations'!K16</f>
        <v>118018808</v>
      </c>
      <c r="G71" s="2">
        <f>'Informal Economy High Estimates'!U16</f>
        <v>0</v>
      </c>
      <c r="H71" s="2">
        <f>'Informal Economy High Estimates'!V16</f>
        <v>722906.5625</v>
      </c>
      <c r="I71" s="2">
        <f>'Informal Economy High Estimates'!W16</f>
        <v>162109.921875</v>
      </c>
      <c r="J71" s="2">
        <f>'Informal Economy High Estimates'!X16</f>
        <v>84596.7109375</v>
      </c>
      <c r="K71" s="2">
        <f>'Informal Economy High Estimates'!Y16</f>
        <v>118988421.1953125</v>
      </c>
      <c r="L71" s="2">
        <f>'Informal Economy High Estimates'!Z16</f>
        <v>969613.1953125</v>
      </c>
      <c r="M71" s="2">
        <f>'Informal Economy High Estimates'!AA16</f>
        <v>42241684</v>
      </c>
      <c r="N71" s="2">
        <f>'Informal Economy High Estimates'!AB16</f>
        <v>44797922.3046875</v>
      </c>
      <c r="O71" s="2">
        <f>'Informal Economy High Estimates'!AC16</f>
        <v>3441256.2578125</v>
      </c>
      <c r="P71" s="2">
        <f>'Informal Economy High Estimates'!AD16</f>
        <v>2556238.3046875</v>
      </c>
      <c r="Q71" s="2"/>
      <c r="R71" s="21">
        <v>923982</v>
      </c>
      <c r="S71" s="5">
        <f t="shared" si="11"/>
        <v>119912403.1953125</v>
      </c>
      <c r="T71" s="5">
        <f t="shared" si="12"/>
        <v>43873940.3046875</v>
      </c>
      <c r="U71">
        <v>2017</v>
      </c>
      <c r="V71" s="4">
        <f>'App. Chg TRU and U3 - No SE '!B16</f>
        <v>0.26358139514923096</v>
      </c>
      <c r="W71" s="4">
        <f>'App. Chg TRU and U3 - No SE '!G16</f>
        <v>0.27351438999176025</v>
      </c>
      <c r="X71" s="15">
        <f t="shared" si="19"/>
        <v>9.9329948425292969E-3</v>
      </c>
      <c r="Y71" s="4">
        <f t="shared" si="13"/>
        <v>0.26787300679123777</v>
      </c>
      <c r="Z71" s="11">
        <f t="shared" si="14"/>
        <v>4.2916116420068096E-3</v>
      </c>
      <c r="AA71" s="15">
        <f t="shared" si="15"/>
        <v>-5.6413832005224873E-3</v>
      </c>
      <c r="AD71" s="1">
        <f t="shared" si="16"/>
        <v>1893595.1953125</v>
      </c>
      <c r="AE71" s="38">
        <f t="shared" si="17"/>
        <v>1632256.3046875</v>
      </c>
      <c r="AH71">
        <v>2017</v>
      </c>
      <c r="AI71" s="4">
        <f>'App. Chg TRU and U3 - No SE '!B16</f>
        <v>0.26358139514923096</v>
      </c>
      <c r="AJ71" s="4">
        <f>'App. Chg TRU and U3 - No SE '!G16</f>
        <v>0.27351438999176025</v>
      </c>
      <c r="AK71" s="4">
        <v>0.26787298917770386</v>
      </c>
      <c r="AL71" s="11">
        <f t="shared" si="18"/>
        <v>4.2915940284729004E-3</v>
      </c>
    </row>
    <row r="72" spans="1:38" x14ac:dyDescent="0.35">
      <c r="A72">
        <v>2018</v>
      </c>
      <c r="B72" s="1">
        <f>'Informal Economy High Estimates'!P17</f>
        <v>161754128</v>
      </c>
      <c r="C72" s="1">
        <f>'Informal Economy High Estimates'!Q17</f>
        <v>166394954</v>
      </c>
      <c r="D72" s="9">
        <f>'Informal Economy High Estimates'!R17</f>
        <v>4640826</v>
      </c>
      <c r="F72">
        <f>'Formal Economy Populations'!K17</f>
        <v>118774736</v>
      </c>
      <c r="G72" s="2">
        <f>'Informal Economy High Estimates'!U17</f>
        <v>51857.16015625</v>
      </c>
      <c r="H72" s="2">
        <f>'Informal Economy High Estimates'!V17</f>
        <v>118048.21875</v>
      </c>
      <c r="I72" s="2">
        <f>'Informal Economy High Estimates'!W17</f>
        <v>0</v>
      </c>
      <c r="J72" s="2">
        <f>'Informal Economy High Estimates'!X17</f>
        <v>694039.25</v>
      </c>
      <c r="K72" s="2">
        <f>'Informal Economy High Estimates'!Y17</f>
        <v>119638680.62890625</v>
      </c>
      <c r="L72" s="2">
        <f>'Informal Economy High Estimates'!Z17</f>
        <v>863944.62890625</v>
      </c>
      <c r="M72" s="2">
        <f>'Informal Economy High Estimates'!AA17</f>
        <v>42979388</v>
      </c>
      <c r="N72" s="2">
        <f>'Informal Economy High Estimates'!AB17</f>
        <v>46756273.37109375</v>
      </c>
      <c r="O72" s="2">
        <f>'Informal Economy High Estimates'!AC17</f>
        <v>3946771.3125</v>
      </c>
      <c r="P72" s="2">
        <f>'Informal Economy High Estimates'!AD17</f>
        <v>3776885.37109375</v>
      </c>
      <c r="Q72" s="2"/>
      <c r="R72" s="21">
        <v>1203939</v>
      </c>
      <c r="S72" s="5">
        <f t="shared" si="11"/>
        <v>120842619.62890625</v>
      </c>
      <c r="T72" s="5">
        <f t="shared" si="12"/>
        <v>45552334.37109375</v>
      </c>
      <c r="U72">
        <v>2018</v>
      </c>
      <c r="V72" s="4">
        <f>'App. Chg TRU and U3 - No SE '!B17</f>
        <v>0.26570814847946167</v>
      </c>
      <c r="W72" s="4">
        <f>'App. Chg TRU and U3 - No SE '!G17</f>
        <v>0.28099575638771057</v>
      </c>
      <c r="X72" s="15">
        <f t="shared" si="19"/>
        <v>1.5287607908248901E-2</v>
      </c>
      <c r="Y72" s="4">
        <f t="shared" si="13"/>
        <v>0.27376031109148746</v>
      </c>
      <c r="Z72" s="11">
        <f t="shared" si="14"/>
        <v>8.0521626120257928E-3</v>
      </c>
      <c r="AA72" s="15">
        <f t="shared" si="15"/>
        <v>-7.2354452962231086E-3</v>
      </c>
      <c r="AD72" s="1">
        <f t="shared" si="16"/>
        <v>2067883.62890625</v>
      </c>
      <c r="AE72" s="38">
        <f t="shared" si="17"/>
        <v>2572946.37109375</v>
      </c>
      <c r="AH72">
        <v>2018</v>
      </c>
      <c r="AI72" s="4">
        <f>'App. Chg TRU and U3 - No SE '!B17</f>
        <v>0.26570814847946167</v>
      </c>
      <c r="AJ72" s="4">
        <f>'App. Chg TRU and U3 - No SE '!G17</f>
        <v>0.28099575638771057</v>
      </c>
      <c r="AK72" s="4">
        <v>0.27376031875610352</v>
      </c>
      <c r="AL72" s="11">
        <f t="shared" si="18"/>
        <v>8.0521702766418457E-3</v>
      </c>
    </row>
    <row r="73" spans="1:38" x14ac:dyDescent="0.35">
      <c r="A73">
        <v>2019</v>
      </c>
      <c r="B73" s="1">
        <f>'Informal Economy High Estimates'!P18</f>
        <v>163501328</v>
      </c>
      <c r="C73" s="1">
        <f>'Informal Economy High Estimates'!Q18</f>
        <v>165789114.5</v>
      </c>
      <c r="D73" s="9">
        <f>'Informal Economy High Estimates'!R18</f>
        <v>2287786.5</v>
      </c>
      <c r="F73">
        <f>'Formal Economy Populations'!K18</f>
        <v>122566736</v>
      </c>
      <c r="G73" s="2">
        <f>'Informal Economy High Estimates'!U18</f>
        <v>120806.46875</v>
      </c>
      <c r="H73" s="2">
        <f>'Informal Economy High Estimates'!V18</f>
        <v>988560.5625</v>
      </c>
      <c r="I73" s="2">
        <f>'Informal Economy High Estimates'!W18</f>
        <v>582050.75</v>
      </c>
      <c r="J73" s="2">
        <f>'Informal Economy High Estimates'!X18</f>
        <v>476259.75</v>
      </c>
      <c r="K73" s="2">
        <f>'Informal Economy High Estimates'!Y18</f>
        <v>124734413.53125</v>
      </c>
      <c r="L73" s="2">
        <f>'Informal Economy High Estimates'!Z18</f>
        <v>2167677.53125</v>
      </c>
      <c r="M73" s="2">
        <f>'Informal Economy High Estimates'!AA18</f>
        <v>40934596</v>
      </c>
      <c r="N73" s="2">
        <f>'Informal Economy High Estimates'!AB18</f>
        <v>41054700.96875</v>
      </c>
      <c r="O73" s="2">
        <f>'Informal Economy High Estimates'!AC18</f>
        <v>1811547.1875</v>
      </c>
      <c r="P73" s="2">
        <f>'Informal Economy High Estimates'!AD18</f>
        <v>120104.96875</v>
      </c>
      <c r="Q73" s="2"/>
      <c r="R73" s="21">
        <v>1170221</v>
      </c>
      <c r="S73" s="5">
        <f t="shared" si="11"/>
        <v>125904634.53125</v>
      </c>
      <c r="T73" s="5">
        <f t="shared" si="12"/>
        <v>39884479.96875</v>
      </c>
      <c r="U73">
        <v>2019</v>
      </c>
      <c r="V73" s="4">
        <f>'App. Chg TRU and U3 - No SE '!B18</f>
        <v>0.25036245584487915</v>
      </c>
      <c r="W73" s="4">
        <f>'App. Chg TRU and U3 - No SE '!G18</f>
        <v>0.24763205647468567</v>
      </c>
      <c r="X73" s="15">
        <f t="shared" si="19"/>
        <v>-2.7303993701934814E-3</v>
      </c>
      <c r="Y73" s="4">
        <f t="shared" si="13"/>
        <v>0.24057357498432141</v>
      </c>
      <c r="Z73" s="11">
        <f t="shared" si="14"/>
        <v>-9.788880860557736E-3</v>
      </c>
      <c r="AA73" s="15">
        <f t="shared" si="15"/>
        <v>-7.0584814903642545E-3</v>
      </c>
      <c r="AD73" s="1">
        <f t="shared" si="16"/>
        <v>3337898.53125</v>
      </c>
      <c r="AE73" s="38">
        <f t="shared" si="17"/>
        <v>-1050116.03125</v>
      </c>
      <c r="AH73">
        <v>2019</v>
      </c>
      <c r="AI73" s="4">
        <f>'App. Chg TRU and U3 - No SE '!B18</f>
        <v>0.25036245584487915</v>
      </c>
      <c r="AJ73" s="4">
        <f>'App. Chg TRU and U3 - No SE '!G18</f>
        <v>0.24763205647468567</v>
      </c>
      <c r="AK73" s="4">
        <v>0.24057354032993317</v>
      </c>
      <c r="AL73" s="11">
        <f t="shared" si="18"/>
        <v>-9.7889155149459839E-3</v>
      </c>
    </row>
    <row r="74" spans="1:38" x14ac:dyDescent="0.35">
      <c r="A74">
        <v>2020</v>
      </c>
      <c r="B74" s="1">
        <f>'Informal Economy High Estimates'!P19</f>
        <v>160678832</v>
      </c>
      <c r="C74" s="1">
        <f>'Informal Economy High Estimates'!Q19</f>
        <v>164666982</v>
      </c>
      <c r="D74" s="9">
        <f>'Informal Economy High Estimates'!R19</f>
        <v>3988150</v>
      </c>
      <c r="F74">
        <f>'Formal Economy Populations'!K19</f>
        <v>114258168</v>
      </c>
      <c r="G74" s="2">
        <f>'Informal Economy High Estimates'!U19</f>
        <v>599959.1875</v>
      </c>
      <c r="H74" s="2">
        <f>'Informal Economy High Estimates'!V19</f>
        <v>700670.625</v>
      </c>
      <c r="I74" s="2">
        <f>'Informal Economy High Estimates'!W19</f>
        <v>243454.234375</v>
      </c>
      <c r="J74" s="2">
        <f>'Informal Economy High Estimates'!X19</f>
        <v>88956.453125</v>
      </c>
      <c r="K74" s="2">
        <f>'Informal Economy High Estimates'!Y19</f>
        <v>115891208.5</v>
      </c>
      <c r="L74" s="2">
        <f>'Informal Economy High Estimates'!Z19</f>
        <v>1633040.5</v>
      </c>
      <c r="M74" s="2">
        <f>'Informal Economy High Estimates'!AA19</f>
        <v>46420664</v>
      </c>
      <c r="N74" s="2">
        <f>'Informal Economy High Estimates'!AB19</f>
        <v>48775773.5</v>
      </c>
      <c r="O74" s="2">
        <f>'Informal Economy High Estimates'!AC19</f>
        <v>3899193.796875</v>
      </c>
      <c r="P74" s="2">
        <f>'Informal Economy High Estimates'!AD19</f>
        <v>2355109.5</v>
      </c>
      <c r="Q74" s="2"/>
      <c r="R74" s="21">
        <v>1114183</v>
      </c>
      <c r="S74" s="5">
        <f t="shared" si="11"/>
        <v>117005391.5</v>
      </c>
      <c r="T74" s="5">
        <f t="shared" si="12"/>
        <v>47661590.5</v>
      </c>
      <c r="U74">
        <v>2020</v>
      </c>
      <c r="V74" s="4">
        <f>'App. Chg TRU and U3 - No SE '!B19</f>
        <v>0.28890341520309448</v>
      </c>
      <c r="W74" s="4">
        <f>'App. Chg TRU and U3 - No SE '!G19</f>
        <v>0.29620859026908875</v>
      </c>
      <c r="X74" s="15">
        <f t="shared" si="19"/>
        <v>7.3051750659942627E-3</v>
      </c>
      <c r="Y74" s="4">
        <f t="shared" si="13"/>
        <v>0.28944230301129831</v>
      </c>
      <c r="Z74" s="11">
        <f t="shared" si="14"/>
        <v>5.3888780820382509E-4</v>
      </c>
      <c r="AA74" s="15">
        <f>Y74-W74</f>
        <v>-6.7662872577904376E-3</v>
      </c>
      <c r="AD74" s="1">
        <f t="shared" si="16"/>
        <v>2747223.5</v>
      </c>
      <c r="AE74" s="38">
        <f t="shared" si="17"/>
        <v>1240926.5</v>
      </c>
      <c r="AH74">
        <v>2020</v>
      </c>
      <c r="AI74" s="4">
        <f>'App. Chg TRU and U3 - No SE '!B19</f>
        <v>0.28890341520309448</v>
      </c>
      <c r="AJ74" s="4">
        <f>'App. Chg TRU and U3 - No SE '!G19</f>
        <v>0.29620859026908875</v>
      </c>
      <c r="AK74" s="4">
        <v>0.28944230079650879</v>
      </c>
      <c r="AL74" s="11">
        <f t="shared" si="18"/>
        <v>5.3888559341430664E-4</v>
      </c>
    </row>
    <row r="75" spans="1:38" x14ac:dyDescent="0.35">
      <c r="A75">
        <v>2021</v>
      </c>
      <c r="B75" s="1">
        <f>'Informal Economy High Estimates'!P20</f>
        <v>160880560</v>
      </c>
      <c r="C75" s="1">
        <f>'Informal Economy High Estimates'!Q20</f>
        <v>165096050</v>
      </c>
      <c r="D75" s="9">
        <f>'Informal Economy High Estimates'!R20</f>
        <v>4215490</v>
      </c>
      <c r="F75">
        <f>'Formal Economy Populations'!K20</f>
        <v>120165168</v>
      </c>
      <c r="G75" s="2">
        <f>'Informal Economy High Estimates'!U20</f>
        <v>0</v>
      </c>
      <c r="H75" s="2">
        <f>'Informal Economy High Estimates'!V20</f>
        <v>0</v>
      </c>
      <c r="I75" s="2">
        <f>'Informal Economy High Estimates'!W20</f>
        <v>713834.75</v>
      </c>
      <c r="J75" s="2">
        <f>'Informal Economy High Estimates'!X20</f>
        <v>1435876.25</v>
      </c>
      <c r="K75" s="2">
        <f>'Informal Economy High Estimates'!Y20</f>
        <v>122314879</v>
      </c>
      <c r="L75" s="2">
        <f>'Informal Economy High Estimates'!Z20</f>
        <v>2149711</v>
      </c>
      <c r="M75" s="2">
        <f>'Informal Economy High Estimates'!AA20</f>
        <v>40715396</v>
      </c>
      <c r="N75" s="2">
        <f>'Informal Economy High Estimates'!AB20</f>
        <v>42781171</v>
      </c>
      <c r="O75" s="2">
        <f>'Informal Economy High Estimates'!AC20</f>
        <v>2779610.8125</v>
      </c>
      <c r="P75" s="2">
        <f>'Informal Economy High Estimates'!AD20</f>
        <v>2065775</v>
      </c>
      <c r="Q75" s="2"/>
      <c r="R75" s="21">
        <v>1053557</v>
      </c>
      <c r="S75" s="5">
        <f t="shared" si="11"/>
        <v>123368436</v>
      </c>
      <c r="T75" s="5">
        <f>N75-R75</f>
        <v>41727614</v>
      </c>
      <c r="U75">
        <v>2021</v>
      </c>
      <c r="V75" s="4">
        <f>'App. Chg TRU and U3 - No SE '!B20</f>
        <v>0.2530784010887146</v>
      </c>
      <c r="W75" s="4">
        <f>'App. Chg TRU and U3 - No SE '!G20</f>
        <v>0.25912898778915405</v>
      </c>
      <c r="X75" s="15">
        <f t="shared" si="19"/>
        <v>6.0505867004394531E-3</v>
      </c>
      <c r="Y75" s="4">
        <f t="shared" si="13"/>
        <v>0.25274750062160783</v>
      </c>
      <c r="Z75" s="11">
        <f t="shared" si="14"/>
        <v>-3.3090046710676502E-4</v>
      </c>
      <c r="AA75" s="15">
        <f t="shared" ref="AA75:AA76" si="20">Y75-W75</f>
        <v>-6.3814871675462181E-3</v>
      </c>
      <c r="AD75" s="1">
        <f t="shared" si="16"/>
        <v>3203268</v>
      </c>
      <c r="AE75" s="38">
        <f t="shared" si="17"/>
        <v>1012218</v>
      </c>
      <c r="AH75">
        <v>2021</v>
      </c>
      <c r="AI75" s="4">
        <f>'App. Chg TRU and U3 - No SE '!B20</f>
        <v>0.2530784010887146</v>
      </c>
      <c r="AJ75" s="4">
        <f>'App. Chg TRU and U3 - No SE '!G20</f>
        <v>0.25912898778915405</v>
      </c>
      <c r="AK75" s="4">
        <v>0.25274747610092163</v>
      </c>
      <c r="AL75" s="11">
        <f t="shared" si="18"/>
        <v>-3.3092498779296875E-4</v>
      </c>
    </row>
    <row r="76" spans="1:38" x14ac:dyDescent="0.35">
      <c r="A76">
        <v>2022</v>
      </c>
      <c r="B76" s="1">
        <f>'Informal Economy High Estimates'!P21</f>
        <v>163859104</v>
      </c>
      <c r="C76" s="1">
        <f>'Informal Economy High Estimates'!Q21</f>
        <v>166903715</v>
      </c>
      <c r="D76" s="9">
        <f>'Informal Economy High Estimates'!R21</f>
        <v>3044611</v>
      </c>
      <c r="F76">
        <f>'Formal Economy Populations'!K21</f>
        <v>125545424</v>
      </c>
      <c r="G76" s="2">
        <f>'Informal Economy High Estimates'!U21</f>
        <v>390303.03125</v>
      </c>
      <c r="H76" s="2">
        <f>'Informal Economy High Estimates'!V21</f>
        <v>396509.6875</v>
      </c>
      <c r="I76" s="2">
        <f>'Informal Economy High Estimates'!W21</f>
        <v>0</v>
      </c>
      <c r="J76" s="2">
        <f>'Informal Economy High Estimates'!X21</f>
        <v>1648577.375</v>
      </c>
      <c r="K76" s="2">
        <f>'Informal Economy High Estimates'!Y21</f>
        <v>127980814.09375</v>
      </c>
      <c r="L76" s="2">
        <f>'Informal Economy High Estimates'!Z21</f>
        <v>2435390.09375</v>
      </c>
      <c r="M76" s="2">
        <f>'Informal Economy High Estimates'!AA21</f>
        <v>38313680</v>
      </c>
      <c r="N76" s="2">
        <f>'Informal Economy High Estimates'!AB21</f>
        <v>38922900.90625</v>
      </c>
      <c r="O76" s="2">
        <f>'Informal Economy High Estimates'!AC21</f>
        <v>1396038.0625</v>
      </c>
      <c r="P76" s="2">
        <f>'Informal Economy High Estimates'!AD21</f>
        <v>609220.90625</v>
      </c>
      <c r="R76" s="21">
        <v>989071</v>
      </c>
      <c r="S76" s="5">
        <f>K76+R76</f>
        <v>128969885.09375</v>
      </c>
      <c r="T76" s="5">
        <f t="shared" ref="T76" si="21">N76-R76</f>
        <v>37933829.90625</v>
      </c>
      <c r="U76">
        <v>2022</v>
      </c>
      <c r="V76" s="4">
        <f>'App. Chg TRU and U3 - No SE '!B21</f>
        <v>0.23382087051868439</v>
      </c>
      <c r="W76" s="4">
        <f>'App. Chg TRU and U3 - No SE '!G21</f>
        <v>0.23320570588111877</v>
      </c>
      <c r="X76" s="15">
        <f t="shared" si="19"/>
        <v>-6.1516463756561279E-4</v>
      </c>
      <c r="Y76" s="4">
        <f>T76/C76</f>
        <v>0.22727972176203506</v>
      </c>
      <c r="Z76" s="11">
        <f t="shared" si="14"/>
        <v>-6.5411487566493232E-3</v>
      </c>
      <c r="AA76" s="15">
        <f t="shared" si="20"/>
        <v>-5.9259841190837104E-3</v>
      </c>
      <c r="AD76" s="1">
        <f t="shared" si="16"/>
        <v>3424461.09375</v>
      </c>
      <c r="AE76" s="38">
        <f t="shared" si="17"/>
        <v>-379850.09375</v>
      </c>
      <c r="AH76">
        <v>2022</v>
      </c>
      <c r="AI76" s="4">
        <f>'App. Chg TRU and U3 - No SE '!B21</f>
        <v>0.23382087051868439</v>
      </c>
      <c r="AJ76" s="4">
        <f>'App. Chg TRU and U3 - No SE '!G21</f>
        <v>0.23320570588111877</v>
      </c>
      <c r="AK76" s="4">
        <v>0.22727970778942108</v>
      </c>
      <c r="AL76" s="11">
        <f t="shared" si="18"/>
        <v>-6.5411627292633057E-3</v>
      </c>
    </row>
    <row r="77" spans="1:38" x14ac:dyDescent="0.35">
      <c r="A77">
        <v>2023</v>
      </c>
      <c r="B77" s="1">
        <f>'Informal Economy High Estimates'!P22</f>
        <v>167150160</v>
      </c>
      <c r="C77" s="1">
        <f>'Informal Economy High Estimates'!Q22</f>
        <v>171889784</v>
      </c>
      <c r="D77" s="9">
        <f>'Informal Economy High Estimates'!R22</f>
        <v>4739624</v>
      </c>
      <c r="F77">
        <f>'Formal Economy Populations'!K22</f>
        <v>128089112</v>
      </c>
      <c r="G77" s="2">
        <f>'Informal Economy High Estimates'!U22</f>
        <v>73135.15625</v>
      </c>
      <c r="H77" s="2">
        <f>'Informal Economy High Estimates'!V22</f>
        <v>349022.625</v>
      </c>
      <c r="I77" s="2">
        <f>'Informal Economy High Estimates'!W22</f>
        <v>0</v>
      </c>
      <c r="J77" s="2">
        <f>'Informal Economy High Estimates'!X22</f>
        <v>679970.6875</v>
      </c>
      <c r="K77" s="2">
        <f>'Informal Economy High Estimates'!Y22</f>
        <v>129191240.46875</v>
      </c>
      <c r="L77" s="2">
        <f>'Informal Economy High Estimates'!Z22</f>
        <v>1102128.46875</v>
      </c>
      <c r="M77" s="2">
        <f>'Informal Economy High Estimates'!AA22</f>
        <v>39061052</v>
      </c>
      <c r="N77" s="2">
        <f>'Informal Economy High Estimates'!AB22</f>
        <v>42698543.53125</v>
      </c>
      <c r="O77" s="2">
        <f>'Informal Economy High Estimates'!AC22</f>
        <v>4059632.625</v>
      </c>
      <c r="P77" s="2">
        <f>'Informal Economy High Estimates'!AD22</f>
        <v>3637491.53125</v>
      </c>
      <c r="R77">
        <v>1028805</v>
      </c>
      <c r="S77" s="5">
        <f>K77+R77</f>
        <v>130220045.46875</v>
      </c>
      <c r="T77" s="5">
        <f t="shared" ref="T77" si="22">N77-R77</f>
        <v>41669738.53125</v>
      </c>
      <c r="U77">
        <v>2023</v>
      </c>
      <c r="V77" s="4">
        <f>'App. Chg TRU and U3 - No SE '!B22</f>
        <v>0.23368838429450989</v>
      </c>
      <c r="W77" s="4">
        <f>'App. Chg TRU and U3 - No SE '!G22</f>
        <v>0.24840652942657471</v>
      </c>
      <c r="X77" s="15">
        <f>W77-V77</f>
        <v>1.4718145132064819E-2</v>
      </c>
      <c r="Y77" s="4">
        <f>T77/C77</f>
        <v>0.24242126298355229</v>
      </c>
      <c r="Z77" s="11">
        <f t="shared" ref="Z77" si="23">Y77-V77</f>
        <v>8.7328786890424059E-3</v>
      </c>
      <c r="AA77" s="15">
        <f t="shared" ref="AA77" si="24">Y77-W77</f>
        <v>-5.9852664430224134E-3</v>
      </c>
      <c r="AD77" s="1">
        <f>S77-F77</f>
        <v>2130933.46875</v>
      </c>
      <c r="AE77" s="38">
        <f t="shared" ref="AE77" si="25">T77-M77</f>
        <v>2608686.53125</v>
      </c>
      <c r="AH77">
        <v>2023</v>
      </c>
      <c r="AI77" s="4">
        <f>'App. Chg TRU and U3 - No SE '!B22</f>
        <v>0.23368838429450989</v>
      </c>
      <c r="AJ77" s="4">
        <f>'App. Chg TRU and U3 - No SE '!G22</f>
        <v>0.24840652942657471</v>
      </c>
      <c r="AK77" s="4">
        <v>0.24242125451564789</v>
      </c>
      <c r="AL77" s="11">
        <f t="shared" si="18"/>
        <v>8.7328702211380005E-3</v>
      </c>
    </row>
    <row r="78" spans="1:38" x14ac:dyDescent="0.35">
      <c r="A78">
        <v>2024</v>
      </c>
      <c r="B78" s="1">
        <f>'Informal Economy High Estimates'!P23</f>
        <v>167835632</v>
      </c>
      <c r="C78" s="1">
        <f>'Informal Economy High Estimates'!Q23</f>
        <v>170509644</v>
      </c>
      <c r="D78" s="9">
        <f>'Informal Economy High Estimates'!R23</f>
        <v>2674012</v>
      </c>
      <c r="F78">
        <f>'Formal Economy Populations'!K23</f>
        <v>126894664</v>
      </c>
      <c r="G78" s="2">
        <f>'Informal Economy High Estimates'!U23</f>
        <v>610305.0625</v>
      </c>
      <c r="H78" s="2">
        <f>'Informal Economy High Estimates'!V23</f>
        <v>422217.03125</v>
      </c>
      <c r="I78" s="2">
        <f>'Informal Economy High Estimates'!W23</f>
        <v>0</v>
      </c>
      <c r="J78" s="2">
        <f>'Informal Economy High Estimates'!X23</f>
        <v>144345.984375</v>
      </c>
      <c r="K78" s="2">
        <f>'Informal Economy High Estimates'!Y23</f>
        <v>128071532.078125</v>
      </c>
      <c r="L78" s="2">
        <f>'Informal Economy High Estimates'!Z23</f>
        <v>1176868.078125</v>
      </c>
      <c r="M78" s="2">
        <f>'Informal Economy High Estimates'!AA23</f>
        <v>40940968</v>
      </c>
      <c r="N78" s="2">
        <f>'Informal Economy High Estimates'!AB23</f>
        <v>42438111.921875</v>
      </c>
      <c r="O78" s="2">
        <f>'Informal Economy High Estimates'!AC23</f>
        <v>2529655.109375</v>
      </c>
      <c r="P78" s="2">
        <f>'Informal Economy High Estimates'!AD23</f>
        <v>1497143.921875</v>
      </c>
      <c r="R78">
        <v>1215289</v>
      </c>
      <c r="S78" s="5">
        <f>K78+R78</f>
        <v>129286821.078125</v>
      </c>
      <c r="T78" s="5">
        <f t="shared" ref="T78" si="26">N78-R78</f>
        <v>41222822.921875</v>
      </c>
      <c r="U78">
        <v>2024</v>
      </c>
      <c r="V78" s="4">
        <f>'App. Chg TRU and U3 - No SE '!B23</f>
        <v>0.24393489956855774</v>
      </c>
      <c r="W78" s="4">
        <f>'App. Chg TRU and U3 - No SE '!G23</f>
        <v>0.24888977408409119</v>
      </c>
      <c r="X78" s="15">
        <f>W78-V78</f>
        <v>4.9548745155334473E-3</v>
      </c>
      <c r="Y78" s="4">
        <f>T78/C78</f>
        <v>0.24176241269892629</v>
      </c>
      <c r="Z78" s="11">
        <f t="shared" ref="Z78" si="27">Y78-V78</f>
        <v>-2.1724868696314514E-3</v>
      </c>
      <c r="AA78" s="15">
        <f t="shared" ref="AA78" si="28">Y78-W78</f>
        <v>-7.1273613851648987E-3</v>
      </c>
      <c r="AD78" s="1">
        <f>S78-F78</f>
        <v>2392157.078125</v>
      </c>
      <c r="AE78" s="38">
        <f t="shared" ref="AE78" si="29">T78-M78</f>
        <v>281854.921875</v>
      </c>
      <c r="AH78">
        <v>2024</v>
      </c>
      <c r="AI78" s="4">
        <f>'App. Chg TRU and U3 - No SE '!B23</f>
        <v>0.24393489956855774</v>
      </c>
      <c r="AJ78" s="4">
        <f>'App. Chg TRU and U3 - No SE '!G23</f>
        <v>0.24888977408409119</v>
      </c>
      <c r="AK78" s="4">
        <v>0.24176239967346191</v>
      </c>
      <c r="AL78" s="11">
        <f t="shared" si="18"/>
        <v>-2.1724998950958252E-3</v>
      </c>
    </row>
    <row r="79" spans="1:38" x14ac:dyDescent="0.35">
      <c r="B79" s="1"/>
      <c r="C79" s="1"/>
      <c r="D79" s="9"/>
      <c r="G79" s="21"/>
      <c r="H79" s="21"/>
      <c r="I79" s="21"/>
      <c r="J79" s="21"/>
      <c r="K79" s="21"/>
      <c r="L79" s="21"/>
      <c r="M79" s="21"/>
      <c r="N79" s="21"/>
      <c r="O79" s="21"/>
      <c r="P79" s="21"/>
      <c r="S79" s="5"/>
      <c r="T79" s="5"/>
      <c r="X79" s="19"/>
      <c r="Z79" s="19"/>
      <c r="AA79" s="11"/>
      <c r="AL79" s="17"/>
    </row>
    <row r="80" spans="1:38" x14ac:dyDescent="0.35">
      <c r="R80" s="5">
        <f>AVERAGE(R57:R78)</f>
        <v>1012925.9545454546</v>
      </c>
      <c r="X80" s="17">
        <f>AVERAGE(X57:X78)</f>
        <v>4.5154995538971643E-3</v>
      </c>
      <c r="Z80" s="17">
        <f>AVERAGE(Z57:Z78)</f>
        <v>-1.8025793651975097E-3</v>
      </c>
      <c r="AK80" t="s">
        <v>142</v>
      </c>
      <c r="AL80" s="11">
        <f>AVERAGE(AL68:AL72)</f>
        <v>5.603200197219849E-3</v>
      </c>
    </row>
    <row r="81" spans="1:38" x14ac:dyDescent="0.35">
      <c r="X81" s="19" cm="1">
        <f t="array" ref="X81">AVERAGE(ABS(X57:X78))</f>
        <v>6.3205571337179708E-3</v>
      </c>
      <c r="Z81" s="19" cm="1">
        <f t="array" ref="Z81">AVERAGE(ABS(Z57:Z78))</f>
        <v>6.0558071253229602E-3</v>
      </c>
      <c r="AA81" s="19" cm="1">
        <f t="array" ref="AA81">AVERAGE(ABS(AA57:AA78))</f>
        <v>6.318078919094674E-3</v>
      </c>
      <c r="AK81" t="s">
        <v>143</v>
      </c>
      <c r="AL81" s="11">
        <f>AVERAGE(AL57:AL67,AL73:AL78)</f>
        <v>-3.9807610652026005E-3</v>
      </c>
    </row>
    <row r="84" spans="1:38" ht="116.5" thickBot="1" x14ac:dyDescent="0.4">
      <c r="A84" s="6" t="s">
        <v>24</v>
      </c>
      <c r="B84" s="6" t="s">
        <v>8</v>
      </c>
      <c r="C84" s="6" t="s">
        <v>25</v>
      </c>
      <c r="D84" s="6" t="s">
        <v>26</v>
      </c>
      <c r="E84" s="26" t="s">
        <v>27</v>
      </c>
      <c r="F84" s="6" t="s">
        <v>29</v>
      </c>
      <c r="G84" s="26" t="s">
        <v>30</v>
      </c>
      <c r="I84" s="3"/>
      <c r="J84" s="3"/>
      <c r="K84" s="3"/>
      <c r="L84" s="3"/>
      <c r="Q84" t="s">
        <v>85</v>
      </c>
      <c r="R84" s="3" t="s">
        <v>148</v>
      </c>
      <c r="S84" s="34" t="s">
        <v>89</v>
      </c>
      <c r="T84" s="3" t="s">
        <v>86</v>
      </c>
      <c r="V84" s="6" t="s">
        <v>25</v>
      </c>
      <c r="W84" s="6" t="s">
        <v>30</v>
      </c>
      <c r="X84" s="6" t="s">
        <v>212</v>
      </c>
      <c r="Y84" s="6" t="s">
        <v>87</v>
      </c>
      <c r="Z84" s="6" t="s">
        <v>216</v>
      </c>
      <c r="AA84" s="34" t="s">
        <v>88</v>
      </c>
      <c r="AC84" s="3" t="s">
        <v>150</v>
      </c>
      <c r="AD84" s="3" t="s">
        <v>132</v>
      </c>
      <c r="AE84" s="3" t="s">
        <v>126</v>
      </c>
      <c r="AF84" s="3"/>
      <c r="AH84" s="3" t="s">
        <v>0</v>
      </c>
      <c r="AI84" s="3" t="s">
        <v>126</v>
      </c>
      <c r="AJ84" s="3" t="s">
        <v>127</v>
      </c>
      <c r="AK84" s="3" t="s">
        <v>128</v>
      </c>
    </row>
    <row r="85" spans="1:38" x14ac:dyDescent="0.35">
      <c r="A85" s="27">
        <v>2003</v>
      </c>
      <c r="B85" s="4">
        <f>'App. Chg TRU and U3 - No SE '!B2</f>
        <v>0.2847122848033905</v>
      </c>
      <c r="C85" s="35">
        <f>'App. Chg TRU and U3 - No SE '!C2</f>
        <v>0.52549803256988525</v>
      </c>
      <c r="D85" s="4">
        <f>'App. Chg TRU and U3 - No SE '!E2</f>
        <v>0.28422915935516357</v>
      </c>
      <c r="E85" s="14">
        <f>'App. Chg TRU and U3 - No SE '!G2</f>
        <v>0.28137674927711487</v>
      </c>
      <c r="F85" s="4">
        <f>'App. Chg TRU and U3 - No SE '!J2</f>
        <v>0.52408117055892944</v>
      </c>
      <c r="G85" s="14">
        <f>'App. Chg TRU and U3 - No SE '!L2</f>
        <v>0.51557987928390503</v>
      </c>
      <c r="I85" s="4"/>
      <c r="J85" s="4"/>
      <c r="K85" s="4"/>
      <c r="L85" s="4"/>
      <c r="M85" s="17"/>
      <c r="N85" s="17"/>
      <c r="Q85" s="21">
        <f>'Informal Economy High Estimates'!B2</f>
        <v>221027552</v>
      </c>
      <c r="R85" s="18">
        <v>789100</v>
      </c>
      <c r="S85" s="18">
        <v>107859296</v>
      </c>
      <c r="T85" s="36">
        <f>Q85-S85</f>
        <v>113168256</v>
      </c>
      <c r="V85" s="20">
        <f>C85</f>
        <v>0.52549803256988525</v>
      </c>
      <c r="W85" s="20">
        <f>G85</f>
        <v>0.51557987928390503</v>
      </c>
      <c r="X85" s="11">
        <f>W85-V85</f>
        <v>-9.9181532859802246E-3</v>
      </c>
      <c r="Y85" s="11">
        <f>T85/Q85</f>
        <v>0.5120097244709112</v>
      </c>
      <c r="Z85" s="11">
        <f>Y85-V85</f>
        <v>-1.3488308098974056E-2</v>
      </c>
      <c r="AA85" s="23">
        <f>Y85-W85</f>
        <v>-3.570154812993831E-3</v>
      </c>
      <c r="AB85" s="4"/>
      <c r="AC85" s="4">
        <f>G28-F28</f>
        <v>4.9260139465332031E-2</v>
      </c>
      <c r="AD85" s="4">
        <f>AA85*-1</f>
        <v>3.570154812993831E-3</v>
      </c>
      <c r="AE85" s="4">
        <f>'App. Chg TRU and U3 - No SE '!C2</f>
        <v>0.52549803256988525</v>
      </c>
      <c r="AH85">
        <v>2003</v>
      </c>
      <c r="AI85" s="20">
        <f>'App. Chg TRU and U3 - No SE '!C2</f>
        <v>0.52549803256988525</v>
      </c>
      <c r="AJ85" s="20">
        <f>'App. Chg TRU and U3 - No SE '!L2</f>
        <v>0.51557987928390503</v>
      </c>
      <c r="AK85" s="11">
        <v>0.51200973987579346</v>
      </c>
      <c r="AL85" s="11"/>
    </row>
    <row r="86" spans="1:38" x14ac:dyDescent="0.35">
      <c r="A86" s="27">
        <v>2004</v>
      </c>
      <c r="B86" s="4">
        <f>'App. Chg TRU and U3 - No SE '!B3</f>
        <v>0.29178029298782349</v>
      </c>
      <c r="C86" s="35">
        <f>'App. Chg TRU and U3 - No SE '!C3</f>
        <v>0.53166311979293823</v>
      </c>
      <c r="D86" s="4">
        <f>'App. Chg TRU and U3 - No SE '!E3</f>
        <v>0.29171162843704224</v>
      </c>
      <c r="E86" s="14">
        <f>'App. Chg TRU and U3 - No SE '!G3</f>
        <v>0.29130923748016357</v>
      </c>
      <c r="F86" s="4">
        <f>'App. Chg TRU and U3 - No SE '!J3</f>
        <v>0.52999222278594971</v>
      </c>
      <c r="G86" s="14">
        <f>'App. Chg TRU and U3 - No SE '!L3</f>
        <v>0.51996690034866333</v>
      </c>
      <c r="I86" s="4"/>
      <c r="J86" s="4"/>
      <c r="K86" s="4"/>
      <c r="L86" s="4"/>
      <c r="M86" s="17"/>
      <c r="N86" s="17"/>
      <c r="Q86" s="21">
        <f>'Informal Economy High Estimates'!B3</f>
        <v>223226080</v>
      </c>
      <c r="R86" s="18">
        <v>1143768</v>
      </c>
      <c r="S86" s="18">
        <v>108299680</v>
      </c>
      <c r="T86" s="36">
        <f t="shared" ref="T86:T103" si="30">Q86-S86</f>
        <v>114926400</v>
      </c>
      <c r="V86" s="20">
        <f t="shared" ref="V86:V104" si="31">C86</f>
        <v>0.53166311979293823</v>
      </c>
      <c r="W86" s="20">
        <f t="shared" ref="W86:W103" si="32">G86</f>
        <v>0.51996690034866333</v>
      </c>
      <c r="X86" s="11">
        <f t="shared" ref="X86:X104" si="33">W86-V86</f>
        <v>-1.1696219444274902E-2</v>
      </c>
      <c r="Y86" s="11">
        <f t="shared" ref="Y86:Y103" si="34">T86/Q86</f>
        <v>0.51484306851600847</v>
      </c>
      <c r="Z86" s="11">
        <f t="shared" ref="Z86:Z104" si="35">Y86-V86</f>
        <v>-1.6820051276929759E-2</v>
      </c>
      <c r="AA86" s="23">
        <f t="shared" ref="AA86:AA101" si="36">Y86-W86</f>
        <v>-5.1238318326548571E-3</v>
      </c>
      <c r="AB86" s="4"/>
      <c r="AC86" s="4">
        <f t="shared" ref="AC86:AC106" si="37">G29-F29</f>
        <v>6.9666683673858643E-2</v>
      </c>
      <c r="AD86" s="4">
        <f t="shared" ref="AD86:AD105" si="38">AA86*-1</f>
        <v>5.1238318326548571E-3</v>
      </c>
      <c r="AE86" s="4">
        <f>'App. Chg TRU and U3 - No SE '!C3</f>
        <v>0.53166311979293823</v>
      </c>
      <c r="AH86">
        <v>2004</v>
      </c>
      <c r="AI86" s="20">
        <f>'App. Chg TRU and U3 - No SE '!C3</f>
        <v>0.53166311979293823</v>
      </c>
      <c r="AJ86" s="20">
        <f>'App. Chg TRU and U3 - No SE '!L3</f>
        <v>0.51996690034866333</v>
      </c>
      <c r="AK86" s="11">
        <v>0.51484304666519165</v>
      </c>
      <c r="AL86" s="11"/>
    </row>
    <row r="87" spans="1:38" x14ac:dyDescent="0.35">
      <c r="A87" s="27">
        <v>2005</v>
      </c>
      <c r="B87" s="4">
        <f>'App. Chg TRU and U3 - No SE '!B4</f>
        <v>0.2869284451007843</v>
      </c>
      <c r="C87" s="35">
        <f>'App. Chg TRU and U3 - No SE '!C4</f>
        <v>0.52806615829467773</v>
      </c>
      <c r="D87" s="4">
        <f>'App. Chg TRU and U3 - No SE '!E4</f>
        <v>0.28726139664649963</v>
      </c>
      <c r="E87" s="14">
        <f>'App. Chg TRU and U3 - No SE '!G4</f>
        <v>0.28922620415687561</v>
      </c>
      <c r="F87" s="4">
        <f>'App. Chg TRU and U3 - No SE '!J4</f>
        <v>0.52715635299682617</v>
      </c>
      <c r="G87" s="14">
        <f>'App. Chg TRU and U3 - No SE '!L4</f>
        <v>0.52169764041900635</v>
      </c>
      <c r="I87" s="4"/>
      <c r="J87" s="4"/>
      <c r="K87" s="4"/>
      <c r="L87" s="4"/>
      <c r="M87" s="17"/>
      <c r="N87" s="17"/>
      <c r="Q87" s="21">
        <f>'Informal Economy High Estimates'!B4</f>
        <v>225929440</v>
      </c>
      <c r="R87" s="18">
        <v>1129051</v>
      </c>
      <c r="S87" s="18">
        <v>109191632</v>
      </c>
      <c r="T87" s="36">
        <f t="shared" si="30"/>
        <v>116737808</v>
      </c>
      <c r="V87" s="20">
        <f t="shared" si="31"/>
        <v>0.52806615829467773</v>
      </c>
      <c r="W87" s="20">
        <f t="shared" si="32"/>
        <v>0.52169764041900635</v>
      </c>
      <c r="X87" s="11">
        <f t="shared" si="33"/>
        <v>-6.3685178756713867E-3</v>
      </c>
      <c r="Y87" s="11">
        <f t="shared" si="34"/>
        <v>0.51670029368461234</v>
      </c>
      <c r="Z87" s="11">
        <f t="shared" si="35"/>
        <v>-1.136586461006539E-2</v>
      </c>
      <c r="AA87" s="23">
        <f t="shared" si="36"/>
        <v>-4.9973467343940037E-3</v>
      </c>
      <c r="AB87" s="4"/>
      <c r="AC87" s="4">
        <f t="shared" si="37"/>
        <v>6.8503737449645996E-2</v>
      </c>
      <c r="AD87" s="4">
        <f t="shared" si="38"/>
        <v>4.9973467343940037E-3</v>
      </c>
      <c r="AE87" s="4">
        <f>'App. Chg TRU and U3 - No SE '!C4</f>
        <v>0.52806615829467773</v>
      </c>
      <c r="AH87">
        <v>2005</v>
      </c>
      <c r="AI87" s="20">
        <f>'App. Chg TRU and U3 - No SE '!C4</f>
        <v>0.52806615829467773</v>
      </c>
      <c r="AJ87" s="20">
        <f>'App. Chg TRU and U3 - No SE '!L4</f>
        <v>0.52169764041900635</v>
      </c>
      <c r="AK87" s="11">
        <v>0.51670026779174805</v>
      </c>
      <c r="AL87" s="11"/>
    </row>
    <row r="88" spans="1:38" x14ac:dyDescent="0.35">
      <c r="A88" s="27">
        <v>2006</v>
      </c>
      <c r="B88" s="4">
        <f>'App. Chg TRU and U3 - No SE '!B5</f>
        <v>0.28169441223144531</v>
      </c>
      <c r="C88" s="35">
        <f>'App. Chg TRU and U3 - No SE '!C5</f>
        <v>0.52350151538848877</v>
      </c>
      <c r="D88" s="4">
        <f>'App. Chg TRU and U3 - No SE '!E5</f>
        <v>0.28324657678604126</v>
      </c>
      <c r="E88" s="14">
        <f>'App. Chg TRU and U3 - No SE '!G5</f>
        <v>0.29237109422683716</v>
      </c>
      <c r="F88" s="4">
        <f>'App. Chg TRU and U3 - No SE '!J5</f>
        <v>0.52312874794006348</v>
      </c>
      <c r="G88" s="14">
        <f>'App. Chg TRU and U3 - No SE '!L5</f>
        <v>0.52089208364486694</v>
      </c>
      <c r="I88" s="4"/>
      <c r="J88" s="4"/>
      <c r="K88" s="4"/>
      <c r="L88" s="4"/>
      <c r="M88" s="17"/>
      <c r="N88" s="17"/>
      <c r="Q88" s="21">
        <f>'Informal Economy High Estimates'!B5</f>
        <v>228693824</v>
      </c>
      <c r="R88" s="18">
        <v>1125144</v>
      </c>
      <c r="S88" s="18">
        <v>110694168</v>
      </c>
      <c r="T88" s="36">
        <f t="shared" si="30"/>
        <v>117999656</v>
      </c>
      <c r="V88" s="20">
        <f t="shared" si="31"/>
        <v>0.52350151538848877</v>
      </c>
      <c r="W88" s="20">
        <f t="shared" si="32"/>
        <v>0.52089208364486694</v>
      </c>
      <c r="X88" s="11">
        <f t="shared" si="33"/>
        <v>-2.6094317436218262E-3</v>
      </c>
      <c r="Y88" s="11">
        <f t="shared" si="34"/>
        <v>0.51597220220516316</v>
      </c>
      <c r="Z88" s="11">
        <f t="shared" si="35"/>
        <v>-7.5293131833256144E-3</v>
      </c>
      <c r="AA88" s="23">
        <f t="shared" si="36"/>
        <v>-4.9198814397037882E-3</v>
      </c>
      <c r="AB88" s="4"/>
      <c r="AC88" s="4">
        <f t="shared" si="37"/>
        <v>6.6764175891876221E-2</v>
      </c>
      <c r="AD88" s="4">
        <f t="shared" si="38"/>
        <v>4.9198814397037882E-3</v>
      </c>
      <c r="AE88" s="4">
        <f>'App. Chg TRU and U3 - No SE '!C5</f>
        <v>0.52350151538848877</v>
      </c>
      <c r="AH88">
        <v>2006</v>
      </c>
      <c r="AI88" s="20">
        <f>'App. Chg TRU and U3 - No SE '!C5</f>
        <v>0.52350151538848877</v>
      </c>
      <c r="AJ88" s="20">
        <f>'App. Chg TRU and U3 - No SE '!L5</f>
        <v>0.52089208364486694</v>
      </c>
      <c r="AK88" s="11">
        <v>0.51597219705581665</v>
      </c>
      <c r="AL88" s="11"/>
    </row>
    <row r="89" spans="1:38" x14ac:dyDescent="0.35">
      <c r="A89" s="27">
        <v>2007</v>
      </c>
      <c r="B89" s="4">
        <f>'App. Chg TRU and U3 - No SE '!B6</f>
        <v>0.27797245979309082</v>
      </c>
      <c r="C89" s="35">
        <f>'App. Chg TRU and U3 - No SE '!C6</f>
        <v>0.52188330888748169</v>
      </c>
      <c r="D89" s="4">
        <f>'App. Chg TRU and U3 - No SE '!E6</f>
        <v>0.2778494656085968</v>
      </c>
      <c r="E89" s="14">
        <f>'App. Chg TRU and U3 - No SE '!G6</f>
        <v>0.27712327241897583</v>
      </c>
      <c r="F89" s="4">
        <f>'App. Chg TRU and U3 - No SE '!J6</f>
        <v>0.52070015668869019</v>
      </c>
      <c r="G89" s="14">
        <f>'App. Chg TRU and U3 - No SE '!L6</f>
        <v>0.51360118389129639</v>
      </c>
      <c r="I89" s="4"/>
      <c r="J89" s="4"/>
      <c r="K89" s="4"/>
      <c r="L89" s="4"/>
      <c r="M89" s="17"/>
      <c r="N89" s="17"/>
      <c r="Q89" s="21">
        <f>'Informal Economy High Estimates'!B6</f>
        <v>231711584</v>
      </c>
      <c r="R89" s="18">
        <v>1291812</v>
      </c>
      <c r="S89" s="18">
        <v>113996048</v>
      </c>
      <c r="T89" s="36">
        <f t="shared" si="30"/>
        <v>117715536</v>
      </c>
      <c r="V89" s="20">
        <f t="shared" si="31"/>
        <v>0.52188330888748169</v>
      </c>
      <c r="W89" s="20">
        <f t="shared" si="32"/>
        <v>0.51360118389129639</v>
      </c>
      <c r="X89" s="11">
        <f t="shared" si="33"/>
        <v>-8.2821249961853027E-3</v>
      </c>
      <c r="Y89" s="11">
        <f t="shared" si="34"/>
        <v>0.50802611577675805</v>
      </c>
      <c r="Z89" s="11">
        <f t="shared" si="35"/>
        <v>-1.3857193110723642E-2</v>
      </c>
      <c r="AA89" s="23">
        <f t="shared" si="36"/>
        <v>-5.5750681145383396E-3</v>
      </c>
      <c r="AB89" s="4"/>
      <c r="AC89" s="4">
        <f t="shared" si="37"/>
        <v>7.6228022575378418E-2</v>
      </c>
      <c r="AD89" s="4">
        <f t="shared" si="38"/>
        <v>5.5750681145383396E-3</v>
      </c>
      <c r="AE89" s="4">
        <f>'App. Chg TRU and U3 - No SE '!C6</f>
        <v>0.52188330888748169</v>
      </c>
      <c r="AH89">
        <v>2007</v>
      </c>
      <c r="AI89" s="20">
        <f>'App. Chg TRU and U3 - No SE '!C6</f>
        <v>0.52188330888748169</v>
      </c>
      <c r="AJ89" s="20">
        <f>'App. Chg TRU and U3 - No SE '!L6</f>
        <v>0.51360118389129639</v>
      </c>
      <c r="AK89" s="11">
        <v>0.508026123046875</v>
      </c>
      <c r="AL89" s="11"/>
    </row>
    <row r="90" spans="1:38" x14ac:dyDescent="0.35">
      <c r="A90" s="27">
        <v>2008</v>
      </c>
      <c r="B90" s="4">
        <f>'App. Chg TRU and U3 - No SE '!B7</f>
        <v>0.29349547624588013</v>
      </c>
      <c r="C90" s="35">
        <f>'App. Chg TRU and U3 - No SE '!C7</f>
        <v>0.53276139497756958</v>
      </c>
      <c r="D90" s="4">
        <f>'App. Chg TRU and U3 - No SE '!E7</f>
        <v>0.29209023714065552</v>
      </c>
      <c r="E90" s="14">
        <f>'App. Chg TRU and U3 - No SE '!G7</f>
        <v>0.28385478258132935</v>
      </c>
      <c r="F90" s="4">
        <f>'App. Chg TRU and U3 - No SE '!J7</f>
        <v>0.53025150299072266</v>
      </c>
      <c r="G90" s="14">
        <f>'App. Chg TRU and U3 - No SE '!L7</f>
        <v>0.51519203186035156</v>
      </c>
      <c r="I90" s="4"/>
      <c r="J90" s="4"/>
      <c r="K90" s="4"/>
      <c r="L90" s="4"/>
      <c r="M90" s="17"/>
      <c r="N90" s="17"/>
      <c r="Q90" s="21">
        <f>'Informal Economy High Estimates'!B7</f>
        <v>233623920</v>
      </c>
      <c r="R90" s="18">
        <v>1030057</v>
      </c>
      <c r="S90" s="18">
        <v>114292800</v>
      </c>
      <c r="T90" s="36">
        <f t="shared" si="30"/>
        <v>119331120</v>
      </c>
      <c r="V90" s="20">
        <f t="shared" si="31"/>
        <v>0.53276139497756958</v>
      </c>
      <c r="W90" s="20">
        <f t="shared" si="32"/>
        <v>0.51519203186035156</v>
      </c>
      <c r="X90" s="11">
        <f t="shared" si="33"/>
        <v>-1.7569363117218018E-2</v>
      </c>
      <c r="Y90" s="11">
        <f t="shared" si="34"/>
        <v>0.51078297119575766</v>
      </c>
      <c r="Z90" s="11">
        <f t="shared" si="35"/>
        <v>-2.1978423781811918E-2</v>
      </c>
      <c r="AA90" s="23">
        <f t="shared" si="36"/>
        <v>-4.4090606645939001E-3</v>
      </c>
      <c r="AB90" s="4"/>
      <c r="AC90" s="4">
        <f t="shared" si="37"/>
        <v>6.1021566390991211E-2</v>
      </c>
      <c r="AD90" s="4">
        <f t="shared" si="38"/>
        <v>4.4090606645939001E-3</v>
      </c>
      <c r="AE90" s="4">
        <f>'App. Chg TRU and U3 - No SE '!C7</f>
        <v>0.53276139497756958</v>
      </c>
      <c r="AH90">
        <v>2008</v>
      </c>
      <c r="AI90" s="20">
        <f>'App. Chg TRU and U3 - No SE '!C7</f>
        <v>0.53276139497756958</v>
      </c>
      <c r="AJ90" s="20">
        <f>'App. Chg TRU and U3 - No SE '!L7</f>
        <v>0.51519203186035156</v>
      </c>
      <c r="AK90" s="11">
        <v>0.51078295707702637</v>
      </c>
      <c r="AL90" s="11"/>
    </row>
    <row r="91" spans="1:38" x14ac:dyDescent="0.35">
      <c r="A91" s="27">
        <v>2009</v>
      </c>
      <c r="B91" s="4">
        <f>'App. Chg TRU and U3 - No SE '!B8</f>
        <v>0.33613660931587219</v>
      </c>
      <c r="C91" s="35">
        <f>'App. Chg TRU and U3 - No SE '!C8</f>
        <v>0.56512671709060669</v>
      </c>
      <c r="D91" s="4">
        <f>'App. Chg TRU and U3 - No SE '!E8</f>
        <v>0.3372570276260376</v>
      </c>
      <c r="E91" s="14">
        <f>'App. Chg TRU and U3 - No SE '!G8</f>
        <v>0.343788743019104</v>
      </c>
      <c r="F91" s="4">
        <f>'App. Chg TRU and U3 - No SE '!J8</f>
        <v>0.56405091285705566</v>
      </c>
      <c r="G91" s="14">
        <f>'App. Chg TRU and U3 - No SE '!L8</f>
        <v>0.55759584903717041</v>
      </c>
      <c r="I91" s="4"/>
      <c r="J91" s="4"/>
      <c r="K91" s="4"/>
      <c r="L91" s="4"/>
      <c r="M91" s="17"/>
      <c r="N91" s="17"/>
      <c r="Q91" s="21">
        <f>'Informal Economy High Estimates'!B8</f>
        <v>235687728</v>
      </c>
      <c r="R91" s="18">
        <v>906128</v>
      </c>
      <c r="S91" s="18">
        <v>105175360</v>
      </c>
      <c r="T91" s="36">
        <f t="shared" si="30"/>
        <v>130512368</v>
      </c>
      <c r="V91" s="20">
        <f t="shared" si="31"/>
        <v>0.56512671709060669</v>
      </c>
      <c r="W91" s="20">
        <f t="shared" si="32"/>
        <v>0.55759584903717041</v>
      </c>
      <c r="X91" s="11">
        <f t="shared" si="33"/>
        <v>-7.5308680534362793E-3</v>
      </c>
      <c r="Y91" s="11">
        <f t="shared" si="34"/>
        <v>0.55375122458645787</v>
      </c>
      <c r="Z91" s="11">
        <f t="shared" si="35"/>
        <v>-1.1375492504148821E-2</v>
      </c>
      <c r="AA91" s="23">
        <f t="shared" si="36"/>
        <v>-3.8446244507125416E-3</v>
      </c>
      <c r="AB91" s="4"/>
      <c r="AC91" s="4">
        <f t="shared" si="37"/>
        <v>5.5120348930358887E-2</v>
      </c>
      <c r="AD91" s="4">
        <f t="shared" si="38"/>
        <v>3.8446244507125416E-3</v>
      </c>
      <c r="AE91" s="4">
        <f>'App. Chg TRU and U3 - No SE '!C8</f>
        <v>0.56512671709060669</v>
      </c>
      <c r="AH91">
        <v>2009</v>
      </c>
      <c r="AI91" s="20">
        <f>'App. Chg TRU and U3 - No SE '!C8</f>
        <v>0.56512671709060669</v>
      </c>
      <c r="AJ91" s="20">
        <f>'App. Chg TRU and U3 - No SE '!L8</f>
        <v>0.55759584903717041</v>
      </c>
      <c r="AK91" s="11">
        <v>0.55375123023986816</v>
      </c>
      <c r="AL91" s="11"/>
    </row>
    <row r="92" spans="1:38" x14ac:dyDescent="0.35">
      <c r="A92" s="27">
        <v>2010</v>
      </c>
      <c r="B92" s="4">
        <f>'App. Chg TRU and U3 - No SE '!B9</f>
        <v>0.34024810791015625</v>
      </c>
      <c r="C92" s="35">
        <f>'App. Chg TRU and U3 - No SE '!C9</f>
        <v>0.57229065895080566</v>
      </c>
      <c r="D92" s="4">
        <f>'App. Chg TRU and U3 - No SE '!E9</f>
        <v>0.34005442261695862</v>
      </c>
      <c r="E92" s="14">
        <f>'App. Chg TRU and U3 - No SE '!G9</f>
        <v>0.33892005681991577</v>
      </c>
      <c r="F92" s="4">
        <f>'App. Chg TRU and U3 - No SE '!J9</f>
        <v>0.57069867849349976</v>
      </c>
      <c r="G92" s="14">
        <f>'App. Chg TRU and U3 - No SE '!L9</f>
        <v>0.56114667654037476</v>
      </c>
      <c r="I92" s="4"/>
      <c r="J92" s="4"/>
      <c r="K92" s="4"/>
      <c r="L92" s="4"/>
      <c r="M92" s="17"/>
      <c r="N92" s="17"/>
      <c r="Q92" s="21">
        <f>'Informal Economy High Estimates'!B9</f>
        <v>237681232</v>
      </c>
      <c r="R92" s="18">
        <v>938852</v>
      </c>
      <c r="S92" s="18">
        <v>105246048</v>
      </c>
      <c r="T92" s="36">
        <f t="shared" si="30"/>
        <v>132435184</v>
      </c>
      <c r="V92" s="20">
        <f t="shared" si="31"/>
        <v>0.57229065895080566</v>
      </c>
      <c r="W92" s="20">
        <f t="shared" si="32"/>
        <v>0.56114667654037476</v>
      </c>
      <c r="X92" s="11">
        <f t="shared" si="33"/>
        <v>-1.1143982410430908E-2</v>
      </c>
      <c r="Y92" s="11">
        <f t="shared" si="34"/>
        <v>0.55719664058287954</v>
      </c>
      <c r="Z92" s="11">
        <f t="shared" si="35"/>
        <v>-1.5094018367926121E-2</v>
      </c>
      <c r="AA92" s="23">
        <f t="shared" si="36"/>
        <v>-3.9500359574952126E-3</v>
      </c>
      <c r="AB92" s="4"/>
      <c r="AC92" s="4">
        <f t="shared" si="37"/>
        <v>5.8252036571502686E-2</v>
      </c>
      <c r="AD92" s="4">
        <f t="shared" si="38"/>
        <v>3.9500359574952126E-3</v>
      </c>
      <c r="AE92" s="4">
        <f>'App. Chg TRU and U3 - No SE '!C9</f>
        <v>0.57229065895080566</v>
      </c>
      <c r="AH92">
        <v>2010</v>
      </c>
      <c r="AI92" s="20">
        <f>'App. Chg TRU and U3 - No SE '!C9</f>
        <v>0.57229065895080566</v>
      </c>
      <c r="AJ92" s="20">
        <f>'App. Chg TRU and U3 - No SE '!L9</f>
        <v>0.56114667654037476</v>
      </c>
      <c r="AK92" s="11">
        <v>0.55719661712646484</v>
      </c>
      <c r="AL92" s="11"/>
    </row>
    <row r="93" spans="1:38" x14ac:dyDescent="0.35">
      <c r="A93" s="27">
        <v>2011</v>
      </c>
      <c r="B93" s="4">
        <f>'App. Chg TRU and U3 - No SE '!B10</f>
        <v>0.33790287375450134</v>
      </c>
      <c r="C93" s="35">
        <f>'App. Chg TRU and U3 - No SE '!C10</f>
        <v>0.57472860813140869</v>
      </c>
      <c r="D93" s="4">
        <f>'App. Chg TRU and U3 - No SE '!E10</f>
        <v>0.33777421712875366</v>
      </c>
      <c r="E93" s="14">
        <f>'App. Chg TRU and U3 - No SE '!G10</f>
        <v>0.33701732754707336</v>
      </c>
      <c r="F93" s="4">
        <f>'App. Chg TRU and U3 - No SE '!J10</f>
        <v>0.57343721389770508</v>
      </c>
      <c r="G93" s="14">
        <f>'App. Chg TRU and U3 - No SE '!L10</f>
        <v>0.56568866968154907</v>
      </c>
      <c r="I93" s="4"/>
      <c r="J93" s="4"/>
      <c r="K93" s="4"/>
      <c r="L93" s="4"/>
      <c r="M93" s="17"/>
      <c r="N93" s="17"/>
      <c r="Q93" s="21">
        <f>'Informal Economy High Estimates'!B10</f>
        <v>239476896</v>
      </c>
      <c r="R93" s="18">
        <v>877547</v>
      </c>
      <c r="S93" s="18">
        <v>104885080</v>
      </c>
      <c r="T93" s="36">
        <f t="shared" si="30"/>
        <v>134591816</v>
      </c>
      <c r="V93" s="20">
        <f t="shared" si="31"/>
        <v>0.57472860813140869</v>
      </c>
      <c r="W93" s="20">
        <f t="shared" si="32"/>
        <v>0.56568866968154907</v>
      </c>
      <c r="X93" s="11">
        <f t="shared" si="33"/>
        <v>-9.0399384498596191E-3</v>
      </c>
      <c r="Y93" s="11">
        <f t="shared" si="34"/>
        <v>0.56202422132613583</v>
      </c>
      <c r="Z93" s="11">
        <f t="shared" si="35"/>
        <v>-1.270438680527286E-2</v>
      </c>
      <c r="AA93" s="23">
        <f t="shared" si="36"/>
        <v>-3.6644483554132412E-3</v>
      </c>
      <c r="AB93" s="4"/>
      <c r="AC93" s="4">
        <f t="shared" si="37"/>
        <v>5.54770827293396E-2</v>
      </c>
      <c r="AD93" s="4">
        <f t="shared" si="38"/>
        <v>3.6644483554132412E-3</v>
      </c>
      <c r="AE93" s="4">
        <f>'App. Chg TRU and U3 - No SE '!C10</f>
        <v>0.57472860813140869</v>
      </c>
      <c r="AH93">
        <v>2011</v>
      </c>
      <c r="AI93" s="20">
        <f>'App. Chg TRU and U3 - No SE '!C10</f>
        <v>0.57472860813140869</v>
      </c>
      <c r="AJ93" s="20">
        <f>'App. Chg TRU and U3 - No SE '!L10</f>
        <v>0.56568866968154907</v>
      </c>
      <c r="AK93" s="11">
        <v>0.56202423572540283</v>
      </c>
      <c r="AL93" s="11"/>
    </row>
    <row r="94" spans="1:38" x14ac:dyDescent="0.35">
      <c r="A94" s="27">
        <v>2012</v>
      </c>
      <c r="B94" s="4">
        <f>'App. Chg TRU and U3 - No SE '!B11</f>
        <v>0.33263334631919861</v>
      </c>
      <c r="C94" s="35">
        <f>'App. Chg TRU and U3 - No SE '!C11</f>
        <v>0.57410955429077148</v>
      </c>
      <c r="D94" s="4">
        <f>'App. Chg TRU and U3 - No SE '!E11</f>
        <v>0.33294948935508728</v>
      </c>
      <c r="E94" s="14">
        <f>'App. Chg TRU and U3 - No SE '!G11</f>
        <v>0.33481872081756592</v>
      </c>
      <c r="F94" s="4">
        <f>'App. Chg TRU and U3 - No SE '!J11</f>
        <v>0.57340478897094727</v>
      </c>
      <c r="G94" s="14">
        <f>'App. Chg TRU and U3 - No SE '!L11</f>
        <v>0.5691760778427124</v>
      </c>
      <c r="I94" s="4"/>
      <c r="J94" s="4"/>
      <c r="K94" s="4"/>
      <c r="L94" s="4"/>
      <c r="M94" s="17"/>
      <c r="N94" s="17"/>
      <c r="Q94" s="21">
        <f>'Informal Economy High Estimates'!B11</f>
        <v>243144976</v>
      </c>
      <c r="R94" s="18">
        <v>1007431</v>
      </c>
      <c r="S94" s="18">
        <v>105760104</v>
      </c>
      <c r="T94" s="36">
        <f t="shared" si="30"/>
        <v>137384872</v>
      </c>
      <c r="V94" s="20">
        <f t="shared" si="31"/>
        <v>0.57410955429077148</v>
      </c>
      <c r="W94" s="20">
        <f t="shared" si="32"/>
        <v>0.5691760778427124</v>
      </c>
      <c r="X94" s="11">
        <f t="shared" si="33"/>
        <v>-4.933476448059082E-3</v>
      </c>
      <c r="Y94" s="11">
        <f t="shared" si="34"/>
        <v>0.56503273997320846</v>
      </c>
      <c r="Z94" s="11">
        <f t="shared" si="35"/>
        <v>-9.07681431756302E-3</v>
      </c>
      <c r="AA94" s="23">
        <f t="shared" si="36"/>
        <v>-4.143337869503938E-3</v>
      </c>
      <c r="AB94" s="4"/>
      <c r="AC94" s="4">
        <f t="shared" si="37"/>
        <v>6.3048958778381348E-2</v>
      </c>
      <c r="AD94" s="4">
        <f t="shared" si="38"/>
        <v>4.143337869503938E-3</v>
      </c>
      <c r="AE94" s="4">
        <f>'App. Chg TRU and U3 - No SE '!C11</f>
        <v>0.57410955429077148</v>
      </c>
      <c r="AH94">
        <v>2012</v>
      </c>
      <c r="AI94" s="20">
        <f>'App. Chg TRU and U3 - No SE '!C11</f>
        <v>0.57410955429077148</v>
      </c>
      <c r="AJ94" s="20">
        <f>'App. Chg TRU and U3 - No SE '!L11</f>
        <v>0.5691760778427124</v>
      </c>
      <c r="AK94" s="11">
        <v>0.5650327205657959</v>
      </c>
      <c r="AL94" s="11"/>
    </row>
    <row r="95" spans="1:38" x14ac:dyDescent="0.35">
      <c r="A95" s="27">
        <v>2013</v>
      </c>
      <c r="B95" s="4">
        <f>'App. Chg TRU and U3 - No SE '!B12</f>
        <v>0.31993573904037476</v>
      </c>
      <c r="C95" s="35">
        <f>'App. Chg TRU and U3 - No SE '!C12</f>
        <v>0.56893748044967651</v>
      </c>
      <c r="D95" s="4">
        <f>'App. Chg TRU and U3 - No SE '!E12</f>
        <v>0.32057821750640869</v>
      </c>
      <c r="E95" s="14">
        <f>'App. Chg TRU and U3 - No SE '!G12</f>
        <v>0.32435208559036255</v>
      </c>
      <c r="F95" s="4">
        <f>'App. Chg TRU and U3 - No SE '!J12</f>
        <v>0.56802642345428467</v>
      </c>
      <c r="G95" s="14">
        <f>'App. Chg TRU and U3 - No SE '!L12</f>
        <v>0.56256002187728882</v>
      </c>
      <c r="I95" s="4"/>
      <c r="J95" s="4"/>
      <c r="K95" s="4"/>
      <c r="L95" s="4"/>
      <c r="M95" s="17"/>
      <c r="N95" s="17"/>
      <c r="Q95" s="21">
        <f>'Informal Economy High Estimates'!B12</f>
        <v>245561504</v>
      </c>
      <c r="R95" s="18">
        <v>1073825</v>
      </c>
      <c r="S95" s="18">
        <v>108492240</v>
      </c>
      <c r="T95" s="36">
        <f t="shared" si="30"/>
        <v>137069264</v>
      </c>
      <c r="V95" s="20">
        <f t="shared" si="31"/>
        <v>0.56893748044967651</v>
      </c>
      <c r="W95" s="20">
        <f t="shared" si="32"/>
        <v>0.56256002187728882</v>
      </c>
      <c r="X95" s="11">
        <f t="shared" si="33"/>
        <v>-6.3774585723876953E-3</v>
      </c>
      <c r="Y95" s="11">
        <f t="shared" si="34"/>
        <v>0.55818710085763279</v>
      </c>
      <c r="Z95" s="11">
        <f t="shared" si="35"/>
        <v>-1.0750379592043724E-2</v>
      </c>
      <c r="AA95" s="23">
        <f t="shared" si="36"/>
        <v>-4.3729210196560286E-3</v>
      </c>
      <c r="AB95" s="4"/>
      <c r="AC95" s="4">
        <f t="shared" si="37"/>
        <v>6.8074345588684082E-2</v>
      </c>
      <c r="AD95" s="4">
        <f t="shared" si="38"/>
        <v>4.3729210196560286E-3</v>
      </c>
      <c r="AE95" s="4">
        <f>'App. Chg TRU and U3 - No SE '!C12</f>
        <v>0.56893748044967651</v>
      </c>
      <c r="AH95">
        <v>2013</v>
      </c>
      <c r="AI95" s="20">
        <f>'App. Chg TRU and U3 - No SE '!C12</f>
        <v>0.56893748044967651</v>
      </c>
      <c r="AJ95" s="20">
        <f>'App. Chg TRU and U3 - No SE '!L12</f>
        <v>0.56256002187728882</v>
      </c>
      <c r="AK95" s="11">
        <v>0.55818712711334229</v>
      </c>
      <c r="AL95" s="11"/>
    </row>
    <row r="96" spans="1:38" x14ac:dyDescent="0.35">
      <c r="A96" s="27">
        <v>2014</v>
      </c>
      <c r="B96" s="4">
        <f>'App. Chg TRU and U3 - No SE '!B13</f>
        <v>0.30830341577529907</v>
      </c>
      <c r="C96" s="35">
        <f>'App. Chg TRU and U3 - No SE '!C13</f>
        <v>0.56411635875701904</v>
      </c>
      <c r="D96" s="4">
        <f>'App. Chg TRU and U3 - No SE '!E13</f>
        <v>0.30862447619438171</v>
      </c>
      <c r="E96" s="14">
        <f>'App. Chg TRU and U3 - No SE '!G13</f>
        <v>0.31051343679428101</v>
      </c>
      <c r="F96" s="4">
        <f>'App. Chg TRU and U3 - No SE '!J13</f>
        <v>0.56309413909912109</v>
      </c>
      <c r="G96" s="14">
        <f>'App. Chg TRU and U3 - No SE '!L13</f>
        <v>0.5569608211517334</v>
      </c>
      <c r="I96" s="4"/>
      <c r="J96" s="4"/>
      <c r="K96" s="4"/>
      <c r="L96" s="4"/>
      <c r="M96" s="17"/>
      <c r="N96" s="17"/>
      <c r="Q96" s="21">
        <f>'Informal Economy High Estimates'!B13</f>
        <v>247841664</v>
      </c>
      <c r="R96" s="18">
        <v>965583</v>
      </c>
      <c r="S96" s="18">
        <v>110769144</v>
      </c>
      <c r="T96" s="36">
        <f t="shared" si="30"/>
        <v>137072520</v>
      </c>
      <c r="V96" s="20">
        <f t="shared" si="31"/>
        <v>0.56411635875701904</v>
      </c>
      <c r="W96" s="20">
        <f t="shared" si="32"/>
        <v>0.5569608211517334</v>
      </c>
      <c r="X96" s="11">
        <f t="shared" si="33"/>
        <v>-7.1555376052856445E-3</v>
      </c>
      <c r="Y96" s="11">
        <f t="shared" si="34"/>
        <v>0.55306487935781456</v>
      </c>
      <c r="Z96" s="11">
        <f t="shared" si="35"/>
        <v>-1.1051479399204478E-2</v>
      </c>
      <c r="AA96" s="23">
        <f t="shared" si="36"/>
        <v>-3.8959417939188334E-3</v>
      </c>
      <c r="AB96" s="4"/>
      <c r="AC96" s="4">
        <f t="shared" si="37"/>
        <v>6.1766505241394043E-2</v>
      </c>
      <c r="AD96" s="4">
        <f t="shared" si="38"/>
        <v>3.8959417939188334E-3</v>
      </c>
      <c r="AE96" s="4">
        <f>'App. Chg TRU and U3 - No SE '!C13</f>
        <v>0.56411635875701904</v>
      </c>
      <c r="AH96">
        <v>2014</v>
      </c>
      <c r="AI96" s="20">
        <f>'App. Chg TRU and U3 - No SE '!C13</f>
        <v>0.56411635875701904</v>
      </c>
      <c r="AJ96" s="20">
        <f>'App. Chg TRU and U3 - No SE '!L13</f>
        <v>0.5569608211517334</v>
      </c>
      <c r="AK96" s="11">
        <v>0.55306488275527954</v>
      </c>
      <c r="AL96" s="11"/>
    </row>
    <row r="97" spans="1:50" x14ac:dyDescent="0.35">
      <c r="A97" s="27">
        <v>2015</v>
      </c>
      <c r="B97" s="4">
        <f>'App. Chg TRU and U3 - No SE '!B14</f>
        <v>0.28958746790885925</v>
      </c>
      <c r="C97" s="35">
        <f>'App. Chg TRU and U3 - No SE '!C14</f>
        <v>0.55400389432907104</v>
      </c>
      <c r="D97" s="4">
        <f>'App. Chg TRU and U3 - No SE '!E14</f>
        <v>0.29261595010757446</v>
      </c>
      <c r="E97" s="14">
        <f>'App. Chg TRU and U3 - No SE '!G14</f>
        <v>0.31013953685760498</v>
      </c>
      <c r="F97" s="4">
        <f>'App. Chg TRU and U3 - No SE '!J14</f>
        <v>0.55356317758560181</v>
      </c>
      <c r="G97" s="14">
        <f>'App. Chg TRU and U3 - No SE '!L14</f>
        <v>0.5509188175201416</v>
      </c>
      <c r="I97" s="4"/>
      <c r="J97" s="4"/>
      <c r="K97" s="4"/>
      <c r="L97" s="4"/>
      <c r="M97" s="17"/>
      <c r="N97" s="17"/>
      <c r="Q97" s="21">
        <f>'Informal Economy High Estimates'!B14</f>
        <v>250673568</v>
      </c>
      <c r="R97" s="18">
        <v>1027707</v>
      </c>
      <c r="S97" s="18">
        <v>113600488</v>
      </c>
      <c r="T97" s="36">
        <f t="shared" si="30"/>
        <v>137073080</v>
      </c>
      <c r="V97" s="20">
        <f t="shared" si="31"/>
        <v>0.55400389432907104</v>
      </c>
      <c r="W97" s="20">
        <f t="shared" si="32"/>
        <v>0.5509188175201416</v>
      </c>
      <c r="X97" s="11">
        <f t="shared" si="33"/>
        <v>-3.0850768089294434E-3</v>
      </c>
      <c r="Y97" s="11">
        <f t="shared" si="34"/>
        <v>0.54681904076938814</v>
      </c>
      <c r="Z97" s="11">
        <f t="shared" si="35"/>
        <v>-7.1848535596829022E-3</v>
      </c>
      <c r="AA97" s="23">
        <f t="shared" si="36"/>
        <v>-4.0997767507534588E-3</v>
      </c>
      <c r="AB97" s="4"/>
      <c r="AC97" s="4">
        <f t="shared" si="37"/>
        <v>6.4467787742614746E-2</v>
      </c>
      <c r="AD97" s="4">
        <f t="shared" si="38"/>
        <v>4.0997767507534588E-3</v>
      </c>
      <c r="AE97" s="4">
        <f>'App. Chg TRU and U3 - No SE '!C14</f>
        <v>0.55400389432907104</v>
      </c>
      <c r="AH97">
        <v>2015</v>
      </c>
      <c r="AI97" s="20">
        <f>'App. Chg TRU and U3 - No SE '!C14</f>
        <v>0.55400389432907104</v>
      </c>
      <c r="AJ97" s="20">
        <f>'App. Chg TRU and U3 - No SE '!L14</f>
        <v>0.5509188175201416</v>
      </c>
      <c r="AK97" s="11">
        <v>0.54681903123855591</v>
      </c>
      <c r="AL97" s="11"/>
    </row>
    <row r="98" spans="1:50" x14ac:dyDescent="0.35">
      <c r="A98" s="27">
        <v>2016</v>
      </c>
      <c r="B98" s="4">
        <f>'App. Chg TRU and U3 - No SE '!B15</f>
        <v>0.27817338705062866</v>
      </c>
      <c r="C98" s="35">
        <f>'App. Chg TRU and U3 - No SE '!C15</f>
        <v>0.54555469751358032</v>
      </c>
      <c r="D98" s="4">
        <f>'App. Chg TRU and U3 - No SE '!E15</f>
        <v>0.27977326512336731</v>
      </c>
      <c r="E98" s="14">
        <f>'App. Chg TRU and U3 - No SE '!G15</f>
        <v>0.28913024067878723</v>
      </c>
      <c r="F98" s="4">
        <f>'App. Chg TRU and U3 - No SE '!J15</f>
        <v>0.54488211870193481</v>
      </c>
      <c r="G98" s="14">
        <f>'App. Chg TRU and U3 - No SE '!L15</f>
        <v>0.54084694385528564</v>
      </c>
      <c r="I98" s="4"/>
      <c r="J98" s="4"/>
      <c r="K98" s="4"/>
      <c r="L98" s="4"/>
      <c r="M98" s="17"/>
      <c r="N98" s="17"/>
      <c r="Q98" s="21">
        <f>'Informal Economy High Estimates'!B15</f>
        <v>253413360</v>
      </c>
      <c r="R98" s="18">
        <v>1046112</v>
      </c>
      <c r="S98" s="18">
        <v>117401632</v>
      </c>
      <c r="T98" s="36">
        <f t="shared" si="30"/>
        <v>136011728</v>
      </c>
      <c r="V98" s="20">
        <f t="shared" si="31"/>
        <v>0.54555469751358032</v>
      </c>
      <c r="W98" s="20">
        <f t="shared" si="32"/>
        <v>0.54084694385528564</v>
      </c>
      <c r="X98" s="11">
        <f t="shared" si="33"/>
        <v>-4.7077536582946777E-3</v>
      </c>
      <c r="Y98" s="11">
        <f t="shared" si="34"/>
        <v>0.53671885333906622</v>
      </c>
      <c r="Z98" s="11">
        <f t="shared" si="35"/>
        <v>-8.835844174514107E-3</v>
      </c>
      <c r="AA98" s="23">
        <f t="shared" si="36"/>
        <v>-4.1280905162194292E-3</v>
      </c>
      <c r="AB98" s="4"/>
      <c r="AC98" s="4">
        <f t="shared" si="37"/>
        <v>6.4385414123535156E-2</v>
      </c>
      <c r="AD98" s="4">
        <f t="shared" si="38"/>
        <v>4.1280905162194292E-3</v>
      </c>
      <c r="AE98" s="4">
        <f>'App. Chg TRU and U3 - No SE '!C15</f>
        <v>0.54555469751358032</v>
      </c>
      <c r="AH98">
        <v>2016</v>
      </c>
      <c r="AI98" s="20">
        <f>'App. Chg TRU and U3 - No SE '!C15</f>
        <v>0.54555469751358032</v>
      </c>
      <c r="AJ98" s="20">
        <f>'App. Chg TRU and U3 - No SE '!L15</f>
        <v>0.54084694385528564</v>
      </c>
      <c r="AK98" s="11">
        <v>0.53671884536743164</v>
      </c>
      <c r="AL98" s="11"/>
    </row>
    <row r="99" spans="1:50" x14ac:dyDescent="0.35">
      <c r="A99" s="27">
        <v>2017</v>
      </c>
      <c r="B99" s="4">
        <f>'App. Chg TRU and U3 - No SE '!B16</f>
        <v>0.26358139514923096</v>
      </c>
      <c r="C99" s="35">
        <f>'App. Chg TRU and U3 - No SE '!C16</f>
        <v>0.53593027591705322</v>
      </c>
      <c r="D99" s="4">
        <f>'App. Chg TRU and U3 - No SE '!E16</f>
        <v>0.26502707600593567</v>
      </c>
      <c r="E99" s="14">
        <f>'App. Chg TRU and U3 - No SE '!G16</f>
        <v>0.27351438999176025</v>
      </c>
      <c r="F99" s="4">
        <f>'App. Chg TRU and U3 - No SE '!J16</f>
        <v>0.53538703918457031</v>
      </c>
      <c r="G99" s="14">
        <f>'App. Chg TRU and U3 - No SE '!L16</f>
        <v>0.5321277379989624</v>
      </c>
      <c r="I99" s="4"/>
      <c r="J99" s="4"/>
      <c r="K99" s="4"/>
      <c r="L99" s="4"/>
      <c r="M99" s="17"/>
      <c r="N99" s="17"/>
      <c r="Q99" s="21">
        <f>'Informal Economy High Estimates'!B16</f>
        <v>254993712</v>
      </c>
      <c r="R99" s="18">
        <v>958942</v>
      </c>
      <c r="S99" s="18">
        <v>120263424</v>
      </c>
      <c r="T99" s="36">
        <f t="shared" si="30"/>
        <v>134730288</v>
      </c>
      <c r="V99" s="20">
        <f t="shared" si="31"/>
        <v>0.53593027591705322</v>
      </c>
      <c r="W99" s="20">
        <f t="shared" si="32"/>
        <v>0.5321277379989624</v>
      </c>
      <c r="X99" s="11">
        <f t="shared" si="33"/>
        <v>-3.8025379180908203E-3</v>
      </c>
      <c r="Y99" s="11">
        <f t="shared" si="34"/>
        <v>0.52836709949930061</v>
      </c>
      <c r="Z99" s="11">
        <f t="shared" si="35"/>
        <v>-7.5631764177526151E-3</v>
      </c>
      <c r="AA99" s="23">
        <f t="shared" si="36"/>
        <v>-3.7606384996617948E-3</v>
      </c>
      <c r="AB99" s="4"/>
      <c r="AC99" s="4">
        <f t="shared" si="37"/>
        <v>5.9364855289459229E-2</v>
      </c>
      <c r="AD99" s="4">
        <f t="shared" si="38"/>
        <v>3.7606384996617948E-3</v>
      </c>
      <c r="AE99" s="4">
        <f>'App. Chg TRU and U3 - No SE '!C16</f>
        <v>0.53593027591705322</v>
      </c>
      <c r="AH99">
        <v>2017</v>
      </c>
      <c r="AI99" s="20">
        <f>'App. Chg TRU and U3 - No SE '!C16</f>
        <v>0.53593027591705322</v>
      </c>
      <c r="AJ99" s="20">
        <f>'App. Chg TRU and U3 - No SE '!L16</f>
        <v>0.5321277379989624</v>
      </c>
      <c r="AK99" s="11">
        <v>0.52836710214614868</v>
      </c>
      <c r="AL99" s="11"/>
    </row>
    <row r="100" spans="1:50" x14ac:dyDescent="0.35">
      <c r="A100" s="27">
        <v>2018</v>
      </c>
      <c r="B100" s="4">
        <f>'App. Chg TRU and U3 - No SE '!B17</f>
        <v>0.26570814847946167</v>
      </c>
      <c r="C100" s="35">
        <f>'App. Chg TRU and U3 - No SE '!C17</f>
        <v>0.53722727298736572</v>
      </c>
      <c r="D100" s="4">
        <f>'App. Chg TRU and U3 - No SE '!E17</f>
        <v>0.26794561743736267</v>
      </c>
      <c r="E100" s="14">
        <f>'App. Chg TRU and U3 - No SE '!G17</f>
        <v>0.28099575638771057</v>
      </c>
      <c r="F100" s="4">
        <f>'App. Chg TRU and U3 - No SE '!J17</f>
        <v>0.53674829006195068</v>
      </c>
      <c r="G100" s="14">
        <f>'App. Chg TRU and U3 - No SE '!L17</f>
        <v>0.53387439250946045</v>
      </c>
      <c r="I100" s="4"/>
      <c r="J100" s="4"/>
      <c r="K100" s="4"/>
      <c r="L100" s="4"/>
      <c r="M100" s="17"/>
      <c r="N100" s="17"/>
      <c r="Q100" s="21">
        <f>'Informal Economy High Estimates'!B17</f>
        <v>257673152</v>
      </c>
      <c r="R100" s="18">
        <v>1245847</v>
      </c>
      <c r="S100" s="18">
        <v>121353896</v>
      </c>
      <c r="T100" s="36">
        <f t="shared" si="30"/>
        <v>136319256</v>
      </c>
      <c r="V100" s="20">
        <f t="shared" si="31"/>
        <v>0.53722727298736572</v>
      </c>
      <c r="W100" s="20">
        <f t="shared" si="32"/>
        <v>0.53387439250946045</v>
      </c>
      <c r="X100" s="11">
        <f t="shared" si="33"/>
        <v>-3.3528804779052734E-3</v>
      </c>
      <c r="Y100" s="11">
        <f t="shared" si="34"/>
        <v>0.52903942433241935</v>
      </c>
      <c r="Z100" s="11">
        <f t="shared" si="35"/>
        <v>-8.1878486549463725E-3</v>
      </c>
      <c r="AA100" s="23">
        <f t="shared" si="36"/>
        <v>-4.834968177041099E-3</v>
      </c>
      <c r="AB100" s="4"/>
      <c r="AC100" s="4">
        <f t="shared" si="37"/>
        <v>7.652050256729126E-2</v>
      </c>
      <c r="AD100" s="4">
        <f t="shared" si="38"/>
        <v>4.834968177041099E-3</v>
      </c>
      <c r="AE100" s="4">
        <f>'App. Chg TRU and U3 - No SE '!C17</f>
        <v>0.53722727298736572</v>
      </c>
      <c r="AH100">
        <v>2018</v>
      </c>
      <c r="AI100" s="20">
        <f>'App. Chg TRU and U3 - No SE '!C17</f>
        <v>0.53722727298736572</v>
      </c>
      <c r="AJ100" s="20">
        <f>'App. Chg TRU and U3 - No SE '!L17</f>
        <v>0.53387439250946045</v>
      </c>
      <c r="AK100" s="11">
        <v>0.52903944253921509</v>
      </c>
      <c r="AL100" s="11"/>
    </row>
    <row r="101" spans="1:50" x14ac:dyDescent="0.35">
      <c r="A101" s="27">
        <v>2019</v>
      </c>
      <c r="B101" s="4">
        <f>'App. Chg TRU and U3 - No SE '!B18</f>
        <v>0.25036245584487915</v>
      </c>
      <c r="C101" s="35">
        <f>'App. Chg TRU and U3 - No SE '!C18</f>
        <v>0.525840163230896</v>
      </c>
      <c r="D101" s="4">
        <f>'App. Chg TRU and U3 - No SE '!E18</f>
        <v>0.24996763467788696</v>
      </c>
      <c r="E101" s="14">
        <f>'App. Chg TRU and U3 - No SE '!G18</f>
        <v>0.24763205647468567</v>
      </c>
      <c r="F101" s="4">
        <f>'App. Chg TRU and U3 - No SE '!J18</f>
        <v>0.52464485168457031</v>
      </c>
      <c r="G101" s="14">
        <f>'App. Chg TRU and U3 - No SE '!L18</f>
        <v>0.51747316122055054</v>
      </c>
      <c r="I101" s="4"/>
      <c r="J101" s="4"/>
      <c r="K101" s="4"/>
      <c r="L101" s="4"/>
      <c r="M101" s="17"/>
      <c r="N101" s="17"/>
      <c r="Q101" s="21">
        <f>'Informal Economy High Estimates'!B18</f>
        <v>259074448</v>
      </c>
      <c r="R101" s="18">
        <v>1207505</v>
      </c>
      <c r="S101" s="18">
        <v>126217880</v>
      </c>
      <c r="T101" s="36">
        <f t="shared" si="30"/>
        <v>132856568</v>
      </c>
      <c r="V101" s="20">
        <f t="shared" si="31"/>
        <v>0.525840163230896</v>
      </c>
      <c r="W101" s="20">
        <f t="shared" si="32"/>
        <v>0.51747316122055054</v>
      </c>
      <c r="X101" s="11">
        <f t="shared" si="33"/>
        <v>-8.367002010345459E-3</v>
      </c>
      <c r="Y101" s="11">
        <f t="shared" si="34"/>
        <v>0.51281231717610376</v>
      </c>
      <c r="Z101" s="11">
        <f t="shared" si="35"/>
        <v>-1.3027846054792236E-2</v>
      </c>
      <c r="AA101" s="23">
        <f t="shared" si="36"/>
        <v>-4.6608440444467769E-3</v>
      </c>
      <c r="AB101" s="4"/>
      <c r="AC101" s="4">
        <f t="shared" si="37"/>
        <v>7.3089480400085449E-2</v>
      </c>
      <c r="AD101" s="4">
        <f t="shared" si="38"/>
        <v>4.6608440444467769E-3</v>
      </c>
      <c r="AE101" s="4">
        <f>'App. Chg TRU and U3 - No SE '!C18</f>
        <v>0.525840163230896</v>
      </c>
      <c r="AH101">
        <v>2019</v>
      </c>
      <c r="AI101" s="20">
        <f>'App. Chg TRU and U3 - No SE '!C18</f>
        <v>0.525840163230896</v>
      </c>
      <c r="AJ101" s="20">
        <f>'App. Chg TRU and U3 - No SE '!L18</f>
        <v>0.51747316122055054</v>
      </c>
      <c r="AK101" s="11">
        <v>0.51281231641769409</v>
      </c>
      <c r="AL101" s="11"/>
    </row>
    <row r="102" spans="1:50" x14ac:dyDescent="0.35">
      <c r="A102" s="27">
        <v>2020</v>
      </c>
      <c r="B102" s="4">
        <f>'App. Chg TRU and U3 - No SE '!B19</f>
        <v>0.28890341520309448</v>
      </c>
      <c r="C102" s="35">
        <f>'App. Chg TRU and U3 - No SE '!C19</f>
        <v>0.55914580821990967</v>
      </c>
      <c r="D102" s="4">
        <f>'App. Chg TRU and U3 - No SE '!E19</f>
        <v>0.28996917605400085</v>
      </c>
      <c r="E102" s="14">
        <f>'App. Chg TRU and U3 - No SE '!G19</f>
        <v>0.29620859026908875</v>
      </c>
      <c r="F102" s="4">
        <f>'App. Chg TRU and U3 - No SE '!J19</f>
        <v>0.55824935436248779</v>
      </c>
      <c r="G102" s="14">
        <f>'App. Chg TRU and U3 - No SE '!L19</f>
        <v>0.55287051200866699</v>
      </c>
      <c r="I102" s="4"/>
      <c r="J102" s="4"/>
      <c r="K102" s="4"/>
      <c r="L102" s="4"/>
      <c r="M102" s="17"/>
      <c r="N102" s="17"/>
      <c r="Q102" s="21">
        <f>'Informal Economy High Estimates'!B19</f>
        <v>260233712</v>
      </c>
      <c r="R102" s="18">
        <v>1170965</v>
      </c>
      <c r="S102" s="18">
        <v>117529128</v>
      </c>
      <c r="T102" s="36">
        <f t="shared" si="30"/>
        <v>142704584</v>
      </c>
      <c r="V102" s="20">
        <f t="shared" si="31"/>
        <v>0.55914580821990967</v>
      </c>
      <c r="W102" s="20">
        <f t="shared" si="32"/>
        <v>0.55287051200866699</v>
      </c>
      <c r="X102" s="11">
        <f t="shared" si="33"/>
        <v>-6.2752962112426758E-3</v>
      </c>
      <c r="Y102" s="11">
        <f t="shared" si="34"/>
        <v>0.54837085826912391</v>
      </c>
      <c r="Z102" s="11">
        <f t="shared" si="35"/>
        <v>-1.0774949950785762E-2</v>
      </c>
      <c r="AA102" s="23">
        <f>Y102-W102</f>
        <v>-4.4996537395430858E-3</v>
      </c>
      <c r="AB102" s="4"/>
      <c r="AC102" s="4">
        <f t="shared" si="37"/>
        <v>6.8283259868621826E-2</v>
      </c>
      <c r="AD102" s="4">
        <f t="shared" si="38"/>
        <v>4.4996537395430858E-3</v>
      </c>
      <c r="AE102" s="4">
        <f>'App. Chg TRU and U3 - No SE '!C19</f>
        <v>0.55914580821990967</v>
      </c>
      <c r="AH102">
        <v>2020</v>
      </c>
      <c r="AI102" s="20">
        <f>'App. Chg TRU and U3 - No SE '!C19</f>
        <v>0.55914580821990967</v>
      </c>
      <c r="AJ102" s="20">
        <f>'App. Chg TRU and U3 - No SE '!L19</f>
        <v>0.55287051200866699</v>
      </c>
      <c r="AK102" s="11">
        <v>0.5483708381652832</v>
      </c>
      <c r="AL102" s="11"/>
    </row>
    <row r="103" spans="1:50" x14ac:dyDescent="0.35">
      <c r="A103" s="27">
        <v>2021</v>
      </c>
      <c r="B103" s="4">
        <f>'App. Chg TRU and U3 - No SE '!B20</f>
        <v>0.2530784010887146</v>
      </c>
      <c r="C103" s="35">
        <f>'App. Chg TRU and U3 - No SE '!C20</f>
        <v>0.53824567794799805</v>
      </c>
      <c r="D103" s="4">
        <f>'App. Chg TRU and U3 - No SE '!E20</f>
        <v>0.25396209955215454</v>
      </c>
      <c r="E103" s="14">
        <f>'App. Chg TRU and U3 - No SE '!G20</f>
        <v>0.25912898778915405</v>
      </c>
      <c r="F103" s="4">
        <f>'App. Chg TRU and U3 - No SE '!J20</f>
        <v>0.53707039356231689</v>
      </c>
      <c r="G103" s="14">
        <f>'App. Chg TRU and U3 - No SE '!L20</f>
        <v>0.53001892566680908</v>
      </c>
      <c r="I103" s="4"/>
      <c r="J103" s="4"/>
      <c r="K103" s="4"/>
      <c r="L103" s="4"/>
      <c r="M103" s="17"/>
      <c r="N103" s="17"/>
      <c r="Q103" s="21">
        <f>'Informal Economy High Estimates'!B20</f>
        <v>261307888</v>
      </c>
      <c r="R103" s="18">
        <v>1091477</v>
      </c>
      <c r="S103" s="18">
        <v>123901240</v>
      </c>
      <c r="T103" s="36">
        <f t="shared" si="30"/>
        <v>137406648</v>
      </c>
      <c r="V103" s="20">
        <f t="shared" si="31"/>
        <v>0.53824567794799805</v>
      </c>
      <c r="W103" s="20">
        <f t="shared" si="32"/>
        <v>0.53001892566680908</v>
      </c>
      <c r="X103" s="11">
        <f t="shared" si="33"/>
        <v>-8.2267522811889648E-3</v>
      </c>
      <c r="Y103" s="11">
        <f t="shared" si="34"/>
        <v>0.52584194473302692</v>
      </c>
      <c r="Z103" s="11">
        <f t="shared" si="35"/>
        <v>-1.2403733214971124E-2</v>
      </c>
      <c r="AA103" s="23">
        <f t="shared" ref="AA103:AA104" si="39">Y103-W103</f>
        <v>-4.1769809337821595E-3</v>
      </c>
      <c r="AB103" s="4"/>
      <c r="AC103" s="4">
        <f t="shared" si="37"/>
        <v>6.3071787357330322E-2</v>
      </c>
      <c r="AD103" s="4">
        <f t="shared" si="38"/>
        <v>4.1769809337821595E-3</v>
      </c>
      <c r="AE103" s="4">
        <f>'App. Chg TRU and U3 - No SE '!C20</f>
        <v>0.53824567794799805</v>
      </c>
      <c r="AH103">
        <v>2021</v>
      </c>
      <c r="AI103" s="20">
        <f>'App. Chg TRU and U3 - No SE '!C20</f>
        <v>0.53824567794799805</v>
      </c>
      <c r="AJ103" s="20">
        <f>'App. Chg TRU and U3 - No SE '!L20</f>
        <v>0.53001892566680908</v>
      </c>
      <c r="AK103" s="11">
        <v>0.52584195137023926</v>
      </c>
      <c r="AL103" s="11"/>
    </row>
    <row r="104" spans="1:50" x14ac:dyDescent="0.35">
      <c r="A104" s="27">
        <v>2022</v>
      </c>
      <c r="B104" s="4">
        <f>'App. Chg TRU and U3 - No SE '!B21</f>
        <v>0.23382087051868439</v>
      </c>
      <c r="C104" s="35">
        <f>'App. Chg TRU and U3 - No SE '!C21</f>
        <v>0.52212214469909668</v>
      </c>
      <c r="D104" s="4">
        <f>'App. Chg TRU and U3 - No SE '!E21</f>
        <v>0.23373161256313324</v>
      </c>
      <c r="E104" s="14">
        <f>'App. Chg TRU and U3 - No SE '!G21</f>
        <v>0.23320570588111877</v>
      </c>
      <c r="F104" s="4">
        <f>'App. Chg TRU and U3 - No SE '!J21</f>
        <v>0.52080368995666504</v>
      </c>
      <c r="G104" s="14">
        <f>'App. Chg TRU and U3 - No SE '!L21</f>
        <v>0.5128929615020752</v>
      </c>
      <c r="I104" s="4"/>
      <c r="J104" s="4"/>
      <c r="K104" s="4"/>
      <c r="L104" s="4"/>
      <c r="M104" s="17"/>
      <c r="N104" s="17"/>
      <c r="Q104" s="21">
        <f>'Informal Economy High Estimates'!B21</f>
        <v>263879472</v>
      </c>
      <c r="R104" s="18">
        <v>1025669</v>
      </c>
      <c r="S104" s="18">
        <v>129563224</v>
      </c>
      <c r="T104" s="36">
        <f>Q104-S104</f>
        <v>134316248</v>
      </c>
      <c r="V104" s="20">
        <f t="shared" si="31"/>
        <v>0.52212214469909668</v>
      </c>
      <c r="W104" s="20">
        <f>G104</f>
        <v>0.5128929615020752</v>
      </c>
      <c r="X104" s="11">
        <f t="shared" si="33"/>
        <v>-9.2291831970214844E-3</v>
      </c>
      <c r="Y104" s="11">
        <f>T104/Q104</f>
        <v>0.5090060510656168</v>
      </c>
      <c r="Z104" s="11">
        <f t="shared" si="35"/>
        <v>-1.3116093633479875E-2</v>
      </c>
      <c r="AA104" s="23">
        <f t="shared" si="39"/>
        <v>-3.8869104364583906E-3</v>
      </c>
      <c r="AB104" s="4"/>
      <c r="AC104" s="4">
        <f t="shared" si="37"/>
        <v>5.923694372177124E-2</v>
      </c>
      <c r="AD104" s="4">
        <f t="shared" si="38"/>
        <v>3.8869104364583906E-3</v>
      </c>
      <c r="AE104" s="4">
        <f>'App. Chg TRU and U3 - No SE '!C21</f>
        <v>0.52212214469909668</v>
      </c>
      <c r="AH104">
        <v>2022</v>
      </c>
      <c r="AI104" s="20">
        <f>'App. Chg TRU and U3 - No SE '!C21</f>
        <v>0.52212214469909668</v>
      </c>
      <c r="AJ104" s="20">
        <f>'App. Chg TRU and U3 - No SE '!L21</f>
        <v>0.5128929615020752</v>
      </c>
      <c r="AK104" s="11">
        <v>0.50900602340698242</v>
      </c>
      <c r="AL104" s="11"/>
    </row>
    <row r="105" spans="1:50" x14ac:dyDescent="0.35">
      <c r="A105" s="27">
        <v>2023</v>
      </c>
      <c r="B105" s="4">
        <f>'App. Chg TRU and U3 - No SE '!B22</f>
        <v>0.23368838429450989</v>
      </c>
      <c r="C105" s="35">
        <f>'App. Chg TRU and U3 - No SE '!C22</f>
        <v>0.51905727386474609</v>
      </c>
      <c r="D105" s="4">
        <f>'App. Chg TRU and U3 - No SE '!E22</f>
        <v>0.23584188520908356</v>
      </c>
      <c r="E105" s="14">
        <f>'App. Chg TRU and U3 - No SE '!G22</f>
        <v>0.24840652942657471</v>
      </c>
      <c r="F105" s="4">
        <f>'App. Chg TRU and U3 - No SE '!J22</f>
        <v>0.51846718788146973</v>
      </c>
      <c r="G105" s="14">
        <f>'App. Chg TRU and U3 - No SE '!L22</f>
        <v>0.51492685079574585</v>
      </c>
      <c r="I105" s="4"/>
      <c r="J105" s="4"/>
      <c r="K105" s="4"/>
      <c r="L105" s="4"/>
      <c r="M105" s="17"/>
      <c r="N105" s="17"/>
      <c r="O105" s="5"/>
      <c r="Q105" s="21">
        <f>'Informal Economy High Estimates'!B22</f>
        <v>266831216</v>
      </c>
      <c r="R105" s="18">
        <v>1064803</v>
      </c>
      <c r="S105" s="18">
        <v>130497464</v>
      </c>
      <c r="T105" s="36">
        <f>Q105-S105</f>
        <v>136333752</v>
      </c>
      <c r="V105" s="20">
        <f t="shared" ref="V105" si="40">C105</f>
        <v>0.51905727386474609</v>
      </c>
      <c r="W105" s="20">
        <f t="shared" ref="W105" si="41">G105</f>
        <v>0.51492685079574585</v>
      </c>
      <c r="X105" s="11">
        <f t="shared" ref="X105" si="42">W105-V105</f>
        <v>-4.1304230690002441E-3</v>
      </c>
      <c r="Y105" s="11">
        <f t="shared" ref="Y105" si="43">T105/Q105</f>
        <v>0.51093629165187326</v>
      </c>
      <c r="Z105" s="11">
        <f t="shared" ref="Z105" si="44">Y105-V105</f>
        <v>-8.1209822128728293E-3</v>
      </c>
      <c r="AA105" s="23">
        <f t="shared" ref="AA105" si="45">Y105-W105</f>
        <v>-3.9905591438725851E-3</v>
      </c>
      <c r="AC105" s="4">
        <f t="shared" si="37"/>
        <v>6.1595916748046875E-2</v>
      </c>
      <c r="AD105" s="4">
        <f t="shared" si="38"/>
        <v>3.9905591438725851E-3</v>
      </c>
      <c r="AE105" s="4">
        <f>'App. Chg TRU and U3 - No SE '!C22</f>
        <v>0.51905727386474609</v>
      </c>
      <c r="AH105">
        <v>2023</v>
      </c>
      <c r="AI105" s="20">
        <f>'App. Chg TRU and U3 - No SE '!C22</f>
        <v>0.51905727386474609</v>
      </c>
      <c r="AJ105" s="20">
        <f>'App. Chg TRU and U3 - No SE '!L22</f>
        <v>0.51492685079574585</v>
      </c>
      <c r="AK105" s="4">
        <v>0.51093631982803345</v>
      </c>
      <c r="AL105" s="11"/>
    </row>
    <row r="106" spans="1:50" x14ac:dyDescent="0.35">
      <c r="A106" s="27">
        <v>2024</v>
      </c>
      <c r="B106" s="4">
        <f>'App. Chg TRU and U3 - No SE '!B23</f>
        <v>0.24393489956855774</v>
      </c>
      <c r="C106" s="35">
        <f>'App. Chg TRU and U3 - No SE '!C23</f>
        <v>0.52543902397155762</v>
      </c>
      <c r="D106" s="4">
        <f>'App. Chg TRU and U3 - No SE '!E23</f>
        <v>0.24465237557888031</v>
      </c>
      <c r="E106" s="14">
        <f>'App. Chg TRU and U3 - No SE '!G23</f>
        <v>0.24888977408409119</v>
      </c>
      <c r="F106" s="4">
        <f>'App. Chg TRU and U3 - No SE '!J23</f>
        <v>0.52481281757354736</v>
      </c>
      <c r="G106" s="14">
        <f>'App. Chg TRU and U3 - No SE '!L23</f>
        <v>0.52105545997619629</v>
      </c>
      <c r="I106" s="4"/>
      <c r="J106" s="4"/>
      <c r="K106" s="4"/>
      <c r="L106" s="4"/>
      <c r="M106" s="17"/>
      <c r="N106" s="17"/>
      <c r="O106" s="5"/>
      <c r="Q106" s="21">
        <f>'Informal Economy High Estimates'!B23</f>
        <v>268475424</v>
      </c>
      <c r="R106" s="18">
        <v>1262901</v>
      </c>
      <c r="S106" s="18">
        <v>129847736</v>
      </c>
      <c r="T106" s="36">
        <f>Q106-S106</f>
        <v>138627688</v>
      </c>
      <c r="V106" s="20">
        <f>C106</f>
        <v>0.52543902397155762</v>
      </c>
      <c r="W106" s="20">
        <f t="shared" ref="W106" si="46">G106</f>
        <v>0.52105545997619629</v>
      </c>
      <c r="X106" s="11">
        <f t="shared" ref="X106" si="47">W106-V106</f>
        <v>-4.3835639953613281E-3</v>
      </c>
      <c r="Y106" s="11">
        <f t="shared" ref="Y106" si="48">T106/Q106</f>
        <v>0.51635150038910083</v>
      </c>
      <c r="Z106" s="11">
        <f t="shared" ref="Z106" si="49">Y106-V106</f>
        <v>-9.0875235824567913E-3</v>
      </c>
      <c r="AA106" s="23">
        <f t="shared" ref="AA106" si="50">Y106-W106</f>
        <v>-4.7039595870954631E-3</v>
      </c>
      <c r="AC106" s="4">
        <f t="shared" si="37"/>
        <v>7.1688592433929443E-2</v>
      </c>
      <c r="AD106" s="4">
        <f t="shared" ref="AD106" si="51">AA106*-1</f>
        <v>4.7039595870954631E-3</v>
      </c>
      <c r="AE106" s="4">
        <f>'App. Chg TRU and U3 - No SE '!C23</f>
        <v>0.52543902397155762</v>
      </c>
      <c r="AH106">
        <v>2024</v>
      </c>
      <c r="AI106" s="20">
        <f>'App. Chg TRU and U3 - No SE '!C23</f>
        <v>0.52543902397155762</v>
      </c>
      <c r="AJ106" s="20">
        <f>'App. Chg TRU and U3 - No SE '!L23</f>
        <v>0.52105545997619629</v>
      </c>
      <c r="AK106" s="4">
        <v>0.51635152101516724</v>
      </c>
      <c r="AL106" s="11"/>
    </row>
    <row r="107" spans="1:50" x14ac:dyDescent="0.35">
      <c r="B107" s="20"/>
      <c r="C107" s="20"/>
      <c r="D107" s="20"/>
      <c r="E107" s="20"/>
      <c r="F107" s="20"/>
      <c r="G107" s="20"/>
      <c r="I107" s="4"/>
      <c r="J107" s="4"/>
      <c r="K107" s="4"/>
      <c r="L107" s="4"/>
      <c r="M107" s="17"/>
      <c r="N107" s="17"/>
      <c r="O107" s="5"/>
      <c r="Q107" s="21"/>
      <c r="Z107" s="19"/>
    </row>
    <row r="108" spans="1:50" x14ac:dyDescent="0.35">
      <c r="B108" s="11"/>
      <c r="C108" s="4"/>
      <c r="O108" s="5"/>
      <c r="R108" s="5">
        <f>AVERAGE(R85:R106)</f>
        <v>1062737.5454545454</v>
      </c>
      <c r="Z108" s="19">
        <f>AVERAGE(Z85:Z106)</f>
        <v>-1.1517935295647456E-2</v>
      </c>
      <c r="AL108" s="11"/>
    </row>
    <row r="109" spans="1:50" x14ac:dyDescent="0.35">
      <c r="B109" s="11"/>
      <c r="C109" s="4"/>
      <c r="O109" s="5"/>
      <c r="X109" s="19" cm="1">
        <f t="array" ref="X109">AVERAGE(ABS(X85:X106))</f>
        <v>7.1902518922632389E-3</v>
      </c>
      <c r="Z109" s="19" cm="1">
        <f t="array" ref="Z109">AVERAGE(ABS(Z85:Z106))</f>
        <v>1.1517935295647456E-2</v>
      </c>
      <c r="AA109" s="19" cm="1">
        <f t="array" ref="AA109">AVERAGE(ABS(AA85:AA106))</f>
        <v>4.3276834033842164E-3</v>
      </c>
      <c r="AL109" s="11"/>
      <c r="AV109" s="3"/>
      <c r="AW109" s="3"/>
    </row>
    <row r="110" spans="1:50" x14ac:dyDescent="0.35">
      <c r="C110" s="11"/>
      <c r="D110" s="4"/>
      <c r="P110" s="5" t="s">
        <v>90</v>
      </c>
      <c r="AC110" t="s">
        <v>151</v>
      </c>
      <c r="AT110" s="4"/>
      <c r="AV110" s="33"/>
      <c r="AW110" s="33"/>
      <c r="AX110" s="4"/>
    </row>
    <row r="111" spans="1:50" x14ac:dyDescent="0.35">
      <c r="C111" s="11"/>
      <c r="D111" s="4"/>
      <c r="P111" s="5"/>
      <c r="Y111" t="s">
        <v>129</v>
      </c>
      <c r="Z111" s="17">
        <f>AVERAGE(Z90:Z93)</f>
        <v>-1.528808036478993E-2</v>
      </c>
      <c r="AT111" s="4"/>
      <c r="AV111" s="33"/>
      <c r="AW111" s="33"/>
      <c r="AX111" s="4"/>
    </row>
    <row r="112" spans="1:50" x14ac:dyDescent="0.35">
      <c r="C112" s="11"/>
      <c r="D112" s="4"/>
      <c r="P112" s="5"/>
      <c r="Y112" t="s">
        <v>218</v>
      </c>
      <c r="Z112" s="17">
        <f>AVERAGE(Z84:Z89,Z94:Z106)</f>
        <v>-1.0680125280282461E-2</v>
      </c>
      <c r="AT112" s="4"/>
      <c r="AV112" s="33"/>
      <c r="AW112" s="33"/>
      <c r="AX112" s="4"/>
    </row>
    <row r="113" spans="3:50" x14ac:dyDescent="0.35">
      <c r="C113" s="11"/>
      <c r="D113" s="4"/>
      <c r="I113" s="33"/>
      <c r="J113" s="33"/>
      <c r="K113" s="31"/>
      <c r="P113" s="5"/>
      <c r="AT113" s="4"/>
      <c r="AV113" s="33"/>
      <c r="AW113" s="33"/>
      <c r="AX113" s="4"/>
    </row>
    <row r="114" spans="3:50" x14ac:dyDescent="0.35">
      <c r="C114" s="11"/>
      <c r="D114" s="4"/>
      <c r="I114" s="33"/>
      <c r="J114" s="33"/>
      <c r="K114" s="31"/>
      <c r="P114" s="5"/>
      <c r="AT114" s="4"/>
      <c r="AV114" s="33"/>
      <c r="AW114" s="33"/>
      <c r="AX114" s="4"/>
    </row>
    <row r="115" spans="3:50" x14ac:dyDescent="0.35">
      <c r="C115" s="11"/>
      <c r="D115" s="4"/>
      <c r="I115" s="33"/>
      <c r="J115" s="33"/>
      <c r="K115" s="31"/>
      <c r="P115" s="5"/>
      <c r="AT115" s="4"/>
      <c r="AV115" s="33"/>
      <c r="AW115" s="33"/>
      <c r="AX115" s="4"/>
    </row>
    <row r="116" spans="3:50" x14ac:dyDescent="0.35">
      <c r="C116" s="11"/>
      <c r="D116" s="4"/>
      <c r="I116" s="33"/>
      <c r="J116" s="33"/>
      <c r="K116" s="31"/>
      <c r="L116" s="3"/>
      <c r="P116" s="5"/>
      <c r="AT116" s="4"/>
      <c r="AV116" s="33"/>
      <c r="AW116" s="33"/>
      <c r="AX116" s="4"/>
    </row>
    <row r="117" spans="3:50" x14ac:dyDescent="0.35">
      <c r="C117" s="11"/>
      <c r="D117" s="4"/>
      <c r="I117" s="33"/>
      <c r="J117" s="33"/>
      <c r="K117" s="31"/>
      <c r="L117" s="1"/>
      <c r="P117" s="5"/>
      <c r="AT117" s="4"/>
      <c r="AV117" s="33"/>
      <c r="AW117" s="33"/>
      <c r="AX117" s="4"/>
    </row>
    <row r="118" spans="3:50" x14ac:dyDescent="0.35">
      <c r="C118" s="11"/>
      <c r="D118" s="4"/>
      <c r="I118" s="33"/>
      <c r="J118" s="33"/>
      <c r="K118" s="31"/>
      <c r="L118" s="1"/>
      <c r="P118" s="5"/>
      <c r="AT118" s="4"/>
      <c r="AV118" s="33"/>
      <c r="AW118" s="33"/>
      <c r="AX118" s="4"/>
    </row>
    <row r="119" spans="3:50" x14ac:dyDescent="0.35">
      <c r="C119" s="11"/>
      <c r="D119" s="4"/>
      <c r="I119" s="33"/>
      <c r="J119" s="33"/>
      <c r="K119" s="31"/>
      <c r="L119" s="1"/>
      <c r="P119" s="5"/>
      <c r="AT119" s="4"/>
      <c r="AV119" s="33"/>
      <c r="AW119" s="33"/>
      <c r="AX119" s="4"/>
    </row>
    <row r="120" spans="3:50" x14ac:dyDescent="0.35">
      <c r="C120" s="11"/>
      <c r="D120" s="4"/>
      <c r="I120" s="33"/>
      <c r="J120" s="33"/>
      <c r="K120" s="31"/>
      <c r="L120" s="1"/>
      <c r="P120" s="5"/>
      <c r="AT120" s="4"/>
      <c r="AV120" s="33"/>
      <c r="AW120" s="33"/>
      <c r="AX120" s="4"/>
    </row>
    <row r="121" spans="3:50" x14ac:dyDescent="0.35">
      <c r="C121" s="11"/>
      <c r="D121" s="4"/>
      <c r="I121" s="33"/>
      <c r="J121" s="33"/>
      <c r="K121" s="31"/>
      <c r="L121" s="1"/>
      <c r="P121" s="5"/>
      <c r="AT121" s="4"/>
      <c r="AV121" s="33"/>
      <c r="AW121" s="33"/>
      <c r="AX121" s="4"/>
    </row>
    <row r="122" spans="3:50" x14ac:dyDescent="0.35">
      <c r="C122" s="11"/>
      <c r="D122" s="4"/>
      <c r="I122" s="33"/>
      <c r="J122" s="33"/>
      <c r="K122" s="31"/>
      <c r="L122" s="1"/>
      <c r="P122" s="5"/>
      <c r="AT122" s="4"/>
      <c r="AV122" s="33"/>
      <c r="AW122" s="33"/>
      <c r="AX122" s="4"/>
    </row>
    <row r="123" spans="3:50" x14ac:dyDescent="0.35">
      <c r="C123" s="11"/>
      <c r="D123" s="4"/>
      <c r="I123" s="33"/>
      <c r="J123" s="33"/>
      <c r="K123" s="31"/>
      <c r="L123" s="1"/>
      <c r="P123" s="5"/>
      <c r="AT123" s="4"/>
      <c r="AV123" s="33"/>
      <c r="AW123" s="33"/>
      <c r="AX123" s="4"/>
    </row>
    <row r="124" spans="3:50" x14ac:dyDescent="0.35">
      <c r="C124" s="11"/>
      <c r="D124" s="4"/>
      <c r="I124" s="33"/>
      <c r="J124" s="33"/>
      <c r="K124" s="31"/>
      <c r="L124" s="1"/>
      <c r="P124" s="5"/>
      <c r="AT124" s="4"/>
      <c r="AV124" s="33"/>
      <c r="AW124" s="33"/>
      <c r="AX124" s="4"/>
    </row>
    <row r="125" spans="3:50" x14ac:dyDescent="0.35">
      <c r="C125" s="11"/>
      <c r="D125" s="4"/>
      <c r="I125" s="33"/>
      <c r="J125" s="33"/>
      <c r="K125" s="31"/>
      <c r="L125" s="1"/>
      <c r="P125" s="5"/>
      <c r="AT125" s="4"/>
      <c r="AV125" s="33"/>
      <c r="AW125" s="33"/>
      <c r="AX125" s="4"/>
    </row>
    <row r="126" spans="3:50" x14ac:dyDescent="0.35">
      <c r="C126" s="11"/>
      <c r="D126" s="4"/>
      <c r="I126" s="33"/>
      <c r="J126" s="33"/>
      <c r="K126" s="31"/>
      <c r="L126" s="1"/>
      <c r="P126" s="5"/>
      <c r="AT126" s="4"/>
      <c r="AV126" s="33"/>
      <c r="AW126" s="33"/>
      <c r="AX126" s="4"/>
    </row>
    <row r="127" spans="3:50" x14ac:dyDescent="0.35">
      <c r="C127" s="11"/>
      <c r="I127" s="33"/>
      <c r="J127" s="33"/>
      <c r="K127" s="31"/>
      <c r="L127" s="1"/>
      <c r="AT127" s="4"/>
      <c r="AV127" s="33"/>
      <c r="AW127" s="33"/>
      <c r="AX127" s="4"/>
    </row>
    <row r="128" spans="3:50" x14ac:dyDescent="0.35">
      <c r="C128" s="17"/>
      <c r="D128" s="17"/>
      <c r="I128" s="33"/>
      <c r="J128" s="33"/>
      <c r="K128" s="31"/>
      <c r="L128" s="1"/>
      <c r="AT128" s="4"/>
      <c r="AV128" s="33"/>
      <c r="AW128" s="33"/>
      <c r="AX128" s="4"/>
    </row>
    <row r="129" spans="9:50" x14ac:dyDescent="0.35">
      <c r="I129" s="33"/>
      <c r="J129" s="33"/>
      <c r="K129" s="31"/>
      <c r="L129" s="1"/>
      <c r="AT129" s="4"/>
      <c r="AV129" s="33"/>
      <c r="AW129" s="33"/>
      <c r="AX129" s="4"/>
    </row>
    <row r="130" spans="9:50" x14ac:dyDescent="0.35">
      <c r="I130" s="33"/>
      <c r="J130" s="33"/>
      <c r="K130" s="31"/>
      <c r="L130" s="1"/>
      <c r="AV130" s="33"/>
      <c r="AW130" s="33"/>
      <c r="AX130" s="4"/>
    </row>
    <row r="131" spans="9:50" x14ac:dyDescent="0.35">
      <c r="I131" s="33"/>
      <c r="J131" s="33"/>
      <c r="K131" s="31"/>
      <c r="L131" s="1"/>
    </row>
    <row r="132" spans="9:50" x14ac:dyDescent="0.35">
      <c r="I132" s="33"/>
      <c r="J132" s="33"/>
      <c r="K132" s="31"/>
      <c r="L132" s="1"/>
      <c r="AT132" s="11"/>
      <c r="AW132" s="11"/>
      <c r="AX132" s="11"/>
    </row>
    <row r="133" spans="9:50" x14ac:dyDescent="0.35">
      <c r="I133" s="33"/>
      <c r="J133" s="33"/>
      <c r="K133" s="31"/>
      <c r="L133" s="1"/>
      <c r="AT133" s="11"/>
      <c r="AW133" s="11"/>
      <c r="AX133" s="11"/>
    </row>
    <row r="134" spans="9:50" x14ac:dyDescent="0.35">
      <c r="I134" s="1"/>
      <c r="J134" s="1"/>
      <c r="K134" s="1"/>
      <c r="L134" s="1"/>
      <c r="AT134" s="11"/>
      <c r="AW134" s="11"/>
      <c r="AX134" s="11"/>
    </row>
    <row r="135" spans="9:50" x14ac:dyDescent="0.35">
      <c r="I135" s="1"/>
      <c r="J135" s="1"/>
      <c r="K135" s="1"/>
      <c r="L135" s="1"/>
      <c r="AT135" s="11"/>
      <c r="AW135" s="11"/>
      <c r="AX135" s="11"/>
    </row>
    <row r="136" spans="9:50" x14ac:dyDescent="0.35">
      <c r="I136" s="1"/>
      <c r="J136" s="1"/>
      <c r="K136" s="1"/>
      <c r="L136" s="1"/>
      <c r="AT136" s="11"/>
      <c r="AW136" s="11"/>
      <c r="AX136" s="11"/>
    </row>
    <row r="137" spans="9:50" x14ac:dyDescent="0.35">
      <c r="AT137" s="11"/>
      <c r="AW137" s="11"/>
      <c r="AX137" s="11"/>
    </row>
    <row r="138" spans="9:50" x14ac:dyDescent="0.35">
      <c r="AT138" s="11"/>
      <c r="AW138" s="11"/>
      <c r="AX138" s="11"/>
    </row>
    <row r="139" spans="9:50" x14ac:dyDescent="0.35">
      <c r="AT139" s="11"/>
      <c r="AW139" s="11"/>
      <c r="AX139" s="11"/>
    </row>
    <row r="140" spans="9:50" x14ac:dyDescent="0.35">
      <c r="AT140" s="11"/>
      <c r="AW140" s="11"/>
      <c r="AX140" s="11"/>
    </row>
    <row r="141" spans="9:50" x14ac:dyDescent="0.35">
      <c r="AT141" s="11"/>
      <c r="AW141" s="11"/>
      <c r="AX141" s="11"/>
    </row>
    <row r="142" spans="9:50" x14ac:dyDescent="0.35">
      <c r="AT142" s="11"/>
      <c r="AW142" s="11"/>
      <c r="AX142" s="11"/>
    </row>
    <row r="143" spans="9:50" x14ac:dyDescent="0.35">
      <c r="AT143" s="11"/>
      <c r="AW143" s="11"/>
      <c r="AX143" s="11"/>
    </row>
    <row r="144" spans="9:50" x14ac:dyDescent="0.35">
      <c r="AT144" s="11"/>
      <c r="AW144" s="11"/>
      <c r="AX144" s="11"/>
    </row>
    <row r="145" spans="27:50" x14ac:dyDescent="0.35">
      <c r="AT145" s="11"/>
      <c r="AW145" s="11"/>
      <c r="AX145" s="11"/>
    </row>
    <row r="146" spans="27:50" ht="18.5" x14ac:dyDescent="0.35">
      <c r="AA146" s="39"/>
      <c r="AT146" s="11"/>
      <c r="AW146" s="11"/>
      <c r="AX146" s="11"/>
    </row>
    <row r="147" spans="27:50" x14ac:dyDescent="0.35">
      <c r="AT147" s="11"/>
      <c r="AW147" s="11"/>
      <c r="AX147" s="11"/>
    </row>
    <row r="148" spans="27:50" x14ac:dyDescent="0.35">
      <c r="AT148" s="11"/>
      <c r="AW148" s="11"/>
      <c r="AX148" s="11"/>
    </row>
    <row r="149" spans="27:50" x14ac:dyDescent="0.35">
      <c r="AT149" s="11"/>
      <c r="AW149" s="11"/>
      <c r="AX149" s="11"/>
    </row>
    <row r="150" spans="27:50" x14ac:dyDescent="0.35">
      <c r="AT150" s="11"/>
      <c r="AW150" s="11"/>
      <c r="AX150" s="11"/>
    </row>
    <row r="151" spans="27:50" x14ac:dyDescent="0.35">
      <c r="AT151" s="11"/>
      <c r="AW151" s="11"/>
      <c r="AX151" s="11"/>
    </row>
    <row r="152" spans="27:50" x14ac:dyDescent="0.35">
      <c r="AT152" s="11"/>
      <c r="AW152" s="11"/>
      <c r="AX152" s="11"/>
    </row>
    <row r="153" spans="27:50" x14ac:dyDescent="0.35">
      <c r="AT153" s="11"/>
      <c r="AW153" s="11"/>
      <c r="AX153" s="11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E9DB2-2AE8-4E01-B15E-75654D4EDC0F}">
  <dimension ref="A1:N132"/>
  <sheetViews>
    <sheetView topLeftCell="C57" workbookViewId="0">
      <selection activeCell="M81" sqref="M81"/>
    </sheetView>
  </sheetViews>
  <sheetFormatPr defaultRowHeight="14.5" x14ac:dyDescent="0.35"/>
  <cols>
    <col min="2" max="2" width="17.36328125" customWidth="1"/>
    <col min="3" max="3" width="18.36328125" customWidth="1"/>
    <col min="4" max="4" width="12.08984375" customWidth="1"/>
    <col min="5" max="5" width="11.36328125" customWidth="1"/>
    <col min="6" max="6" width="11" bestFit="1" customWidth="1"/>
    <col min="7" max="7" width="22.36328125" customWidth="1"/>
    <col min="8" max="8" width="12.08984375" customWidth="1"/>
    <col min="11" max="11" width="10.54296875" customWidth="1"/>
    <col min="12" max="12" width="10" customWidth="1"/>
    <col min="13" max="13" width="12.54296875" bestFit="1" customWidth="1"/>
    <col min="14" max="14" width="10.36328125" customWidth="1"/>
  </cols>
  <sheetData>
    <row r="1" spans="1:14" ht="58" x14ac:dyDescent="0.35">
      <c r="A1" s="3" t="s">
        <v>0</v>
      </c>
      <c r="B1" s="3" t="s">
        <v>153</v>
      </c>
      <c r="C1" s="25" t="s">
        <v>152</v>
      </c>
      <c r="E1" s="3" t="s">
        <v>140</v>
      </c>
      <c r="F1" s="3" t="s">
        <v>141</v>
      </c>
      <c r="H1" s="3" t="s">
        <v>224</v>
      </c>
    </row>
    <row r="2" spans="1:14" x14ac:dyDescent="0.35">
      <c r="A2">
        <v>2003</v>
      </c>
      <c r="B2" s="2">
        <f>'Informal Economy Low Estimates '!H2</f>
        <v>1368973.671875</v>
      </c>
      <c r="C2" s="2">
        <v>1861209.625</v>
      </c>
      <c r="E2" s="2">
        <f>C2-B2</f>
        <v>492235.953125</v>
      </c>
      <c r="F2" s="2">
        <f>E2*7</f>
        <v>3445651.671875</v>
      </c>
      <c r="H2" s="5">
        <f>AVERAGE(F2:F3)</f>
        <v>3461901.734375</v>
      </c>
      <c r="I2" s="4"/>
      <c r="K2" s="4"/>
      <c r="N2" s="5"/>
    </row>
    <row r="3" spans="1:14" x14ac:dyDescent="0.35">
      <c r="A3">
        <v>2004</v>
      </c>
      <c r="B3" s="2">
        <f>'Informal Economy Low Estimates '!H3</f>
        <v>1347529.546875</v>
      </c>
      <c r="C3" s="2">
        <v>1844408.375</v>
      </c>
      <c r="E3" s="2">
        <f t="shared" ref="E3:E19" si="0">C3-B3</f>
        <v>496878.828125</v>
      </c>
      <c r="F3" s="2">
        <f t="shared" ref="F3:F19" si="1">E3*7</f>
        <v>3478151.796875</v>
      </c>
      <c r="H3" s="5">
        <f>AVERAGE(F2:F4)</f>
        <v>4276432.489583333</v>
      </c>
      <c r="I3" s="4"/>
      <c r="K3" s="4"/>
      <c r="N3" s="5"/>
    </row>
    <row r="4" spans="1:14" x14ac:dyDescent="0.35">
      <c r="A4">
        <v>2005</v>
      </c>
      <c r="B4" s="2">
        <f>'Informal Economy Low Estimates '!H4</f>
        <v>1047570.25</v>
      </c>
      <c r="C4" s="2">
        <v>1891212.25</v>
      </c>
      <c r="E4" s="2">
        <f t="shared" si="0"/>
        <v>843642</v>
      </c>
      <c r="F4" s="2">
        <f t="shared" si="1"/>
        <v>5905494</v>
      </c>
      <c r="H4" s="5">
        <f t="shared" ref="H4:H18" si="2">AVERAGE(F3:F5)</f>
        <v>5092020.919270833</v>
      </c>
      <c r="I4" s="4"/>
      <c r="K4" s="4"/>
      <c r="N4" s="5"/>
    </row>
    <row r="5" spans="1:14" x14ac:dyDescent="0.35">
      <c r="A5">
        <v>2006</v>
      </c>
      <c r="B5" s="2">
        <f>'Informal Economy Low Estimates '!H5</f>
        <v>823224.5234375</v>
      </c>
      <c r="C5" s="2">
        <v>1664998.375</v>
      </c>
      <c r="E5" s="2">
        <f t="shared" si="0"/>
        <v>841773.8515625</v>
      </c>
      <c r="F5" s="2">
        <f t="shared" si="1"/>
        <v>5892416.9609375</v>
      </c>
      <c r="H5" s="5">
        <f t="shared" si="2"/>
        <v>6024138.002604167</v>
      </c>
      <c r="I5" s="4"/>
      <c r="K5" s="4"/>
      <c r="N5" s="5"/>
    </row>
    <row r="6" spans="1:14" x14ac:dyDescent="0.35">
      <c r="A6">
        <v>2007</v>
      </c>
      <c r="B6" s="2">
        <f>'Informal Economy Low Estimates '!H6</f>
        <v>1084662.046875</v>
      </c>
      <c r="C6" s="2">
        <v>1981019.625</v>
      </c>
      <c r="E6" s="2">
        <f t="shared" si="0"/>
        <v>896357.578125</v>
      </c>
      <c r="F6" s="2">
        <f t="shared" si="1"/>
        <v>6274503.046875</v>
      </c>
      <c r="H6" s="5">
        <f t="shared" si="2"/>
        <v>6027967.786458333</v>
      </c>
      <c r="I6" s="4"/>
      <c r="K6" s="4"/>
      <c r="N6" s="5"/>
    </row>
    <row r="7" spans="1:14" x14ac:dyDescent="0.35">
      <c r="A7">
        <v>2008</v>
      </c>
      <c r="B7" s="2">
        <f>'Informal Economy Low Estimates '!H7</f>
        <v>1512008.9140625</v>
      </c>
      <c r="C7" s="2">
        <v>2357292.25</v>
      </c>
      <c r="E7" s="2">
        <f t="shared" si="0"/>
        <v>845283.3359375</v>
      </c>
      <c r="F7" s="2">
        <f t="shared" si="1"/>
        <v>5916983.3515625</v>
      </c>
      <c r="H7" s="5">
        <f t="shared" si="2"/>
        <v>6434734.341145833</v>
      </c>
      <c r="I7" s="4"/>
      <c r="K7" s="4"/>
      <c r="N7" s="5"/>
    </row>
    <row r="8" spans="1:14" x14ac:dyDescent="0.35">
      <c r="A8">
        <v>2009</v>
      </c>
      <c r="B8" s="2">
        <f>'Informal Economy Low Estimates '!H8</f>
        <v>1375167.875</v>
      </c>
      <c r="C8" s="2">
        <v>2391270.25</v>
      </c>
      <c r="E8" s="2">
        <f t="shared" si="0"/>
        <v>1016102.375</v>
      </c>
      <c r="F8" s="2">
        <f t="shared" si="1"/>
        <v>7112716.625</v>
      </c>
      <c r="H8" s="5">
        <f t="shared" si="2"/>
        <v>6704672.934895833</v>
      </c>
      <c r="I8" s="4"/>
      <c r="K8" s="4"/>
      <c r="N8" s="5"/>
    </row>
    <row r="9" spans="1:14" x14ac:dyDescent="0.35">
      <c r="A9">
        <v>2010</v>
      </c>
      <c r="B9" s="2">
        <f>'Informal Economy Low Estimates '!H9</f>
        <v>1350509.953125</v>
      </c>
      <c r="C9" s="2">
        <v>2362555.5</v>
      </c>
      <c r="E9" s="2">
        <f t="shared" si="0"/>
        <v>1012045.546875</v>
      </c>
      <c r="F9" s="2">
        <f t="shared" si="1"/>
        <v>7084318.828125</v>
      </c>
      <c r="H9" s="5">
        <f t="shared" si="2"/>
        <v>7465719.442708333</v>
      </c>
      <c r="I9" s="4"/>
      <c r="K9" s="4"/>
      <c r="N9" s="5"/>
    </row>
    <row r="10" spans="1:14" x14ac:dyDescent="0.35">
      <c r="A10">
        <v>2011</v>
      </c>
      <c r="B10" s="2">
        <f>'Informal Economy Low Estimates '!H10</f>
        <v>1097513.875</v>
      </c>
      <c r="C10" s="2">
        <v>2268960</v>
      </c>
      <c r="E10" s="2">
        <f t="shared" si="0"/>
        <v>1171446.125</v>
      </c>
      <c r="F10" s="2">
        <f t="shared" si="1"/>
        <v>8200122.875</v>
      </c>
      <c r="H10" s="5">
        <f t="shared" si="2"/>
        <v>7310204.161458333</v>
      </c>
      <c r="I10" s="4"/>
      <c r="K10" s="4"/>
      <c r="N10" s="5"/>
    </row>
    <row r="11" spans="1:14" x14ac:dyDescent="0.35">
      <c r="A11">
        <v>2012</v>
      </c>
      <c r="B11" s="2">
        <f>'Informal Economy Low Estimates '!H11</f>
        <v>970767.78125</v>
      </c>
      <c r="C11" s="2">
        <v>1920220.75</v>
      </c>
      <c r="E11" s="2">
        <f t="shared" si="0"/>
        <v>949452.96875</v>
      </c>
      <c r="F11" s="2">
        <f t="shared" si="1"/>
        <v>6646170.78125</v>
      </c>
      <c r="H11" s="5">
        <f t="shared" si="2"/>
        <v>6940787.802083333</v>
      </c>
      <c r="I11" s="4"/>
      <c r="K11" s="4"/>
      <c r="N11" s="5"/>
    </row>
    <row r="12" spans="1:14" x14ac:dyDescent="0.35">
      <c r="A12">
        <v>2013</v>
      </c>
      <c r="B12" s="2">
        <f>'Informal Economy Low Estimates '!H12</f>
        <v>917680.625</v>
      </c>
      <c r="C12" s="2">
        <v>1771404.875</v>
      </c>
      <c r="E12" s="2">
        <f t="shared" si="0"/>
        <v>853724.25</v>
      </c>
      <c r="F12" s="2">
        <f t="shared" si="1"/>
        <v>5976069.75</v>
      </c>
      <c r="H12" s="5">
        <f t="shared" si="2"/>
        <v>6709665.520833333</v>
      </c>
      <c r="I12" s="4"/>
      <c r="K12" s="4"/>
      <c r="N12" s="5"/>
    </row>
    <row r="13" spans="1:14" x14ac:dyDescent="0.35">
      <c r="A13">
        <v>2014</v>
      </c>
      <c r="B13" s="2">
        <f>'Informal Economy Low Estimates '!H13</f>
        <v>818010.15625</v>
      </c>
      <c r="C13" s="2">
        <v>1890403.875</v>
      </c>
      <c r="E13" s="2">
        <f t="shared" si="0"/>
        <v>1072393.71875</v>
      </c>
      <c r="F13" s="2">
        <f t="shared" si="1"/>
        <v>7506756.03125</v>
      </c>
      <c r="H13" s="5">
        <f t="shared" si="2"/>
        <v>6844303.065104167</v>
      </c>
      <c r="I13" s="4"/>
      <c r="K13" s="4"/>
      <c r="N13" s="5"/>
    </row>
    <row r="14" spans="1:14" x14ac:dyDescent="0.35">
      <c r="A14">
        <v>2015</v>
      </c>
      <c r="B14" s="2">
        <f>'Informal Economy Low Estimates '!H14</f>
        <v>1314158.9765625</v>
      </c>
      <c r="C14" s="2">
        <v>2321313.75</v>
      </c>
      <c r="E14" s="2">
        <f t="shared" si="0"/>
        <v>1007154.7734375</v>
      </c>
      <c r="F14" s="2">
        <f t="shared" si="1"/>
        <v>7050083.4140625</v>
      </c>
      <c r="H14" s="5">
        <f t="shared" si="2"/>
        <v>6982272.244791667</v>
      </c>
      <c r="I14" s="4"/>
      <c r="K14" s="4"/>
      <c r="N14" s="5"/>
    </row>
    <row r="15" spans="1:14" x14ac:dyDescent="0.35">
      <c r="A15">
        <v>2016</v>
      </c>
      <c r="B15" s="2">
        <f>'Informal Economy Low Estimates '!H15</f>
        <v>1482190.8515625</v>
      </c>
      <c r="C15" s="2">
        <v>2395044.75</v>
      </c>
      <c r="E15" s="2">
        <f t="shared" si="0"/>
        <v>912853.8984375</v>
      </c>
      <c r="F15" s="2">
        <f t="shared" si="1"/>
        <v>6389977.2890625</v>
      </c>
      <c r="H15" s="5">
        <f t="shared" si="2"/>
        <v>6794440.606770833</v>
      </c>
      <c r="I15" s="4"/>
      <c r="K15" s="4"/>
      <c r="N15" s="5"/>
    </row>
    <row r="16" spans="1:14" x14ac:dyDescent="0.35">
      <c r="A16">
        <v>2017</v>
      </c>
      <c r="B16" s="2">
        <f>'Informal Economy Low Estimates '!H16</f>
        <v>1068908.0546875</v>
      </c>
      <c r="C16" s="2">
        <v>2060802.5</v>
      </c>
      <c r="E16" s="2">
        <f t="shared" si="0"/>
        <v>991894.4453125</v>
      </c>
      <c r="F16" s="2">
        <f t="shared" si="1"/>
        <v>6943261.1171875</v>
      </c>
      <c r="H16" s="5">
        <f t="shared" si="2"/>
        <v>7495995.764322917</v>
      </c>
      <c r="I16" s="4"/>
      <c r="K16" s="4"/>
      <c r="N16" s="5"/>
    </row>
    <row r="17" spans="1:14" x14ac:dyDescent="0.35">
      <c r="A17">
        <v>2018</v>
      </c>
      <c r="B17" s="2">
        <f>'Informal Economy Low Estimates '!H17</f>
        <v>846764.73046875</v>
      </c>
      <c r="C17" s="2">
        <v>2154586</v>
      </c>
      <c r="E17" s="2">
        <f t="shared" si="0"/>
        <v>1307821.26953125</v>
      </c>
      <c r="F17" s="2">
        <f t="shared" si="1"/>
        <v>9154748.88671875</v>
      </c>
      <c r="H17" s="5">
        <f t="shared" si="2"/>
        <v>8970856.334635416</v>
      </c>
      <c r="I17" s="4"/>
      <c r="K17" s="4"/>
      <c r="N17" s="5"/>
    </row>
    <row r="18" spans="1:14" x14ac:dyDescent="0.35">
      <c r="A18">
        <v>2019</v>
      </c>
      <c r="B18" s="2">
        <f>'Informal Economy Low Estimates '!H18</f>
        <v>1146997.25</v>
      </c>
      <c r="C18" s="2">
        <v>2691934.25</v>
      </c>
      <c r="E18" s="2">
        <f t="shared" si="0"/>
        <v>1544937</v>
      </c>
      <c r="F18" s="2">
        <f t="shared" si="1"/>
        <v>10814559</v>
      </c>
      <c r="H18" s="5">
        <f t="shared" si="2"/>
        <v>9022632.28125</v>
      </c>
      <c r="I18" s="4"/>
      <c r="K18" s="4"/>
      <c r="N18" s="5"/>
    </row>
    <row r="19" spans="1:14" x14ac:dyDescent="0.35">
      <c r="A19">
        <v>2020</v>
      </c>
      <c r="B19" s="2">
        <f>'Informal Economy Low Estimates '!H19</f>
        <v>1255593.86328125</v>
      </c>
      <c r="C19" s="2">
        <v>2269678</v>
      </c>
      <c r="E19" s="2">
        <f t="shared" si="0"/>
        <v>1014084.13671875</v>
      </c>
      <c r="F19" s="2">
        <f t="shared" si="1"/>
        <v>7098588.95703125</v>
      </c>
      <c r="H19" s="5">
        <f>AVERAGE(F18:F20)</f>
        <v>8836260.881510416</v>
      </c>
      <c r="I19" s="4"/>
      <c r="K19" s="4"/>
      <c r="N19" s="5"/>
    </row>
    <row r="20" spans="1:14" x14ac:dyDescent="0.35">
      <c r="A20">
        <v>2021</v>
      </c>
      <c r="B20" s="2">
        <f>'Informal Economy Low Estimates '!H20</f>
        <v>1182623.1875</v>
      </c>
      <c r="C20" s="2">
        <v>2410571</v>
      </c>
      <c r="E20" s="2">
        <f>C20-B20</f>
        <v>1227947.8125</v>
      </c>
      <c r="F20" s="2">
        <f>E20*7</f>
        <v>8595634.6875</v>
      </c>
      <c r="H20" s="5">
        <f>AVERAGE(F19:F21)</f>
        <v>8128269.697916667</v>
      </c>
      <c r="I20" s="4"/>
      <c r="K20" s="4"/>
      <c r="N20" s="5"/>
    </row>
    <row r="21" spans="1:14" x14ac:dyDescent="0.35">
      <c r="A21">
        <v>2022</v>
      </c>
      <c r="B21" s="2">
        <f>'Informal Economy Low Estimates '!H21</f>
        <v>829708.66796875</v>
      </c>
      <c r="C21" s="2">
        <v>2071220.875</v>
      </c>
      <c r="E21" s="2">
        <f>C21-B21</f>
        <v>1241512.20703125</v>
      </c>
      <c r="F21" s="2">
        <f>E21*7</f>
        <v>8690585.44921875</v>
      </c>
      <c r="H21" s="5">
        <f>AVERAGE(F20:F22)</f>
        <v>9205278.404947916</v>
      </c>
      <c r="K21" s="4"/>
      <c r="N21" s="5"/>
    </row>
    <row r="22" spans="1:14" x14ac:dyDescent="0.35">
      <c r="A22">
        <v>2023</v>
      </c>
      <c r="B22" s="2">
        <f>'Informal Economy Low Estimates '!H22</f>
        <v>1384081.453125</v>
      </c>
      <c r="C22" s="2">
        <v>2859740.75</v>
      </c>
      <c r="E22" s="2">
        <f>C22-B22</f>
        <v>1475659.296875</v>
      </c>
      <c r="F22" s="2">
        <f>E22*7</f>
        <v>10329615.078125</v>
      </c>
      <c r="H22" s="5">
        <f>AVERAGE(F21:F23)</f>
        <v>8656268.190755209</v>
      </c>
      <c r="K22" s="4"/>
      <c r="N22" s="5"/>
    </row>
    <row r="23" spans="1:14" x14ac:dyDescent="0.35">
      <c r="A23">
        <v>2024</v>
      </c>
      <c r="B23" s="2">
        <f>'Informal Economy Low Estimates '!H23</f>
        <v>668041.279296875</v>
      </c>
      <c r="C23" s="2">
        <v>1660699</v>
      </c>
      <c r="E23" s="2">
        <f>C23-B23</f>
        <v>992657.720703125</v>
      </c>
      <c r="F23" s="2">
        <f>E23*7</f>
        <v>6948604.044921875</v>
      </c>
      <c r="H23" s="5">
        <f>AVERAGE(F22:F23)</f>
        <v>8639109.5615234375</v>
      </c>
      <c r="K23" s="4"/>
      <c r="N23" s="5"/>
    </row>
    <row r="24" spans="1:14" x14ac:dyDescent="0.35">
      <c r="E24" s="2"/>
      <c r="F24" s="2"/>
    </row>
    <row r="25" spans="1:14" x14ac:dyDescent="0.35">
      <c r="B25" s="5">
        <f>AVERAGE(B2:B23)</f>
        <v>1131485.7969637783</v>
      </c>
      <c r="C25" s="5">
        <f>AVERAGE(C2:C23)</f>
        <v>2140933.9375</v>
      </c>
      <c r="E25" s="5">
        <f>AVERAGE(E2:E23)</f>
        <v>1009448.1405362216</v>
      </c>
      <c r="F25" s="5">
        <f>AVERAGE(F2:F23)</f>
        <v>7066136.9837535508</v>
      </c>
    </row>
    <row r="26" spans="1:14" x14ac:dyDescent="0.35">
      <c r="C26" s="12">
        <f>C25/B25-1</f>
        <v>0.89214389013540285</v>
      </c>
      <c r="E26" s="2"/>
      <c r="F26" s="2"/>
    </row>
    <row r="27" spans="1:14" ht="72.5" x14ac:dyDescent="0.35">
      <c r="A27" t="s">
        <v>24</v>
      </c>
      <c r="B27" s="3" t="s">
        <v>136</v>
      </c>
      <c r="C27" s="3" t="s">
        <v>137</v>
      </c>
      <c r="D27" s="3" t="s">
        <v>138</v>
      </c>
      <c r="E27" s="3" t="s">
        <v>139</v>
      </c>
      <c r="G27" t="s">
        <v>225</v>
      </c>
      <c r="K27" s="3"/>
      <c r="L27" s="3" t="s">
        <v>226</v>
      </c>
      <c r="M27" s="3" t="s">
        <v>227</v>
      </c>
      <c r="N27" s="3" t="s">
        <v>139</v>
      </c>
    </row>
    <row r="28" spans="1:14" x14ac:dyDescent="0.35">
      <c r="A28">
        <v>2003</v>
      </c>
      <c r="B28" s="2">
        <f>B2*7</f>
        <v>9582815.703125</v>
      </c>
      <c r="C28" s="2">
        <f>C2*7</f>
        <v>13028467.375</v>
      </c>
      <c r="D28" s="2">
        <f>C28-B28</f>
        <v>3445651.671875</v>
      </c>
      <c r="E28" s="2">
        <v>282176</v>
      </c>
      <c r="G28" s="2">
        <f>'Informal Economy High Estimates'!Y2</f>
        <v>106728973.3125</v>
      </c>
      <c r="H28" s="4">
        <f>E28/G28</f>
        <v>2.6438556583299562E-3</v>
      </c>
      <c r="K28" s="1"/>
      <c r="L28" s="1">
        <v>107070192</v>
      </c>
      <c r="M28" s="1">
        <v>107352368</v>
      </c>
      <c r="N28" s="1">
        <f>M28-L28</f>
        <v>282176</v>
      </c>
    </row>
    <row r="29" spans="1:14" x14ac:dyDescent="0.35">
      <c r="A29">
        <v>2004</v>
      </c>
      <c r="B29" s="2">
        <f t="shared" ref="B29:C29" si="3">B3*7</f>
        <v>9432706.828125</v>
      </c>
      <c r="C29" s="2">
        <f t="shared" si="3"/>
        <v>12910858.625</v>
      </c>
      <c r="D29" s="2">
        <f t="shared" ref="D29:D47" si="4">C29-B29</f>
        <v>3478151.796875</v>
      </c>
      <c r="E29" s="2">
        <v>655344</v>
      </c>
      <c r="G29" s="2">
        <f>'Informal Economy High Estimates'!Y3</f>
        <v>106867652.578125</v>
      </c>
      <c r="H29" s="4">
        <f t="shared" ref="H29:H47" si="5">E29/G29</f>
        <v>6.132295266062052E-3</v>
      </c>
      <c r="K29" s="1"/>
      <c r="L29" s="1">
        <v>107155912</v>
      </c>
      <c r="M29" s="1">
        <v>107811256</v>
      </c>
      <c r="N29" s="1">
        <f t="shared" ref="N29:N49" si="6">M29-L29</f>
        <v>655344</v>
      </c>
    </row>
    <row r="30" spans="1:14" x14ac:dyDescent="0.35">
      <c r="A30">
        <v>2005</v>
      </c>
      <c r="B30" s="2">
        <f t="shared" ref="B30:C30" si="7">B4*7</f>
        <v>7332991.75</v>
      </c>
      <c r="C30" s="2">
        <f t="shared" si="7"/>
        <v>13238485.75</v>
      </c>
      <c r="D30" s="2">
        <f t="shared" si="4"/>
        <v>5905494</v>
      </c>
      <c r="E30" s="2">
        <v>1228800</v>
      </c>
      <c r="G30" s="2">
        <f>'Informal Economy High Estimates'!Y4</f>
        <v>107810322.359375</v>
      </c>
      <c r="H30" s="4">
        <f t="shared" si="5"/>
        <v>1.1397795434688687E-2</v>
      </c>
      <c r="K30" s="1"/>
      <c r="L30" s="1">
        <v>108062584</v>
      </c>
      <c r="M30" s="1">
        <v>109291384</v>
      </c>
      <c r="N30" s="1">
        <f t="shared" si="6"/>
        <v>1228800</v>
      </c>
    </row>
    <row r="31" spans="1:14" x14ac:dyDescent="0.35">
      <c r="A31">
        <v>2006</v>
      </c>
      <c r="B31" s="2">
        <f t="shared" ref="B31:C31" si="8">B5*7</f>
        <v>5762571.6640625</v>
      </c>
      <c r="C31" s="2">
        <f t="shared" si="8"/>
        <v>11654988.625</v>
      </c>
      <c r="D31" s="2">
        <f t="shared" si="4"/>
        <v>5892416.9609375</v>
      </c>
      <c r="E31" s="2">
        <v>1652176</v>
      </c>
      <c r="G31" s="2">
        <f>'Informal Economy High Estimates'!Y5</f>
        <v>109140035.578125</v>
      </c>
      <c r="H31" s="4">
        <f t="shared" si="5"/>
        <v>1.51381295713188E-2</v>
      </c>
      <c r="K31" s="1"/>
      <c r="L31" s="1">
        <v>109569024</v>
      </c>
      <c r="M31" s="1">
        <v>111221200</v>
      </c>
      <c r="N31" s="1">
        <f t="shared" si="6"/>
        <v>1652176</v>
      </c>
    </row>
    <row r="32" spans="1:14" x14ac:dyDescent="0.35">
      <c r="A32">
        <v>2007</v>
      </c>
      <c r="B32" s="2">
        <f t="shared" ref="B32:C32" si="9">B6*7</f>
        <v>7592634.328125</v>
      </c>
      <c r="C32" s="2">
        <f t="shared" si="9"/>
        <v>13867137.375</v>
      </c>
      <c r="D32" s="2">
        <f t="shared" si="4"/>
        <v>6274503.046875</v>
      </c>
      <c r="E32" s="2">
        <v>721888</v>
      </c>
      <c r="G32" s="2">
        <f>'Informal Economy High Estimates'!Y6</f>
        <v>112339930.8984375</v>
      </c>
      <c r="H32" s="4">
        <f t="shared" si="5"/>
        <v>6.4259252629648937E-3</v>
      </c>
      <c r="K32" s="1"/>
      <c r="L32" s="1">
        <v>112704240</v>
      </c>
      <c r="M32" s="1">
        <v>113426128</v>
      </c>
      <c r="N32" s="1">
        <f t="shared" si="6"/>
        <v>721888</v>
      </c>
    </row>
    <row r="33" spans="1:14" x14ac:dyDescent="0.35">
      <c r="A33">
        <v>2008</v>
      </c>
      <c r="B33" s="2">
        <f t="shared" ref="B33:C33" si="10">B7*7</f>
        <v>10584062.3984375</v>
      </c>
      <c r="C33" s="2">
        <f t="shared" si="10"/>
        <v>16501045.75</v>
      </c>
      <c r="D33" s="2">
        <f t="shared" si="4"/>
        <v>5916983.3515625</v>
      </c>
      <c r="E33" s="2">
        <v>1001896</v>
      </c>
      <c r="G33" s="2">
        <f>'Informal Economy High Estimates'!Y7</f>
        <v>112834536.84375</v>
      </c>
      <c r="H33" s="4">
        <f t="shared" si="5"/>
        <v>8.8793380823408395E-3</v>
      </c>
      <c r="K33" s="1"/>
      <c r="L33" s="1">
        <v>113262744</v>
      </c>
      <c r="M33" s="1">
        <v>114264640</v>
      </c>
      <c r="N33" s="1">
        <f t="shared" si="6"/>
        <v>1001896</v>
      </c>
    </row>
    <row r="34" spans="1:14" x14ac:dyDescent="0.35">
      <c r="A34">
        <v>2009</v>
      </c>
      <c r="B34" s="2">
        <f t="shared" ref="B34:C34" si="11">B8*7</f>
        <v>9626175.125</v>
      </c>
      <c r="C34" s="2">
        <f t="shared" si="11"/>
        <v>16738891.75</v>
      </c>
      <c r="D34" s="2">
        <f t="shared" si="4"/>
        <v>7112716.625</v>
      </c>
      <c r="E34" s="2">
        <v>1753576</v>
      </c>
      <c r="G34" s="2">
        <f>'Informal Economy High Estimates'!Y8</f>
        <v>103976221.21484375</v>
      </c>
      <c r="H34" s="4">
        <f t="shared" si="5"/>
        <v>1.6865163779866792E-2</v>
      </c>
      <c r="K34" s="1"/>
      <c r="L34" s="1">
        <v>104269232</v>
      </c>
      <c r="M34" s="1">
        <v>106022808</v>
      </c>
      <c r="N34" s="1">
        <f t="shared" si="6"/>
        <v>1753576</v>
      </c>
    </row>
    <row r="35" spans="1:14" x14ac:dyDescent="0.35">
      <c r="A35">
        <v>2010</v>
      </c>
      <c r="B35" s="2">
        <f t="shared" ref="B35:C35" si="12">B9*7</f>
        <v>9453569.671875</v>
      </c>
      <c r="C35" s="2">
        <f t="shared" si="12"/>
        <v>16537888.5</v>
      </c>
      <c r="D35" s="2">
        <f t="shared" si="4"/>
        <v>7084318.828125</v>
      </c>
      <c r="E35" s="2">
        <v>1406816</v>
      </c>
      <c r="G35" s="2">
        <f>'Informal Economy High Estimates'!Y9</f>
        <v>103987616.53125</v>
      </c>
      <c r="H35" s="4">
        <f t="shared" si="5"/>
        <v>1.3528687808487547E-2</v>
      </c>
      <c r="K35" s="1"/>
      <c r="L35" s="1">
        <v>104307200</v>
      </c>
      <c r="M35" s="1">
        <v>105714016</v>
      </c>
      <c r="N35" s="1">
        <f t="shared" si="6"/>
        <v>1406816</v>
      </c>
    </row>
    <row r="36" spans="1:14" x14ac:dyDescent="0.35">
      <c r="A36">
        <v>2011</v>
      </c>
      <c r="B36" s="2">
        <f t="shared" ref="B36:C36" si="13">B10*7</f>
        <v>7682597.125</v>
      </c>
      <c r="C36" s="2">
        <f t="shared" si="13"/>
        <v>15882720</v>
      </c>
      <c r="D36" s="2">
        <f t="shared" si="4"/>
        <v>8200122.875</v>
      </c>
      <c r="E36" s="2">
        <v>3585048</v>
      </c>
      <c r="G36" s="2">
        <f>'Informal Economy High Estimates'!Y10</f>
        <v>103765967.265625</v>
      </c>
      <c r="H36" s="4">
        <f t="shared" si="5"/>
        <v>3.4549362324381612E-2</v>
      </c>
      <c r="K36" s="1"/>
      <c r="L36" s="1">
        <v>104007536</v>
      </c>
      <c r="M36" s="1">
        <v>107592584</v>
      </c>
      <c r="N36" s="1">
        <f t="shared" si="6"/>
        <v>3585048</v>
      </c>
    </row>
    <row r="37" spans="1:14" x14ac:dyDescent="0.35">
      <c r="A37">
        <v>2012</v>
      </c>
      <c r="B37" s="2">
        <f t="shared" ref="B37:C37" si="14">B11*7</f>
        <v>6795374.46875</v>
      </c>
      <c r="C37" s="2">
        <f t="shared" si="14"/>
        <v>13441545.25</v>
      </c>
      <c r="D37" s="2">
        <f t="shared" si="4"/>
        <v>6646170.78125</v>
      </c>
      <c r="E37" s="2">
        <v>1479448</v>
      </c>
      <c r="G37" s="2">
        <f>'Informal Economy High Estimates'!Y11</f>
        <v>104447997.375</v>
      </c>
      <c r="H37" s="4">
        <f t="shared" si="5"/>
        <v>1.4164445821668871E-2</v>
      </c>
      <c r="K37" s="1"/>
      <c r="L37" s="1">
        <v>104752672</v>
      </c>
      <c r="M37" s="1">
        <v>106232120</v>
      </c>
      <c r="N37" s="1">
        <f t="shared" si="6"/>
        <v>1479448</v>
      </c>
    </row>
    <row r="38" spans="1:14" x14ac:dyDescent="0.35">
      <c r="A38">
        <v>2013</v>
      </c>
      <c r="B38" s="2">
        <f t="shared" ref="B38:C38" si="15">B12*7</f>
        <v>6423764.375</v>
      </c>
      <c r="C38" s="2">
        <f t="shared" si="15"/>
        <v>12399834.125</v>
      </c>
      <c r="D38" s="2">
        <f t="shared" si="4"/>
        <v>5976069.75</v>
      </c>
      <c r="E38" s="2">
        <v>1762248</v>
      </c>
      <c r="G38" s="2">
        <f>'Informal Economy High Estimates'!Y12</f>
        <v>107102183.90625</v>
      </c>
      <c r="H38" s="4">
        <f t="shared" si="5"/>
        <v>1.645389417588863E-2</v>
      </c>
      <c r="K38" s="1"/>
      <c r="L38" s="1">
        <v>107418416</v>
      </c>
      <c r="M38" s="1">
        <v>109180664</v>
      </c>
      <c r="N38" s="1">
        <f t="shared" si="6"/>
        <v>1762248</v>
      </c>
    </row>
    <row r="39" spans="1:14" x14ac:dyDescent="0.35">
      <c r="A39">
        <v>2014</v>
      </c>
      <c r="B39" s="2">
        <f t="shared" ref="B39:C39" si="16">B13*7</f>
        <v>5726071.09375</v>
      </c>
      <c r="C39" s="2">
        <f t="shared" si="16"/>
        <v>13232827.125</v>
      </c>
      <c r="D39" s="2">
        <f t="shared" si="4"/>
        <v>7506756.03125</v>
      </c>
      <c r="E39" s="2">
        <v>610616</v>
      </c>
      <c r="G39" s="2">
        <f>'Informal Economy High Estimates'!Y13</f>
        <v>109417518.359375</v>
      </c>
      <c r="H39" s="4">
        <f t="shared" si="5"/>
        <v>5.5806054565638195E-3</v>
      </c>
      <c r="K39" s="1"/>
      <c r="L39" s="1">
        <v>109803560</v>
      </c>
      <c r="M39" s="1">
        <v>110414176</v>
      </c>
      <c r="N39" s="1">
        <f t="shared" si="6"/>
        <v>610616</v>
      </c>
    </row>
    <row r="40" spans="1:14" x14ac:dyDescent="0.35">
      <c r="A40">
        <v>2015</v>
      </c>
      <c r="B40" s="2">
        <f t="shared" ref="B40:C40" si="17">B14*7</f>
        <v>9199112.8359375</v>
      </c>
      <c r="C40" s="2">
        <f t="shared" si="17"/>
        <v>16249196.25</v>
      </c>
      <c r="D40" s="2">
        <f t="shared" si="4"/>
        <v>7050083.4140625</v>
      </c>
      <c r="E40" s="2">
        <v>557968</v>
      </c>
      <c r="G40" s="2">
        <f>'Informal Economy High Estimates'!Y14</f>
        <v>112171859.58984375</v>
      </c>
      <c r="H40" s="4">
        <f t="shared" si="5"/>
        <v>4.9742243913955715E-3</v>
      </c>
      <c r="K40" s="1"/>
      <c r="L40" s="1">
        <v>112572784</v>
      </c>
      <c r="M40" s="1">
        <v>113130752</v>
      </c>
      <c r="N40" s="1">
        <f t="shared" si="6"/>
        <v>557968</v>
      </c>
    </row>
    <row r="41" spans="1:14" x14ac:dyDescent="0.35">
      <c r="A41">
        <v>2016</v>
      </c>
      <c r="B41" s="2">
        <f t="shared" ref="B41:C41" si="18">B15*7</f>
        <v>10375335.9609375</v>
      </c>
      <c r="C41" s="2">
        <f t="shared" si="18"/>
        <v>16765313.25</v>
      </c>
      <c r="D41" s="2">
        <f t="shared" si="4"/>
        <v>6389977.2890625</v>
      </c>
      <c r="E41" s="2">
        <v>1365704</v>
      </c>
      <c r="G41" s="2">
        <f>'Informal Economy High Estimates'!Y15</f>
        <v>116069961.6796875</v>
      </c>
      <c r="H41" s="4">
        <f t="shared" si="5"/>
        <v>1.1766213930257558E-2</v>
      </c>
      <c r="K41" s="1"/>
      <c r="L41" s="1">
        <v>116355520</v>
      </c>
      <c r="M41" s="1">
        <v>117721224</v>
      </c>
      <c r="N41" s="1">
        <f t="shared" si="6"/>
        <v>1365704</v>
      </c>
    </row>
    <row r="42" spans="1:14" x14ac:dyDescent="0.35">
      <c r="A42">
        <v>2017</v>
      </c>
      <c r="B42" s="2">
        <f t="shared" ref="B42:C42" si="19">B16*7</f>
        <v>7482356.3828125</v>
      </c>
      <c r="C42" s="2">
        <f t="shared" si="19"/>
        <v>14425617.5</v>
      </c>
      <c r="D42" s="2">
        <f t="shared" si="4"/>
        <v>6943261.1171875</v>
      </c>
      <c r="E42" s="2">
        <v>1341656</v>
      </c>
      <c r="G42" s="2">
        <f>'Informal Economy High Estimates'!Y16</f>
        <v>118988421.1953125</v>
      </c>
      <c r="H42" s="4">
        <f t="shared" si="5"/>
        <v>1.1275517285818513E-2</v>
      </c>
      <c r="K42" s="1"/>
      <c r="L42" s="1">
        <v>119304480</v>
      </c>
      <c r="M42" s="1">
        <v>120646136</v>
      </c>
      <c r="N42" s="1">
        <f t="shared" si="6"/>
        <v>1341656</v>
      </c>
    </row>
    <row r="43" spans="1:14" x14ac:dyDescent="0.35">
      <c r="A43">
        <v>2018</v>
      </c>
      <c r="B43" s="2">
        <f t="shared" ref="B43:C43" si="20">B17*7</f>
        <v>5927353.11328125</v>
      </c>
      <c r="C43" s="2">
        <f t="shared" si="20"/>
        <v>15082102</v>
      </c>
      <c r="D43" s="2">
        <f t="shared" si="4"/>
        <v>9154748.88671875</v>
      </c>
      <c r="E43" s="2">
        <v>927032</v>
      </c>
      <c r="G43" s="2">
        <f>'Informal Economy High Estimates'!Y17</f>
        <v>119638680.62890625</v>
      </c>
      <c r="H43" s="4">
        <f t="shared" si="5"/>
        <v>7.74859765359212E-3</v>
      </c>
      <c r="K43" s="1"/>
      <c r="L43" s="1">
        <v>120108048</v>
      </c>
      <c r="M43" s="1">
        <v>121035080</v>
      </c>
      <c r="N43" s="1">
        <f t="shared" si="6"/>
        <v>927032</v>
      </c>
    </row>
    <row r="44" spans="1:14" x14ac:dyDescent="0.35">
      <c r="A44">
        <v>2019</v>
      </c>
      <c r="B44" s="2">
        <f t="shared" ref="B44:C44" si="21">B18*7</f>
        <v>8028980.75</v>
      </c>
      <c r="C44" s="2">
        <f t="shared" si="21"/>
        <v>18843539.75</v>
      </c>
      <c r="D44" s="2">
        <f t="shared" si="4"/>
        <v>10814559</v>
      </c>
      <c r="E44" s="2">
        <v>3856328</v>
      </c>
      <c r="G44" s="2">
        <f>'Informal Economy High Estimates'!Y18</f>
        <v>124734413.53125</v>
      </c>
      <c r="H44" s="4">
        <f t="shared" si="5"/>
        <v>3.0916311632265502E-2</v>
      </c>
      <c r="K44" s="1"/>
      <c r="L44" s="1">
        <v>125010376</v>
      </c>
      <c r="M44" s="1">
        <v>128866704</v>
      </c>
      <c r="N44" s="1">
        <f t="shared" si="6"/>
        <v>3856328</v>
      </c>
    </row>
    <row r="45" spans="1:14" x14ac:dyDescent="0.35">
      <c r="A45">
        <v>2020</v>
      </c>
      <c r="B45" s="2">
        <f t="shared" ref="B45:C45" si="22">B19*7</f>
        <v>8789157.04296875</v>
      </c>
      <c r="C45" s="2">
        <f t="shared" si="22"/>
        <v>15887746</v>
      </c>
      <c r="D45" s="2">
        <f t="shared" si="4"/>
        <v>7098588.95703125</v>
      </c>
      <c r="E45" s="2">
        <v>1409968</v>
      </c>
      <c r="G45" s="2">
        <f>'Informal Economy High Estimates'!Y19</f>
        <v>115891208.5</v>
      </c>
      <c r="H45" s="4">
        <f t="shared" si="5"/>
        <v>1.2166306816966189E-2</v>
      </c>
      <c r="K45" s="1"/>
      <c r="L45" s="1">
        <v>116358160</v>
      </c>
      <c r="M45" s="1">
        <v>117768128</v>
      </c>
      <c r="N45" s="1">
        <f t="shared" si="6"/>
        <v>1409968</v>
      </c>
    </row>
    <row r="46" spans="1:14" x14ac:dyDescent="0.35">
      <c r="A46">
        <v>2021</v>
      </c>
      <c r="B46" s="2">
        <f>B20*7</f>
        <v>8278362.3125</v>
      </c>
      <c r="C46" s="2">
        <f t="shared" ref="C46" si="23">C20*7</f>
        <v>16873997</v>
      </c>
      <c r="D46" s="2">
        <f t="shared" si="4"/>
        <v>8595634.6875</v>
      </c>
      <c r="E46" s="2">
        <v>2527264</v>
      </c>
      <c r="G46" s="2">
        <f>'Informal Economy High Estimates'!Y20</f>
        <v>122314879</v>
      </c>
      <c r="H46" s="4">
        <f t="shared" si="5"/>
        <v>2.0661950701843887E-2</v>
      </c>
      <c r="K46" s="1"/>
      <c r="L46" s="1">
        <v>122809760</v>
      </c>
      <c r="M46" s="1">
        <v>125337024</v>
      </c>
      <c r="N46" s="1">
        <f t="shared" si="6"/>
        <v>2527264</v>
      </c>
    </row>
    <row r="47" spans="1:14" x14ac:dyDescent="0.35">
      <c r="A47">
        <v>2022</v>
      </c>
      <c r="B47" s="2">
        <f>B21*7</f>
        <v>5807960.67578125</v>
      </c>
      <c r="C47" s="2">
        <f>C21*7</f>
        <v>14498546.125</v>
      </c>
      <c r="D47" s="2">
        <f t="shared" si="4"/>
        <v>8690585.44921875</v>
      </c>
      <c r="E47" s="2">
        <v>2156976</v>
      </c>
      <c r="G47" s="2">
        <f>'Informal Economy High Estimates'!Y21</f>
        <v>127980814.09375</v>
      </c>
      <c r="H47" s="4">
        <f t="shared" si="5"/>
        <v>1.6853901229444804E-2</v>
      </c>
      <c r="K47" s="1"/>
      <c r="L47" s="1">
        <v>128537552</v>
      </c>
      <c r="M47" s="1">
        <v>130694528</v>
      </c>
      <c r="N47" s="1">
        <f t="shared" si="6"/>
        <v>2156976</v>
      </c>
    </row>
    <row r="48" spans="1:14" x14ac:dyDescent="0.35">
      <c r="A48">
        <v>2023</v>
      </c>
      <c r="B48" s="2">
        <f>B22*7</f>
        <v>9688570.171875</v>
      </c>
      <c r="C48" s="2">
        <f>C22*7</f>
        <v>20018185.25</v>
      </c>
      <c r="D48" s="2">
        <f t="shared" ref="D48:D49" si="24">C48-B48</f>
        <v>10329615.078125</v>
      </c>
      <c r="E48" s="2">
        <v>1672456</v>
      </c>
      <c r="G48" s="2">
        <f>'Informal Economy High Estimates'!Y22</f>
        <v>129191240.46875</v>
      </c>
      <c r="H48" s="4">
        <f>E48/G48</f>
        <v>1.2945583569998691E-2</v>
      </c>
      <c r="L48" s="1">
        <v>129432664</v>
      </c>
      <c r="M48" s="1">
        <v>131105120</v>
      </c>
      <c r="N48" s="1">
        <f t="shared" si="6"/>
        <v>1672456</v>
      </c>
    </row>
    <row r="49" spans="1:14" x14ac:dyDescent="0.35">
      <c r="A49">
        <v>2024</v>
      </c>
      <c r="B49" s="2">
        <f>B23*7</f>
        <v>4676288.955078125</v>
      </c>
      <c r="C49" s="2">
        <f>C23*7</f>
        <v>11624893</v>
      </c>
      <c r="D49" s="2">
        <f t="shared" si="24"/>
        <v>6948604.044921875</v>
      </c>
      <c r="E49" s="2">
        <v>789768</v>
      </c>
      <c r="G49" s="2">
        <f>'Informal Economy High Estimates'!Y23</f>
        <v>128071532.078125</v>
      </c>
      <c r="H49" s="4">
        <f>E49/G49</f>
        <v>6.1666163212464199E-3</v>
      </c>
      <c r="L49" s="1">
        <v>128584832</v>
      </c>
      <c r="M49" s="1">
        <v>129374600</v>
      </c>
      <c r="N49" s="1">
        <f t="shared" si="6"/>
        <v>789768</v>
      </c>
    </row>
    <row r="50" spans="1:14" x14ac:dyDescent="0.35">
      <c r="B50" s="2"/>
      <c r="C50" s="2"/>
      <c r="D50" s="2"/>
    </row>
    <row r="51" spans="1:14" x14ac:dyDescent="0.35">
      <c r="B51" s="5">
        <f>AVERAGE(B28:B49)</f>
        <v>7920400.5787464492</v>
      </c>
      <c r="C51" s="5">
        <f>AVERAGE(C28:C49)</f>
        <v>14986537.5625</v>
      </c>
      <c r="D51" s="5">
        <f>AVERAGE(D28:D49)</f>
        <v>7066136.9837535508</v>
      </c>
      <c r="E51" s="5">
        <f>AVERAGE(E28:E49)</f>
        <v>1488416</v>
      </c>
      <c r="G51" s="5">
        <f>AVERAGE(G28:G49)</f>
        <v>113794180.31764914</v>
      </c>
      <c r="H51" s="4">
        <f>AVERAGE(H28:H49)</f>
        <v>1.3056123735245083E-2</v>
      </c>
    </row>
    <row r="52" spans="1:14" x14ac:dyDescent="0.35">
      <c r="C52" s="12">
        <f>C51/B51-1</f>
        <v>0.89214389013540263</v>
      </c>
      <c r="D52" s="12">
        <f>D51/B51</f>
        <v>0.89214389013540252</v>
      </c>
      <c r="E52" s="4">
        <f>E51/D51</f>
        <v>0.21064069426083351</v>
      </c>
    </row>
    <row r="54" spans="1:14" x14ac:dyDescent="0.35">
      <c r="D54" s="5">
        <f>D51/7</f>
        <v>1009448.1405362216</v>
      </c>
    </row>
    <row r="57" spans="1:14" ht="72.5" x14ac:dyDescent="0.35">
      <c r="A57" t="s">
        <v>24</v>
      </c>
      <c r="B57" s="3" t="s">
        <v>123</v>
      </c>
      <c r="C57" s="3" t="s">
        <v>126</v>
      </c>
      <c r="D57" s="3" t="s">
        <v>219</v>
      </c>
      <c r="E57" s="3" t="s">
        <v>220</v>
      </c>
      <c r="F57" s="3"/>
      <c r="G57" s="3" t="s">
        <v>61</v>
      </c>
      <c r="H57" s="3" t="s">
        <v>62</v>
      </c>
      <c r="J57" s="3" t="s">
        <v>221</v>
      </c>
      <c r="K57" s="3" t="s">
        <v>222</v>
      </c>
      <c r="M57" s="3" t="s">
        <v>228</v>
      </c>
    </row>
    <row r="58" spans="1:14" x14ac:dyDescent="0.35">
      <c r="A58">
        <v>2003</v>
      </c>
      <c r="B58" s="4">
        <f>'Formal Economy Populations'!J2</f>
        <v>0.2847122848033905</v>
      </c>
      <c r="C58" s="4">
        <f>'Formal Economy Populations'!N2</f>
        <v>0.52549803256988525</v>
      </c>
      <c r="D58" s="4">
        <v>0.283043682575225</v>
      </c>
      <c r="E58" s="4">
        <v>0.51430320739746005</v>
      </c>
      <c r="G58" s="17">
        <f>D58-B58</f>
        <v>-1.6686022281655055E-3</v>
      </c>
      <c r="H58" s="17">
        <f>E58-C58</f>
        <v>-1.1194825172425205E-2</v>
      </c>
      <c r="J58" s="4">
        <f>'App. Chg TRU and U3 - No SE '!G2</f>
        <v>0.28137674927711487</v>
      </c>
      <c r="K58" s="4">
        <f>'App. Chg TRU and U3 - No SE '!L2</f>
        <v>0.51557987928390503</v>
      </c>
      <c r="M58" s="11">
        <f t="shared" ref="M58:M78" si="25">K58-E58</f>
        <v>1.27667188644498E-3</v>
      </c>
    </row>
    <row r="59" spans="1:14" x14ac:dyDescent="0.35">
      <c r="A59">
        <v>2004</v>
      </c>
      <c r="B59" s="4">
        <f>'Formal Economy Populations'!J3</f>
        <v>0.29178029298782349</v>
      </c>
      <c r="C59" s="4">
        <f>'Formal Economy Populations'!N3</f>
        <v>0.53166311979293823</v>
      </c>
      <c r="D59" s="4">
        <v>0.29012483358383101</v>
      </c>
      <c r="E59" s="4">
        <v>0.51703107357025102</v>
      </c>
      <c r="G59" s="17">
        <f t="shared" ref="G59:G77" si="26">D59-B59</f>
        <v>-1.6554594039924764E-3</v>
      </c>
      <c r="H59" s="17">
        <f t="shared" ref="H59:H77" si="27">E59-C59</f>
        <v>-1.4632046222687212E-2</v>
      </c>
      <c r="J59" s="4">
        <f>'App. Chg TRU and U3 - No SE '!G3</f>
        <v>0.29130923748016357</v>
      </c>
      <c r="K59" s="4">
        <f>'App. Chg TRU and U3 - No SE '!L3</f>
        <v>0.51996690034866333</v>
      </c>
      <c r="M59" s="11">
        <f t="shared" si="25"/>
        <v>2.9358267784123093E-3</v>
      </c>
    </row>
    <row r="60" spans="1:14" x14ac:dyDescent="0.35">
      <c r="A60">
        <v>2005</v>
      </c>
      <c r="B60" s="4">
        <f>'Formal Economy Populations'!J4</f>
        <v>0.2869284451007843</v>
      </c>
      <c r="C60" s="4">
        <f>'Formal Economy Populations'!N4</f>
        <v>0.52806615829467773</v>
      </c>
      <c r="D60" s="4">
        <v>0.297951340675354</v>
      </c>
      <c r="E60" s="4">
        <v>0.51625877618789595</v>
      </c>
      <c r="G60" s="17">
        <f t="shared" si="26"/>
        <v>1.1022895574569702E-2</v>
      </c>
      <c r="H60" s="17">
        <f t="shared" si="27"/>
        <v>-1.1807382106781783E-2</v>
      </c>
      <c r="J60" s="4">
        <f>'App. Chg TRU and U3 - No SE '!G4</f>
        <v>0.28922620415687561</v>
      </c>
      <c r="K60" s="4">
        <f>'App. Chg TRU and U3 - No SE '!L4</f>
        <v>0.52169764041900635</v>
      </c>
      <c r="M60" s="11">
        <f t="shared" si="25"/>
        <v>5.4388642311103963E-3</v>
      </c>
    </row>
    <row r="61" spans="1:14" x14ac:dyDescent="0.35">
      <c r="A61">
        <v>2006</v>
      </c>
      <c r="B61" s="4">
        <f>'Formal Economy Populations'!J5</f>
        <v>0.28169441223144531</v>
      </c>
      <c r="C61" s="4">
        <f>'Formal Economy Populations'!N5</f>
        <v>0.52350151538848877</v>
      </c>
      <c r="D61" s="4">
        <v>0.28872075676918002</v>
      </c>
      <c r="E61" s="4">
        <v>0.51366764307021995</v>
      </c>
      <c r="G61" s="17">
        <f t="shared" si="26"/>
        <v>7.0263445377347078E-3</v>
      </c>
      <c r="H61" s="17">
        <f t="shared" si="27"/>
        <v>-9.8338723182688215E-3</v>
      </c>
      <c r="J61" s="4">
        <f>'App. Chg TRU and U3 - No SE '!G5</f>
        <v>0.29237109422683716</v>
      </c>
      <c r="K61" s="4">
        <f>'App. Chg TRU and U3 - No SE '!L5</f>
        <v>0.52089208364486694</v>
      </c>
      <c r="M61" s="11">
        <f t="shared" si="25"/>
        <v>7.2244405746469953E-3</v>
      </c>
    </row>
    <row r="62" spans="1:14" x14ac:dyDescent="0.35">
      <c r="A62">
        <v>2007</v>
      </c>
      <c r="B62" s="4">
        <f>'Formal Economy Populations'!J6</f>
        <v>0.27797245979309082</v>
      </c>
      <c r="C62" s="4">
        <f>'Formal Economy Populations'!N6</f>
        <v>0.52188330888748169</v>
      </c>
      <c r="D62" s="4">
        <v>0.280739456415176</v>
      </c>
      <c r="E62" s="4">
        <v>0.51048570871353105</v>
      </c>
      <c r="G62" s="17">
        <f t="shared" si="26"/>
        <v>2.7669966220851827E-3</v>
      </c>
      <c r="H62" s="17">
        <f t="shared" si="27"/>
        <v>-1.1397600173950639E-2</v>
      </c>
      <c r="J62" s="4">
        <f>'App. Chg TRU and U3 - No SE '!G6</f>
        <v>0.27712327241897583</v>
      </c>
      <c r="K62" s="4">
        <f>'App. Chg TRU and U3 - No SE '!L6</f>
        <v>0.51360118389129639</v>
      </c>
      <c r="M62" s="11">
        <f t="shared" si="25"/>
        <v>3.1154751777653367E-3</v>
      </c>
    </row>
    <row r="63" spans="1:14" x14ac:dyDescent="0.35">
      <c r="A63">
        <v>2008</v>
      </c>
      <c r="B63" s="4">
        <f>'Formal Economy Populations'!J7</f>
        <v>0.29349547624588013</v>
      </c>
      <c r="C63" s="4">
        <f>'Formal Economy Populations'!N7</f>
        <v>0.53276139497756958</v>
      </c>
      <c r="D63" s="4">
        <v>0.28514841198921198</v>
      </c>
      <c r="E63" s="4">
        <v>0.51090347766876198</v>
      </c>
      <c r="G63" s="17">
        <f t="shared" si="26"/>
        <v>-8.3470642566681463E-3</v>
      </c>
      <c r="H63" s="17">
        <f t="shared" si="27"/>
        <v>-2.1857917308807595E-2</v>
      </c>
      <c r="J63" s="4">
        <f>'App. Chg TRU and U3 - No SE '!G7</f>
        <v>0.28385478258132935</v>
      </c>
      <c r="K63" s="4">
        <f>'App. Chg TRU and U3 - No SE '!L7</f>
        <v>0.51519203186035156</v>
      </c>
      <c r="M63" s="11">
        <f t="shared" si="25"/>
        <v>4.2885541915895775E-3</v>
      </c>
    </row>
    <row r="64" spans="1:14" x14ac:dyDescent="0.35">
      <c r="A64">
        <v>2009</v>
      </c>
      <c r="B64" s="4">
        <f>'Formal Economy Populations'!J8</f>
        <v>0.33613660931587219</v>
      </c>
      <c r="C64" s="4">
        <f>'Formal Economy Populations'!N8</f>
        <v>0.56512671709060669</v>
      </c>
      <c r="D64" s="4">
        <v>0.34089902043342502</v>
      </c>
      <c r="E64" s="4">
        <v>0.55015558004379195</v>
      </c>
      <c r="G64" s="17">
        <f t="shared" si="26"/>
        <v>4.7624111175528228E-3</v>
      </c>
      <c r="H64" s="17">
        <f t="shared" si="27"/>
        <v>-1.4971137046814742E-2</v>
      </c>
      <c r="J64" s="4">
        <f>'App. Chg TRU and U3 - No SE '!G8</f>
        <v>0.343788743019104</v>
      </c>
      <c r="K64" s="4">
        <f>'App. Chg TRU and U3 - No SE '!L8</f>
        <v>0.55759584903717041</v>
      </c>
      <c r="M64" s="11">
        <f t="shared" si="25"/>
        <v>7.4402689933784627E-3</v>
      </c>
    </row>
    <row r="65" spans="1:13" x14ac:dyDescent="0.35">
      <c r="A65">
        <v>2010</v>
      </c>
      <c r="B65" s="4">
        <f>'Formal Economy Populations'!J9</f>
        <v>0.34024810791015625</v>
      </c>
      <c r="C65" s="4">
        <f>'Formal Economy Populations'!N9</f>
        <v>0.57229065895080566</v>
      </c>
      <c r="D65" s="4">
        <v>0.34122577309608398</v>
      </c>
      <c r="E65" s="4">
        <v>0.55522775650024403</v>
      </c>
      <c r="G65" s="17">
        <f t="shared" si="26"/>
        <v>9.776651859277341E-4</v>
      </c>
      <c r="H65" s="17">
        <f t="shared" si="27"/>
        <v>-1.7062902450561634E-2</v>
      </c>
      <c r="J65" s="4">
        <f>'App. Chg TRU and U3 - No SE '!G9</f>
        <v>0.33892005681991577</v>
      </c>
      <c r="K65" s="4">
        <f>'App. Chg TRU and U3 - No SE '!L9</f>
        <v>0.56114667654037476</v>
      </c>
      <c r="M65" s="11">
        <f t="shared" si="25"/>
        <v>5.9189200401307263E-3</v>
      </c>
    </row>
    <row r="66" spans="1:13" x14ac:dyDescent="0.35">
      <c r="A66">
        <v>2011</v>
      </c>
      <c r="B66" s="4">
        <f>'Formal Economy Populations'!J10</f>
        <v>0.33790287375450134</v>
      </c>
      <c r="C66" s="4">
        <f>'Formal Economy Populations'!N10</f>
        <v>0.57472860813140869</v>
      </c>
      <c r="D66" s="4">
        <v>0.32947653532028098</v>
      </c>
      <c r="E66" s="4">
        <v>0.55071830749511697</v>
      </c>
      <c r="G66" s="17">
        <f t="shared" si="26"/>
        <v>-8.4263384342203596E-3</v>
      </c>
      <c r="H66" s="17">
        <f t="shared" si="27"/>
        <v>-2.4010300636291726E-2</v>
      </c>
      <c r="J66" s="4">
        <f>'App. Chg TRU and U3 - No SE '!G10</f>
        <v>0.33701732754707336</v>
      </c>
      <c r="K66" s="4">
        <f>'App. Chg TRU and U3 - No SE '!L10</f>
        <v>0.56568866968154907</v>
      </c>
      <c r="M66" s="11">
        <f t="shared" si="25"/>
        <v>1.4970362186432107E-2</v>
      </c>
    </row>
    <row r="67" spans="1:13" x14ac:dyDescent="0.35">
      <c r="A67">
        <v>2012</v>
      </c>
      <c r="B67" s="4">
        <f>'Formal Economy Populations'!J11</f>
        <v>0.33263334631919861</v>
      </c>
      <c r="C67" s="4">
        <f>'Formal Economy Populations'!N11</f>
        <v>0.57410955429077148</v>
      </c>
      <c r="D67" s="4">
        <v>0.330465048551559</v>
      </c>
      <c r="E67" s="4">
        <v>0.56309145689010598</v>
      </c>
      <c r="G67" s="17">
        <f t="shared" si="26"/>
        <v>-2.1682977676396042E-3</v>
      </c>
      <c r="H67" s="17">
        <f t="shared" si="27"/>
        <v>-1.1018097400665505E-2</v>
      </c>
      <c r="J67" s="4">
        <f>'App. Chg TRU and U3 - No SE '!G11</f>
        <v>0.33481872081756592</v>
      </c>
      <c r="K67" s="4">
        <f>'App. Chg TRU and U3 - No SE '!L11</f>
        <v>0.5691760778427124</v>
      </c>
      <c r="M67" s="11">
        <f t="shared" si="25"/>
        <v>6.0846209526064232E-3</v>
      </c>
    </row>
    <row r="68" spans="1:13" x14ac:dyDescent="0.35">
      <c r="A68">
        <v>2013</v>
      </c>
      <c r="B68" s="4">
        <f>'Formal Economy Populations'!J12</f>
        <v>0.31993573904037476</v>
      </c>
      <c r="C68" s="4">
        <f>'Formal Economy Populations'!N12</f>
        <v>0.56893748044967651</v>
      </c>
      <c r="D68" s="4">
        <v>0.31798794865608199</v>
      </c>
      <c r="E68" s="4">
        <v>0.55538362264633101</v>
      </c>
      <c r="G68" s="17">
        <f t="shared" si="26"/>
        <v>-1.9477903842927691E-3</v>
      </c>
      <c r="H68" s="17">
        <f t="shared" si="27"/>
        <v>-1.3553857803345504E-2</v>
      </c>
      <c r="J68" s="4">
        <f>'App. Chg TRU and U3 - No SE '!G12</f>
        <v>0.32435208559036255</v>
      </c>
      <c r="K68" s="4">
        <f>'App. Chg TRU and U3 - No SE '!L12</f>
        <v>0.56256002187728882</v>
      </c>
      <c r="M68" s="11">
        <f t="shared" si="25"/>
        <v>7.1763992309578084E-3</v>
      </c>
    </row>
    <row r="69" spans="1:13" x14ac:dyDescent="0.35">
      <c r="A69">
        <v>2014</v>
      </c>
      <c r="B69" s="4">
        <f>'Formal Economy Populations'!J13</f>
        <v>0.30830341577529907</v>
      </c>
      <c r="C69" s="4">
        <f>'Formal Economy Populations'!N13</f>
        <v>0.56411635875701904</v>
      </c>
      <c r="D69" s="4">
        <v>0.31614589691162098</v>
      </c>
      <c r="E69" s="4">
        <v>0.55449712276458696</v>
      </c>
      <c r="G69" s="17">
        <f t="shared" si="26"/>
        <v>7.8424811363219105E-3</v>
      </c>
      <c r="H69" s="17">
        <f t="shared" si="27"/>
        <v>-9.6192359924320847E-3</v>
      </c>
      <c r="J69" s="4">
        <f>'App. Chg TRU and U3 - No SE '!G13</f>
        <v>0.31051343679428101</v>
      </c>
      <c r="K69" s="4">
        <f>'App. Chg TRU and U3 - No SE '!L13</f>
        <v>0.5569608211517334</v>
      </c>
      <c r="M69" s="11">
        <f t="shared" si="25"/>
        <v>2.4636983871464402E-3</v>
      </c>
    </row>
    <row r="70" spans="1:13" x14ac:dyDescent="0.35">
      <c r="A70">
        <v>2015</v>
      </c>
      <c r="B70" s="4">
        <f>'Formal Economy Populations'!J14</f>
        <v>0.28958746790885925</v>
      </c>
      <c r="C70" s="4">
        <f>'Formal Economy Populations'!N14</f>
        <v>0.55400389432907104</v>
      </c>
      <c r="D70" s="4">
        <v>0.31990829110145502</v>
      </c>
      <c r="E70" s="4">
        <v>0.54869294166564897</v>
      </c>
      <c r="G70" s="17">
        <f t="shared" si="26"/>
        <v>3.0320823192595769E-2</v>
      </c>
      <c r="H70" s="17">
        <f t="shared" si="27"/>
        <v>-5.3109526634220749E-3</v>
      </c>
      <c r="J70" s="4">
        <f>'App. Chg TRU and U3 - No SE '!G14</f>
        <v>0.31013953685760498</v>
      </c>
      <c r="K70" s="4">
        <f>'App. Chg TRU and U3 - No SE '!L14</f>
        <v>0.5509188175201416</v>
      </c>
      <c r="M70" s="11">
        <f t="shared" si="25"/>
        <v>2.2258758544926316E-3</v>
      </c>
    </row>
    <row r="71" spans="1:13" x14ac:dyDescent="0.35">
      <c r="A71">
        <v>2016</v>
      </c>
      <c r="B71" s="4">
        <f>'Formal Economy Populations'!J15</f>
        <v>0.27817338705062866</v>
      </c>
      <c r="C71" s="4">
        <f>'Formal Economy Populations'!N15</f>
        <v>0.54555469751358032</v>
      </c>
      <c r="D71" s="4">
        <v>0.28804111480712802</v>
      </c>
      <c r="E71" s="4">
        <v>0.53545773029327304</v>
      </c>
      <c r="G71" s="17">
        <f t="shared" si="26"/>
        <v>9.867727756499356E-3</v>
      </c>
      <c r="H71" s="17">
        <f t="shared" si="27"/>
        <v>-1.0096967220307285E-2</v>
      </c>
      <c r="J71" s="4">
        <f>'App. Chg TRU and U3 - No SE '!G15</f>
        <v>0.28913024067878723</v>
      </c>
      <c r="K71" s="4">
        <f>'App. Chg TRU and U3 - No SE '!L15</f>
        <v>0.54084694385528564</v>
      </c>
      <c r="M71" s="11">
        <f t="shared" si="25"/>
        <v>5.3892135620126069E-3</v>
      </c>
    </row>
    <row r="72" spans="1:13" x14ac:dyDescent="0.35">
      <c r="A72">
        <v>2017</v>
      </c>
      <c r="B72" s="4">
        <f>'Formal Economy Populations'!J16</f>
        <v>0.26358139514923096</v>
      </c>
      <c r="C72" s="4">
        <f>'Formal Economy Populations'!N16</f>
        <v>0.53593027591705322</v>
      </c>
      <c r="D72" s="4">
        <v>0.28032526373863198</v>
      </c>
      <c r="E72" s="4">
        <v>0.52686625719070401</v>
      </c>
      <c r="G72" s="17">
        <f t="shared" si="26"/>
        <v>1.6743868589401023E-2</v>
      </c>
      <c r="H72" s="17">
        <f t="shared" si="27"/>
        <v>-9.06401872634921E-3</v>
      </c>
      <c r="J72" s="4">
        <f>'App. Chg TRU and U3 - No SE '!G16</f>
        <v>0.27351438999176025</v>
      </c>
      <c r="K72" s="4">
        <f>'App. Chg TRU and U3 - No SE '!L16</f>
        <v>0.5321277379989624</v>
      </c>
      <c r="M72" s="11">
        <f t="shared" si="25"/>
        <v>5.2614808082583897E-3</v>
      </c>
    </row>
    <row r="73" spans="1:13" x14ac:dyDescent="0.35">
      <c r="A73">
        <v>2018</v>
      </c>
      <c r="B73" s="4">
        <f>'Formal Economy Populations'!J17</f>
        <v>0.26570814847946167</v>
      </c>
      <c r="C73" s="4">
        <f>'Formal Economy Populations'!N17</f>
        <v>0.53722727298736572</v>
      </c>
      <c r="D73" s="4">
        <v>0.28547450900077798</v>
      </c>
      <c r="E73" s="4">
        <v>0.53027671575546198</v>
      </c>
      <c r="G73" s="17">
        <f t="shared" si="26"/>
        <v>1.9766360521316306E-2</v>
      </c>
      <c r="H73" s="17">
        <f t="shared" si="27"/>
        <v>-6.9505572319037423E-3</v>
      </c>
      <c r="J73" s="4">
        <f>'App. Chg TRU and U3 - No SE '!G17</f>
        <v>0.28099575638771057</v>
      </c>
      <c r="K73" s="4">
        <f>'App. Chg TRU and U3 - No SE '!L17</f>
        <v>0.53387439250946045</v>
      </c>
      <c r="M73" s="11">
        <f t="shared" si="25"/>
        <v>3.5976767539984689E-3</v>
      </c>
    </row>
    <row r="74" spans="1:13" x14ac:dyDescent="0.35">
      <c r="A74">
        <v>2019</v>
      </c>
      <c r="B74" s="4">
        <f>'Formal Economy Populations'!J18</f>
        <v>0.25036245584487915</v>
      </c>
      <c r="C74" s="4">
        <f>'Formal Economy Populations'!N18</f>
        <v>0.525840163230896</v>
      </c>
      <c r="D74" s="4">
        <v>0.23650190234184201</v>
      </c>
      <c r="E74" s="4">
        <v>0.50258815288543701</v>
      </c>
      <c r="G74" s="17">
        <f t="shared" si="26"/>
        <v>-1.3860553503037137E-2</v>
      </c>
      <c r="H74" s="17">
        <f t="shared" si="27"/>
        <v>-2.3252010345458984E-2</v>
      </c>
      <c r="J74" s="4">
        <f>'App. Chg TRU and U3 - No SE '!G18</f>
        <v>0.24763205647468567</v>
      </c>
      <c r="K74" s="4">
        <f>'App. Chg TRU and U3 - No SE '!L18</f>
        <v>0.51747316122055054</v>
      </c>
      <c r="M74" s="11">
        <f t="shared" si="25"/>
        <v>1.4885008335113525E-2</v>
      </c>
    </row>
    <row r="75" spans="1:13" x14ac:dyDescent="0.35">
      <c r="A75">
        <v>2020</v>
      </c>
      <c r="B75" s="4">
        <f>'Formal Economy Populations'!J19</f>
        <v>0.28890341520309448</v>
      </c>
      <c r="C75" s="4">
        <f>'Formal Economy Populations'!N19</f>
        <v>0.55914580821990967</v>
      </c>
      <c r="D75" s="4">
        <v>0.29620328545570301</v>
      </c>
      <c r="E75" s="4">
        <v>0.54745244979858299</v>
      </c>
      <c r="G75" s="17">
        <f t="shared" si="26"/>
        <v>7.2998702526085313E-3</v>
      </c>
      <c r="H75" s="17">
        <f t="shared" si="27"/>
        <v>-1.1693358421326683E-2</v>
      </c>
      <c r="J75" s="4">
        <f>'App. Chg TRU and U3 - No SE '!G19</f>
        <v>0.29620859026908875</v>
      </c>
      <c r="K75" s="4">
        <f>'App. Chg TRU and U3 - No SE '!L19</f>
        <v>0.55287051200866699</v>
      </c>
      <c r="M75" s="11">
        <f t="shared" si="25"/>
        <v>5.418062210084007E-3</v>
      </c>
    </row>
    <row r="76" spans="1:13" x14ac:dyDescent="0.35">
      <c r="A76">
        <v>2021</v>
      </c>
      <c r="B76" s="4">
        <f>'Formal Economy Populations'!J20</f>
        <v>0.2530784010887146</v>
      </c>
      <c r="C76" s="4">
        <f>'Formal Economy Populations'!N20</f>
        <v>0.53824567794799805</v>
      </c>
      <c r="D76" s="4">
        <v>0.26210916042327798</v>
      </c>
      <c r="E76" s="4">
        <v>0.52034735679626398</v>
      </c>
      <c r="G76" s="17">
        <f t="shared" si="26"/>
        <v>9.0307593345633763E-3</v>
      </c>
      <c r="H76" s="17">
        <f t="shared" si="27"/>
        <v>-1.7898321151734065E-2</v>
      </c>
      <c r="J76" s="4">
        <f>'App. Chg TRU and U3 - No SE '!G20</f>
        <v>0.25912898778915405</v>
      </c>
      <c r="K76" s="4">
        <f>'App. Chg TRU and U3 - No SE '!L20</f>
        <v>0.53001892566680908</v>
      </c>
      <c r="M76" s="11">
        <f t="shared" si="25"/>
        <v>9.6715688705450997E-3</v>
      </c>
    </row>
    <row r="77" spans="1:13" x14ac:dyDescent="0.35">
      <c r="A77">
        <v>2022</v>
      </c>
      <c r="B77" s="4">
        <f>'Formal Economy Populations'!J21</f>
        <v>0.23382087051868439</v>
      </c>
      <c r="C77" s="4">
        <f>'Formal Economy Populations'!N21</f>
        <v>0.52212214469909668</v>
      </c>
      <c r="D77" s="4">
        <v>0.24330919981002799</v>
      </c>
      <c r="E77" s="4">
        <v>0.50471884012222201</v>
      </c>
      <c r="G77" s="17">
        <f t="shared" si="26"/>
        <v>9.4883292913436057E-3</v>
      </c>
      <c r="H77" s="17">
        <f t="shared" si="27"/>
        <v>-1.7403304576874667E-2</v>
      </c>
      <c r="J77" s="4">
        <f>'App. Chg TRU and U3 - No SE '!G21</f>
        <v>0.23320570588111877</v>
      </c>
      <c r="K77" s="4">
        <f>'App. Chg TRU and U3 - No SE '!L21</f>
        <v>0.5128929615020752</v>
      </c>
      <c r="M77" s="11">
        <f t="shared" si="25"/>
        <v>8.1741213798531831E-3</v>
      </c>
    </row>
    <row r="78" spans="1:13" x14ac:dyDescent="0.35">
      <c r="A78">
        <v>2023</v>
      </c>
      <c r="B78" s="4">
        <f>'Formal Economy Populations'!J22</f>
        <v>0.23368838429450989</v>
      </c>
      <c r="C78" s="4">
        <f>'Formal Economy Populations'!N22</f>
        <v>0.51905727386474609</v>
      </c>
      <c r="D78" s="4">
        <v>0.25834178924560502</v>
      </c>
      <c r="E78" s="4">
        <v>0.50865900516509999</v>
      </c>
      <c r="G78" s="17">
        <f t="shared" ref="G78" si="28">D78-B78</f>
        <v>2.4653404951095137E-2</v>
      </c>
      <c r="H78" s="17">
        <f t="shared" ref="H78" si="29">E78-C78</f>
        <v>-1.0398268699646107E-2</v>
      </c>
      <c r="J78" s="4">
        <f>'App. Chg TRU and U3 - No SE '!G22</f>
        <v>0.24840652942657471</v>
      </c>
      <c r="K78" s="4">
        <f>'App. Chg TRU and U3 - No SE '!L22</f>
        <v>0.51492685079574585</v>
      </c>
      <c r="M78" s="11">
        <f t="shared" si="25"/>
        <v>6.267845630645863E-3</v>
      </c>
    </row>
    <row r="79" spans="1:13" x14ac:dyDescent="0.35">
      <c r="A79">
        <v>2024</v>
      </c>
      <c r="B79" s="4">
        <f>'Formal Economy Populations'!J23</f>
        <v>0.24393489956855774</v>
      </c>
      <c r="C79" s="4">
        <f>'Formal Economy Populations'!N23</f>
        <v>0.52543902397155762</v>
      </c>
      <c r="D79" s="4">
        <v>0.25619056820869401</v>
      </c>
      <c r="E79" s="4">
        <v>0.51811379194259599</v>
      </c>
      <c r="G79" s="17">
        <f>D79-B79</f>
        <v>1.2255668640136275E-2</v>
      </c>
      <c r="H79" s="17">
        <f>E79-C79</f>
        <v>-7.3252320289616257E-3</v>
      </c>
      <c r="J79" s="4">
        <f>'App. Chg TRU and U3 - No SE '!G23</f>
        <v>0.24888977408409119</v>
      </c>
      <c r="K79" s="4">
        <f>'App. Chg TRU and U3 - No SE '!L23</f>
        <v>0.52105545997619629</v>
      </c>
      <c r="M79" s="11">
        <f>K79-E79</f>
        <v>2.9416680336002976E-3</v>
      </c>
    </row>
    <row r="80" spans="1:13" x14ac:dyDescent="0.35">
      <c r="B80" s="4"/>
      <c r="C80" s="4"/>
      <c r="D80" s="4"/>
      <c r="E80" s="4"/>
      <c r="G80" s="17"/>
      <c r="H80" s="17"/>
    </row>
    <row r="81" spans="1:14" x14ac:dyDescent="0.35">
      <c r="G81" s="17">
        <f t="shared" ref="G81:J81" si="30">AVERAGE(G58:G79)</f>
        <v>6.1705227602607019E-3</v>
      </c>
      <c r="H81" s="17">
        <f t="shared" si="30"/>
        <v>-1.3197825713591677E-2</v>
      </c>
      <c r="I81" s="17"/>
      <c r="J81" s="17">
        <f t="shared" si="30"/>
        <v>0.29054196720773523</v>
      </c>
      <c r="K81" s="17">
        <f>AVERAGE(K58:K79)</f>
        <v>0.53577561811967334</v>
      </c>
      <c r="M81" s="11">
        <f>AVERAGE(M58:M79)</f>
        <v>6.007573821328438E-3</v>
      </c>
    </row>
    <row r="82" spans="1:14" x14ac:dyDescent="0.35">
      <c r="G82" s="17"/>
      <c r="H82" s="17"/>
      <c r="J82" s="17"/>
      <c r="K82" s="17"/>
      <c r="M82" s="11"/>
      <c r="N82" s="11"/>
    </row>
    <row r="83" spans="1:14" x14ac:dyDescent="0.35">
      <c r="M83" s="11"/>
      <c r="N83" s="11"/>
    </row>
    <row r="84" spans="1:14" x14ac:dyDescent="0.35">
      <c r="A84" t="s">
        <v>223</v>
      </c>
      <c r="M84" s="11"/>
      <c r="N84" s="11"/>
    </row>
    <row r="85" spans="1:14" x14ac:dyDescent="0.35">
      <c r="M85" s="11"/>
      <c r="N85" s="11"/>
    </row>
    <row r="86" spans="1:14" x14ac:dyDescent="0.35">
      <c r="M86" s="11"/>
      <c r="N86" s="11"/>
    </row>
    <row r="87" spans="1:14" x14ac:dyDescent="0.35">
      <c r="M87" s="11"/>
      <c r="N87" s="11"/>
    </row>
    <row r="88" spans="1:14" x14ac:dyDescent="0.35">
      <c r="M88" s="11"/>
      <c r="N88" s="11"/>
    </row>
    <row r="89" spans="1:14" x14ac:dyDescent="0.35">
      <c r="M89" s="11"/>
      <c r="N89" s="11"/>
    </row>
    <row r="90" spans="1:14" x14ac:dyDescent="0.35">
      <c r="M90" s="11"/>
      <c r="N90" s="11"/>
    </row>
    <row r="91" spans="1:14" x14ac:dyDescent="0.35">
      <c r="M91" s="11"/>
      <c r="N91" s="11"/>
    </row>
    <row r="92" spans="1:14" x14ac:dyDescent="0.35">
      <c r="M92" s="11"/>
      <c r="N92" s="11"/>
    </row>
    <row r="93" spans="1:14" x14ac:dyDescent="0.35">
      <c r="M93" s="11"/>
      <c r="N93" s="11"/>
    </row>
    <row r="94" spans="1:14" x14ac:dyDescent="0.35">
      <c r="M94" s="11"/>
      <c r="N94" s="11"/>
    </row>
    <row r="95" spans="1:14" x14ac:dyDescent="0.35">
      <c r="M95" s="11"/>
      <c r="N95" s="11"/>
    </row>
    <row r="96" spans="1:14" x14ac:dyDescent="0.35">
      <c r="M96" s="11"/>
      <c r="N96" s="11"/>
    </row>
    <row r="97" spans="13:14" x14ac:dyDescent="0.35">
      <c r="M97" s="11"/>
      <c r="N97" s="11"/>
    </row>
    <row r="98" spans="13:14" x14ac:dyDescent="0.35">
      <c r="M98" s="11"/>
      <c r="N98" s="11"/>
    </row>
    <row r="99" spans="13:14" x14ac:dyDescent="0.35">
      <c r="M99" s="11"/>
      <c r="N99" s="11"/>
    </row>
    <row r="100" spans="13:14" x14ac:dyDescent="0.35">
      <c r="M100" s="11"/>
      <c r="N100" s="11"/>
    </row>
    <row r="101" spans="13:14" x14ac:dyDescent="0.35">
      <c r="M101" s="11"/>
      <c r="N101" s="11"/>
    </row>
    <row r="102" spans="13:14" x14ac:dyDescent="0.35">
      <c r="M102" s="11"/>
      <c r="N102" s="11"/>
    </row>
    <row r="103" spans="13:14" x14ac:dyDescent="0.35">
      <c r="M103" s="11"/>
      <c r="N103" s="11"/>
    </row>
    <row r="104" spans="13:14" x14ac:dyDescent="0.35">
      <c r="M104" s="11"/>
      <c r="N104" s="11"/>
    </row>
    <row r="105" spans="13:14" x14ac:dyDescent="0.35">
      <c r="M105" s="11"/>
      <c r="N105" s="11"/>
    </row>
    <row r="106" spans="13:14" x14ac:dyDescent="0.35">
      <c r="M106" s="11"/>
      <c r="N106" s="11"/>
    </row>
    <row r="107" spans="13:14" x14ac:dyDescent="0.35">
      <c r="M107" s="11"/>
      <c r="N107" s="11"/>
    </row>
    <row r="108" spans="13:14" x14ac:dyDescent="0.35">
      <c r="M108" s="11"/>
      <c r="N108" s="11"/>
    </row>
    <row r="109" spans="13:14" x14ac:dyDescent="0.35">
      <c r="M109" s="11"/>
      <c r="N109" s="11"/>
    </row>
    <row r="110" spans="13:14" x14ac:dyDescent="0.35">
      <c r="M110" s="11"/>
      <c r="N110" s="11"/>
    </row>
    <row r="111" spans="13:14" x14ac:dyDescent="0.35">
      <c r="M111" s="11"/>
      <c r="N111" s="11"/>
    </row>
    <row r="112" spans="13:14" x14ac:dyDescent="0.35">
      <c r="M112" s="11"/>
      <c r="N112" s="11"/>
    </row>
    <row r="113" spans="13:14" x14ac:dyDescent="0.35">
      <c r="M113" s="11"/>
      <c r="N113" s="11"/>
    </row>
    <row r="114" spans="13:14" x14ac:dyDescent="0.35">
      <c r="M114" s="11"/>
      <c r="N114" s="11"/>
    </row>
    <row r="115" spans="13:14" x14ac:dyDescent="0.35">
      <c r="M115" s="11"/>
      <c r="N115" s="11"/>
    </row>
    <row r="116" spans="13:14" x14ac:dyDescent="0.35">
      <c r="M116" s="11"/>
      <c r="N116" s="11"/>
    </row>
    <row r="117" spans="13:14" x14ac:dyDescent="0.35">
      <c r="M117" s="11"/>
      <c r="N117" s="11"/>
    </row>
    <row r="118" spans="13:14" x14ac:dyDescent="0.35">
      <c r="M118" s="11"/>
      <c r="N118" s="11"/>
    </row>
    <row r="119" spans="13:14" x14ac:dyDescent="0.35">
      <c r="M119" s="11"/>
      <c r="N119" s="11"/>
    </row>
    <row r="120" spans="13:14" x14ac:dyDescent="0.35">
      <c r="M120" s="11"/>
      <c r="N120" s="11"/>
    </row>
    <row r="121" spans="13:14" x14ac:dyDescent="0.35">
      <c r="M121" s="11"/>
      <c r="N121" s="11"/>
    </row>
    <row r="122" spans="13:14" x14ac:dyDescent="0.35">
      <c r="M122" s="11"/>
      <c r="N122" s="11"/>
    </row>
    <row r="123" spans="13:14" x14ac:dyDescent="0.35">
      <c r="M123" s="11"/>
      <c r="N123" s="11"/>
    </row>
    <row r="124" spans="13:14" x14ac:dyDescent="0.35">
      <c r="M124" s="11"/>
      <c r="N124" s="11"/>
    </row>
    <row r="125" spans="13:14" x14ac:dyDescent="0.35">
      <c r="M125" s="11"/>
      <c r="N125" s="11"/>
    </row>
    <row r="126" spans="13:14" x14ac:dyDescent="0.35">
      <c r="M126" s="11"/>
      <c r="N126" s="11"/>
    </row>
    <row r="127" spans="13:14" x14ac:dyDescent="0.35">
      <c r="M127" s="11"/>
      <c r="N127" s="11"/>
    </row>
    <row r="128" spans="13:14" x14ac:dyDescent="0.35">
      <c r="M128" s="11"/>
      <c r="N128" s="11"/>
    </row>
    <row r="129" spans="13:14" x14ac:dyDescent="0.35">
      <c r="M129" s="11"/>
      <c r="N129" s="11"/>
    </row>
    <row r="130" spans="13:14" x14ac:dyDescent="0.35">
      <c r="M130" s="11"/>
      <c r="N130" s="11"/>
    </row>
    <row r="131" spans="13:14" x14ac:dyDescent="0.35">
      <c r="M131" s="11"/>
      <c r="N131" s="11"/>
    </row>
    <row r="132" spans="13:14" x14ac:dyDescent="0.35">
      <c r="M132" s="11"/>
      <c r="N132" s="1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Formal Economy Populations</vt:lpstr>
      <vt:lpstr>Informal Economy Low Estimates </vt:lpstr>
      <vt:lpstr>Informal Economy High Estimates</vt:lpstr>
      <vt:lpstr>TRU with Informal Economy</vt:lpstr>
      <vt:lpstr>Demographics Overrepresentation</vt:lpstr>
      <vt:lpstr>Occupations</vt:lpstr>
      <vt:lpstr>App. Chg TRU and U3 - No SE </vt:lpstr>
      <vt:lpstr>App. Chg in TRU - with Self-Emp</vt:lpstr>
      <vt:lpstr>Selling Goods Robustness Check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Dassen</dc:creator>
  <cp:lastModifiedBy>Santiago Dassen</cp:lastModifiedBy>
  <cp:lastPrinted>2025-09-15T20:26:41Z</cp:lastPrinted>
  <dcterms:created xsi:type="dcterms:W3CDTF">2023-03-30T15:08:30Z</dcterms:created>
  <dcterms:modified xsi:type="dcterms:W3CDTF">2025-09-19T15:47:43Z</dcterms:modified>
</cp:coreProperties>
</file>