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9"/>
  <workbookPr/>
  <mc:AlternateContent xmlns:mc="http://schemas.openxmlformats.org/markup-compatibility/2006">
    <mc:Choice Requires="x15">
      <x15ac:absPath xmlns:x15ac="http://schemas.microsoft.com/office/spreadsheetml/2010/11/ac" url="https://netorgft8825036.sharepoint.com/sites/heynannylyTEAMUpdates/Shared Documents/Sales/05_Akquise/07_Präsentationen/RoI Calculator/"/>
    </mc:Choice>
  </mc:AlternateContent>
  <xr:revisionPtr revIDLastSave="0" documentId="8_{0715990E-E9FA-4497-A1BF-25AE78717C90}" xr6:coauthVersionLast="47" xr6:coauthVersionMax="47" xr10:uidLastSave="{00000000-0000-0000-0000-000000000000}"/>
  <bookViews>
    <workbookView xWindow="240" yWindow="740" windowWidth="20580" windowHeight="16180" xr2:uid="{00000000-000D-0000-FFFF-FFFF00000000}"/>
  </bookViews>
  <sheets>
    <sheet name="Calculator Fehlzeiten" sheetId="1" r:id="rId1"/>
    <sheet name="Calculator Fluktuation" sheetId="5" r:id="rId2"/>
    <sheet name="Referenze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5" l="1"/>
  <c r="C10" i="5"/>
  <c r="C14" i="5"/>
  <c r="C12" i="5" l="1"/>
  <c r="C11" i="5"/>
  <c r="C13" i="5" s="1"/>
  <c r="J4" i="3" s="1"/>
  <c r="J5" i="3" s="1"/>
  <c r="J6" i="3" s="1"/>
  <c r="J7" i="3" s="1"/>
  <c r="J8" i="3" s="1"/>
  <c r="J9" i="3" s="1"/>
  <c r="J10" i="3" s="1"/>
  <c r="J11" i="3" s="1"/>
  <c r="J12" i="3" s="1"/>
  <c r="J13" i="3" s="1"/>
  <c r="J14" i="3" s="1"/>
  <c r="J15" i="3" s="1"/>
  <c r="C17" i="5"/>
  <c r="C12" i="1"/>
  <c r="C13" i="1"/>
  <c r="C10" i="1"/>
  <c r="C11" i="1" s="1"/>
  <c r="C15" i="1" l="1"/>
  <c r="C17" i="1"/>
  <c r="C18" i="5"/>
  <c r="C16" i="5"/>
  <c r="G4" i="3"/>
  <c r="C16" i="1"/>
  <c r="G5" i="3"/>
  <c r="G6" i="3" s="1"/>
  <c r="G7" i="3" s="1"/>
  <c r="G8" i="3" s="1"/>
  <c r="G9" i="3" s="1"/>
  <c r="G10" i="3" s="1"/>
  <c r="G11" i="3" s="1"/>
  <c r="G12" i="3" s="1"/>
  <c r="G13" i="3" s="1"/>
  <c r="G14" i="3" s="1"/>
  <c r="G15" i="3" s="1"/>
</calcChain>
</file>

<file path=xl/sharedStrings.xml><?xml version="1.0" encoding="utf-8"?>
<sst xmlns="http://schemas.openxmlformats.org/spreadsheetml/2006/main" count="31" uniqueCount="26">
  <si>
    <r>
      <rPr>
        <sz val="12"/>
        <color rgb="FF000000"/>
        <rFont val="Helvetica"/>
      </rPr>
      <t xml:space="preserve">Mit unserem </t>
    </r>
    <r>
      <rPr>
        <b/>
        <sz val="12"/>
        <color rgb="FF000000"/>
        <rFont val="Helvetica"/>
      </rPr>
      <t>Fehlzeitenrechner</t>
    </r>
    <r>
      <rPr>
        <sz val="12"/>
        <color rgb="FF000000"/>
        <rFont val="Helvetica"/>
      </rPr>
      <t xml:space="preserve"> erhalten Sie in wenigen Sekunden eine erste Schätzung, wie hoch die Kosten durch Fehltage in Ihrem Unternehmen ausfallen. Tragen Sie hierzu einfach die </t>
    </r>
    <r>
      <rPr>
        <b/>
        <u/>
        <sz val="12"/>
        <color rgb="FF000000"/>
        <rFont val="Helvetica"/>
      </rPr>
      <t>Anzahl Ihrer Mitarbeitenden</t>
    </r>
    <r>
      <rPr>
        <sz val="12"/>
        <color rgb="FF000000"/>
        <rFont val="Helvetica"/>
      </rPr>
      <t xml:space="preserve"> ein und wählen Sie einen groben Durchschnittswert für den </t>
    </r>
    <r>
      <rPr>
        <b/>
        <u/>
        <sz val="12"/>
        <color rgb="FF000000"/>
        <rFont val="Helvetica"/>
      </rPr>
      <t>Produktivitätsausfall pro Fehltag</t>
    </r>
    <r>
      <rPr>
        <sz val="12"/>
        <color rgb="FF000000"/>
        <rFont val="Helvetica"/>
      </rPr>
      <t xml:space="preserve"> - so sehen Sie, nach wie vielen Monaten sich unser breites Angebot von heycare bereits rentiert. </t>
    </r>
  </si>
  <si>
    <t>Anzahl Mitarbeitende:</t>
  </si>
  <si>
    <t>Produktivitätsausfall pro MA pro Tag:</t>
  </si>
  <si>
    <t>Anzahl Fehltage*:</t>
  </si>
  <si>
    <t>Produktivitätsausfall p.a.:</t>
  </si>
  <si>
    <t>Einsparung durch heycare:</t>
  </si>
  <si>
    <t>Kosten heycare p.a.:</t>
  </si>
  <si>
    <t>Einsparung durch Produktivitätssteigerung p.a.**:</t>
  </si>
  <si>
    <t>Amortisierung nach Monaten:</t>
  </si>
  <si>
    <t>Return on Invest für jeden investierten Euro:</t>
  </si>
  <si>
    <t>* Ausgegangen wird von 5 Fehltagen bedingt durch Betreuungsengpässe und mentale Belastungen je MA p.a..(Quellen: Bundesamt für Statistik (2023), Techniker Krankenkasse (2022), Bundesministerium für Gesundheit (2025) anhand der Sonderurlaubstage durch Kindeskrankheit, Anteil der Mitarbeitenden mit Kindern im schulpflichtigen Alter oder Jünger und Sonderurlaubstagen durch pflegebedürftige Angehörige sowie dem Anteil der Mitarbeitenden mit häuslich pflegebedürftigen Angehörigen)</t>
  </si>
  <si>
    <t>** Bei nur 10% angenommener Nutzung und jeweils ebenfalls nur 2 eingesparten Fehltagen je Nutzer, verrechnet mit dem ungefähren jährlichen Preis für heycare inklusive aller Module (Childcare, Eldercare, Petcare und Mentalcare).</t>
  </si>
  <si>
    <r>
      <rPr>
        <sz val="12"/>
        <color rgb="FF000000"/>
        <rFont val="Helvetica"/>
      </rPr>
      <t xml:space="preserve">Mit unserem </t>
    </r>
    <r>
      <rPr>
        <b/>
        <sz val="12"/>
        <color rgb="FF000000"/>
        <rFont val="Helvetica"/>
      </rPr>
      <t>Fluktuationsrechner</t>
    </r>
    <r>
      <rPr>
        <sz val="12"/>
        <color rgb="FF000000"/>
        <rFont val="Helvetica"/>
      </rPr>
      <t xml:space="preserve"> erhalten Sie in wenigen Sekunden eine erste Schätzung, wie hoch die Kosten durch Mitarbeiterfluktiation in Ihrem Unternehmen ausfallen. Tragen Sie hierzu einfach die Anzahl Ihrer Mitarbeitenden ein und wählen Sie einen groben Durchschnittswert für Ihre Firmeninterne Fluktuation - so sehen Sie, nach wie vielen Monaten sich unser breites Angebot von heycare bereits rentiert. </t>
    </r>
  </si>
  <si>
    <t xml:space="preserve">Angenommene Fluktuation: </t>
  </si>
  <si>
    <t>Anzahl fluktuierende MA p.a.:</t>
  </si>
  <si>
    <t>Anzahl fluktuierende MA bei 11% erhöhter Mitarbeiterbindung:</t>
  </si>
  <si>
    <t>Fluktuationskosten p.a.*:</t>
  </si>
  <si>
    <t>Einsparung durch Fluktuationsverringerung p.a.**:</t>
  </si>
  <si>
    <t>* Laut Gallup, PwC, Deloitte &amp; BCG liegen die Kosten für den Ersatz eines Mitarbeiters im Schnitt bei ca. 100% des Gehaltes, je nach Seniorität deutlich höher. Wir gehen von einem Durchschnittsgehalt von €45.000 aus.</t>
  </si>
  <si>
    <t>** Angenommene Steigerung der Mitarbeitendenbindung: 11% - verrechnet mit dem ungefähren jährlichen Preis von heycare unter Buchung aller Module (Childcare, Eldercare, Petcare und Mentalcare)</t>
  </si>
  <si>
    <t>ab</t>
  </si>
  <si>
    <t>Preis</t>
  </si>
  <si>
    <t>Produktivität</t>
  </si>
  <si>
    <t>Fluktuation</t>
  </si>
  <si>
    <t>Monat</t>
  </si>
  <si>
    <t>Saldo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</si>
</sst>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407]"/>
    <numFmt numFmtId="165" formatCode="0.0"/>
    <numFmt numFmtId="166" formatCode="#,##0.00\ [$€-407]"/>
  </numFmts>
  <fonts count="9">
    <font>
      <sz val="11"/>
      <color theme="1"/>
      <name val="Aptos Narrow"/>
      <family val="2"/>
      <scheme val="minor"/>
    </font>
    <font>
      <sz val="11"/>
      <color theme="1"/>
      <name val="Helvetica"/>
      <family val="2"/>
    </font>
    <font>
      <sz val="11"/>
      <color rgb="FF000000"/>
      <name val="Helvetica"/>
      <family val="2"/>
    </font>
    <font>
      <b/>
      <sz val="11"/>
      <color theme="1"/>
      <name val="Helvetica"/>
      <family val="2"/>
    </font>
    <font>
      <sz val="9"/>
      <color theme="1"/>
      <name val="Helvetica Light"/>
    </font>
    <font>
      <sz val="12"/>
      <color theme="1"/>
      <name val="Helvetica"/>
      <family val="2"/>
    </font>
    <font>
      <sz val="12"/>
      <color rgb="FF000000"/>
      <name val="Helvetica"/>
    </font>
    <font>
      <b/>
      <sz val="12"/>
      <color rgb="FF000000"/>
      <name val="Helvetica"/>
    </font>
    <font>
      <b/>
      <u/>
      <sz val="12"/>
      <color rgb="FF000000"/>
      <name val="Helvetica"/>
    </font>
  </fonts>
  <fills count="5">
    <fill>
      <patternFill patternType="none"/>
    </fill>
    <fill>
      <patternFill patternType="gray125"/>
    </fill>
    <fill>
      <patternFill patternType="solid">
        <fgColor rgb="FFFFFF00"/>
        <bgColor indexed="64"/>
      </patternFill>
    </fill>
    <fill>
      <patternFill patternType="solid">
        <fgColor rgb="FFE7E3F4"/>
        <bgColor indexed="64"/>
      </patternFill>
    </fill>
    <fill>
      <patternFill patternType="solid">
        <fgColor rgb="FFCDE9E1"/>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applyAlignment="1">
      <alignment horizontal="left" wrapText="1"/>
    </xf>
    <xf numFmtId="0" fontId="1" fillId="0" borderId="0" xfId="0" applyFont="1"/>
    <xf numFmtId="164" fontId="1" fillId="0" borderId="0" xfId="0" applyNumberFormat="1" applyFont="1"/>
    <xf numFmtId="0" fontId="1" fillId="2" borderId="0" xfId="0" applyFont="1" applyFill="1"/>
    <xf numFmtId="164" fontId="1" fillId="2" borderId="0" xfId="0" applyNumberFormat="1" applyFont="1" applyFill="1"/>
    <xf numFmtId="164" fontId="3" fillId="0" borderId="0" xfId="0" applyNumberFormat="1" applyFont="1"/>
    <xf numFmtId="0" fontId="1" fillId="3" borderId="0" xfId="0" applyFont="1" applyFill="1"/>
    <xf numFmtId="164" fontId="2" fillId="3" borderId="0" xfId="0" applyNumberFormat="1" applyFont="1" applyFill="1"/>
    <xf numFmtId="0" fontId="1" fillId="4" borderId="0" xfId="0" applyFont="1" applyFill="1"/>
    <xf numFmtId="165" fontId="1" fillId="4" borderId="0" xfId="0" applyNumberFormat="1" applyFont="1" applyFill="1"/>
    <xf numFmtId="0" fontId="5" fillId="0" borderId="0" xfId="0" applyFont="1"/>
    <xf numFmtId="166" fontId="1" fillId="4" borderId="0" xfId="0" applyNumberFormat="1" applyFont="1" applyFill="1"/>
    <xf numFmtId="9" fontId="1" fillId="3" borderId="0" xfId="0" applyNumberFormat="1" applyFont="1" applyFill="1"/>
    <xf numFmtId="164" fontId="3" fillId="4" borderId="0" xfId="0" applyNumberFormat="1" applyFont="1" applyFill="1"/>
    <xf numFmtId="1" fontId="1" fillId="0" borderId="0" xfId="0" applyNumberFormat="1" applyFont="1"/>
    <xf numFmtId="0" fontId="6" fillId="0" borderId="0" xfId="0" applyFont="1" applyAlignment="1">
      <alignment horizontal="left" wrapText="1"/>
    </xf>
    <xf numFmtId="0" fontId="5" fillId="0" borderId="0" xfId="0" applyFont="1" applyAlignment="1">
      <alignment horizontal="left" wrapText="1"/>
    </xf>
    <xf numFmtId="0" fontId="4" fillId="0" borderId="0" xfId="0" applyFont="1" applyAlignment="1">
      <alignment horizontal="left" wrapText="1"/>
    </xf>
  </cellXfs>
  <cellStyles count="1">
    <cellStyle name="Standard" xfId="0" builtinId="0"/>
  </cellStyles>
  <dxfs count="0"/>
  <tableStyles count="0" defaultTableStyle="TableStyleMedium2" defaultPivotStyle="PivotStyleMedium9"/>
  <colors>
    <mruColors>
      <color rgb="FFCDE9E1"/>
      <color rgb="FFE7E3F4"/>
      <color rgb="FFEE64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elvetica" pitchFamily="2" charset="0"/>
                <a:ea typeface="+mn-ea"/>
                <a:cs typeface="+mn-cs"/>
              </a:defRPr>
            </a:pPr>
            <a:r>
              <a:rPr lang="en-US" b="0" i="0">
                <a:latin typeface="Helvetica Light" panose="020B0403020202020204" pitchFamily="34" charset="0"/>
              </a:rPr>
              <a:t>heycare  - Wirkung, die sich auszahlt</a:t>
            </a:r>
            <a:endParaRPr lang="en-US">
              <a:latin typeface="Helvetica" pitchFamily="2" charset="0"/>
            </a:endParaRPr>
          </a:p>
        </c:rich>
      </c:tx>
      <c:layout>
        <c:manualLayout>
          <c:xMode val="edge"/>
          <c:yMode val="edge"/>
          <c:x val="0.24994773140122584"/>
          <c:y val="4.27513111642294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elvetica" pitchFamily="2" charset="0"/>
              <a:ea typeface="+mn-ea"/>
              <a:cs typeface="+mn-cs"/>
            </a:defRPr>
          </a:pPr>
          <a:endParaRPr lang="en-US"/>
        </a:p>
      </c:txPr>
    </c:title>
    <c:autoTitleDeleted val="0"/>
    <c:plotArea>
      <c:layout/>
      <c:barChart>
        <c:barDir val="col"/>
        <c:grouping val="clustered"/>
        <c:varyColors val="0"/>
        <c:ser>
          <c:idx val="0"/>
          <c:order val="0"/>
          <c:tx>
            <c:strRef>
              <c:f>Referenzen!$G$3</c:f>
              <c:strCache>
                <c:ptCount val="1"/>
                <c:pt idx="0">
                  <c:v>Saldo</c:v>
                </c:pt>
              </c:strCache>
            </c:strRef>
          </c:tx>
          <c:spPr>
            <a:solidFill>
              <a:srgbClr val="C0F1C8"/>
            </a:solidFill>
            <a:ln>
              <a:noFill/>
            </a:ln>
            <a:effectLst/>
          </c:spPr>
          <c:invertIfNegative val="0"/>
          <c:cat>
            <c:numRef>
              <c:f>Referenzen!$F$4:$F$15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Referenzen!$G$4:$G$15</c:f>
              <c:numCache>
                <c:formatCode>General</c:formatCode>
                <c:ptCount val="12"/>
                <c:pt idx="0">
                  <c:v>-22767</c:v>
                </c:pt>
                <c:pt idx="1">
                  <c:v>-15267</c:v>
                </c:pt>
                <c:pt idx="2">
                  <c:v>-7767</c:v>
                </c:pt>
                <c:pt idx="3">
                  <c:v>-267</c:v>
                </c:pt>
                <c:pt idx="4">
                  <c:v>7233</c:v>
                </c:pt>
                <c:pt idx="5">
                  <c:v>14733</c:v>
                </c:pt>
                <c:pt idx="6">
                  <c:v>22233</c:v>
                </c:pt>
                <c:pt idx="7">
                  <c:v>29733</c:v>
                </c:pt>
                <c:pt idx="8">
                  <c:v>37233</c:v>
                </c:pt>
                <c:pt idx="9">
                  <c:v>44733</c:v>
                </c:pt>
                <c:pt idx="10">
                  <c:v>52233</c:v>
                </c:pt>
                <c:pt idx="11">
                  <c:v>59733</c:v>
                </c:pt>
              </c:numCache>
            </c:numRef>
          </c:val>
          <c:extLst>
            <c:ext xmlns:c16="http://schemas.microsoft.com/office/drawing/2014/chart" uri="{C3380CC4-5D6E-409C-BE32-E72D297353CC}">
              <c16:uniqueId val="{00000000-8915-4470-9298-55DE9F84201C}"/>
            </c:ext>
          </c:extLst>
        </c:ser>
        <c:dLbls>
          <c:showLegendKey val="0"/>
          <c:showVal val="0"/>
          <c:showCatName val="0"/>
          <c:showSerName val="0"/>
          <c:showPercent val="0"/>
          <c:showBubbleSize val="0"/>
        </c:dLbls>
        <c:gapWidth val="33"/>
        <c:overlap val="-30"/>
        <c:axId val="76532744"/>
        <c:axId val="1448226823"/>
      </c:barChart>
      <c:catAx>
        <c:axId val="76532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Helvetica" pitchFamily="2" charset="0"/>
                    <a:ea typeface="+mn-ea"/>
                    <a:cs typeface="+mn-cs"/>
                  </a:defRPr>
                </a:pPr>
                <a:r>
                  <a:rPr lang="en-US">
                    <a:latin typeface="Helvetica" pitchFamily="2" charset="0"/>
                  </a:rPr>
                  <a:t>Monat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Helvetica" pitchFamily="2" charset="0"/>
                  <a:ea typeface="+mn-ea"/>
                  <a:cs typeface="+mn-cs"/>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8226823"/>
        <c:crosses val="autoZero"/>
        <c:auto val="1"/>
        <c:lblAlgn val="ctr"/>
        <c:lblOffset val="100"/>
        <c:noMultiLvlLbl val="0"/>
      </c:catAx>
      <c:valAx>
        <c:axId val="1448226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Helvetica" pitchFamily="2" charset="0"/>
                    <a:ea typeface="+mn-ea"/>
                    <a:cs typeface="+mn-cs"/>
                  </a:defRPr>
                </a:pPr>
                <a:r>
                  <a:rPr lang="en-US">
                    <a:latin typeface="Helvetica" pitchFamily="2" charset="0"/>
                  </a:rPr>
                  <a:t>Einsparing 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Helvetica" pitchFamily="2"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532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Helvetica" pitchFamily="2" charset="0"/>
                <a:ea typeface="+mn-ea"/>
                <a:cs typeface="+mn-cs"/>
              </a:defRPr>
            </a:pPr>
            <a:r>
              <a:rPr lang="en-US" b="0" i="0">
                <a:latin typeface="Helvetica Light" panose="020B0403020202020204" pitchFamily="34" charset="0"/>
              </a:rPr>
              <a:t>heycare  - Wirkung, die sich auszahlt</a:t>
            </a:r>
            <a:endParaRPr lang="en-US">
              <a:latin typeface="Helvetica" pitchFamily="2" charset="0"/>
            </a:endParaRPr>
          </a:p>
        </c:rich>
      </c:tx>
      <c:layout>
        <c:manualLayout>
          <c:xMode val="edge"/>
          <c:yMode val="edge"/>
          <c:x val="0.24994773140122584"/>
          <c:y val="4.27513111642294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elvetica" pitchFamily="2" charset="0"/>
              <a:ea typeface="+mn-ea"/>
              <a:cs typeface="+mn-cs"/>
            </a:defRPr>
          </a:pPr>
          <a:endParaRPr lang="en-US"/>
        </a:p>
      </c:txPr>
    </c:title>
    <c:autoTitleDeleted val="0"/>
    <c:plotArea>
      <c:layout/>
      <c:barChart>
        <c:barDir val="col"/>
        <c:grouping val="clustered"/>
        <c:varyColors val="0"/>
        <c:ser>
          <c:idx val="0"/>
          <c:order val="0"/>
          <c:spPr>
            <a:solidFill>
              <a:srgbClr val="C0F1C8"/>
            </a:solidFill>
            <a:ln>
              <a:noFill/>
            </a:ln>
            <a:effectLst/>
          </c:spPr>
          <c:invertIfNegative val="0"/>
          <c:val>
            <c:numRef>
              <c:f>Referenzen!$J$4:$J$15</c:f>
              <c:numCache>
                <c:formatCode>General</c:formatCode>
                <c:ptCount val="12"/>
                <c:pt idx="0">
                  <c:v>-25401</c:v>
                </c:pt>
                <c:pt idx="1">
                  <c:v>57099</c:v>
                </c:pt>
                <c:pt idx="2">
                  <c:v>139599</c:v>
                </c:pt>
                <c:pt idx="3">
                  <c:v>222099</c:v>
                </c:pt>
                <c:pt idx="4">
                  <c:v>304599</c:v>
                </c:pt>
                <c:pt idx="5">
                  <c:v>387099</c:v>
                </c:pt>
                <c:pt idx="6">
                  <c:v>469599</c:v>
                </c:pt>
                <c:pt idx="7">
                  <c:v>552099</c:v>
                </c:pt>
                <c:pt idx="8">
                  <c:v>634599</c:v>
                </c:pt>
                <c:pt idx="9">
                  <c:v>717099</c:v>
                </c:pt>
                <c:pt idx="10">
                  <c:v>799599</c:v>
                </c:pt>
                <c:pt idx="11">
                  <c:v>882099</c:v>
                </c:pt>
              </c:numCache>
            </c:numRef>
          </c:val>
          <c:extLst>
            <c:ext xmlns:c16="http://schemas.microsoft.com/office/drawing/2014/chart" uri="{C3380CC4-5D6E-409C-BE32-E72D297353CC}">
              <c16:uniqueId val="{00000003-B67C-4A4F-8ED0-30D9A99AE144}"/>
            </c:ext>
          </c:extLst>
        </c:ser>
        <c:dLbls>
          <c:showLegendKey val="0"/>
          <c:showVal val="0"/>
          <c:showCatName val="0"/>
          <c:showSerName val="0"/>
          <c:showPercent val="0"/>
          <c:showBubbleSize val="0"/>
        </c:dLbls>
        <c:gapWidth val="33"/>
        <c:overlap val="-30"/>
        <c:axId val="76532744"/>
        <c:axId val="1448226823"/>
      </c:barChart>
      <c:catAx>
        <c:axId val="76532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Helvetica" pitchFamily="2" charset="0"/>
                    <a:ea typeface="+mn-ea"/>
                    <a:cs typeface="+mn-cs"/>
                  </a:defRPr>
                </a:pPr>
                <a:r>
                  <a:rPr lang="en-US">
                    <a:latin typeface="Helvetica" pitchFamily="2" charset="0"/>
                  </a:rPr>
                  <a:t>Monat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Helvetica" pitchFamily="2" charset="0"/>
                  <a:ea typeface="+mn-ea"/>
                  <a:cs typeface="+mn-cs"/>
                </a:defRPr>
              </a:pPr>
              <a:endParaRPr lang="en-US"/>
            </a:p>
          </c:txPr>
        </c:title>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8226823"/>
        <c:crosses val="autoZero"/>
        <c:auto val="1"/>
        <c:lblAlgn val="ctr"/>
        <c:lblOffset val="100"/>
        <c:noMultiLvlLbl val="0"/>
      </c:catAx>
      <c:valAx>
        <c:axId val="14482268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Helvetica" pitchFamily="2" charset="0"/>
                    <a:ea typeface="+mn-ea"/>
                    <a:cs typeface="+mn-cs"/>
                  </a:defRPr>
                </a:pPr>
                <a:r>
                  <a:rPr lang="en-US">
                    <a:latin typeface="Helvetica" pitchFamily="2" charset="0"/>
                  </a:rPr>
                  <a:t>Einsparung 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Helvetica" pitchFamily="2"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532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279400</xdr:colOff>
      <xdr:row>6</xdr:row>
      <xdr:rowOff>304800</xdr:rowOff>
    </xdr:from>
    <xdr:to>
      <xdr:col>10</xdr:col>
      <xdr:colOff>635000</xdr:colOff>
      <xdr:row>25</xdr:row>
      <xdr:rowOff>152400</xdr:rowOff>
    </xdr:to>
    <xdr:graphicFrame macro="">
      <xdr:nvGraphicFramePr>
        <xdr:cNvPr id="2" name="Diagramm 1" descr="Diagrammtyp: Gruppierte Säulen. &quot;Saldo&quot;&#10;&#10;Beschreibung automatisch generiert.">
          <a:extLst>
            <a:ext uri="{FF2B5EF4-FFF2-40B4-BE49-F238E27FC236}">
              <a16:creationId xmlns:a16="http://schemas.microsoft.com/office/drawing/2014/main" id="{D73C8930-1A5D-4739-AFE4-7C0239674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1</xdr:col>
      <xdr:colOff>1727360</xdr:colOff>
      <xdr:row>4</xdr:row>
      <xdr:rowOff>111916</xdr:rowOff>
    </xdr:to>
    <xdr:pic>
      <xdr:nvPicPr>
        <xdr:cNvPr id="3" name="Grafik 2">
          <a:extLst>
            <a:ext uri="{FF2B5EF4-FFF2-40B4-BE49-F238E27FC236}">
              <a16:creationId xmlns:a16="http://schemas.microsoft.com/office/drawing/2014/main" id="{0EB8735A-F59C-5844-BBB3-1AE43644C4C2}"/>
            </a:ext>
          </a:extLst>
        </xdr:cNvPr>
        <xdr:cNvPicPr>
          <a:picLocks noChangeAspect="1"/>
        </xdr:cNvPicPr>
      </xdr:nvPicPr>
      <xdr:blipFill>
        <a:blip xmlns:r="http://schemas.openxmlformats.org/officeDocument/2006/relationships" r:embed="rId2"/>
        <a:stretch>
          <a:fillRect/>
        </a:stretch>
      </xdr:blipFill>
      <xdr:spPr>
        <a:xfrm>
          <a:off x="673100" y="190500"/>
          <a:ext cx="1727360" cy="683416"/>
        </a:xfrm>
        <a:prstGeom prst="rect">
          <a:avLst/>
        </a:prstGeom>
      </xdr:spPr>
    </xdr:pic>
    <xdr:clientData/>
  </xdr:twoCellAnchor>
  <xdr:twoCellAnchor>
    <xdr:from>
      <xdr:col>1</xdr:col>
      <xdr:colOff>12700</xdr:colOff>
      <xdr:row>4</xdr:row>
      <xdr:rowOff>241301</xdr:rowOff>
    </xdr:from>
    <xdr:to>
      <xdr:col>11</xdr:col>
      <xdr:colOff>63500</xdr:colOff>
      <xdr:row>4</xdr:row>
      <xdr:rowOff>876301</xdr:rowOff>
    </xdr:to>
    <xdr:sp macro="" textlink="">
      <xdr:nvSpPr>
        <xdr:cNvPr id="25" name="Abgerundetes Rechteck 3">
          <a:extLst>
            <a:ext uri="{FF2B5EF4-FFF2-40B4-BE49-F238E27FC236}">
              <a16:creationId xmlns:a16="http://schemas.microsoft.com/office/drawing/2014/main" id="{B5B2C291-322E-BA4A-AD2C-38CA49F4ED46}"/>
            </a:ext>
            <a:ext uri="{147F2762-F138-4A5C-976F-8EAC2B608ADB}">
              <a16:predDERef xmlns:a16="http://schemas.microsoft.com/office/drawing/2014/main" pred="{0EB8735A-F59C-5844-BBB3-1AE43644C4C2}"/>
            </a:ext>
          </a:extLst>
        </xdr:cNvPr>
        <xdr:cNvSpPr/>
      </xdr:nvSpPr>
      <xdr:spPr>
        <a:xfrm>
          <a:off x="685800" y="1003301"/>
          <a:ext cx="10033000" cy="635000"/>
        </a:xfrm>
        <a:prstGeom prst="roundRect">
          <a:avLst/>
        </a:prstGeom>
        <a:solidFill>
          <a:srgbClr val="E7E3F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en-US" sz="1400" b="1">
              <a:solidFill>
                <a:schemeClr val="bg2">
                  <a:lumMod val="25000"/>
                </a:schemeClr>
              </a:solidFill>
              <a:latin typeface="Helvetica" panose="020B0604020202020204" pitchFamily="34" charset="0"/>
              <a:cs typeface="Helvetica" panose="020B0604020202020204" pitchFamily="34" charset="0"/>
            </a:rPr>
            <a:t>heycare</a:t>
          </a:r>
          <a:r>
            <a:rPr lang="en-US" sz="1400">
              <a:solidFill>
                <a:schemeClr val="bg2">
                  <a:lumMod val="25000"/>
                </a:schemeClr>
              </a:solidFill>
              <a:latin typeface="Helvetica" panose="020B0604020202020204" pitchFamily="34" charset="0"/>
              <a:cs typeface="Helvetica" panose="020B0604020202020204" pitchFamily="34" charset="0"/>
            </a:rPr>
            <a:t> unterstützt Ihre Mitarbeitenden ganzheitlich – von Mental Health bis Child</a:t>
          </a:r>
          <a:r>
            <a:rPr lang="en-US" sz="1400" b="0" i="0" u="none" strike="noStrike">
              <a:solidFill>
                <a:schemeClr val="bg2">
                  <a:lumMod val="25000"/>
                </a:schemeClr>
              </a:solidFill>
              <a:latin typeface="Helvetica" panose="020B0604020202020204" pitchFamily="34" charset="0"/>
              <a:cs typeface="Helvetica" panose="020B0604020202020204" pitchFamily="34" charset="0"/>
            </a:rPr>
            <a:t>-</a:t>
          </a:r>
          <a:r>
            <a:rPr lang="en-US" sz="1400">
              <a:solidFill>
                <a:schemeClr val="bg2">
                  <a:lumMod val="25000"/>
                </a:schemeClr>
              </a:solidFill>
              <a:latin typeface="Helvetica" panose="020B0604020202020204" pitchFamily="34" charset="0"/>
              <a:cs typeface="Helvetica" panose="020B0604020202020204" pitchFamily="34" charset="0"/>
            </a:rPr>
            <a:t>, Elder</a:t>
          </a:r>
          <a:r>
            <a:rPr lang="en-US" sz="1400" b="0" i="0" u="none" strike="noStrike">
              <a:solidFill>
                <a:schemeClr val="bg2">
                  <a:lumMod val="25000"/>
                </a:schemeClr>
              </a:solidFill>
              <a:latin typeface="Helvetica" panose="020B0604020202020204" pitchFamily="34" charset="0"/>
              <a:cs typeface="Helvetica" panose="020B0604020202020204" pitchFamily="34" charset="0"/>
            </a:rPr>
            <a:t>-</a:t>
          </a:r>
          <a:r>
            <a:rPr lang="en-US" sz="1400">
              <a:solidFill>
                <a:schemeClr val="bg2">
                  <a:lumMod val="25000"/>
                </a:schemeClr>
              </a:solidFill>
              <a:latin typeface="Helvetica" panose="020B0604020202020204" pitchFamily="34" charset="0"/>
              <a:cs typeface="Helvetica" panose="020B0604020202020204" pitchFamily="34" charset="0"/>
            </a:rPr>
            <a:t> und Pet Care – </a:t>
          </a:r>
        </a:p>
        <a:p>
          <a:pPr marL="0" indent="0" algn="l"/>
          <a:r>
            <a:rPr lang="en-US" sz="1400">
              <a:solidFill>
                <a:schemeClr val="bg2">
                  <a:lumMod val="25000"/>
                </a:schemeClr>
              </a:solidFill>
              <a:latin typeface="Helvetica" panose="020B0604020202020204" pitchFamily="34" charset="0"/>
              <a:cs typeface="Helvetica" panose="020B0604020202020204" pitchFamily="34" charset="0"/>
            </a:rPr>
            <a:t>und hilft so nachweislich, krankheits- &amp; famil</a:t>
          </a:r>
          <a:r>
            <a:rPr lang="en-US" sz="1400" b="0" i="0" u="none" strike="noStrike">
              <a:solidFill>
                <a:schemeClr val="bg2">
                  <a:lumMod val="25000"/>
                </a:schemeClr>
              </a:solidFill>
              <a:latin typeface="Helvetica" panose="020B0604020202020204" pitchFamily="34" charset="0"/>
              <a:cs typeface="Helvetica" panose="020B0604020202020204" pitchFamily="34" charset="0"/>
            </a:rPr>
            <a:t>i</a:t>
          </a:r>
          <a:r>
            <a:rPr lang="en-US" sz="1400">
              <a:solidFill>
                <a:schemeClr val="bg2">
                  <a:lumMod val="25000"/>
                </a:schemeClr>
              </a:solidFill>
              <a:latin typeface="Helvetica" panose="020B0604020202020204" pitchFamily="34" charset="0"/>
              <a:cs typeface="Helvetica" panose="020B0604020202020204" pitchFamily="34" charset="0"/>
            </a:rPr>
            <a:t>är bedingte Fehlzeiten zu reduzieren.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279400</xdr:colOff>
      <xdr:row>6</xdr:row>
      <xdr:rowOff>304800</xdr:rowOff>
    </xdr:from>
    <xdr:to>
      <xdr:col>10</xdr:col>
      <xdr:colOff>587375</xdr:colOff>
      <xdr:row>26</xdr:row>
      <xdr:rowOff>152400</xdr:rowOff>
    </xdr:to>
    <xdr:graphicFrame macro="">
      <xdr:nvGraphicFramePr>
        <xdr:cNvPr id="2" name="Diagramm 1" descr="Diagrammtyp: Gruppierte Säulen. &quot;Saldo&quot;&#10;&#10;Beschreibung automatisch generiert.">
          <a:extLst>
            <a:ext uri="{FF2B5EF4-FFF2-40B4-BE49-F238E27FC236}">
              <a16:creationId xmlns:a16="http://schemas.microsoft.com/office/drawing/2014/main" id="{86B9AF74-A184-496B-9BFB-4D13A6D9B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0</xdr:rowOff>
    </xdr:from>
    <xdr:to>
      <xdr:col>1</xdr:col>
      <xdr:colOff>1727360</xdr:colOff>
      <xdr:row>4</xdr:row>
      <xdr:rowOff>111916</xdr:rowOff>
    </xdr:to>
    <xdr:pic>
      <xdr:nvPicPr>
        <xdr:cNvPr id="3" name="Grafik 2">
          <a:extLst>
            <a:ext uri="{FF2B5EF4-FFF2-40B4-BE49-F238E27FC236}">
              <a16:creationId xmlns:a16="http://schemas.microsoft.com/office/drawing/2014/main" id="{9213C936-AEAC-46CE-8EC1-ADE339CEC69E}"/>
            </a:ext>
            <a:ext uri="{147F2762-F138-4A5C-976F-8EAC2B608ADB}">
              <a16:predDERef xmlns:a16="http://schemas.microsoft.com/office/drawing/2014/main" pred="{86B9AF74-A184-496B-9BFB-4D13A6D9B921}"/>
            </a:ext>
          </a:extLst>
        </xdr:cNvPr>
        <xdr:cNvPicPr>
          <a:picLocks noChangeAspect="1"/>
        </xdr:cNvPicPr>
      </xdr:nvPicPr>
      <xdr:blipFill>
        <a:blip xmlns:r="http://schemas.openxmlformats.org/officeDocument/2006/relationships" r:embed="rId2"/>
        <a:stretch>
          <a:fillRect/>
        </a:stretch>
      </xdr:blipFill>
      <xdr:spPr>
        <a:xfrm>
          <a:off x="590550" y="190500"/>
          <a:ext cx="1727360" cy="683416"/>
        </a:xfrm>
        <a:prstGeom prst="rect">
          <a:avLst/>
        </a:prstGeom>
      </xdr:spPr>
    </xdr:pic>
    <xdr:clientData/>
  </xdr:twoCellAnchor>
  <xdr:twoCellAnchor>
    <xdr:from>
      <xdr:col>1</xdr:col>
      <xdr:colOff>12700</xdr:colOff>
      <xdr:row>4</xdr:row>
      <xdr:rowOff>241301</xdr:rowOff>
    </xdr:from>
    <xdr:to>
      <xdr:col>11</xdr:col>
      <xdr:colOff>63500</xdr:colOff>
      <xdr:row>4</xdr:row>
      <xdr:rowOff>876301</xdr:rowOff>
    </xdr:to>
    <xdr:sp macro="" textlink="">
      <xdr:nvSpPr>
        <xdr:cNvPr id="4" name="Abgerundetes Rechteck 3">
          <a:extLst>
            <a:ext uri="{FF2B5EF4-FFF2-40B4-BE49-F238E27FC236}">
              <a16:creationId xmlns:a16="http://schemas.microsoft.com/office/drawing/2014/main" id="{B0968456-FDD8-4953-AE80-E6BD11285F11}"/>
            </a:ext>
            <a:ext uri="{147F2762-F138-4A5C-976F-8EAC2B608ADB}">
              <a16:predDERef xmlns:a16="http://schemas.microsoft.com/office/drawing/2014/main" pred="{9213C936-AEAC-46CE-8EC1-ADE339CEC69E}"/>
            </a:ext>
          </a:extLst>
        </xdr:cNvPr>
        <xdr:cNvSpPr/>
      </xdr:nvSpPr>
      <xdr:spPr>
        <a:xfrm>
          <a:off x="603250" y="1003301"/>
          <a:ext cx="8794750" cy="635000"/>
        </a:xfrm>
        <a:prstGeom prst="roundRect">
          <a:avLst/>
        </a:prstGeom>
        <a:solidFill>
          <a:srgbClr val="E7E3F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l"/>
          <a:r>
            <a:rPr lang="en-US" sz="1400" b="1">
              <a:solidFill>
                <a:schemeClr val="bg2">
                  <a:lumMod val="25000"/>
                </a:schemeClr>
              </a:solidFill>
              <a:latin typeface="Helvetica" panose="020B0604020202020204" pitchFamily="34" charset="0"/>
              <a:cs typeface="Helvetica" panose="020B0604020202020204" pitchFamily="34" charset="0"/>
            </a:rPr>
            <a:t>heycare</a:t>
          </a:r>
          <a:r>
            <a:rPr lang="en-US" sz="1400">
              <a:solidFill>
                <a:schemeClr val="bg2">
                  <a:lumMod val="25000"/>
                </a:schemeClr>
              </a:solidFill>
              <a:latin typeface="Helvetica" panose="020B0604020202020204" pitchFamily="34" charset="0"/>
              <a:cs typeface="Helvetica" panose="020B0604020202020204" pitchFamily="34" charset="0"/>
            </a:rPr>
            <a:t> unterstützt Ihre Mitarbeitenden ganzheitlich – von Mental Health bis Child</a:t>
          </a:r>
          <a:r>
            <a:rPr lang="en-US" sz="1400" b="0" i="0" u="none" strike="noStrike">
              <a:solidFill>
                <a:schemeClr val="bg2">
                  <a:lumMod val="25000"/>
                </a:schemeClr>
              </a:solidFill>
              <a:latin typeface="Helvetica" panose="020B0604020202020204" pitchFamily="34" charset="0"/>
              <a:cs typeface="Helvetica" panose="020B0604020202020204" pitchFamily="34" charset="0"/>
            </a:rPr>
            <a:t>-</a:t>
          </a:r>
          <a:r>
            <a:rPr lang="en-US" sz="1400">
              <a:solidFill>
                <a:schemeClr val="bg2">
                  <a:lumMod val="25000"/>
                </a:schemeClr>
              </a:solidFill>
              <a:latin typeface="Helvetica" panose="020B0604020202020204" pitchFamily="34" charset="0"/>
              <a:cs typeface="Helvetica" panose="020B0604020202020204" pitchFamily="34" charset="0"/>
            </a:rPr>
            <a:t>, Elder</a:t>
          </a:r>
          <a:r>
            <a:rPr lang="en-US" sz="1400" b="0" i="0" u="none" strike="noStrike">
              <a:solidFill>
                <a:schemeClr val="bg2">
                  <a:lumMod val="25000"/>
                </a:schemeClr>
              </a:solidFill>
              <a:latin typeface="Helvetica" panose="020B0604020202020204" pitchFamily="34" charset="0"/>
              <a:cs typeface="Helvetica" panose="020B0604020202020204" pitchFamily="34" charset="0"/>
            </a:rPr>
            <a:t>-</a:t>
          </a:r>
          <a:r>
            <a:rPr lang="en-US" sz="1400">
              <a:solidFill>
                <a:schemeClr val="bg2">
                  <a:lumMod val="25000"/>
                </a:schemeClr>
              </a:solidFill>
              <a:latin typeface="Helvetica" panose="020B0604020202020204" pitchFamily="34" charset="0"/>
              <a:cs typeface="Helvetica" panose="020B0604020202020204" pitchFamily="34" charset="0"/>
            </a:rPr>
            <a:t> und Pet Care – </a:t>
          </a:r>
        </a:p>
        <a:p>
          <a:pPr marL="0" indent="0" algn="l"/>
          <a:r>
            <a:rPr lang="en-US" sz="1400">
              <a:solidFill>
                <a:schemeClr val="bg2">
                  <a:lumMod val="25000"/>
                </a:schemeClr>
              </a:solidFill>
              <a:latin typeface="Helvetica" panose="020B0604020202020204" pitchFamily="34" charset="0"/>
              <a:cs typeface="Helvetica" panose="020B0604020202020204" pitchFamily="34" charset="0"/>
            </a:rPr>
            <a:t>und hilft so nachweislich, krankheits- &amp; famil</a:t>
          </a:r>
          <a:r>
            <a:rPr lang="en-US" sz="1400" b="0" i="0" u="none" strike="noStrike">
              <a:solidFill>
                <a:schemeClr val="bg2">
                  <a:lumMod val="25000"/>
                </a:schemeClr>
              </a:solidFill>
              <a:latin typeface="Helvetica" panose="020B0604020202020204" pitchFamily="34" charset="0"/>
              <a:cs typeface="Helvetica" panose="020B0604020202020204" pitchFamily="34" charset="0"/>
            </a:rPr>
            <a:t>i</a:t>
          </a:r>
          <a:r>
            <a:rPr lang="en-US" sz="1400">
              <a:solidFill>
                <a:schemeClr val="bg2">
                  <a:lumMod val="25000"/>
                </a:schemeClr>
              </a:solidFill>
              <a:latin typeface="Helvetica" panose="020B0604020202020204" pitchFamily="34" charset="0"/>
              <a:cs typeface="Helvetica" panose="020B0604020202020204" pitchFamily="34" charset="0"/>
            </a:rPr>
            <a:t>är bedingte Fehlzeiten zu reduzieren.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L29"/>
  <sheetViews>
    <sheetView showGridLines="0" tabSelected="1" workbookViewId="0">
      <selection activeCell="C8" sqref="C8"/>
    </sheetView>
  </sheetViews>
  <sheetFormatPr defaultColWidth="8.85546875" defaultRowHeight="15"/>
  <cols>
    <col min="2" max="2" width="46.7109375" customWidth="1"/>
    <col min="3" max="3" width="15" bestFit="1" customWidth="1"/>
  </cols>
  <sheetData>
    <row r="5" spans="2:11" ht="84.95" customHeight="1"/>
    <row r="6" spans="2:11" ht="65.25" customHeight="1">
      <c r="B6" s="16" t="s">
        <v>0</v>
      </c>
      <c r="C6" s="17"/>
      <c r="D6" s="17"/>
      <c r="E6" s="17"/>
      <c r="F6" s="17"/>
      <c r="G6" s="17"/>
      <c r="H6" s="17"/>
      <c r="I6" s="17"/>
      <c r="J6" s="17"/>
      <c r="K6" s="17"/>
    </row>
    <row r="7" spans="2:11" ht="33.950000000000003" customHeight="1">
      <c r="B7" s="1"/>
      <c r="C7" s="1"/>
      <c r="D7" s="1"/>
      <c r="E7" s="1"/>
      <c r="F7" s="1"/>
      <c r="G7" s="1"/>
      <c r="H7" s="1"/>
      <c r="I7" s="1"/>
      <c r="J7" s="1"/>
      <c r="K7" s="1"/>
    </row>
    <row r="8" spans="2:11" ht="15.75" customHeight="1">
      <c r="B8" s="2" t="s">
        <v>1</v>
      </c>
      <c r="C8" s="7">
        <v>1000</v>
      </c>
    </row>
    <row r="9" spans="2:11">
      <c r="B9" s="2" t="s">
        <v>2</v>
      </c>
      <c r="C9" s="8">
        <v>450</v>
      </c>
    </row>
    <row r="10" spans="2:11">
      <c r="B10" s="2" t="s">
        <v>3</v>
      </c>
      <c r="C10" s="2">
        <f>5*C8</f>
        <v>5000</v>
      </c>
    </row>
    <row r="11" spans="2:11">
      <c r="B11" s="2" t="s">
        <v>4</v>
      </c>
      <c r="C11" s="3">
        <f>C9*C10</f>
        <v>2250000</v>
      </c>
    </row>
    <row r="12" spans="2:11" hidden="1">
      <c r="B12" s="4" t="s">
        <v>5</v>
      </c>
      <c r="C12" s="5">
        <f>0.2*C8*C9</f>
        <v>90000</v>
      </c>
    </row>
    <row r="13" spans="2:11" hidden="1">
      <c r="B13" s="4" t="s">
        <v>6</v>
      </c>
      <c r="C13" s="5">
        <f>_xlfn.XLOOKUP(C8, Referenzen!B3:B10,Referenzen!C3:C10, "nicht gefunden")</f>
        <v>30267</v>
      </c>
    </row>
    <row r="15" spans="2:11">
      <c r="B15" s="9" t="s">
        <v>7</v>
      </c>
      <c r="C15" s="14">
        <f>C12-C13</f>
        <v>59733</v>
      </c>
    </row>
    <row r="16" spans="2:11">
      <c r="B16" s="9" t="s">
        <v>8</v>
      </c>
      <c r="C16" s="10">
        <f>C13/C12*12</f>
        <v>4.0355999999999996</v>
      </c>
    </row>
    <row r="17" spans="2:12">
      <c r="B17" s="9" t="s">
        <v>9</v>
      </c>
      <c r="C17" s="12">
        <f>C12/C13</f>
        <v>2.9735355337496281</v>
      </c>
    </row>
    <row r="18" spans="2:12">
      <c r="B18" s="2"/>
      <c r="C18" s="2"/>
    </row>
    <row r="19" spans="2:12" ht="15.95">
      <c r="B19" s="11"/>
      <c r="C19" s="2"/>
    </row>
    <row r="20" spans="2:12">
      <c r="B20" s="2"/>
      <c r="C20" s="2"/>
    </row>
    <row r="21" spans="2:12">
      <c r="B21" s="2"/>
      <c r="C21" s="2"/>
    </row>
    <row r="23" spans="2:12">
      <c r="C23" s="2"/>
    </row>
    <row r="28" spans="2:12" ht="35.25" customHeight="1">
      <c r="B28" s="18" t="s">
        <v>10</v>
      </c>
      <c r="C28" s="18"/>
      <c r="D28" s="18"/>
      <c r="E28" s="18"/>
      <c r="F28" s="18"/>
      <c r="G28" s="18"/>
      <c r="H28" s="18"/>
      <c r="I28" s="18"/>
      <c r="J28" s="18"/>
      <c r="K28" s="18"/>
      <c r="L28" s="18"/>
    </row>
    <row r="29" spans="2:12" ht="33.950000000000003" customHeight="1">
      <c r="B29" s="18" t="s">
        <v>11</v>
      </c>
      <c r="C29" s="18"/>
      <c r="D29" s="18"/>
      <c r="E29" s="18"/>
      <c r="F29" s="18"/>
      <c r="G29" s="18"/>
      <c r="H29" s="18"/>
      <c r="I29" s="18"/>
      <c r="J29" s="18"/>
      <c r="K29" s="18"/>
    </row>
  </sheetData>
  <sheetProtection algorithmName="SHA-512" hashValue="ISwVwED7VXPkxtUxeOK0ey3SfBKCv2/WyfP4Qbp6UH/26VpAsQVVo4aeTAyMeqn/l2+OW1HBP4I0iyGTqrgPkw==" saltValue="OXJnFAj7c2XzYBEpi4YQpA==" spinCount="100000" sheet="1" objects="1" scenarios="1"/>
  <protectedRanges>
    <protectedRange sqref="C8:C9" name="Bereich1"/>
  </protectedRanges>
  <mergeCells count="3">
    <mergeCell ref="B6:K6"/>
    <mergeCell ref="B29:K29"/>
    <mergeCell ref="B28:L28"/>
  </mergeCells>
  <dataValidations count="1">
    <dataValidation type="list" allowBlank="1" showInputMessage="1" showErrorMessage="1" sqref="C9" xr:uid="{E03AFEF4-6D93-488F-8576-83C63716448F}">
      <formula1>"350, 400, 450, 500"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AC225C7-3927-43E4-8444-CC85561730DA}">
          <x14:formula1>
            <xm:f>Referenzen!B3:B10</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B6A3-FD0F-41A1-A08C-ADDF98E4E4B4}">
  <dimension ref="B4:K30"/>
  <sheetViews>
    <sheetView showGridLines="0" topLeftCell="A6" workbookViewId="0">
      <selection activeCell="J4" sqref="J4"/>
    </sheetView>
  </sheetViews>
  <sheetFormatPr defaultColWidth="8.85546875" defaultRowHeight="15"/>
  <cols>
    <col min="2" max="2" width="60.28515625" customWidth="1"/>
    <col min="3" max="3" width="15" bestFit="1" customWidth="1"/>
  </cols>
  <sheetData>
    <row r="4" spans="2:11">
      <c r="J4">
        <f>-'Calculator Fluktuation'!B23</f>
        <v>0</v>
      </c>
    </row>
    <row r="5" spans="2:11" ht="84.95" customHeight="1"/>
    <row r="6" spans="2:11" ht="67.5" customHeight="1">
      <c r="B6" s="16" t="s">
        <v>12</v>
      </c>
      <c r="C6" s="17"/>
      <c r="D6" s="17"/>
      <c r="E6" s="17"/>
      <c r="F6" s="17"/>
      <c r="G6" s="17"/>
      <c r="H6" s="17"/>
      <c r="I6" s="17"/>
      <c r="J6" s="17"/>
      <c r="K6" s="17"/>
    </row>
    <row r="7" spans="2:11" ht="33.950000000000003" customHeight="1">
      <c r="B7" s="1"/>
      <c r="C7" s="1"/>
      <c r="D7" s="1"/>
      <c r="E7" s="1"/>
      <c r="F7" s="1"/>
      <c r="G7" s="1"/>
      <c r="H7" s="1"/>
      <c r="I7" s="1"/>
      <c r="J7" s="1"/>
      <c r="K7" s="1"/>
    </row>
    <row r="8" spans="2:11">
      <c r="B8" s="2" t="s">
        <v>1</v>
      </c>
      <c r="C8" s="7">
        <v>10000</v>
      </c>
    </row>
    <row r="9" spans="2:11">
      <c r="B9" s="2" t="s">
        <v>13</v>
      </c>
      <c r="C9" s="13">
        <v>0.02</v>
      </c>
    </row>
    <row r="10" spans="2:11">
      <c r="B10" s="2" t="s">
        <v>14</v>
      </c>
      <c r="C10" s="2">
        <f>C8*C9</f>
        <v>200</v>
      </c>
    </row>
    <row r="11" spans="2:11">
      <c r="B11" s="2" t="s">
        <v>15</v>
      </c>
      <c r="C11" s="15">
        <f>C10*0.89</f>
        <v>178</v>
      </c>
    </row>
    <row r="12" spans="2:11">
      <c r="B12" s="2" t="s">
        <v>16</v>
      </c>
      <c r="C12" s="3">
        <f>C10*45000</f>
        <v>9000000</v>
      </c>
    </row>
    <row r="13" spans="2:11" hidden="1">
      <c r="B13" s="4" t="s">
        <v>5</v>
      </c>
      <c r="C13" s="5">
        <f>(C10-C11)*45000</f>
        <v>990000</v>
      </c>
    </row>
    <row r="14" spans="2:11" hidden="1">
      <c r="B14" s="4" t="s">
        <v>6</v>
      </c>
      <c r="C14" s="5">
        <f>_xlfn.XLOOKUP(C8, Referenzen!B3:B10,Referenzen!C3:C10, "nicht gefunden")</f>
        <v>107901</v>
      </c>
    </row>
    <row r="16" spans="2:11">
      <c r="B16" s="2" t="s">
        <v>17</v>
      </c>
      <c r="C16" s="6">
        <f>C13-C14</f>
        <v>882099</v>
      </c>
    </row>
    <row r="17" spans="2:11">
      <c r="B17" s="9" t="s">
        <v>8</v>
      </c>
      <c r="C17" s="10">
        <f>C14/C13*12</f>
        <v>1.3078909090909092</v>
      </c>
    </row>
    <row r="18" spans="2:11">
      <c r="B18" s="9" t="s">
        <v>9</v>
      </c>
      <c r="C18" s="12">
        <f>C13/C14</f>
        <v>9.1750771540578864</v>
      </c>
    </row>
    <row r="19" spans="2:11">
      <c r="B19" s="2"/>
      <c r="C19" s="2"/>
    </row>
    <row r="20" spans="2:11" ht="15.95">
      <c r="B20" s="11"/>
      <c r="C20" s="2"/>
    </row>
    <row r="21" spans="2:11">
      <c r="B21" s="2"/>
      <c r="C21" s="2"/>
    </row>
    <row r="22" spans="2:11">
      <c r="B22" s="2"/>
      <c r="C22" s="2"/>
    </row>
    <row r="24" spans="2:11">
      <c r="C24" s="2"/>
    </row>
    <row r="29" spans="2:11" ht="51" customHeight="1">
      <c r="B29" s="18" t="s">
        <v>18</v>
      </c>
      <c r="C29" s="18"/>
      <c r="D29" s="18"/>
      <c r="E29" s="18"/>
      <c r="F29" s="18"/>
      <c r="G29" s="18"/>
      <c r="H29" s="18"/>
      <c r="I29" s="18"/>
    </row>
    <row r="30" spans="2:11" ht="33.950000000000003" customHeight="1">
      <c r="B30" s="18" t="s">
        <v>19</v>
      </c>
      <c r="C30" s="18"/>
      <c r="D30" s="18"/>
      <c r="E30" s="18"/>
      <c r="F30" s="18"/>
      <c r="G30" s="18"/>
      <c r="H30" s="18"/>
      <c r="I30" s="18"/>
      <c r="J30" s="18"/>
      <c r="K30" s="18"/>
    </row>
  </sheetData>
  <sheetProtection algorithmName="SHA-512" hashValue="vi+30hZRmg7vFWqCmQ2O31p7ACFKNJveh7DdRl7mR69n2vedU8ifVEHSUbPBhyQ6/eYYQMUlOn+4axeMM4e0Lw==" saltValue="8PxTj1osbax+5CmsXFZkSg==" spinCount="100000" sheet="1" objects="1" scenarios="1"/>
  <protectedRanges>
    <protectedRange sqref="C8:C9" name="Bereich1"/>
  </protectedRanges>
  <mergeCells count="3">
    <mergeCell ref="B6:K6"/>
    <mergeCell ref="B30:K30"/>
    <mergeCell ref="B29:I29"/>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097D5-8D9F-4311-A531-98976D2DF51C}">
          <x14:formula1>
            <xm:f>Referenzen!B3:B10</xm:f>
          </x14:formula1>
          <xm:sqref>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04A5D-2846-463D-81FC-CA99CF43F381}">
  <dimension ref="B2:J15"/>
  <sheetViews>
    <sheetView workbookViewId="0">
      <selection activeCell="L14" sqref="L14"/>
    </sheetView>
  </sheetViews>
  <sheetFormatPr defaultColWidth="8.85546875" defaultRowHeight="15"/>
  <cols>
    <col min="6" max="6" width="10.42578125" bestFit="1" customWidth="1"/>
    <col min="7" max="7" width="7.85546875" bestFit="1" customWidth="1"/>
  </cols>
  <sheetData>
    <row r="2" spans="2:10">
      <c r="B2" t="s">
        <v>20</v>
      </c>
      <c r="C2" t="s">
        <v>21</v>
      </c>
      <c r="F2" t="s">
        <v>22</v>
      </c>
      <c r="I2" t="s">
        <v>23</v>
      </c>
    </row>
    <row r="3" spans="2:10">
      <c r="B3">
        <v>75</v>
      </c>
      <c r="C3">
        <v>4800</v>
      </c>
      <c r="F3" t="s">
        <v>24</v>
      </c>
      <c r="G3" t="s">
        <v>25</v>
      </c>
    </row>
    <row r="4" spans="2:10">
      <c r="B4">
        <v>100</v>
      </c>
      <c r="C4">
        <v>6840</v>
      </c>
      <c r="F4">
        <v>1</v>
      </c>
      <c r="G4">
        <f>-'Calculator Fehlzeiten'!C13+'Calculator Fehlzeiten'!C12/12</f>
        <v>-22767</v>
      </c>
      <c r="I4">
        <v>1</v>
      </c>
      <c r="J4">
        <f>-'Calculator Fluktuation'!C14+('Calculator Fluktuation'!$C$13/12)</f>
        <v>-25401</v>
      </c>
    </row>
    <row r="5" spans="2:10">
      <c r="B5">
        <v>250</v>
      </c>
      <c r="C5">
        <v>14022</v>
      </c>
      <c r="F5">
        <v>2</v>
      </c>
      <c r="G5">
        <f>G4+'Calculator Fehlzeiten'!$C$12/12</f>
        <v>-15267</v>
      </c>
      <c r="I5">
        <v>2</v>
      </c>
      <c r="J5">
        <f>J4+('Calculator Fluktuation'!$C$13/12)</f>
        <v>57099</v>
      </c>
    </row>
    <row r="6" spans="2:10">
      <c r="B6">
        <v>500</v>
      </c>
      <c r="C6">
        <v>20007</v>
      </c>
      <c r="F6">
        <v>3</v>
      </c>
      <c r="G6">
        <f>G5+'Calculator Fehlzeiten'!$C$12/12</f>
        <v>-7767</v>
      </c>
      <c r="I6">
        <v>3</v>
      </c>
      <c r="J6">
        <f>J5+('Calculator Fluktuation'!$C$13/12)</f>
        <v>139599</v>
      </c>
    </row>
    <row r="7" spans="2:10">
      <c r="B7">
        <v>1000</v>
      </c>
      <c r="C7">
        <v>30267</v>
      </c>
      <c r="F7">
        <v>4</v>
      </c>
      <c r="G7">
        <f>G6+'Calculator Fehlzeiten'!$C$12/12</f>
        <v>-267</v>
      </c>
      <c r="I7">
        <v>4</v>
      </c>
      <c r="J7">
        <f>J6+('Calculator Fluktuation'!$C$13/12)</f>
        <v>222099</v>
      </c>
    </row>
    <row r="8" spans="2:10">
      <c r="B8">
        <v>2500</v>
      </c>
      <c r="C8">
        <v>49761</v>
      </c>
      <c r="F8">
        <v>5</v>
      </c>
      <c r="G8">
        <f>G7+'Calculator Fehlzeiten'!$C$12/12</f>
        <v>7233</v>
      </c>
      <c r="I8">
        <v>5</v>
      </c>
      <c r="J8">
        <f>J7+('Calculator Fluktuation'!$C$13/12)</f>
        <v>304599</v>
      </c>
    </row>
    <row r="9" spans="2:10">
      <c r="B9">
        <v>5000</v>
      </c>
      <c r="C9">
        <v>82251</v>
      </c>
      <c r="F9">
        <v>6</v>
      </c>
      <c r="G9">
        <f>G8+'Calculator Fehlzeiten'!$C$12/12</f>
        <v>14733</v>
      </c>
      <c r="I9">
        <v>6</v>
      </c>
      <c r="J9">
        <f>J8+('Calculator Fluktuation'!$C$13/12)</f>
        <v>387099</v>
      </c>
    </row>
    <row r="10" spans="2:10">
      <c r="B10">
        <v>10000</v>
      </c>
      <c r="C10">
        <v>107901</v>
      </c>
      <c r="F10">
        <v>7</v>
      </c>
      <c r="G10">
        <f>G9+'Calculator Fehlzeiten'!$C$12/12</f>
        <v>22233</v>
      </c>
      <c r="I10">
        <v>7</v>
      </c>
      <c r="J10">
        <f>J9+('Calculator Fluktuation'!$C$13/12)</f>
        <v>469599</v>
      </c>
    </row>
    <row r="11" spans="2:10">
      <c r="F11">
        <v>8</v>
      </c>
      <c r="G11">
        <f>G10+'Calculator Fehlzeiten'!$C$12/12</f>
        <v>29733</v>
      </c>
      <c r="I11">
        <v>8</v>
      </c>
      <c r="J11">
        <f>J10+('Calculator Fluktuation'!$C$13/12)</f>
        <v>552099</v>
      </c>
    </row>
    <row r="12" spans="2:10">
      <c r="F12">
        <v>9</v>
      </c>
      <c r="G12">
        <f>G11+'Calculator Fehlzeiten'!$C$12/12</f>
        <v>37233</v>
      </c>
      <c r="I12">
        <v>9</v>
      </c>
      <c r="J12">
        <f>J11+('Calculator Fluktuation'!$C$13/12)</f>
        <v>634599</v>
      </c>
    </row>
    <row r="13" spans="2:10">
      <c r="F13">
        <v>10</v>
      </c>
      <c r="G13">
        <f>G12+'Calculator Fehlzeiten'!$C$12/12</f>
        <v>44733</v>
      </c>
      <c r="I13">
        <v>10</v>
      </c>
      <c r="J13">
        <f>J12+('Calculator Fluktuation'!$C$13/12)</f>
        <v>717099</v>
      </c>
    </row>
    <row r="14" spans="2:10">
      <c r="F14">
        <v>11</v>
      </c>
      <c r="G14">
        <f>G13+'Calculator Fehlzeiten'!$C$12/12</f>
        <v>52233</v>
      </c>
      <c r="I14">
        <v>11</v>
      </c>
      <c r="J14">
        <f>J13+('Calculator Fluktuation'!$C$13/12)</f>
        <v>799599</v>
      </c>
    </row>
    <row r="15" spans="2:10">
      <c r="F15">
        <v>12</v>
      </c>
      <c r="G15">
        <f>G14+'Calculator Fehlzeiten'!$C$12/12</f>
        <v>59733</v>
      </c>
      <c r="I15">
        <v>12</v>
      </c>
      <c r="J15">
        <f>J14+('Calculator Fluktuation'!$C$13/12)</f>
        <v>882099</v>
      </c>
    </row>
  </sheetData>
  <sheetProtection algorithmName="SHA-512" hashValue="ZdLyXH1G36oATw41AZL+RR+I+L5unJBxPNaMnqhU6leD0Xz8Set0ZObxWxOLhish0r+zomTl2q8zX0vVjOA6Dw==" saltValue="yFvt+/h2QRxTYuPJgn6sa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627e91-b252-498c-b6d0-4be0a0fc6235">
      <Terms xmlns="http://schemas.microsoft.com/office/infopath/2007/PartnerControls"/>
    </lcf76f155ced4ddcb4097134ff3c332f>
    <TaxCatchAll xmlns="e9789944-41b2-43fc-a154-b660ef206f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D877AD23D3B747B31D9E46D44F5DF2" ma:contentTypeVersion="15" ma:contentTypeDescription="Create a new document." ma:contentTypeScope="" ma:versionID="cb0fef99c53f2fafaeb6494de67242c6">
  <xsd:schema xmlns:xsd="http://www.w3.org/2001/XMLSchema" xmlns:xs="http://www.w3.org/2001/XMLSchema" xmlns:p="http://schemas.microsoft.com/office/2006/metadata/properties" xmlns:ns2="2f627e91-b252-498c-b6d0-4be0a0fc6235" xmlns:ns3="e9789944-41b2-43fc-a154-b660ef206f40" targetNamespace="http://schemas.microsoft.com/office/2006/metadata/properties" ma:root="true" ma:fieldsID="a0484915bd26c175e9f772e4b1022b4a" ns2:_="" ns3:_="">
    <xsd:import namespace="2f627e91-b252-498c-b6d0-4be0a0fc6235"/>
    <xsd:import namespace="e9789944-41b2-43fc-a154-b660ef206f4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627e91-b252-498c-b6d0-4be0a0fc62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57f81ca-72a8-4dc3-8237-255835adf3f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789944-41b2-43fc-a154-b660ef206f4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cefea7-83fe-4cc6-940f-9346a011f8c0}" ma:internalName="TaxCatchAll" ma:showField="CatchAllData" ma:web="e9789944-41b2-43fc-a154-b660ef206f4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A84680-1D81-4C00-9E7F-36369907683E}"/>
</file>

<file path=customXml/itemProps2.xml><?xml version="1.0" encoding="utf-8"?>
<ds:datastoreItem xmlns:ds="http://schemas.openxmlformats.org/officeDocument/2006/customXml" ds:itemID="{9F3A8FA6-E130-4726-9EBD-8DD9F862369D}"/>
</file>

<file path=customXml/itemProps3.xml><?xml version="1.0" encoding="utf-8"?>
<ds:datastoreItem xmlns:ds="http://schemas.openxmlformats.org/officeDocument/2006/customXml" ds:itemID="{853270EB-4F90-41CB-8651-18BCA6A897C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2025-05-19T06:31:26Z</dcterms:created>
  <dcterms:modified xsi:type="dcterms:W3CDTF">2025-06-27T11:50:24Z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0x01010025D877AD23D3B747B31D9E46D44F5DF2</vt:lpwstr>
  </property>
  <property fmtid="{D5CDD505-2E9C-101B-9397-08002B2CF9AE}" pid="3" name="MediaServiceImageTags">
    <vt:lpwstr/>
  </property>
</Properties>
</file>