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eezy-my.sharepoint.com/personal/debbie_fineezy_nl/Documents/Templates voor d2be/"/>
    </mc:Choice>
  </mc:AlternateContent>
  <xr:revisionPtr revIDLastSave="1575" documentId="8_{F5F6DDB3-8410-4196-8812-6A0D15B8263A}" xr6:coauthVersionLast="47" xr6:coauthVersionMax="47" xr10:uidLastSave="{C3625A6C-01EC-4882-A85B-4044BB41E430}"/>
  <bookViews>
    <workbookView xWindow="-120" yWindow="-120" windowWidth="29040" windowHeight="15720" xr2:uid="{433B0FD5-97E6-48DE-8D03-0C07E90B26C1}"/>
  </bookViews>
  <sheets>
    <sheet name="Inkomstenbelasting 2024" sheetId="6" r:id="rId1"/>
    <sheet name="Inkomstenbelasting 2025" sheetId="1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1" l="1"/>
  <c r="D10" i="11"/>
  <c r="D11" i="11"/>
  <c r="D12" i="11"/>
  <c r="D13" i="11"/>
  <c r="D14" i="11"/>
  <c r="D17" i="11"/>
  <c r="D18" i="11"/>
  <c r="D16" i="11"/>
  <c r="D19" i="11"/>
  <c r="D23" i="11"/>
  <c r="D5" i="6"/>
  <c r="D8" i="6"/>
  <c r="D9" i="6"/>
  <c r="D11" i="6"/>
  <c r="D12" i="6"/>
  <c r="D13" i="6"/>
  <c r="D15" i="6"/>
  <c r="D16" i="6"/>
  <c r="D14" i="6"/>
  <c r="D17" i="6"/>
  <c r="D20" i="6"/>
  <c r="D5" i="11"/>
  <c r="D15" i="11"/>
  <c r="E1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Debbie boekhout</author>
  </authors>
  <commentList>
    <comment ref="E7" authorId="0" shapeId="0" xr:uid="{7D63734C-1208-483D-965A-1390AC14F813}">
      <text>
        <r>
          <rPr>
            <b/>
            <sz val="9"/>
            <color indexed="81"/>
            <rFont val="Tahoma"/>
            <charset val="1"/>
          </rPr>
          <t>Debbie boekhout:</t>
        </r>
        <r>
          <rPr>
            <sz val="9"/>
            <color indexed="81"/>
            <rFont val="Tahoma"/>
            <charset val="1"/>
          </rPr>
          <t xml:space="preserve">
Vul dit bedrag in als je starter bent. Dit mag je maximaal 3x doen binnen je eerste 5 jaar als ondernemer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Debbie boekhout</author>
  </authors>
  <commentList>
    <comment ref="E7" authorId="0" shapeId="0" xr:uid="{5293D620-398A-4C7F-A3B3-11AE9461459C}">
      <text>
        <r>
          <rPr>
            <b/>
            <sz val="9"/>
            <color indexed="81"/>
            <rFont val="Tahoma"/>
            <family val="2"/>
          </rPr>
          <t>Debbie boekhout:</t>
        </r>
        <r>
          <rPr>
            <sz val="9"/>
            <color indexed="81"/>
            <rFont val="Tahoma"/>
            <family val="2"/>
          </rPr>
          <t xml:space="preserve">
Vul dit bedrag in als je starter bent. Dit mag je maximaal 3x doen binnen je eerste 5 jaar als ondernemer</t>
        </r>
      </text>
    </comment>
  </commentList>
</comments>
</file>

<file path=xl/sharedStrings.xml><?xml version="1.0" encoding="utf-8"?>
<sst xmlns="http://schemas.openxmlformats.org/spreadsheetml/2006/main" count="44" uniqueCount="31">
  <si>
    <t>Verwachte inkomsten</t>
  </si>
  <si>
    <t>Verwachte kosten</t>
  </si>
  <si>
    <t>Winst uit onderneming</t>
  </si>
  <si>
    <t>Zelfstandigen aftrek</t>
  </si>
  <si>
    <t>Startersaftrek</t>
  </si>
  <si>
    <t>toepassen in maximaal 3 van de eerste 5 ondernemingsjaren</t>
  </si>
  <si>
    <t>MKB-winstvrijstelling</t>
  </si>
  <si>
    <t>Belastbaar inkomen box 1</t>
  </si>
  <si>
    <t>Belasting box 1</t>
  </si>
  <si>
    <t>Algemene heffingskorting</t>
  </si>
  <si>
    <t>Arbeidskorting</t>
  </si>
  <si>
    <t>zie hier</t>
  </si>
  <si>
    <t>o.b.v. arbeidsinkomen</t>
  </si>
  <si>
    <t>Verschuldigde inkomensbelasting</t>
  </si>
  <si>
    <t>Inkomensafhankelijk bijdrage Zvw</t>
  </si>
  <si>
    <t>Totaal inkomstenbelasting en premie Zvw</t>
  </si>
  <si>
    <t>Belasting schijf 2</t>
  </si>
  <si>
    <t>Belasting schijf 1</t>
  </si>
  <si>
    <t>Belasting schijf 3</t>
  </si>
  <si>
    <t>Tariefsaanpassing boven 76817</t>
  </si>
  <si>
    <t>Tariefsaanpassing boven 75518</t>
  </si>
  <si>
    <t>5,26% over max. 75864 max premieloon werkgevers</t>
  </si>
  <si>
    <t>Premies AOV/Pensioen</t>
  </si>
  <si>
    <t>(13,31% van de winst na aftrek van zelfstandingen en startersaftrek)</t>
  </si>
  <si>
    <t>(tarief 39,97% over de eerste €75518 belastbaar, 49,5% over de rest)</t>
  </si>
  <si>
    <t>(tarief 5,32% over max. 71628 max premieloon werkgevers)</t>
  </si>
  <si>
    <t>Percentage van de omzet dat je opzij moet zetten</t>
  </si>
  <si>
    <t>(tarief 12,70% van de winst na aftrek van zelfstandingen en startersaftrek)</t>
  </si>
  <si>
    <t>(35,82% tot 38441)</t>
  </si>
  <si>
    <t>(vanaf 38441 tot 76817 37,48% )</t>
  </si>
  <si>
    <t>(vanaf 76817  49,5 )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</si>
</sst>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i/>
      <u/>
      <sz val="11"/>
      <color theme="10"/>
      <name val="Arial"/>
      <family val="2"/>
    </font>
    <font>
      <sz val="9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0EDFF"/>
        <bgColor indexed="64"/>
      </patternFill>
    </fill>
    <fill>
      <patternFill patternType="solid">
        <fgColor rgb="FFFBF9F5"/>
        <bgColor indexed="64"/>
      </patternFill>
    </fill>
    <fill>
      <patternFill patternType="solid">
        <fgColor rgb="FF5CCCB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0">
    <xf numFmtId="0" fontId="0" fillId="0" borderId="0" xfId="0"/>
    <xf numFmtId="0" fontId="0" fillId="3" borderId="0" xfId="0" applyFill="1"/>
    <xf numFmtId="0" fontId="1" fillId="3" borderId="0" xfId="0" applyFont="1" applyFill="1"/>
    <xf numFmtId="0" fontId="2" fillId="3" borderId="0" xfId="0" applyFont="1" applyFill="1"/>
    <xf numFmtId="164" fontId="2" fillId="3" borderId="0" xfId="0" applyNumberFormat="1" applyFont="1" applyFill="1"/>
    <xf numFmtId="0" fontId="3" fillId="3" borderId="0" xfId="0" quotePrefix="1" applyFont="1" applyFill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4" fillId="3" borderId="0" xfId="0" applyFont="1" applyFill="1"/>
    <xf numFmtId="164" fontId="4" fillId="3" borderId="0" xfId="0" applyNumberFormat="1" applyFont="1" applyFill="1"/>
    <xf numFmtId="0" fontId="3" fillId="3" borderId="0" xfId="0" applyFont="1" applyFill="1"/>
    <xf numFmtId="0" fontId="5" fillId="3" borderId="0" xfId="0" applyFont="1" applyFill="1"/>
    <xf numFmtId="44" fontId="7" fillId="3" borderId="0" xfId="0" applyNumberFormat="1" applyFont="1" applyFill="1"/>
    <xf numFmtId="44" fontId="2" fillId="3" borderId="0" xfId="0" applyNumberFormat="1" applyFont="1" applyFill="1"/>
    <xf numFmtId="165" fontId="3" fillId="3" borderId="0" xfId="0" applyNumberFormat="1" applyFont="1" applyFill="1"/>
    <xf numFmtId="0" fontId="7" fillId="3" borderId="0" xfId="0" applyFont="1" applyFill="1"/>
    <xf numFmtId="10" fontId="0" fillId="3" borderId="0" xfId="0" applyNumberFormat="1" applyFill="1"/>
    <xf numFmtId="164" fontId="0" fillId="3" borderId="0" xfId="0" applyNumberFormat="1" applyFill="1"/>
    <xf numFmtId="44" fontId="1" fillId="3" borderId="0" xfId="0" applyNumberFormat="1" applyFont="1" applyFill="1"/>
    <xf numFmtId="0" fontId="8" fillId="3" borderId="0" xfId="0" applyFont="1" applyFill="1"/>
    <xf numFmtId="0" fontId="2" fillId="3" borderId="2" xfId="0" applyFont="1" applyFill="1" applyBorder="1"/>
    <xf numFmtId="164" fontId="2" fillId="3" borderId="2" xfId="0" applyNumberFormat="1" applyFont="1" applyFill="1" applyBorder="1"/>
    <xf numFmtId="42" fontId="7" fillId="3" borderId="0" xfId="0" applyNumberFormat="1" applyFont="1" applyFill="1"/>
    <xf numFmtId="0" fontId="6" fillId="3" borderId="0" xfId="0" applyFont="1" applyFill="1" applyAlignment="1">
      <alignment wrapText="1"/>
    </xf>
    <xf numFmtId="0" fontId="7" fillId="4" borderId="0" xfId="0" applyFont="1" applyFill="1"/>
    <xf numFmtId="9" fontId="0" fillId="4" borderId="0" xfId="1" applyFont="1" applyFill="1"/>
    <xf numFmtId="9" fontId="7" fillId="4" borderId="0" xfId="1" applyFont="1" applyFill="1"/>
    <xf numFmtId="0" fontId="1" fillId="3" borderId="0" xfId="0" applyFont="1" applyFill="1" applyAlignment="1">
      <alignment horizontal="left"/>
    </xf>
    <xf numFmtId="164" fontId="2" fillId="2" borderId="0" xfId="0" applyNumberFormat="1" applyFont="1" applyFill="1" applyProtection="1">
      <protection locked="0"/>
    </xf>
    <xf numFmtId="164" fontId="2" fillId="2" borderId="1" xfId="0" applyNumberFormat="1" applyFont="1" applyFill="1" applyBorder="1" applyProtection="1">
      <protection locked="0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5CCCB0"/>
      <color rgb="FFF0EDFF"/>
      <color rgb="FFFBF9F5"/>
      <color rgb="FFEEEB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574410</xdr:colOff>
      <xdr:row>26</xdr:row>
      <xdr:rowOff>945</xdr:rowOff>
    </xdr:from>
    <xdr:to>
      <xdr:col>2</xdr:col>
      <xdr:colOff>1752310</xdr:colOff>
      <xdr:row>28</xdr:row>
      <xdr:rowOff>108215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7C5DE7D-DF3C-525C-CE62-F3C5D5B8F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173" y="4916136"/>
          <a:ext cx="1788664" cy="4853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7272</xdr:colOff>
      <xdr:row>26</xdr:row>
      <xdr:rowOff>6244</xdr:rowOff>
    </xdr:from>
    <xdr:to>
      <xdr:col>2</xdr:col>
      <xdr:colOff>1803206</xdr:colOff>
      <xdr:row>28</xdr:row>
      <xdr:rowOff>115487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310D9E6-2ED9-9BA5-CD4E-4F1F66B3F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99" y="4921435"/>
          <a:ext cx="1795934" cy="48733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lastingdienst.nl/wps/wcm/connect/bldcontentnl/belastingdienst/prive/inkomstenbelasting/heffingskortingen_boxen_tarieven/heffingskortingen/arbeidskorting/tabel-arbeidskorting-2021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28B78-8512-40EA-A5D9-341C0962FEA9}">
  <dimension ref="C1:M30"/>
  <sheetViews>
    <sheetView tabSelected="1" zoomScale="131" zoomScaleNormal="131" workbookViewId="0">
      <selection activeCell="G21" sqref="G21"/>
    </sheetView>
  </sheetViews>
  <sheetFormatPr defaultRowHeight="15" x14ac:dyDescent="0.25"/>
  <cols>
    <col min="1" max="2" width="9.140625" style="1"/>
    <col min="3" max="3" width="42.85546875" style="1" customWidth="1"/>
    <col min="4" max="4" width="14.5703125" style="1" customWidth="1"/>
    <col min="5" max="5" width="9.140625" style="1"/>
    <col min="6" max="6" width="13.140625" style="1" customWidth="1"/>
    <col min="7" max="9" width="9.140625" style="1"/>
    <col min="10" max="10" width="39" style="1" bestFit="1" customWidth="1"/>
    <col min="11" max="16384" width="9.140625" style="1"/>
  </cols>
  <sheetData>
    <row r="1" spans="3:12" x14ac:dyDescent="0.25">
      <c r="C1" s="27">
        <v>2024</v>
      </c>
    </row>
    <row r="2" spans="3:12" x14ac:dyDescent="0.25">
      <c r="L2" s="2"/>
    </row>
    <row r="3" spans="3:12" x14ac:dyDescent="0.25">
      <c r="C3" s="3" t="s">
        <v>0</v>
      </c>
      <c r="D3" s="28">
        <v>150000</v>
      </c>
      <c r="F3" s="5"/>
    </row>
    <row r="4" spans="3:12" x14ac:dyDescent="0.25">
      <c r="C4" s="6" t="s">
        <v>1</v>
      </c>
      <c r="D4" s="29">
        <v>30000</v>
      </c>
      <c r="F4" s="5"/>
      <c r="L4" s="2"/>
    </row>
    <row r="5" spans="3:12" x14ac:dyDescent="0.25">
      <c r="C5" s="8" t="s">
        <v>2</v>
      </c>
      <c r="D5" s="9">
        <f>D3-D4</f>
        <v>120000</v>
      </c>
      <c r="F5" s="10"/>
    </row>
    <row r="6" spans="3:12" x14ac:dyDescent="0.25">
      <c r="C6" s="3" t="s">
        <v>3</v>
      </c>
      <c r="D6" s="4">
        <v>-3750</v>
      </c>
      <c r="F6" s="10"/>
    </row>
    <row r="7" spans="3:12" x14ac:dyDescent="0.25">
      <c r="C7" s="3" t="s">
        <v>4</v>
      </c>
      <c r="D7" s="28">
        <v>0</v>
      </c>
      <c r="E7" s="10">
        <v>2123</v>
      </c>
    </row>
    <row r="8" spans="3:12" x14ac:dyDescent="0.25">
      <c r="C8" s="6" t="s">
        <v>6</v>
      </c>
      <c r="D8" s="7">
        <f>-(D5+SUM(D6:D7))*0.1331</f>
        <v>-15472.875</v>
      </c>
      <c r="F8" s="10" t="s">
        <v>23</v>
      </c>
    </row>
    <row r="9" spans="3:12" x14ac:dyDescent="0.25">
      <c r="C9" s="8" t="s">
        <v>7</v>
      </c>
      <c r="D9" s="9">
        <f>MAX(D5+SUM(D6:D8),0)</f>
        <v>100777.125</v>
      </c>
      <c r="F9" s="10"/>
    </row>
    <row r="10" spans="3:12" x14ac:dyDescent="0.25">
      <c r="D10" s="4"/>
      <c r="F10" s="10"/>
    </row>
    <row r="11" spans="3:12" x14ac:dyDescent="0.25">
      <c r="C11" s="3" t="s">
        <v>8</v>
      </c>
      <c r="D11" s="4">
        <f>MIN(75518,D9)*0.3697+MAX(D9-75518,0)*0.495</f>
        <v>40422.271474999994</v>
      </c>
      <c r="F11" s="10" t="s">
        <v>24</v>
      </c>
      <c r="L11" s="2"/>
    </row>
    <row r="12" spans="3:12" x14ac:dyDescent="0.25">
      <c r="C12" s="3" t="s">
        <v>9</v>
      </c>
      <c r="D12" s="4">
        <f>IF(AND(D9&lt;24816,D9&gt;0),3362,IF(AND(D9&gt;=24813,D9&lt;75518),(3362-0.0663*(D9-24813)),0))</f>
        <v>0</v>
      </c>
      <c r="F12" s="10"/>
    </row>
    <row r="13" spans="3:12" x14ac:dyDescent="0.25">
      <c r="C13" s="6" t="s">
        <v>10</v>
      </c>
      <c r="D13" s="7">
        <f>IF(AND(D5&lt;11490,D5&gt;0),0.08425*D5,IF(AND(D5&gt;=11491,D5&lt;24821),(968+0.31433*(D5-11490)),IF(AND(D5&gt;=24821,D5&lt;39958),(5158+0.02471*(D5-24820)),IF(AND(D5&gt;=39958,D5&lt;124935),(5532-0.0651*(D5-39958)),0))))</f>
        <v>321.26579999999922</v>
      </c>
      <c r="F13" s="11" t="s">
        <v>11</v>
      </c>
      <c r="G13" s="3" t="s">
        <v>12</v>
      </c>
    </row>
    <row r="14" spans="3:12" x14ac:dyDescent="0.25">
      <c r="C14" s="10" t="s">
        <v>20</v>
      </c>
      <c r="D14" s="12">
        <f>IF(D9&gt;=75518,((D6+D8)*0.1253),0)</f>
        <v>-2408.6262375000001</v>
      </c>
      <c r="F14" s="11"/>
      <c r="G14" s="3"/>
    </row>
    <row r="15" spans="3:12" x14ac:dyDescent="0.25">
      <c r="C15" s="8" t="s">
        <v>13</v>
      </c>
      <c r="D15" s="4">
        <f>D11-D12-D13</f>
        <v>40101.005674999993</v>
      </c>
      <c r="F15" s="10"/>
    </row>
    <row r="16" spans="3:12" x14ac:dyDescent="0.25">
      <c r="C16" s="6" t="s">
        <v>14</v>
      </c>
      <c r="D16" s="7">
        <f>MIN(D9,71628)*0.0532</f>
        <v>3810.6095999999998</v>
      </c>
      <c r="F16" s="10" t="s">
        <v>25</v>
      </c>
    </row>
    <row r="17" spans="3:13" x14ac:dyDescent="0.25">
      <c r="C17" s="8" t="s">
        <v>15</v>
      </c>
      <c r="D17" s="9">
        <f>D15+D16-D14</f>
        <v>46320.24151249999</v>
      </c>
      <c r="F17" s="13"/>
    </row>
    <row r="18" spans="3:13" x14ac:dyDescent="0.25">
      <c r="C18" s="10"/>
      <c r="D18" s="14"/>
      <c r="F18" s="13"/>
    </row>
    <row r="20" spans="3:13" x14ac:dyDescent="0.25">
      <c r="C20" s="24" t="s">
        <v>26</v>
      </c>
      <c r="D20" s="26">
        <f>D17/D3</f>
        <v>0.30880161008333329</v>
      </c>
      <c r="L20" s="16"/>
    </row>
    <row r="21" spans="3:13" x14ac:dyDescent="0.25">
      <c r="D21" s="17"/>
      <c r="H21" s="17"/>
    </row>
    <row r="23" spans="3:13" x14ac:dyDescent="0.25">
      <c r="D23" s="4"/>
      <c r="E23" s="17"/>
      <c r="F23" s="17"/>
      <c r="G23" s="17"/>
      <c r="I23" s="17"/>
    </row>
    <row r="24" spans="3:13" x14ac:dyDescent="0.25">
      <c r="D24" s="17"/>
      <c r="E24" s="17"/>
      <c r="F24" s="17"/>
      <c r="I24" s="17"/>
      <c r="L24" s="2"/>
    </row>
    <row r="25" spans="3:13" x14ac:dyDescent="0.25">
      <c r="F25" s="17"/>
      <c r="I25" s="17"/>
    </row>
    <row r="26" spans="3:13" x14ac:dyDescent="0.25">
      <c r="D26" s="17"/>
      <c r="E26" s="16"/>
      <c r="F26" s="18"/>
      <c r="M26" s="16"/>
    </row>
    <row r="27" spans="3:13" x14ac:dyDescent="0.25">
      <c r="M27" s="16"/>
    </row>
    <row r="28" spans="3:13" x14ac:dyDescent="0.25">
      <c r="E28" s="16"/>
      <c r="F28" s="17"/>
    </row>
    <row r="29" spans="3:13" x14ac:dyDescent="0.25">
      <c r="L29" s="2"/>
    </row>
    <row r="30" spans="3:13" x14ac:dyDescent="0.25">
      <c r="D30" s="17"/>
    </row>
  </sheetData>
  <sheetProtection algorithmName="SHA-512" hashValue="6UTK9Lc4T9gaPYr36rzbNLjf4qQPeA9J3EvZ74MyRPvSsXZTKtw6qAW74GxWHtTUa9CopyR+dM/2O7Up0PFZGQ==" saltValue="rDVgnvedziM4BGUJYTKVsA==" spinCount="100000" sheet="1" objects="1" scenarios="1"/>
  <hyperlinks>
    <hyperlink ref="F13" r:id="rId1" xr:uid="{E4C2B4BB-40FB-4BE3-B61D-EC1283495281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D4F0-81DF-4D31-B6A8-BD569024CE9A}">
  <dimension ref="C1:M32"/>
  <sheetViews>
    <sheetView zoomScale="131" zoomScaleNormal="131" workbookViewId="0">
      <selection activeCell="C30" sqref="C30"/>
    </sheetView>
  </sheetViews>
  <sheetFormatPr defaultRowHeight="15" x14ac:dyDescent="0.25"/>
  <cols>
    <col min="1" max="2" width="9.140625" style="1"/>
    <col min="3" max="3" width="43.140625" style="1" customWidth="1"/>
    <col min="4" max="4" width="14.5703125" style="1" customWidth="1"/>
    <col min="5" max="5" width="9.140625" style="1"/>
    <col min="6" max="6" width="13.5703125" style="1" customWidth="1"/>
    <col min="7" max="9" width="9.140625" style="1"/>
    <col min="10" max="10" width="39" style="1" bestFit="1" customWidth="1"/>
    <col min="11" max="16384" width="9.140625" style="1"/>
  </cols>
  <sheetData>
    <row r="1" spans="3:12" x14ac:dyDescent="0.25">
      <c r="C1" s="27">
        <v>2025</v>
      </c>
    </row>
    <row r="2" spans="3:12" x14ac:dyDescent="0.25">
      <c r="L2" s="2"/>
    </row>
    <row r="3" spans="3:12" x14ac:dyDescent="0.25">
      <c r="C3" s="3" t="s">
        <v>0</v>
      </c>
      <c r="D3" s="28">
        <v>150000</v>
      </c>
      <c r="F3" s="5"/>
    </row>
    <row r="4" spans="3:12" x14ac:dyDescent="0.25">
      <c r="C4" s="6" t="s">
        <v>1</v>
      </c>
      <c r="D4" s="29">
        <v>30000</v>
      </c>
      <c r="F4" s="5"/>
      <c r="L4" s="2"/>
    </row>
    <row r="5" spans="3:12" x14ac:dyDescent="0.25">
      <c r="C5" s="8" t="s">
        <v>2</v>
      </c>
      <c r="D5" s="9">
        <f>D3-D4</f>
        <v>120000</v>
      </c>
      <c r="F5" s="19"/>
    </row>
    <row r="6" spans="3:12" x14ac:dyDescent="0.25">
      <c r="C6" s="3" t="s">
        <v>3</v>
      </c>
      <c r="D6" s="4">
        <v>-2470</v>
      </c>
      <c r="F6" s="10"/>
    </row>
    <row r="7" spans="3:12" x14ac:dyDescent="0.25">
      <c r="C7" s="3" t="s">
        <v>4</v>
      </c>
      <c r="D7" s="28">
        <v>0</v>
      </c>
      <c r="E7" s="15">
        <v>2123</v>
      </c>
      <c r="F7" s="10" t="s">
        <v>5</v>
      </c>
    </row>
    <row r="8" spans="3:12" x14ac:dyDescent="0.25">
      <c r="C8" s="3" t="s">
        <v>6</v>
      </c>
      <c r="D8" s="4">
        <f>-(D5+SUM(D6:D7))*0.127</f>
        <v>-14926.31</v>
      </c>
      <c r="F8" s="10" t="s">
        <v>27</v>
      </c>
    </row>
    <row r="9" spans="3:12" x14ac:dyDescent="0.25">
      <c r="C9" s="20" t="s">
        <v>22</v>
      </c>
      <c r="D9" s="21">
        <v>0</v>
      </c>
      <c r="F9" s="10"/>
    </row>
    <row r="10" spans="3:12" x14ac:dyDescent="0.25">
      <c r="C10" s="8" t="s">
        <v>7</v>
      </c>
      <c r="D10" s="9">
        <f>MAX(D5+SUM(D6:D9),0)</f>
        <v>102603.69</v>
      </c>
      <c r="F10" s="10"/>
    </row>
    <row r="11" spans="3:12" x14ac:dyDescent="0.25">
      <c r="C11" s="1" t="s">
        <v>17</v>
      </c>
      <c r="D11" s="4">
        <f>MIN(38440,D10)*0.3582</f>
        <v>13769.208000000001</v>
      </c>
      <c r="F11" s="10" t="s">
        <v>28</v>
      </c>
    </row>
    <row r="12" spans="3:12" x14ac:dyDescent="0.25">
      <c r="C12" s="3" t="s">
        <v>16</v>
      </c>
      <c r="D12" s="4">
        <f>MAX(MIN(D10,76817)-38440,0)*0.3748</f>
        <v>14383.699600000002</v>
      </c>
      <c r="F12" s="10" t="s">
        <v>29</v>
      </c>
      <c r="L12" s="2"/>
    </row>
    <row r="13" spans="3:12" x14ac:dyDescent="0.25">
      <c r="C13" s="3" t="s">
        <v>18</v>
      </c>
      <c r="D13" s="4">
        <f>MAX(D10-76817,0)*0.495</f>
        <v>12764.411550000001</v>
      </c>
      <c r="E13" s="17">
        <f>D11+D12+D13</f>
        <v>40917.319150000003</v>
      </c>
      <c r="F13" s="10" t="s">
        <v>30</v>
      </c>
      <c r="L13" s="2"/>
    </row>
    <row r="14" spans="3:12" x14ac:dyDescent="0.25">
      <c r="C14" s="3" t="s">
        <v>9</v>
      </c>
      <c r="D14" s="4">
        <f>IF(AND(D10&lt;28406,D10&gt;0),3068,IF(AND(D10&gt;=28406,D10&lt;76817),(3068-0.06337*(D10-28406)),0))</f>
        <v>0</v>
      </c>
    </row>
    <row r="15" spans="3:12" x14ac:dyDescent="0.25">
      <c r="C15" s="6" t="s">
        <v>10</v>
      </c>
      <c r="D15" s="7">
        <f>IF(AND(D5&lt;12169,D5&gt;0),0.08053*D5,IF(AND(D5&gt;=12169,D5&lt;26288),(980+0.3003*(D5-12169)),IF(AND(D5&gt;=26288,D5&lt;43071),(5220+0.02258*(D5-26288)),IF(AND(D5&gt;=43071,D5&lt;129078),(5599-0.0651*(D5-43071)),0))))</f>
        <v>590.92209999999977</v>
      </c>
      <c r="F15" s="11"/>
      <c r="G15" s="3"/>
    </row>
    <row r="16" spans="3:12" x14ac:dyDescent="0.25">
      <c r="C16" s="10" t="s">
        <v>19</v>
      </c>
      <c r="D16" s="22">
        <f>IF(D5&gt;=76817,((D6+D8)*0.1202),0)</f>
        <v>-2091.0364619999996</v>
      </c>
      <c r="F16" s="11"/>
      <c r="G16" s="3"/>
    </row>
    <row r="17" spans="3:13" x14ac:dyDescent="0.25">
      <c r="C17" s="8" t="s">
        <v>13</v>
      </c>
      <c r="D17" s="4">
        <f>IF((D11+D12+D13-D14-D15)&gt;0,(D11+D12+D13-D14-D15),0)</f>
        <v>40326.39705</v>
      </c>
      <c r="F17" s="10"/>
    </row>
    <row r="18" spans="3:13" x14ac:dyDescent="0.25">
      <c r="C18" s="6" t="s">
        <v>14</v>
      </c>
      <c r="D18" s="7">
        <f>MIN((D10-D9),75864)*0.0526</f>
        <v>3990.4464000000003</v>
      </c>
      <c r="F18" s="10" t="s">
        <v>21</v>
      </c>
    </row>
    <row r="19" spans="3:13" x14ac:dyDescent="0.25">
      <c r="C19" s="8" t="s">
        <v>15</v>
      </c>
      <c r="D19" s="9">
        <f>D17+D18-D16</f>
        <v>46407.879911999997</v>
      </c>
      <c r="F19" s="17"/>
    </row>
    <row r="20" spans="3:13" x14ac:dyDescent="0.25">
      <c r="C20" s="10"/>
      <c r="D20" s="14"/>
      <c r="F20" s="13"/>
    </row>
    <row r="21" spans="3:13" x14ac:dyDescent="0.25">
      <c r="F21" s="17"/>
    </row>
    <row r="22" spans="3:13" x14ac:dyDescent="0.25">
      <c r="L22" s="16"/>
    </row>
    <row r="23" spans="3:13" x14ac:dyDescent="0.25">
      <c r="C23" s="24" t="s">
        <v>26</v>
      </c>
      <c r="D23" s="25">
        <f>D19/D3</f>
        <v>0.30938586607999996</v>
      </c>
      <c r="H23" s="17"/>
    </row>
    <row r="25" spans="3:13" x14ac:dyDescent="0.25">
      <c r="D25" s="4"/>
      <c r="E25" s="17"/>
      <c r="F25" s="17"/>
      <c r="G25" s="17"/>
      <c r="I25" s="17"/>
    </row>
    <row r="26" spans="3:13" x14ac:dyDescent="0.25">
      <c r="D26" s="17"/>
      <c r="E26" s="17"/>
      <c r="F26" s="17"/>
      <c r="I26" s="17"/>
      <c r="L26" s="2"/>
    </row>
    <row r="27" spans="3:13" x14ac:dyDescent="0.25">
      <c r="F27" s="17"/>
      <c r="I27" s="17"/>
    </row>
    <row r="28" spans="3:13" x14ac:dyDescent="0.25">
      <c r="D28" s="17"/>
      <c r="E28" s="16"/>
      <c r="F28" s="18"/>
      <c r="M28" s="16"/>
    </row>
    <row r="29" spans="3:13" x14ac:dyDescent="0.25">
      <c r="M29" s="16"/>
    </row>
    <row r="30" spans="3:13" x14ac:dyDescent="0.25">
      <c r="D30" s="4"/>
      <c r="E30" s="16"/>
      <c r="F30" s="17"/>
    </row>
    <row r="31" spans="3:13" x14ac:dyDescent="0.25">
      <c r="C31" s="23"/>
      <c r="L31" s="2"/>
    </row>
    <row r="32" spans="3:13" x14ac:dyDescent="0.25">
      <c r="D32" s="17"/>
    </row>
  </sheetData>
  <sheetProtection algorithmName="SHA-512" hashValue="aK0tWy+DbovFHSNLJyBJnV74NuBVB/U1dGyON2zYfcXAQBSniLRI+W3HDzfl3QtYahOxyUcRhZGZxtFqJFZ9ZA==" saltValue="1+V6RsXgculwrZnifU3e+Q==" spinCount="100000" sheet="1" objects="1" scenarios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Inkomstenbelasting 2024</vt:lpstr>
      <vt:lpstr>Inkomstenbelasting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boekhout</dc:creator>
  <cp:lastModifiedBy>Debbie Boekhout | Fineezy</cp:lastModifiedBy>
  <dcterms:created xsi:type="dcterms:W3CDTF">2022-05-10T10:53:37Z</dcterms:created>
  <dcterms:modified xsi:type="dcterms:W3CDTF">2025-08-18T07:37:37Z</dcterms:modified>
</cp:coreProperties>
</file>