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\OneDrive\Desktop\To delete\"/>
    </mc:Choice>
  </mc:AlternateContent>
  <xr:revisionPtr revIDLastSave="0" documentId="13_ncr:1_{C4B415A4-9D39-4579-AF80-DA9FA287F0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sonal Budget" sheetId="6" r:id="rId1"/>
    <sheet name="Template" sheetId="9" r:id="rId2"/>
    <sheet name="Cashflow" sheetId="7" r:id="rId3"/>
    <sheet name="Budgets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9" l="1"/>
  <c r="P15" i="9"/>
  <c r="P16" i="9"/>
  <c r="P17" i="9"/>
  <c r="P18" i="9"/>
  <c r="P19" i="9"/>
  <c r="P20" i="9"/>
  <c r="P21" i="9"/>
  <c r="P22" i="9"/>
  <c r="P13" i="9"/>
  <c r="P6" i="9"/>
  <c r="P7" i="9"/>
  <c r="P8" i="9"/>
  <c r="P9" i="9"/>
  <c r="P5" i="9"/>
  <c r="D23" i="9"/>
  <c r="E23" i="9"/>
  <c r="F23" i="9"/>
  <c r="G23" i="9"/>
  <c r="H23" i="9"/>
  <c r="I23" i="9"/>
  <c r="J23" i="9"/>
  <c r="K23" i="9"/>
  <c r="L23" i="9"/>
  <c r="M23" i="9"/>
  <c r="N23" i="9"/>
  <c r="O23" i="9"/>
  <c r="C23" i="9"/>
  <c r="C11" i="9"/>
  <c r="O6" i="9"/>
  <c r="O7" i="9"/>
  <c r="O8" i="9"/>
  <c r="O9" i="9"/>
  <c r="O5" i="9"/>
  <c r="F23" i="8"/>
  <c r="E23" i="8"/>
  <c r="N13" i="7"/>
  <c r="N42" i="7"/>
  <c r="H41" i="7"/>
  <c r="G41" i="7"/>
  <c r="M37" i="7"/>
  <c r="L37" i="7"/>
  <c r="K37" i="7"/>
  <c r="J37" i="7"/>
  <c r="I37" i="7"/>
  <c r="H37" i="7"/>
  <c r="G37" i="7"/>
  <c r="F37" i="7"/>
  <c r="E37" i="7"/>
  <c r="D37" i="7"/>
  <c r="C37" i="7"/>
  <c r="B37" i="7"/>
  <c r="N37" i="7" s="1"/>
  <c r="N36" i="7"/>
  <c r="N35" i="7"/>
  <c r="N34" i="7"/>
  <c r="N33" i="7"/>
  <c r="P33" i="7" s="1"/>
  <c r="N32" i="7"/>
  <c r="N31" i="7"/>
  <c r="N30" i="7"/>
  <c r="P30" i="7" s="1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K12" i="7"/>
  <c r="H12" i="7"/>
  <c r="N11" i="7"/>
  <c r="N10" i="7"/>
  <c r="L9" i="7"/>
  <c r="J9" i="7"/>
  <c r="N8" i="7"/>
  <c r="N7" i="7"/>
  <c r="N6" i="7"/>
  <c r="N5" i="7"/>
  <c r="C25" i="9" l="1"/>
  <c r="D10" i="9" s="1"/>
  <c r="D11" i="9"/>
  <c r="D25" i="9" s="1"/>
  <c r="E10" i="9" s="1"/>
  <c r="E11" i="9" s="1"/>
  <c r="E25" i="9" s="1"/>
  <c r="F10" i="9" s="1"/>
  <c r="F11" i="9" s="1"/>
  <c r="F25" i="9" s="1"/>
  <c r="G10" i="9" s="1"/>
  <c r="G11" i="9" s="1"/>
  <c r="G25" i="9" s="1"/>
  <c r="H10" i="9" s="1"/>
  <c r="H11" i="9" s="1"/>
  <c r="H25" i="9" s="1"/>
  <c r="I10" i="9" s="1"/>
  <c r="I11" i="9" s="1"/>
  <c r="I25" i="9" s="1"/>
  <c r="J10" i="9" s="1"/>
  <c r="J11" i="9" s="1"/>
  <c r="J25" i="9" s="1"/>
  <c r="K10" i="9" s="1"/>
  <c r="K11" i="9" s="1"/>
  <c r="K25" i="9" s="1"/>
  <c r="L10" i="9" s="1"/>
  <c r="L11" i="9" s="1"/>
  <c r="L25" i="9" s="1"/>
  <c r="M10" i="9" s="1"/>
  <c r="M11" i="9" s="1"/>
  <c r="M25" i="9" s="1"/>
  <c r="N10" i="9" s="1"/>
  <c r="N11" i="9" s="1"/>
  <c r="N25" i="9" s="1"/>
  <c r="J41" i="7"/>
  <c r="N9" i="7"/>
  <c r="L41" i="7"/>
  <c r="N12" i="7"/>
  <c r="P15" i="7"/>
  <c r="O15" i="7"/>
  <c r="P16" i="7"/>
  <c r="O16" i="7"/>
  <c r="P17" i="7"/>
  <c r="O17" i="7"/>
  <c r="P18" i="7"/>
  <c r="O18" i="7"/>
  <c r="P19" i="7"/>
  <c r="O19" i="7"/>
  <c r="P20" i="7"/>
  <c r="O20" i="7"/>
  <c r="P21" i="7"/>
  <c r="O21" i="7"/>
  <c r="P22" i="7"/>
  <c r="O22" i="7"/>
  <c r="P23" i="7"/>
  <c r="O23" i="7"/>
  <c r="P24" i="7"/>
  <c r="O24" i="7"/>
  <c r="P25" i="7"/>
  <c r="O25" i="7"/>
  <c r="P26" i="7"/>
  <c r="O26" i="7"/>
  <c r="P27" i="7"/>
  <c r="O27" i="7"/>
  <c r="P28" i="7"/>
  <c r="O28" i="7"/>
  <c r="P29" i="7"/>
  <c r="O29" i="7"/>
  <c r="P31" i="7"/>
  <c r="O31" i="7"/>
  <c r="P32" i="7"/>
  <c r="O32" i="7"/>
  <c r="P34" i="7"/>
  <c r="O34" i="7"/>
  <c r="P35" i="7"/>
  <c r="O35" i="7"/>
  <c r="P36" i="7"/>
  <c r="O36" i="7"/>
  <c r="N41" i="7"/>
  <c r="O42" i="7"/>
  <c r="O10" i="9" l="1"/>
  <c r="O11" i="9" s="1"/>
  <c r="O41" i="7"/>
  <c r="P11" i="7"/>
  <c r="P9" i="7"/>
  <c r="P7" i="7"/>
  <c r="P5" i="7"/>
  <c r="P6" i="7"/>
  <c r="P8" i="7"/>
  <c r="P10" i="7"/>
  <c r="P12" i="7"/>
  <c r="G13" i="7"/>
  <c r="G39" i="7"/>
  <c r="K39" i="7"/>
  <c r="K13" i="7"/>
  <c r="I39" i="7"/>
  <c r="I13" i="7"/>
  <c r="C13" i="7"/>
  <c r="C39" i="7"/>
  <c r="J39" i="7"/>
  <c r="J13" i="7"/>
  <c r="F39" i="7"/>
  <c r="F13" i="7"/>
  <c r="N39" i="7"/>
  <c r="B39" i="7"/>
  <c r="B13" i="7"/>
  <c r="E13" i="7"/>
  <c r="E39" i="7"/>
  <c r="H13" i="7"/>
  <c r="H39" i="7"/>
  <c r="D39" i="7"/>
  <c r="D13" i="7"/>
  <c r="L39" i="7"/>
  <c r="L13" i="7"/>
  <c r="M13" i="7"/>
  <c r="M39" i="7"/>
</calcChain>
</file>

<file path=xl/sharedStrings.xml><?xml version="1.0" encoding="utf-8"?>
<sst xmlns="http://schemas.openxmlformats.org/spreadsheetml/2006/main" count="184" uniqueCount="126">
  <si>
    <t>January</t>
  </si>
  <si>
    <t>February</t>
  </si>
  <si>
    <t>March</t>
  </si>
  <si>
    <t>April</t>
  </si>
  <si>
    <t>May</t>
  </si>
  <si>
    <t>June</t>
  </si>
  <si>
    <t>Revenue</t>
  </si>
  <si>
    <t>Totals</t>
  </si>
  <si>
    <t>Pay</t>
  </si>
  <si>
    <t>GST</t>
  </si>
  <si>
    <t>Other</t>
  </si>
  <si>
    <t>Carryover</t>
  </si>
  <si>
    <t>Total Revenue</t>
  </si>
  <si>
    <t>Expenses</t>
  </si>
  <si>
    <t>Rent</t>
  </si>
  <si>
    <t>Hydro</t>
  </si>
  <si>
    <t>Vehicle</t>
  </si>
  <si>
    <t>Gas</t>
  </si>
  <si>
    <t>Groceries</t>
  </si>
  <si>
    <t>Netflix</t>
  </si>
  <si>
    <t>Total Expenses</t>
  </si>
  <si>
    <t>Revenue - Expenses</t>
  </si>
  <si>
    <t>Note 1:</t>
  </si>
  <si>
    <t>Your car broke down in February and cost 500 for repairs.</t>
  </si>
  <si>
    <t>Note 2:</t>
  </si>
  <si>
    <t>You received 250 from Chief and Council in May for dividends</t>
  </si>
  <si>
    <t>Question:</t>
  </si>
  <si>
    <t>Your friend wants to go see Ernest Monias in April. Tickets are 250, can you afford to go?</t>
  </si>
  <si>
    <t>Company Cashflow 2025</t>
  </si>
  <si>
    <t>July</t>
  </si>
  <si>
    <t>August</t>
  </si>
  <si>
    <t>Sept</t>
  </si>
  <si>
    <t>October</t>
  </si>
  <si>
    <t>November</t>
  </si>
  <si>
    <t>December</t>
  </si>
  <si>
    <t>AVG</t>
  </si>
  <si>
    <t>%</t>
  </si>
  <si>
    <t>INCOME</t>
  </si>
  <si>
    <t>Grant 1</t>
  </si>
  <si>
    <t>Grant 2</t>
  </si>
  <si>
    <t>Wage Subsidy</t>
  </si>
  <si>
    <t>Client 1</t>
  </si>
  <si>
    <t>Client 2</t>
  </si>
  <si>
    <t>Client 3</t>
  </si>
  <si>
    <t>Client 4</t>
  </si>
  <si>
    <t>Refunds</t>
  </si>
  <si>
    <t>Total</t>
  </si>
  <si>
    <t>EXPENSES</t>
  </si>
  <si>
    <t>Bank Charges</t>
  </si>
  <si>
    <t>Dues and Subscriptions</t>
  </si>
  <si>
    <t>Benefits</t>
  </si>
  <si>
    <t>Education and Training</t>
  </si>
  <si>
    <t>Inusrance - Liability</t>
  </si>
  <si>
    <t>Insurance-Vehicle</t>
  </si>
  <si>
    <t>Meals and Entertainment</t>
  </si>
  <si>
    <t>Office Expenses (computer, desk, chairs etc)</t>
  </si>
  <si>
    <t>Payroll expenses</t>
  </si>
  <si>
    <t>Payroll taxes</t>
  </si>
  <si>
    <t>Professional Fees</t>
  </si>
  <si>
    <t>Promotional</t>
  </si>
  <si>
    <t>Rent/mortgage</t>
  </si>
  <si>
    <t>repair and maintenance</t>
  </si>
  <si>
    <t>Shipping and delivery</t>
  </si>
  <si>
    <t>Subcontractors</t>
  </si>
  <si>
    <t>Supplies (paper, sundries etc)</t>
  </si>
  <si>
    <t>Travel</t>
  </si>
  <si>
    <t>Travel Meals</t>
  </si>
  <si>
    <t>Utilities</t>
  </si>
  <si>
    <t>Loan Repayment</t>
  </si>
  <si>
    <t>Revenue less Exp</t>
  </si>
  <si>
    <t>GST/HST from Revenue</t>
  </si>
  <si>
    <t>GST/HST from Expenses</t>
  </si>
  <si>
    <t>General Ledger</t>
  </si>
  <si>
    <t>Third Quarter Cashflow</t>
  </si>
  <si>
    <t>Date</t>
  </si>
  <si>
    <t>Account Code</t>
  </si>
  <si>
    <t>Reference</t>
  </si>
  <si>
    <t>Trans Description</t>
  </si>
  <si>
    <t>Debit</t>
  </si>
  <si>
    <t>Credit</t>
  </si>
  <si>
    <t>10023-55</t>
  </si>
  <si>
    <t>ISC-Prog1</t>
  </si>
  <si>
    <t>3Q Installment</t>
  </si>
  <si>
    <t>10023-66</t>
  </si>
  <si>
    <t>PRL-11</t>
  </si>
  <si>
    <t>Payroll Salary</t>
  </si>
  <si>
    <t>Payroll Benefits</t>
  </si>
  <si>
    <t>10023-77</t>
  </si>
  <si>
    <t>Prog1</t>
  </si>
  <si>
    <t>Conference - NS</t>
  </si>
  <si>
    <t>REIMB</t>
  </si>
  <si>
    <t>GST Repayment</t>
  </si>
  <si>
    <t>Office Supplies</t>
  </si>
  <si>
    <t>Return Item</t>
  </si>
  <si>
    <t>Staff Xmas Bonus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</si>
  <si>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</si>
  <si>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</si>
  <si>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</si>
  <si>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</si>
  <si>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</si>
  <si>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</si>
  <si>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</si>
  <si>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</si>
  <si>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</si>
  <si>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</si>
  <si>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</si>
  <si>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</si>
  <si>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 xml:space="preserve">Income </t>
  </si>
  <si>
    <t>Salary</t>
  </si>
  <si>
    <t>Other 1</t>
  </si>
  <si>
    <t>Other 2</t>
  </si>
  <si>
    <t>Other 3</t>
  </si>
  <si>
    <t>Other 4</t>
  </si>
  <si>
    <t>Expense 1</t>
  </si>
  <si>
    <t>Expense 2</t>
  </si>
  <si>
    <t>Expense 3</t>
  </si>
  <si>
    <t>Expense 4</t>
  </si>
  <si>
    <t>Expense 5</t>
  </si>
  <si>
    <t>Expense 6</t>
  </si>
  <si>
    <t>Expense 7</t>
  </si>
  <si>
    <t>Expense 8</t>
  </si>
  <si>
    <t>Expense 9</t>
  </si>
  <si>
    <t>Expense 10</t>
  </si>
  <si>
    <t>Total Income</t>
  </si>
  <si>
    <t>average</t>
  </si>
  <si>
    <t>Personal Cashflow -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</si>
</sst>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[Red]#,##0.00"/>
    <numFmt numFmtId="165" formatCode="_-&quot;$&quot;* #,##0_-;\-&quot;$&quot;* #,##0_-;_-&quot;$&quot;* &quot;-&quot;??_-;_-@_-"/>
    <numFmt numFmtId="166" formatCode="&quot;$&quot;#,##0.00"/>
    <numFmt numFmtId="167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14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0" fontId="0" fillId="2" borderId="0" xfId="0" applyFill="1"/>
    <xf numFmtId="0" fontId="0" fillId="0" borderId="1" xfId="0" applyBorder="1"/>
    <xf numFmtId="0" fontId="0" fillId="0" borderId="2" xfId="0" applyBorder="1"/>
    <xf numFmtId="43" fontId="0" fillId="0" borderId="0" xfId="0" applyNumberFormat="1"/>
    <xf numFmtId="43" fontId="1" fillId="0" borderId="0" xfId="0" applyNumberFormat="1" applyFont="1"/>
    <xf numFmtId="43" fontId="0" fillId="0" borderId="1" xfId="0" applyNumberFormat="1" applyBorder="1"/>
    <xf numFmtId="43" fontId="0" fillId="0" borderId="2" xfId="0" applyNumberFormat="1" applyBorder="1"/>
    <xf numFmtId="0" fontId="1" fillId="0" borderId="3" xfId="0" applyFont="1" applyBorder="1"/>
    <xf numFmtId="165" fontId="0" fillId="0" borderId="0" xfId="1" applyNumberFormat="1" applyFont="1"/>
    <xf numFmtId="10" fontId="0" fillId="0" borderId="0" xfId="0" applyNumberFormat="1"/>
    <xf numFmtId="165" fontId="0" fillId="0" borderId="3" xfId="1" applyNumberFormat="1" applyFont="1" applyBorder="1"/>
    <xf numFmtId="0" fontId="0" fillId="0" borderId="4" xfId="0" applyBorder="1"/>
    <xf numFmtId="165" fontId="0" fillId="2" borderId="3" xfId="1" applyNumberFormat="1" applyFont="1" applyFill="1" applyBorder="1"/>
    <xf numFmtId="44" fontId="0" fillId="0" borderId="3" xfId="1" applyFont="1" applyFill="1" applyBorder="1"/>
    <xf numFmtId="44" fontId="0" fillId="0" borderId="3" xfId="1" applyFont="1" applyBorder="1"/>
    <xf numFmtId="10" fontId="0" fillId="3" borderId="0" xfId="0" applyNumberFormat="1" applyFill="1"/>
    <xf numFmtId="0" fontId="1" fillId="0" borderId="4" xfId="0" applyFont="1" applyBorder="1"/>
    <xf numFmtId="44" fontId="1" fillId="0" borderId="3" xfId="1" applyFont="1" applyBorder="1"/>
    <xf numFmtId="165" fontId="0" fillId="4" borderId="3" xfId="1" applyNumberFormat="1" applyFont="1" applyFill="1" applyBorder="1"/>
    <xf numFmtId="44" fontId="0" fillId="4" borderId="3" xfId="1" applyFont="1" applyFill="1" applyBorder="1"/>
    <xf numFmtId="167" fontId="0" fillId="0" borderId="0" xfId="0" applyNumberFormat="1"/>
    <xf numFmtId="44" fontId="3" fillId="0" borderId="3" xfId="1" applyFont="1" applyFill="1" applyBorder="1"/>
    <xf numFmtId="10" fontId="0" fillId="5" borderId="0" xfId="0" applyNumberFormat="1" applyFill="1"/>
    <xf numFmtId="165" fontId="1" fillId="0" borderId="3" xfId="1" applyNumberFormat="1" applyFont="1" applyBorder="1"/>
    <xf numFmtId="0" fontId="0" fillId="6" borderId="5" xfId="0" applyFill="1" applyBorder="1"/>
    <xf numFmtId="165" fontId="0" fillId="7" borderId="6" xfId="1" applyNumberFormat="1" applyFont="1" applyFill="1" applyBorder="1"/>
    <xf numFmtId="0" fontId="0" fillId="0" borderId="7" xfId="0" applyBorder="1"/>
    <xf numFmtId="165" fontId="0" fillId="0" borderId="7" xfId="1" applyNumberFormat="1" applyFont="1" applyBorder="1"/>
    <xf numFmtId="0" fontId="0" fillId="0" borderId="5" xfId="0" applyBorder="1"/>
    <xf numFmtId="44" fontId="0" fillId="0" borderId="6" xfId="1" applyFont="1" applyBorder="1"/>
    <xf numFmtId="44" fontId="0" fillId="0" borderId="6" xfId="1" applyFont="1" applyFill="1" applyBorder="1"/>
    <xf numFmtId="0" fontId="0" fillId="0" borderId="0" xfId="1" applyNumberFormat="1" applyFont="1"/>
    <xf numFmtId="166" fontId="0" fillId="0" borderId="3" xfId="0" applyNumberFormat="1" applyBorder="1"/>
    <xf numFmtId="0" fontId="1" fillId="8" borderId="4" xfId="0" applyFont="1" applyFill="1" applyBorder="1"/>
    <xf numFmtId="44" fontId="0" fillId="0" borderId="0" xfId="1" applyFont="1" applyBorder="1"/>
    <xf numFmtId="164" fontId="3" fillId="0" borderId="2" xfId="0" applyNumberFormat="1" applyFont="1" applyBorder="1"/>
    <xf numFmtId="0" fontId="4" fillId="0" borderId="0" xfId="0" applyFont="1"/>
    <xf numFmtId="44" fontId="0" fillId="0" borderId="0" xfId="1" applyFont="1"/>
    <xf numFmtId="44" fontId="0" fillId="0" borderId="10" xfId="1" applyFont="1" applyBorder="1"/>
    <xf numFmtId="44" fontId="0" fillId="0" borderId="0" xfId="1" applyFont="1" applyFill="1" applyBorder="1"/>
    <xf numFmtId="44" fontId="0" fillId="2" borderId="0" xfId="1" applyFont="1" applyFill="1"/>
    <xf numFmtId="44" fontId="0" fillId="2" borderId="10" xfId="1" applyFont="1" applyFill="1" applyBorder="1"/>
    <xf numFmtId="44" fontId="0" fillId="0" borderId="8" xfId="1" applyFont="1" applyBorder="1"/>
    <xf numFmtId="44" fontId="0" fillId="0" borderId="11" xfId="1" applyFont="1" applyBorder="1"/>
    <xf numFmtId="44" fontId="0" fillId="0" borderId="9" xfId="1" applyFont="1" applyBorder="1"/>
    <xf numFmtId="44" fontId="0" fillId="2" borderId="12" xfId="1" applyFont="1" applyFill="1" applyBorder="1"/>
    <xf numFmtId="44" fontId="1" fillId="0" borderId="0" xfId="1" applyFont="1"/>
    <xf numFmtId="44" fontId="6" fillId="0" borderId="0" xfId="1" applyFont="1"/>
  </cellXfs>
  <cellStyles count="2">
    <cellStyle name="Currency" xfId="1" builtinId="4"/>
    <cellStyle name="Normal" xfId="0" builtinId="0"/>
  </cellStyles>
  <dxfs count="1">
    <dxf>
      <font>
        <color rgb="FF9C0006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58936-FAF3-4E7E-BE5C-D4E539811CDA}">
  <dimension ref="C3:J27"/>
  <sheetViews>
    <sheetView tabSelected="1" workbookViewId="0">
      <selection activeCell="D18" sqref="D18"/>
    </sheetView>
  </sheetViews>
  <sheetFormatPr defaultRowHeight="15" x14ac:dyDescent="0.25"/>
  <cols>
    <col min="3" max="3" width="19.28515625" customWidth="1"/>
    <col min="10" max="10" width="9.140625" style="8"/>
  </cols>
  <sheetData>
    <row r="3" spans="3:10" x14ac:dyDescent="0.25">
      <c r="D3" s="1" t="s">
        <v>0</v>
      </c>
      <c r="E3" s="1" t="s">
        <v>1</v>
      </c>
      <c r="F3" s="1" t="s">
        <v>2</v>
      </c>
      <c r="G3" s="1" t="s">
        <v>3</v>
      </c>
      <c r="H3" s="1" t="s">
        <v>4</v>
      </c>
      <c r="I3" s="1" t="s">
        <v>5</v>
      </c>
    </row>
    <row r="4" spans="3:10" x14ac:dyDescent="0.25">
      <c r="C4" s="1" t="s">
        <v>6</v>
      </c>
      <c r="D4" s="5"/>
      <c r="E4" s="5"/>
      <c r="F4" s="5"/>
      <c r="G4" s="5"/>
      <c r="H4" s="5"/>
      <c r="I4" s="5"/>
      <c r="J4" s="9" t="s">
        <v>7</v>
      </c>
    </row>
    <row r="5" spans="3:10" x14ac:dyDescent="0.25">
      <c r="C5" t="s">
        <v>8</v>
      </c>
      <c r="D5">
        <v>2000</v>
      </c>
      <c r="E5">
        <v>2000</v>
      </c>
      <c r="F5">
        <v>3000</v>
      </c>
      <c r="G5">
        <v>2000</v>
      </c>
      <c r="H5">
        <v>2000</v>
      </c>
      <c r="I5">
        <v>2000</v>
      </c>
    </row>
    <row r="6" spans="3:10" x14ac:dyDescent="0.25">
      <c r="C6" t="s">
        <v>9</v>
      </c>
      <c r="F6">
        <v>75</v>
      </c>
      <c r="I6">
        <v>75</v>
      </c>
    </row>
    <row r="7" spans="3:10" x14ac:dyDescent="0.25">
      <c r="C7" t="s">
        <v>10</v>
      </c>
    </row>
    <row r="8" spans="3:10" x14ac:dyDescent="0.25">
      <c r="C8" t="s">
        <v>11</v>
      </c>
      <c r="D8" s="5"/>
    </row>
    <row r="9" spans="3:10" x14ac:dyDescent="0.25">
      <c r="C9" s="1" t="s">
        <v>12</v>
      </c>
      <c r="D9" s="6"/>
      <c r="E9" s="6"/>
      <c r="F9" s="6"/>
      <c r="G9" s="6"/>
      <c r="H9" s="6"/>
      <c r="I9" s="6"/>
      <c r="J9" s="10"/>
    </row>
    <row r="10" spans="3:10" x14ac:dyDescent="0.25">
      <c r="C10" s="1" t="s">
        <v>13</v>
      </c>
      <c r="D10" s="5"/>
      <c r="E10" s="5"/>
      <c r="F10" s="5"/>
      <c r="G10" s="5"/>
      <c r="H10" s="5"/>
      <c r="I10" s="5"/>
    </row>
    <row r="11" spans="3:10" x14ac:dyDescent="0.25">
      <c r="C11" t="s">
        <v>14</v>
      </c>
      <c r="D11">
        <v>750</v>
      </c>
      <c r="E11">
        <v>750</v>
      </c>
      <c r="F11">
        <v>750</v>
      </c>
      <c r="G11">
        <v>750</v>
      </c>
      <c r="H11">
        <v>750</v>
      </c>
      <c r="I11">
        <v>750</v>
      </c>
    </row>
    <row r="12" spans="3:10" x14ac:dyDescent="0.25">
      <c r="C12" t="s">
        <v>15</v>
      </c>
      <c r="D12">
        <v>50</v>
      </c>
      <c r="E12">
        <v>50</v>
      </c>
      <c r="F12">
        <v>50</v>
      </c>
      <c r="G12">
        <v>50</v>
      </c>
      <c r="H12">
        <v>50</v>
      </c>
      <c r="I12">
        <v>50</v>
      </c>
    </row>
    <row r="13" spans="3:10" x14ac:dyDescent="0.25">
      <c r="C13" t="s">
        <v>16</v>
      </c>
      <c r="D13">
        <v>150</v>
      </c>
      <c r="E13">
        <v>150</v>
      </c>
      <c r="F13">
        <v>150</v>
      </c>
      <c r="G13">
        <v>150</v>
      </c>
      <c r="H13">
        <v>150</v>
      </c>
      <c r="I13">
        <v>150</v>
      </c>
    </row>
    <row r="14" spans="3:10" x14ac:dyDescent="0.25">
      <c r="C14" t="s">
        <v>17</v>
      </c>
      <c r="D14">
        <v>100</v>
      </c>
      <c r="E14">
        <v>100</v>
      </c>
      <c r="F14">
        <v>100</v>
      </c>
      <c r="G14">
        <v>100</v>
      </c>
      <c r="H14">
        <v>100</v>
      </c>
      <c r="I14">
        <v>100</v>
      </c>
    </row>
    <row r="15" spans="3:10" x14ac:dyDescent="0.25">
      <c r="C15" t="s">
        <v>18</v>
      </c>
      <c r="D15">
        <v>75</v>
      </c>
      <c r="E15">
        <v>75</v>
      </c>
      <c r="F15">
        <v>75</v>
      </c>
      <c r="G15">
        <v>75</v>
      </c>
      <c r="H15">
        <v>75</v>
      </c>
      <c r="I15">
        <v>75</v>
      </c>
    </row>
    <row r="16" spans="3:10" x14ac:dyDescent="0.25">
      <c r="C16" t="s">
        <v>19</v>
      </c>
      <c r="D16">
        <v>25</v>
      </c>
      <c r="E16">
        <v>25</v>
      </c>
      <c r="F16">
        <v>25</v>
      </c>
      <c r="G16">
        <v>25</v>
      </c>
      <c r="H16">
        <v>25</v>
      </c>
      <c r="I16">
        <v>25</v>
      </c>
    </row>
    <row r="17" spans="3:10" x14ac:dyDescent="0.25">
      <c r="C17" t="s">
        <v>10</v>
      </c>
    </row>
    <row r="18" spans="3:10" x14ac:dyDescent="0.25">
      <c r="C18" s="1" t="s">
        <v>20</v>
      </c>
      <c r="D18" s="6"/>
      <c r="E18" s="6"/>
      <c r="F18" s="6"/>
      <c r="G18" s="6"/>
      <c r="H18" s="6"/>
      <c r="I18" s="6"/>
      <c r="J18" s="10"/>
    </row>
    <row r="20" spans="3:10" x14ac:dyDescent="0.25">
      <c r="C20" s="1" t="s">
        <v>21</v>
      </c>
      <c r="D20" s="7"/>
      <c r="E20" s="7"/>
      <c r="F20" s="7"/>
      <c r="G20" s="7"/>
      <c r="H20" s="7"/>
      <c r="I20" s="7"/>
      <c r="J20" s="11"/>
    </row>
    <row r="25" spans="3:10" x14ac:dyDescent="0.25">
      <c r="C25" t="s">
        <v>22</v>
      </c>
      <c r="D25" t="s">
        <v>23</v>
      </c>
    </row>
    <row r="26" spans="3:10" x14ac:dyDescent="0.25">
      <c r="C26" t="s">
        <v>24</v>
      </c>
      <c r="D26" t="s">
        <v>25</v>
      </c>
    </row>
    <row r="27" spans="3:10" x14ac:dyDescent="0.25">
      <c r="C27" t="s">
        <v>26</v>
      </c>
      <c r="D27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EE0C3-04B8-4186-9C3D-86E9C8D6150F}">
  <dimension ref="B1:P25"/>
  <sheetViews>
    <sheetView workbookViewId="0">
      <selection activeCell="D17" sqref="D17"/>
    </sheetView>
  </sheetViews>
  <sheetFormatPr defaultRowHeight="15" x14ac:dyDescent="0.25"/>
  <cols>
    <col min="1" max="1" width="9.140625" style="42"/>
    <col min="2" max="2" width="19.5703125" style="42" customWidth="1"/>
    <col min="3" max="14" width="10.28515625" style="42" customWidth="1"/>
    <col min="15" max="16384" width="9.140625" style="42"/>
  </cols>
  <sheetData>
    <row r="1" spans="2:16" ht="15.75" x14ac:dyDescent="0.25">
      <c r="E1" s="52" t="s">
        <v>125</v>
      </c>
    </row>
    <row r="3" spans="2:16" x14ac:dyDescent="0.25">
      <c r="C3" s="42" t="s">
        <v>95</v>
      </c>
      <c r="D3" s="42" t="s">
        <v>96</v>
      </c>
      <c r="E3" s="42" t="s">
        <v>97</v>
      </c>
      <c r="F3" s="42" t="s">
        <v>98</v>
      </c>
      <c r="G3" s="42" t="s">
        <v>99</v>
      </c>
      <c r="H3" s="42" t="s">
        <v>100</v>
      </c>
      <c r="I3" s="42" t="s">
        <v>101</v>
      </c>
      <c r="J3" s="42" t="s">
        <v>102</v>
      </c>
      <c r="K3" s="42" t="s">
        <v>103</v>
      </c>
      <c r="L3" s="42" t="s">
        <v>104</v>
      </c>
      <c r="M3" s="42" t="s">
        <v>105</v>
      </c>
      <c r="N3" s="42" t="s">
        <v>106</v>
      </c>
      <c r="O3" s="43" t="s">
        <v>7</v>
      </c>
      <c r="P3" s="44" t="s">
        <v>124</v>
      </c>
    </row>
    <row r="4" spans="2:16" x14ac:dyDescent="0.25">
      <c r="B4" s="51" t="s">
        <v>107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6"/>
      <c r="P4" s="45"/>
    </row>
    <row r="5" spans="2:16" x14ac:dyDescent="0.25">
      <c r="B5" s="42" t="s">
        <v>108</v>
      </c>
      <c r="O5" s="43">
        <f>SUM(C5:N5)</f>
        <v>0</v>
      </c>
      <c r="P5" s="42" t="e">
        <f>AVERAGE(C5:N5)</f>
        <v>#DIV/0!</v>
      </c>
    </row>
    <row r="6" spans="2:16" x14ac:dyDescent="0.25">
      <c r="B6" s="42" t="s">
        <v>109</v>
      </c>
      <c r="O6" s="43">
        <f t="shared" ref="O6:O10" si="0">SUM(C6:N6)</f>
        <v>0</v>
      </c>
      <c r="P6" s="42" t="e">
        <f t="shared" ref="P6:P9" si="1">AVERAGE(C6:N6)</f>
        <v>#DIV/0!</v>
      </c>
    </row>
    <row r="7" spans="2:16" x14ac:dyDescent="0.25">
      <c r="B7" s="42" t="s">
        <v>110</v>
      </c>
      <c r="O7" s="43">
        <f t="shared" si="0"/>
        <v>0</v>
      </c>
      <c r="P7" s="42" t="e">
        <f t="shared" si="1"/>
        <v>#DIV/0!</v>
      </c>
    </row>
    <row r="8" spans="2:16" x14ac:dyDescent="0.25">
      <c r="B8" s="42" t="s">
        <v>111</v>
      </c>
      <c r="O8" s="43">
        <f t="shared" si="0"/>
        <v>0</v>
      </c>
      <c r="P8" s="42" t="e">
        <f t="shared" si="1"/>
        <v>#DIV/0!</v>
      </c>
    </row>
    <row r="9" spans="2:16" x14ac:dyDescent="0.25">
      <c r="B9" s="42" t="s">
        <v>112</v>
      </c>
      <c r="O9" s="43">
        <f t="shared" si="0"/>
        <v>0</v>
      </c>
      <c r="P9" s="42" t="e">
        <f t="shared" si="1"/>
        <v>#DIV/0!</v>
      </c>
    </row>
    <row r="10" spans="2:16" x14ac:dyDescent="0.25">
      <c r="B10" s="42" t="s">
        <v>11</v>
      </c>
      <c r="D10" s="42">
        <f>$C$25</f>
        <v>0</v>
      </c>
      <c r="E10" s="42">
        <f>$D$25</f>
        <v>0</v>
      </c>
      <c r="F10" s="42">
        <f>$E$25</f>
        <v>0</v>
      </c>
      <c r="G10" s="42">
        <f>$F$25</f>
        <v>0</v>
      </c>
      <c r="H10" s="42">
        <f>$G$25</f>
        <v>0</v>
      </c>
      <c r="I10" s="42">
        <f>$H$25</f>
        <v>0</v>
      </c>
      <c r="J10" s="42">
        <f>$I$25</f>
        <v>0</v>
      </c>
      <c r="K10" s="42">
        <f>$J$25</f>
        <v>0</v>
      </c>
      <c r="L10" s="42">
        <f>$K$25</f>
        <v>0</v>
      </c>
      <c r="M10" s="42">
        <f>$L$25</f>
        <v>0</v>
      </c>
      <c r="N10" s="42">
        <f>$M$25</f>
        <v>0</v>
      </c>
      <c r="O10" s="43">
        <f t="shared" si="0"/>
        <v>0</v>
      </c>
      <c r="P10" s="45"/>
    </row>
    <row r="11" spans="2:16" x14ac:dyDescent="0.25">
      <c r="B11" s="42" t="s">
        <v>123</v>
      </c>
      <c r="C11" s="47">
        <f>SUM(C5:C10)</f>
        <v>0</v>
      </c>
      <c r="D11" s="47">
        <f t="shared" ref="D11:O11" si="2">SUM(D5:D10)</f>
        <v>0</v>
      </c>
      <c r="E11" s="47">
        <f t="shared" si="2"/>
        <v>0</v>
      </c>
      <c r="F11" s="47">
        <f t="shared" si="2"/>
        <v>0</v>
      </c>
      <c r="G11" s="47">
        <f t="shared" si="2"/>
        <v>0</v>
      </c>
      <c r="H11" s="47">
        <f t="shared" si="2"/>
        <v>0</v>
      </c>
      <c r="I11" s="47">
        <f t="shared" si="2"/>
        <v>0</v>
      </c>
      <c r="J11" s="47">
        <f t="shared" si="2"/>
        <v>0</v>
      </c>
      <c r="K11" s="47">
        <f t="shared" si="2"/>
        <v>0</v>
      </c>
      <c r="L11" s="47">
        <f t="shared" si="2"/>
        <v>0</v>
      </c>
      <c r="M11" s="47">
        <f t="shared" si="2"/>
        <v>0</v>
      </c>
      <c r="N11" s="47">
        <f t="shared" si="2"/>
        <v>0</v>
      </c>
      <c r="O11" s="48">
        <f t="shared" si="2"/>
        <v>0</v>
      </c>
      <c r="P11" s="45"/>
    </row>
    <row r="12" spans="2:16" x14ac:dyDescent="0.25">
      <c r="B12" s="51" t="s">
        <v>13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/>
      <c r="P12" s="45"/>
    </row>
    <row r="13" spans="2:16" x14ac:dyDescent="0.25">
      <c r="B13" s="42" t="s">
        <v>113</v>
      </c>
      <c r="O13" s="43"/>
      <c r="P13" s="42" t="e">
        <f>AVERAGE(C13:N13)</f>
        <v>#DIV/0!</v>
      </c>
    </row>
    <row r="14" spans="2:16" x14ac:dyDescent="0.25">
      <c r="B14" s="42" t="s">
        <v>114</v>
      </c>
      <c r="O14" s="43"/>
      <c r="P14" s="42" t="e">
        <f t="shared" ref="P14:P22" si="3">AVERAGE(C14:N14)</f>
        <v>#DIV/0!</v>
      </c>
    </row>
    <row r="15" spans="2:16" x14ac:dyDescent="0.25">
      <c r="B15" s="42" t="s">
        <v>115</v>
      </c>
      <c r="O15" s="43"/>
      <c r="P15" s="42" t="e">
        <f t="shared" si="3"/>
        <v>#DIV/0!</v>
      </c>
    </row>
    <row r="16" spans="2:16" x14ac:dyDescent="0.25">
      <c r="B16" s="42" t="s">
        <v>116</v>
      </c>
      <c r="O16" s="43"/>
      <c r="P16" s="42" t="e">
        <f t="shared" si="3"/>
        <v>#DIV/0!</v>
      </c>
    </row>
    <row r="17" spans="2:16" x14ac:dyDescent="0.25">
      <c r="B17" s="42" t="s">
        <v>117</v>
      </c>
      <c r="O17" s="43"/>
      <c r="P17" s="42" t="e">
        <f t="shared" si="3"/>
        <v>#DIV/0!</v>
      </c>
    </row>
    <row r="18" spans="2:16" x14ac:dyDescent="0.25">
      <c r="B18" s="42" t="s">
        <v>118</v>
      </c>
      <c r="O18" s="43"/>
      <c r="P18" s="42" t="e">
        <f t="shared" si="3"/>
        <v>#DIV/0!</v>
      </c>
    </row>
    <row r="19" spans="2:16" x14ac:dyDescent="0.25">
      <c r="B19" s="42" t="s">
        <v>119</v>
      </c>
      <c r="O19" s="43"/>
      <c r="P19" s="42" t="e">
        <f t="shared" si="3"/>
        <v>#DIV/0!</v>
      </c>
    </row>
    <row r="20" spans="2:16" x14ac:dyDescent="0.25">
      <c r="B20" s="42" t="s">
        <v>120</v>
      </c>
      <c r="O20" s="43"/>
      <c r="P20" s="42" t="e">
        <f t="shared" si="3"/>
        <v>#DIV/0!</v>
      </c>
    </row>
    <row r="21" spans="2:16" x14ac:dyDescent="0.25">
      <c r="B21" s="42" t="s">
        <v>121</v>
      </c>
      <c r="O21" s="43"/>
      <c r="P21" s="42" t="e">
        <f t="shared" si="3"/>
        <v>#DIV/0!</v>
      </c>
    </row>
    <row r="22" spans="2:16" x14ac:dyDescent="0.25">
      <c r="B22" s="42" t="s">
        <v>122</v>
      </c>
      <c r="O22" s="43"/>
      <c r="P22" s="42" t="e">
        <f t="shared" si="3"/>
        <v>#DIV/0!</v>
      </c>
    </row>
    <row r="23" spans="2:16" x14ac:dyDescent="0.25">
      <c r="B23" s="51" t="s">
        <v>20</v>
      </c>
      <c r="C23" s="47">
        <f>SUM(C13:C22)</f>
        <v>0</v>
      </c>
      <c r="D23" s="47">
        <f t="shared" ref="D23:O23" si="4">SUM(D13:D22)</f>
        <v>0</v>
      </c>
      <c r="E23" s="47">
        <f t="shared" si="4"/>
        <v>0</v>
      </c>
      <c r="F23" s="47">
        <f t="shared" si="4"/>
        <v>0</v>
      </c>
      <c r="G23" s="47">
        <f t="shared" si="4"/>
        <v>0</v>
      </c>
      <c r="H23" s="47">
        <f t="shared" si="4"/>
        <v>0</v>
      </c>
      <c r="I23" s="47">
        <f t="shared" si="4"/>
        <v>0</v>
      </c>
      <c r="J23" s="47">
        <f t="shared" si="4"/>
        <v>0</v>
      </c>
      <c r="K23" s="47">
        <f t="shared" si="4"/>
        <v>0</v>
      </c>
      <c r="L23" s="47">
        <f t="shared" si="4"/>
        <v>0</v>
      </c>
      <c r="M23" s="47">
        <f t="shared" si="4"/>
        <v>0</v>
      </c>
      <c r="N23" s="47">
        <f t="shared" si="4"/>
        <v>0</v>
      </c>
      <c r="O23" s="48">
        <f t="shared" si="4"/>
        <v>0</v>
      </c>
      <c r="P23" s="45"/>
    </row>
    <row r="24" spans="2:16" x14ac:dyDescent="0.25">
      <c r="O24" s="43"/>
    </row>
    <row r="25" spans="2:16" x14ac:dyDescent="0.25">
      <c r="B25" s="51" t="s">
        <v>21</v>
      </c>
      <c r="C25" s="49">
        <f>C11-C23</f>
        <v>0</v>
      </c>
      <c r="D25" s="49">
        <f t="shared" ref="D25:N25" si="5">D11-D23</f>
        <v>0</v>
      </c>
      <c r="E25" s="49">
        <f t="shared" si="5"/>
        <v>0</v>
      </c>
      <c r="F25" s="49">
        <f t="shared" si="5"/>
        <v>0</v>
      </c>
      <c r="G25" s="49">
        <f t="shared" si="5"/>
        <v>0</v>
      </c>
      <c r="H25" s="49">
        <f t="shared" si="5"/>
        <v>0</v>
      </c>
      <c r="I25" s="49">
        <f t="shared" si="5"/>
        <v>0</v>
      </c>
      <c r="J25" s="49">
        <f t="shared" si="5"/>
        <v>0</v>
      </c>
      <c r="K25" s="49">
        <f t="shared" si="5"/>
        <v>0</v>
      </c>
      <c r="L25" s="49">
        <f t="shared" si="5"/>
        <v>0</v>
      </c>
      <c r="M25" s="49">
        <f t="shared" si="5"/>
        <v>0</v>
      </c>
      <c r="N25" s="49">
        <f t="shared" si="5"/>
        <v>0</v>
      </c>
      <c r="O25" s="50"/>
      <c r="P25" s="45"/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351E0-50C3-476B-8CA4-40E61DD01A29}">
  <dimension ref="A1:P47"/>
  <sheetViews>
    <sheetView workbookViewId="0">
      <pane xSplit="1" ySplit="3" topLeftCell="B4" activePane="bottomRight" state="frozen"/>
      <selection pane="topRight"/>
      <selection pane="bottomLeft"/>
      <selection pane="bottomRight" activeCell="J36" sqref="J36"/>
    </sheetView>
  </sheetViews>
  <sheetFormatPr defaultRowHeight="15" x14ac:dyDescent="0.25"/>
  <cols>
    <col min="1" max="1" width="40.140625" customWidth="1"/>
    <col min="2" max="13" width="12.7109375" customWidth="1"/>
    <col min="14" max="14" width="14.85546875" customWidth="1"/>
    <col min="15" max="16" width="12.7109375" customWidth="1"/>
  </cols>
  <sheetData>
    <row r="1" spans="1:16" x14ac:dyDescent="0.25">
      <c r="A1" s="12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P1" s="14"/>
    </row>
    <row r="2" spans="1:16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P2" s="14"/>
    </row>
    <row r="3" spans="1:16" x14ac:dyDescent="0.25">
      <c r="B3" s="28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29</v>
      </c>
      <c r="I3" s="28" t="s">
        <v>30</v>
      </c>
      <c r="J3" s="28" t="s">
        <v>31</v>
      </c>
      <c r="K3" s="28" t="s">
        <v>32</v>
      </c>
      <c r="L3" s="28" t="s">
        <v>33</v>
      </c>
      <c r="M3" s="28" t="s">
        <v>34</v>
      </c>
      <c r="N3" s="28" t="s">
        <v>7</v>
      </c>
      <c r="O3" t="s">
        <v>35</v>
      </c>
      <c r="P3" s="14" t="s">
        <v>36</v>
      </c>
    </row>
    <row r="4" spans="1:16" x14ac:dyDescent="0.25">
      <c r="A4" s="38" t="s">
        <v>37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P4" s="14"/>
    </row>
    <row r="5" spans="1:16" x14ac:dyDescent="0.25">
      <c r="A5" s="16" t="s">
        <v>38</v>
      </c>
      <c r="B5" s="18"/>
      <c r="C5" s="18"/>
      <c r="D5" s="18"/>
      <c r="E5" s="18"/>
      <c r="F5" s="18"/>
      <c r="G5" s="18"/>
      <c r="H5" s="18">
        <v>17500</v>
      </c>
      <c r="I5" s="18"/>
      <c r="J5" s="18"/>
      <c r="K5" s="18"/>
      <c r="L5" s="18"/>
      <c r="M5" s="18"/>
      <c r="N5" s="19">
        <f>SUM(B5:M5)</f>
        <v>17500</v>
      </c>
      <c r="P5" s="14">
        <f>N5/N13</f>
        <v>9.2181856577357182E-2</v>
      </c>
    </row>
    <row r="6" spans="1:16" x14ac:dyDescent="0.25">
      <c r="A6" s="16" t="s">
        <v>39</v>
      </c>
      <c r="B6" s="18"/>
      <c r="C6" s="18"/>
      <c r="D6" s="18"/>
      <c r="E6" s="18"/>
      <c r="F6" s="18"/>
      <c r="G6" s="18"/>
      <c r="H6" s="18"/>
      <c r="I6" s="18"/>
      <c r="J6" s="18">
        <v>2500</v>
      </c>
      <c r="K6" s="18"/>
      <c r="L6" s="18"/>
      <c r="M6" s="18"/>
      <c r="N6" s="19">
        <f t="shared" ref="N6:N12" si="0">SUM(B6:M6)</f>
        <v>2500</v>
      </c>
      <c r="P6" s="14">
        <f t="shared" ref="P6:P12" si="1">N6/$N$13</f>
        <v>1.3168836653908169E-2</v>
      </c>
    </row>
    <row r="7" spans="1:16" x14ac:dyDescent="0.25">
      <c r="A7" s="16" t="s">
        <v>40</v>
      </c>
      <c r="B7" s="18"/>
      <c r="C7" s="18"/>
      <c r="D7" s="18"/>
      <c r="E7" s="18"/>
      <c r="F7" s="18"/>
      <c r="G7" s="18"/>
      <c r="H7" s="18"/>
      <c r="I7" s="18"/>
      <c r="J7" s="18"/>
      <c r="K7" s="18">
        <v>3750</v>
      </c>
      <c r="L7" s="18"/>
      <c r="M7" s="18"/>
      <c r="N7" s="19">
        <f t="shared" si="0"/>
        <v>3750</v>
      </c>
      <c r="P7" s="14">
        <f t="shared" si="1"/>
        <v>1.9753254980862254E-2</v>
      </c>
    </row>
    <row r="8" spans="1:16" x14ac:dyDescent="0.25">
      <c r="A8" s="16" t="s">
        <v>41</v>
      </c>
      <c r="B8" s="18">
        <v>0</v>
      </c>
      <c r="C8" s="18">
        <v>0</v>
      </c>
      <c r="D8" s="18">
        <v>5000</v>
      </c>
      <c r="E8" s="18">
        <v>0</v>
      </c>
      <c r="F8" s="18">
        <v>0</v>
      </c>
      <c r="G8" s="18">
        <v>12500</v>
      </c>
      <c r="H8" s="18">
        <v>0</v>
      </c>
      <c r="I8" s="18"/>
      <c r="J8" s="18">
        <v>17500</v>
      </c>
      <c r="K8" s="18">
        <v>0</v>
      </c>
      <c r="L8" s="18">
        <v>0</v>
      </c>
      <c r="M8" s="18">
        <v>15706.26</v>
      </c>
      <c r="N8" s="18">
        <f t="shared" si="0"/>
        <v>50706.26</v>
      </c>
      <c r="P8" s="20">
        <f t="shared" si="1"/>
        <v>0.26709698210823907</v>
      </c>
    </row>
    <row r="9" spans="1:16" x14ac:dyDescent="0.25">
      <c r="A9" s="16" t="s">
        <v>42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/>
      <c r="H9" s="18"/>
      <c r="I9" s="18"/>
      <c r="J9" s="18">
        <f>SUM(1.78+14653.22)</f>
        <v>14655</v>
      </c>
      <c r="K9" s="18">
        <v>0</v>
      </c>
      <c r="L9" s="18">
        <f>9115+7182.5+4060</f>
        <v>20357.5</v>
      </c>
      <c r="M9" s="18">
        <v>19260</v>
      </c>
      <c r="N9" s="18">
        <f t="shared" si="0"/>
        <v>54272.5</v>
      </c>
      <c r="P9" s="14">
        <f t="shared" si="1"/>
        <v>0.28588227491969243</v>
      </c>
    </row>
    <row r="10" spans="1:16" x14ac:dyDescent="0.25">
      <c r="A10" s="16" t="s">
        <v>43</v>
      </c>
      <c r="B10" s="18">
        <v>0</v>
      </c>
      <c r="C10" s="18">
        <v>0</v>
      </c>
      <c r="D10" s="18">
        <v>2.66</v>
      </c>
      <c r="E10" s="37">
        <v>23807.34</v>
      </c>
      <c r="F10" s="18">
        <v>0</v>
      </c>
      <c r="G10" s="18"/>
      <c r="H10" s="18"/>
      <c r="I10" s="37">
        <v>12610.33</v>
      </c>
      <c r="J10" s="18">
        <v>16013</v>
      </c>
      <c r="K10" s="18">
        <v>0</v>
      </c>
      <c r="L10" s="18">
        <v>0</v>
      </c>
      <c r="M10" s="18">
        <v>0</v>
      </c>
      <c r="N10" s="18">
        <f t="shared" si="0"/>
        <v>52433.33</v>
      </c>
      <c r="P10" s="20">
        <f t="shared" si="1"/>
        <v>0.27619438319618511</v>
      </c>
    </row>
    <row r="11" spans="1:16" x14ac:dyDescent="0.25">
      <c r="A11" s="16" t="s">
        <v>44</v>
      </c>
      <c r="B11" s="18"/>
      <c r="C11" s="18"/>
      <c r="D11" s="18"/>
      <c r="E11" s="37"/>
      <c r="F11" s="18"/>
      <c r="G11" s="18"/>
      <c r="H11" s="18"/>
      <c r="I11" s="37"/>
      <c r="J11" s="18"/>
      <c r="K11" s="18"/>
      <c r="L11" s="18">
        <v>4000</v>
      </c>
      <c r="M11" s="18">
        <v>2000</v>
      </c>
      <c r="N11" s="18">
        <f t="shared" si="0"/>
        <v>6000</v>
      </c>
      <c r="P11" s="20">
        <f t="shared" si="1"/>
        <v>3.1605207969379608E-2</v>
      </c>
    </row>
    <row r="12" spans="1:16" x14ac:dyDescent="0.25">
      <c r="A12" s="16" t="s">
        <v>45</v>
      </c>
      <c r="B12" s="19"/>
      <c r="C12" s="19"/>
      <c r="D12" s="19"/>
      <c r="E12" s="19"/>
      <c r="F12" s="19"/>
      <c r="G12" s="19"/>
      <c r="H12" s="19">
        <f>600+350+600+350+64.98+99+27.99</f>
        <v>2091.9699999999998</v>
      </c>
      <c r="I12" s="19">
        <v>24.04</v>
      </c>
      <c r="J12" s="19"/>
      <c r="K12" s="19">
        <f>2+59.84+49.95</f>
        <v>111.79</v>
      </c>
      <c r="L12" s="19">
        <v>452.24</v>
      </c>
      <c r="M12" s="19"/>
      <c r="N12" s="19">
        <f t="shared" si="0"/>
        <v>2680.04</v>
      </c>
      <c r="P12" s="14">
        <f t="shared" si="1"/>
        <v>1.4117203594376019E-2</v>
      </c>
    </row>
    <row r="13" spans="1:16" x14ac:dyDescent="0.25">
      <c r="A13" s="21" t="s">
        <v>46</v>
      </c>
      <c r="B13" s="22">
        <f t="shared" ref="B13:M13" ca="1" si="2">SUM(B5:B41)</f>
        <v>0</v>
      </c>
      <c r="C13" s="22">
        <f t="shared" ca="1" si="2"/>
        <v>0</v>
      </c>
      <c r="D13" s="22">
        <f t="shared" ca="1" si="2"/>
        <v>5003.01</v>
      </c>
      <c r="E13" s="22">
        <f t="shared" ca="1" si="2"/>
        <v>26902.29</v>
      </c>
      <c r="F13" s="22">
        <f t="shared" ca="1" si="2"/>
        <v>0</v>
      </c>
      <c r="G13" s="22">
        <f t="shared" ca="1" si="2"/>
        <v>12500</v>
      </c>
      <c r="H13" s="22">
        <f t="shared" ca="1" si="2"/>
        <v>35000</v>
      </c>
      <c r="I13" s="22">
        <f t="shared" ca="1" si="2"/>
        <v>14494.57</v>
      </c>
      <c r="J13" s="22">
        <f t="shared" ca="1" si="2"/>
        <v>54654.84</v>
      </c>
      <c r="K13" s="22">
        <f t="shared" ca="1" si="2"/>
        <v>3750</v>
      </c>
      <c r="L13" s="22">
        <f t="shared" ca="1" si="2"/>
        <v>27003.974999999999</v>
      </c>
      <c r="M13" s="22">
        <f t="shared" ca="1" si="2"/>
        <v>39470.060000000005</v>
      </c>
      <c r="N13" s="19">
        <f>SUM(N5:N12)</f>
        <v>189842.13000000003</v>
      </c>
      <c r="P13" s="14"/>
    </row>
    <row r="14" spans="1:16" x14ac:dyDescent="0.25">
      <c r="A14" s="38" t="s">
        <v>47</v>
      </c>
      <c r="B14" s="23"/>
      <c r="C14" s="23"/>
      <c r="D14" s="23"/>
      <c r="E14" s="23"/>
      <c r="F14" s="23"/>
      <c r="G14" s="24"/>
      <c r="H14" s="24"/>
      <c r="I14" s="24"/>
      <c r="J14" s="24"/>
      <c r="K14" s="24"/>
      <c r="L14" s="24"/>
      <c r="M14" s="24"/>
      <c r="N14" s="24"/>
      <c r="P14" s="14"/>
    </row>
    <row r="15" spans="1:16" x14ac:dyDescent="0.25">
      <c r="A15" s="16" t="s">
        <v>48</v>
      </c>
      <c r="B15" s="19"/>
      <c r="C15" s="19"/>
      <c r="D15" s="19"/>
      <c r="E15" s="19"/>
      <c r="F15" s="19">
        <v>87.17</v>
      </c>
      <c r="G15" s="19">
        <v>37.479999999999997</v>
      </c>
      <c r="H15" s="19">
        <v>26.85</v>
      </c>
      <c r="I15" s="19">
        <v>25.59</v>
      </c>
      <c r="J15" s="19">
        <v>33.630000000000003</v>
      </c>
      <c r="K15" s="19">
        <v>26.79</v>
      </c>
      <c r="L15" s="19">
        <v>29.14</v>
      </c>
      <c r="M15" s="19">
        <v>36.47</v>
      </c>
      <c r="N15" s="19">
        <f>SUM(B15:M15)</f>
        <v>303.12</v>
      </c>
      <c r="O15" s="25">
        <f>SUM(N15/12)</f>
        <v>25.26</v>
      </c>
      <c r="P15" s="14">
        <f t="shared" ref="P15:P36" si="3">N15/$N$37</f>
        <v>2.4024918957905668E-3</v>
      </c>
    </row>
    <row r="16" spans="1:16" x14ac:dyDescent="0.25">
      <c r="A16" s="16" t="s">
        <v>49</v>
      </c>
      <c r="B16" s="19">
        <v>136.35</v>
      </c>
      <c r="C16" s="19">
        <v>357.45</v>
      </c>
      <c r="D16" s="19">
        <v>52.94</v>
      </c>
      <c r="E16" s="19">
        <v>53.96</v>
      </c>
      <c r="F16" s="19">
        <v>275.13</v>
      </c>
      <c r="G16" s="19">
        <v>19.989999999999998</v>
      </c>
      <c r="H16" s="19">
        <v>233.8</v>
      </c>
      <c r="I16" s="19">
        <v>306.49</v>
      </c>
      <c r="J16" s="19">
        <v>71.09</v>
      </c>
      <c r="K16" s="19">
        <v>62.58</v>
      </c>
      <c r="L16" s="19">
        <v>442.79</v>
      </c>
      <c r="M16" s="19">
        <v>100.79</v>
      </c>
      <c r="N16" s="19">
        <f t="shared" ref="N16:N36" si="4">SUM(B16:M16)</f>
        <v>2113.36</v>
      </c>
      <c r="O16" s="25">
        <f t="shared" ref="O16:O36" si="5">SUM(N16/12)</f>
        <v>176.11333333333334</v>
      </c>
      <c r="P16" s="14">
        <f t="shared" si="3"/>
        <v>1.6750231831907998E-2</v>
      </c>
    </row>
    <row r="17" spans="1:16" x14ac:dyDescent="0.25">
      <c r="A17" s="16" t="s">
        <v>50</v>
      </c>
      <c r="B17" s="19"/>
      <c r="C17" s="19"/>
      <c r="D17" s="19"/>
      <c r="E17" s="19"/>
      <c r="F17" s="19"/>
      <c r="G17" s="19"/>
      <c r="H17" s="19"/>
      <c r="I17" s="19"/>
      <c r="J17" s="19">
        <v>34.99</v>
      </c>
      <c r="K17" s="19">
        <v>34.99</v>
      </c>
      <c r="L17" s="19">
        <v>34.99</v>
      </c>
      <c r="M17" s="26">
        <v>34.99</v>
      </c>
      <c r="N17" s="19">
        <f t="shared" si="4"/>
        <v>139.96</v>
      </c>
      <c r="O17" s="25">
        <f t="shared" si="5"/>
        <v>11.663333333333334</v>
      </c>
      <c r="P17" s="14">
        <f t="shared" si="3"/>
        <v>1.1093057724163623E-3</v>
      </c>
    </row>
    <row r="18" spans="1:16" x14ac:dyDescent="0.25">
      <c r="A18" s="16" t="s">
        <v>51</v>
      </c>
      <c r="B18" s="19"/>
      <c r="C18" s="19"/>
      <c r="D18" s="19"/>
      <c r="E18" s="19"/>
      <c r="F18" s="19"/>
      <c r="G18" s="19"/>
      <c r="H18" s="19">
        <v>595</v>
      </c>
      <c r="I18" s="19">
        <v>464.6</v>
      </c>
      <c r="J18" s="19">
        <v>382.98</v>
      </c>
      <c r="K18" s="19">
        <v>53.98</v>
      </c>
      <c r="L18" s="19">
        <v>53.98</v>
      </c>
      <c r="M18" s="19"/>
      <c r="N18" s="19">
        <f t="shared" si="4"/>
        <v>1550.54</v>
      </c>
      <c r="O18" s="25">
        <f t="shared" si="5"/>
        <v>129.21166666666667</v>
      </c>
      <c r="P18" s="14">
        <f t="shared" si="3"/>
        <v>1.22893896281971E-2</v>
      </c>
    </row>
    <row r="19" spans="1:16" x14ac:dyDescent="0.25">
      <c r="A19" s="16" t="s">
        <v>52</v>
      </c>
      <c r="B19" s="19"/>
      <c r="C19" s="19"/>
      <c r="D19" s="19"/>
      <c r="E19" s="19"/>
      <c r="F19" s="19"/>
      <c r="G19" s="19"/>
      <c r="H19" s="19">
        <v>1659.86</v>
      </c>
      <c r="I19" s="19"/>
      <c r="J19" s="19"/>
      <c r="K19" s="19"/>
      <c r="L19" s="19"/>
      <c r="M19" s="19"/>
      <c r="N19" s="19">
        <f t="shared" si="4"/>
        <v>1659.86</v>
      </c>
      <c r="O19" s="25">
        <f t="shared" si="5"/>
        <v>138.32166666666666</v>
      </c>
      <c r="P19" s="14">
        <f t="shared" si="3"/>
        <v>1.3155846523313967E-2</v>
      </c>
    </row>
    <row r="20" spans="1:16" x14ac:dyDescent="0.25">
      <c r="A20" s="16" t="s">
        <v>53</v>
      </c>
      <c r="B20" s="19">
        <v>168.61</v>
      </c>
      <c r="C20" s="19">
        <v>214.16</v>
      </c>
      <c r="D20" s="19">
        <v>168.61</v>
      </c>
      <c r="E20" s="19">
        <v>168.16</v>
      </c>
      <c r="F20" s="19">
        <v>168.16</v>
      </c>
      <c r="G20" s="19">
        <v>168.16</v>
      </c>
      <c r="H20" s="19"/>
      <c r="I20" s="19"/>
      <c r="J20" s="19"/>
      <c r="K20" s="19"/>
      <c r="L20" s="19"/>
      <c r="M20" s="19"/>
      <c r="N20" s="19">
        <f t="shared" si="4"/>
        <v>1055.8599999999999</v>
      </c>
      <c r="O20" s="25">
        <f t="shared" si="5"/>
        <v>87.98833333333333</v>
      </c>
      <c r="P20" s="14">
        <f t="shared" si="3"/>
        <v>8.3686166966529009E-3</v>
      </c>
    </row>
    <row r="21" spans="1:16" x14ac:dyDescent="0.25">
      <c r="A21" s="16" t="s">
        <v>54</v>
      </c>
      <c r="B21" s="19"/>
      <c r="C21" s="19"/>
      <c r="D21" s="19"/>
      <c r="E21" s="19"/>
      <c r="F21" s="19"/>
      <c r="G21" s="19"/>
      <c r="H21" s="19"/>
      <c r="I21" s="19"/>
      <c r="J21" s="19">
        <v>28.3</v>
      </c>
      <c r="K21" s="19">
        <v>48.17</v>
      </c>
      <c r="L21" s="19">
        <v>54.27</v>
      </c>
      <c r="M21" s="19">
        <v>124.43</v>
      </c>
      <c r="N21" s="19">
        <f t="shared" si="4"/>
        <v>255.17000000000002</v>
      </c>
      <c r="O21" s="25">
        <f t="shared" si="5"/>
        <v>21.264166666666668</v>
      </c>
      <c r="P21" s="14">
        <f t="shared" si="3"/>
        <v>2.0224460842203714E-3</v>
      </c>
    </row>
    <row r="22" spans="1:16" x14ac:dyDescent="0.25">
      <c r="A22" s="16" t="s">
        <v>55</v>
      </c>
      <c r="B22" s="19"/>
      <c r="C22" s="19"/>
      <c r="D22" s="19"/>
      <c r="E22" s="19"/>
      <c r="F22" s="19">
        <v>1238.27</v>
      </c>
      <c r="G22" s="19"/>
      <c r="H22" s="19">
        <v>1134.33</v>
      </c>
      <c r="I22" s="19"/>
      <c r="J22" s="19">
        <v>1699.98</v>
      </c>
      <c r="K22" s="19"/>
      <c r="L22" s="19"/>
      <c r="M22" s="19"/>
      <c r="N22" s="19">
        <f t="shared" si="4"/>
        <v>4072.58</v>
      </c>
      <c r="O22" s="25">
        <f t="shared" si="5"/>
        <v>339.38166666666666</v>
      </c>
      <c r="P22" s="14">
        <f t="shared" si="3"/>
        <v>3.2278768952753847E-2</v>
      </c>
    </row>
    <row r="23" spans="1:16" x14ac:dyDescent="0.25">
      <c r="A23" s="16" t="s">
        <v>56</v>
      </c>
      <c r="B23" s="19"/>
      <c r="C23" s="18"/>
      <c r="D23" s="18"/>
      <c r="E23" s="18"/>
      <c r="F23" s="18"/>
      <c r="G23" s="19"/>
      <c r="H23" s="19"/>
      <c r="I23" s="19">
        <v>1068.6600000000001</v>
      </c>
      <c r="J23" s="19">
        <v>2206.1799999999998</v>
      </c>
      <c r="K23" s="19">
        <v>2768.86</v>
      </c>
      <c r="L23" s="19">
        <v>2933.02</v>
      </c>
      <c r="M23" s="18">
        <v>4399.53</v>
      </c>
      <c r="N23" s="19">
        <f t="shared" si="4"/>
        <v>13376.25</v>
      </c>
      <c r="O23" s="25">
        <f t="shared" si="5"/>
        <v>1114.6875</v>
      </c>
      <c r="P23" s="27">
        <f t="shared" si="3"/>
        <v>0.10601851484913093</v>
      </c>
    </row>
    <row r="24" spans="1:16" x14ac:dyDescent="0.25">
      <c r="A24" s="16" t="s">
        <v>57</v>
      </c>
      <c r="B24" s="19"/>
      <c r="C24" s="19"/>
      <c r="D24" s="19"/>
      <c r="E24" s="19"/>
      <c r="F24" s="19"/>
      <c r="G24" s="19"/>
      <c r="H24" s="19"/>
      <c r="I24" s="19"/>
      <c r="J24" s="19">
        <v>323.61</v>
      </c>
      <c r="K24" s="19">
        <v>678.88</v>
      </c>
      <c r="L24" s="19">
        <v>955.7</v>
      </c>
      <c r="M24" s="18">
        <v>1037.8800000000001</v>
      </c>
      <c r="N24" s="19">
        <f t="shared" si="4"/>
        <v>2996.07</v>
      </c>
      <c r="O24" s="25">
        <f t="shared" si="5"/>
        <v>249.67250000000001</v>
      </c>
      <c r="P24" s="14">
        <f t="shared" si="3"/>
        <v>2.3746482891994072E-2</v>
      </c>
    </row>
    <row r="25" spans="1:16" x14ac:dyDescent="0.25">
      <c r="A25" s="16" t="s">
        <v>58</v>
      </c>
      <c r="B25" s="19"/>
      <c r="C25" s="19"/>
      <c r="D25" s="19"/>
      <c r="E25" s="19"/>
      <c r="F25" s="19">
        <v>7.08</v>
      </c>
      <c r="G25" s="19"/>
      <c r="H25" s="19"/>
      <c r="I25" s="19">
        <v>40</v>
      </c>
      <c r="J25" s="19">
        <v>625</v>
      </c>
      <c r="K25" s="19"/>
      <c r="L25" s="19"/>
      <c r="M25" s="19"/>
      <c r="N25" s="19">
        <f t="shared" si="4"/>
        <v>672.08</v>
      </c>
      <c r="O25" s="25">
        <f t="shared" si="5"/>
        <v>56.006666666666668</v>
      </c>
      <c r="P25" s="27">
        <f t="shared" si="3"/>
        <v>5.3268235461959752E-3</v>
      </c>
    </row>
    <row r="26" spans="1:16" x14ac:dyDescent="0.25">
      <c r="A26" s="16" t="s">
        <v>59</v>
      </c>
      <c r="B26" s="19"/>
      <c r="C26" s="19"/>
      <c r="D26" s="19"/>
      <c r="E26" s="19"/>
      <c r="F26" s="19"/>
      <c r="G26" s="19"/>
      <c r="H26" s="19">
        <v>1769.91</v>
      </c>
      <c r="I26" s="19">
        <v>1437.44</v>
      </c>
      <c r="J26" s="19"/>
      <c r="K26" s="19">
        <v>132.72999999999999</v>
      </c>
      <c r="L26" s="19"/>
      <c r="M26" s="19"/>
      <c r="N26" s="19">
        <f t="shared" si="4"/>
        <v>3340.0800000000004</v>
      </c>
      <c r="O26" s="25">
        <f t="shared" si="5"/>
        <v>278.34000000000003</v>
      </c>
      <c r="P26" s="14">
        <f t="shared" si="3"/>
        <v>2.6473063906347839E-2</v>
      </c>
    </row>
    <row r="27" spans="1:16" x14ac:dyDescent="0.25">
      <c r="A27" s="16" t="s">
        <v>60</v>
      </c>
      <c r="B27" s="19">
        <v>600</v>
      </c>
      <c r="C27" s="19">
        <v>136</v>
      </c>
      <c r="D27" s="19">
        <v>102</v>
      </c>
      <c r="E27" s="19">
        <v>238</v>
      </c>
      <c r="F27" s="19">
        <v>102</v>
      </c>
      <c r="G27" s="19">
        <v>2302</v>
      </c>
      <c r="H27" s="19">
        <v>900</v>
      </c>
      <c r="I27" s="19">
        <v>900</v>
      </c>
      <c r="J27" s="19">
        <v>900</v>
      </c>
      <c r="K27" s="19">
        <v>900</v>
      </c>
      <c r="L27" s="19">
        <v>900</v>
      </c>
      <c r="M27" s="19">
        <v>900</v>
      </c>
      <c r="N27" s="19">
        <f t="shared" si="4"/>
        <v>8880</v>
      </c>
      <c r="O27" s="25">
        <f t="shared" si="5"/>
        <v>740</v>
      </c>
      <c r="P27" s="14">
        <f t="shared" si="3"/>
        <v>7.0381789504553413E-2</v>
      </c>
    </row>
    <row r="28" spans="1:16" x14ac:dyDescent="0.25">
      <c r="A28" s="16" t="s">
        <v>61</v>
      </c>
      <c r="B28" s="19"/>
      <c r="C28" s="19"/>
      <c r="D28" s="19"/>
      <c r="E28" s="19"/>
      <c r="F28" s="19"/>
      <c r="G28" s="19"/>
      <c r="H28" s="19">
        <v>44.25</v>
      </c>
      <c r="I28" s="19"/>
      <c r="J28" s="19"/>
      <c r="K28" s="19"/>
      <c r="L28" s="19"/>
      <c r="M28" s="19">
        <v>55</v>
      </c>
      <c r="N28" s="19">
        <f t="shared" si="4"/>
        <v>99.25</v>
      </c>
      <c r="O28" s="25">
        <f t="shared" si="5"/>
        <v>8.2708333333333339</v>
      </c>
      <c r="P28" s="14">
        <f t="shared" si="3"/>
        <v>7.8664331174852777E-4</v>
      </c>
    </row>
    <row r="29" spans="1:16" x14ac:dyDescent="0.25">
      <c r="A29" s="16" t="s">
        <v>62</v>
      </c>
      <c r="B29" s="19"/>
      <c r="C29" s="19"/>
      <c r="D29" s="19"/>
      <c r="E29" s="19"/>
      <c r="F29" s="19">
        <v>11.03</v>
      </c>
      <c r="G29" s="19"/>
      <c r="H29" s="19">
        <v>74.989999999999995</v>
      </c>
      <c r="I29" s="19">
        <v>24.13</v>
      </c>
      <c r="J29" s="19">
        <v>39.54</v>
      </c>
      <c r="K29" s="19">
        <v>52.37</v>
      </c>
      <c r="L29" s="19">
        <v>47.38</v>
      </c>
      <c r="M29" s="19"/>
      <c r="N29" s="19">
        <f t="shared" si="4"/>
        <v>249.44</v>
      </c>
      <c r="O29" s="25">
        <f t="shared" si="5"/>
        <v>20.786666666666665</v>
      </c>
      <c r="P29" s="14">
        <f t="shared" si="3"/>
        <v>1.9770308078846627E-3</v>
      </c>
    </row>
    <row r="30" spans="1:16" x14ac:dyDescent="0.25">
      <c r="A30" s="16" t="s">
        <v>63</v>
      </c>
      <c r="B30" s="19"/>
      <c r="C30" s="19"/>
      <c r="D30" s="19"/>
      <c r="E30" s="19"/>
      <c r="F30" s="19">
        <v>15000.3</v>
      </c>
      <c r="G30" s="19"/>
      <c r="H30" s="19"/>
      <c r="I30" s="19">
        <v>8081.01</v>
      </c>
      <c r="J30" s="19">
        <v>19661.57</v>
      </c>
      <c r="K30" s="19"/>
      <c r="L30" s="19">
        <v>13232.38</v>
      </c>
      <c r="M30" s="19">
        <v>12519</v>
      </c>
      <c r="N30" s="19">
        <f t="shared" si="4"/>
        <v>68494.259999999995</v>
      </c>
      <c r="O30" s="25"/>
      <c r="P30" s="14">
        <f t="shared" si="3"/>
        <v>0.54287709342231449</v>
      </c>
    </row>
    <row r="31" spans="1:16" x14ac:dyDescent="0.25">
      <c r="A31" s="16" t="s">
        <v>64</v>
      </c>
      <c r="B31" s="19"/>
      <c r="C31" s="19">
        <v>36.94</v>
      </c>
      <c r="D31" s="19">
        <v>45.98</v>
      </c>
      <c r="E31" s="19">
        <v>244.26</v>
      </c>
      <c r="F31" s="19">
        <v>437.68</v>
      </c>
      <c r="G31" s="18">
        <v>87.52</v>
      </c>
      <c r="H31" s="18">
        <v>8600.65</v>
      </c>
      <c r="I31" s="18">
        <v>1354.18</v>
      </c>
      <c r="J31" s="18">
        <v>762.8</v>
      </c>
      <c r="K31" s="18">
        <v>384.9</v>
      </c>
      <c r="L31" s="18">
        <v>475.55</v>
      </c>
      <c r="M31" s="18">
        <v>270.52</v>
      </c>
      <c r="N31" s="19">
        <f t="shared" si="4"/>
        <v>12700.979999999998</v>
      </c>
      <c r="O31" s="25">
        <f t="shared" si="5"/>
        <v>1058.4149999999997</v>
      </c>
      <c r="P31" s="27">
        <f t="shared" si="3"/>
        <v>0.10066640775467824</v>
      </c>
    </row>
    <row r="32" spans="1:16" x14ac:dyDescent="0.25">
      <c r="A32" s="16" t="s">
        <v>65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>
        <v>228.29</v>
      </c>
      <c r="N32" s="19">
        <f t="shared" si="4"/>
        <v>228.29</v>
      </c>
      <c r="O32" s="25">
        <f t="shared" si="5"/>
        <v>19.024166666666666</v>
      </c>
      <c r="P32" s="14">
        <f t="shared" si="3"/>
        <v>1.8093985051795608E-3</v>
      </c>
    </row>
    <row r="33" spans="1:16" x14ac:dyDescent="0.25">
      <c r="A33" s="16" t="s">
        <v>66</v>
      </c>
      <c r="B33" s="19"/>
      <c r="C33" s="19"/>
      <c r="D33" s="19"/>
      <c r="E33" s="19"/>
      <c r="F33" s="19"/>
      <c r="G33" s="19"/>
      <c r="H33" s="19"/>
      <c r="I33" s="19">
        <v>172.59</v>
      </c>
      <c r="J33" s="19"/>
      <c r="K33" s="19"/>
      <c r="L33" s="19"/>
      <c r="M33" s="19">
        <v>11.78</v>
      </c>
      <c r="N33" s="19">
        <f t="shared" si="4"/>
        <v>184.37</v>
      </c>
      <c r="O33" s="25"/>
      <c r="P33" s="14">
        <f t="shared" si="3"/>
        <v>1.4612939787110939E-3</v>
      </c>
    </row>
    <row r="34" spans="1:16" x14ac:dyDescent="0.25">
      <c r="A34" s="16" t="s">
        <v>67</v>
      </c>
      <c r="B34" s="19">
        <v>175.39</v>
      </c>
      <c r="C34" s="19">
        <v>322.8</v>
      </c>
      <c r="D34" s="19">
        <v>133.80000000000001</v>
      </c>
      <c r="E34" s="19">
        <v>205.76</v>
      </c>
      <c r="F34" s="19">
        <v>343.29</v>
      </c>
      <c r="G34" s="19">
        <v>191.45</v>
      </c>
      <c r="H34" s="19">
        <v>492.35</v>
      </c>
      <c r="I34" s="19">
        <v>342.98</v>
      </c>
      <c r="J34" s="19">
        <v>202.22</v>
      </c>
      <c r="K34" s="19">
        <v>327.2</v>
      </c>
      <c r="L34" s="19">
        <v>233.04</v>
      </c>
      <c r="M34" s="18">
        <v>327.2</v>
      </c>
      <c r="N34" s="19">
        <f t="shared" si="4"/>
        <v>3297.4799999999996</v>
      </c>
      <c r="O34" s="25">
        <f t="shared" si="5"/>
        <v>274.78999999999996</v>
      </c>
      <c r="P34" s="14">
        <f t="shared" si="3"/>
        <v>2.6135421537778689E-2</v>
      </c>
    </row>
    <row r="35" spans="1:16" x14ac:dyDescent="0.25">
      <c r="A35" s="16" t="s">
        <v>16</v>
      </c>
      <c r="B35" s="19"/>
      <c r="C35" s="19"/>
      <c r="D35" s="19"/>
      <c r="E35" s="19"/>
      <c r="F35" s="19"/>
      <c r="G35" s="15"/>
      <c r="H35" s="15"/>
      <c r="I35" s="15"/>
      <c r="J35" s="19">
        <v>500</v>
      </c>
      <c r="K35" s="15"/>
      <c r="L35" s="15"/>
      <c r="M35" s="15"/>
      <c r="N35" s="19">
        <f t="shared" si="4"/>
        <v>500</v>
      </c>
      <c r="O35" s="25">
        <f t="shared" si="5"/>
        <v>41.666666666666664</v>
      </c>
      <c r="P35" s="14">
        <f t="shared" si="3"/>
        <v>3.9629385982293593E-3</v>
      </c>
    </row>
    <row r="36" spans="1:16" x14ac:dyDescent="0.25">
      <c r="A36" s="16" t="s">
        <v>68</v>
      </c>
      <c r="B36" s="19"/>
      <c r="C36" s="19"/>
      <c r="D36" s="19"/>
      <c r="E36" s="19"/>
      <c r="F36" s="19"/>
      <c r="G36" s="15"/>
      <c r="H36" s="15"/>
      <c r="I36" s="15"/>
      <c r="J36" s="19">
        <v>1094</v>
      </c>
      <c r="K36" s="19">
        <v>1940</v>
      </c>
      <c r="L36" s="19">
        <v>1940</v>
      </c>
      <c r="M36" s="19">
        <v>1940</v>
      </c>
      <c r="N36" s="19">
        <f t="shared" si="4"/>
        <v>6914</v>
      </c>
      <c r="O36" s="25">
        <f t="shared" si="5"/>
        <v>576.16666666666663</v>
      </c>
      <c r="P36" s="14">
        <f t="shared" si="3"/>
        <v>5.4799514936315574E-2</v>
      </c>
    </row>
    <row r="37" spans="1:16" x14ac:dyDescent="0.25">
      <c r="A37" s="21" t="s">
        <v>20</v>
      </c>
      <c r="B37" s="28">
        <f t="shared" ref="B37:M37" si="6">SUM(B15:B35)</f>
        <v>1080.3499999999999</v>
      </c>
      <c r="C37" s="28">
        <f t="shared" si="6"/>
        <v>1067.3499999999999</v>
      </c>
      <c r="D37" s="28">
        <f t="shared" si="6"/>
        <v>503.33000000000004</v>
      </c>
      <c r="E37" s="28">
        <f t="shared" si="6"/>
        <v>910.14</v>
      </c>
      <c r="F37" s="28">
        <f t="shared" si="6"/>
        <v>17670.11</v>
      </c>
      <c r="G37" s="28">
        <f t="shared" si="6"/>
        <v>2806.6</v>
      </c>
      <c r="H37" s="28">
        <f t="shared" si="6"/>
        <v>15531.99</v>
      </c>
      <c r="I37" s="28">
        <f t="shared" si="6"/>
        <v>14217.670000000002</v>
      </c>
      <c r="J37" s="28">
        <f t="shared" si="6"/>
        <v>27471.89</v>
      </c>
      <c r="K37" s="28">
        <f t="shared" si="6"/>
        <v>5471.4499999999989</v>
      </c>
      <c r="L37" s="28">
        <f t="shared" si="6"/>
        <v>19392.240000000002</v>
      </c>
      <c r="M37" s="28">
        <f t="shared" si="6"/>
        <v>20045.88</v>
      </c>
      <c r="N37" s="28">
        <f>SUM(B37:M37)</f>
        <v>126169</v>
      </c>
      <c r="P37" s="14"/>
    </row>
    <row r="38" spans="1:16" x14ac:dyDescent="0.25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P38" s="14"/>
    </row>
    <row r="39" spans="1:16" x14ac:dyDescent="0.25">
      <c r="A39" s="31" t="s">
        <v>69</v>
      </c>
      <c r="B39" s="32">
        <f t="shared" ref="B39:M39" ca="1" si="7">SUM(B13-B37)</f>
        <v>-1080.3499999999999</v>
      </c>
      <c r="C39" s="32">
        <f t="shared" ca="1" si="7"/>
        <v>-1067.3499999999999</v>
      </c>
      <c r="D39" s="32">
        <f t="shared" ca="1" si="7"/>
        <v>4499.68</v>
      </c>
      <c r="E39" s="32">
        <f t="shared" ca="1" si="7"/>
        <v>25992.15</v>
      </c>
      <c r="F39" s="32">
        <f t="shared" ca="1" si="7"/>
        <v>-17670.11</v>
      </c>
      <c r="G39" s="32">
        <f t="shared" ca="1" si="7"/>
        <v>9693.4</v>
      </c>
      <c r="H39" s="32">
        <f t="shared" ca="1" si="7"/>
        <v>19468.010000000002</v>
      </c>
      <c r="I39" s="32">
        <f t="shared" ca="1" si="7"/>
        <v>276.89999999999782</v>
      </c>
      <c r="J39" s="32">
        <f t="shared" ca="1" si="7"/>
        <v>27682.949999999997</v>
      </c>
      <c r="K39" s="32">
        <f t="shared" ca="1" si="7"/>
        <v>-1721.4499999999989</v>
      </c>
      <c r="L39" s="32">
        <f t="shared" ca="1" si="7"/>
        <v>7611.7349999999969</v>
      </c>
      <c r="M39" s="32">
        <f t="shared" ca="1" si="7"/>
        <v>19424.180000000004</v>
      </c>
      <c r="N39" s="32">
        <f ca="1">SUM(B39:M39)</f>
        <v>93109.74500000001</v>
      </c>
      <c r="P39" s="14"/>
    </row>
    <row r="40" spans="1:16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P40" s="14"/>
    </row>
    <row r="41" spans="1:16" x14ac:dyDescent="0.25">
      <c r="A41" s="16" t="s">
        <v>70</v>
      </c>
      <c r="B41" s="19"/>
      <c r="C41" s="19"/>
      <c r="D41" s="19">
        <v>0.35</v>
      </c>
      <c r="E41" s="19">
        <v>3094.95</v>
      </c>
      <c r="F41" s="19"/>
      <c r="G41" s="19">
        <f>0.13*(G9+G10)</f>
        <v>0</v>
      </c>
      <c r="H41" s="19">
        <f>0.13*(H9+H10)</f>
        <v>0</v>
      </c>
      <c r="I41" s="19">
        <v>1884.24</v>
      </c>
      <c r="J41" s="19">
        <f>0.13*(J9+J10)</f>
        <v>3986.84</v>
      </c>
      <c r="K41" s="19">
        <v>0</v>
      </c>
      <c r="L41" s="19">
        <f>0.13*L9</f>
        <v>2646.4749999999999</v>
      </c>
      <c r="M41" s="19">
        <v>2503.8000000000002</v>
      </c>
      <c r="N41" s="19">
        <f>SUM(B41:M41)</f>
        <v>14116.655000000002</v>
      </c>
      <c r="O41" s="25">
        <f>SUM(N41/12)</f>
        <v>1176.3879166666668</v>
      </c>
      <c r="P41" s="14"/>
    </row>
    <row r="42" spans="1:16" x14ac:dyDescent="0.25">
      <c r="A42" s="33" t="s">
        <v>71</v>
      </c>
      <c r="B42" s="34">
        <v>40.54</v>
      </c>
      <c r="C42" s="34">
        <v>93.23</v>
      </c>
      <c r="D42" s="34">
        <v>25.45</v>
      </c>
      <c r="E42" s="34">
        <v>65.53</v>
      </c>
      <c r="F42" s="34">
        <v>2072.2800000000002</v>
      </c>
      <c r="G42" s="34">
        <v>327.60000000000002</v>
      </c>
      <c r="H42" s="34">
        <v>1783.72</v>
      </c>
      <c r="I42" s="34">
        <v>1794.65</v>
      </c>
      <c r="J42" s="34">
        <v>2853.51</v>
      </c>
      <c r="K42" s="35">
        <v>212.43</v>
      </c>
      <c r="L42" s="35">
        <v>1929.88</v>
      </c>
      <c r="M42" s="35">
        <v>1992.71</v>
      </c>
      <c r="N42" s="34">
        <f>SUM(B42:M42)</f>
        <v>13191.529999999999</v>
      </c>
      <c r="O42" s="25">
        <f>SUM(N42/12)</f>
        <v>1099.2941666666666</v>
      </c>
      <c r="P42" s="14"/>
    </row>
    <row r="43" spans="1:16" x14ac:dyDescent="0.25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5"/>
      <c r="P43" s="14"/>
    </row>
    <row r="44" spans="1:16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P44" s="14"/>
    </row>
    <row r="45" spans="1:16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P45" s="14"/>
    </row>
    <row r="46" spans="1:16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36"/>
      <c r="L46" s="13"/>
      <c r="M46" s="13"/>
      <c r="N46" s="13"/>
      <c r="P46" s="14"/>
    </row>
    <row r="47" spans="1:16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P47" s="14"/>
    </row>
  </sheetData>
  <conditionalFormatting sqref="B39:N39">
    <cfRule type="cellIs" dxfId="0" priority="1" operator="lessThan">
      <formula>0</formula>
    </cfRule>
  </conditionalFormatting>
  <conditionalFormatting sqref="P5:P12 P4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5:P36 P42:P4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90B36-B866-4B31-AB46-822D0E8DF2CC}">
  <dimension ref="A1:I23"/>
  <sheetViews>
    <sheetView workbookViewId="0">
      <selection activeCell="K17" sqref="K17"/>
    </sheetView>
  </sheetViews>
  <sheetFormatPr defaultRowHeight="15" x14ac:dyDescent="0.25"/>
  <cols>
    <col min="1" max="1" width="11.42578125" bestFit="1" customWidth="1"/>
    <col min="2" max="2" width="13.42578125" customWidth="1"/>
    <col min="4" max="4" width="32.85546875" customWidth="1"/>
    <col min="5" max="5" width="12.42578125" style="3" customWidth="1"/>
    <col min="6" max="6" width="11.28515625" style="3" customWidth="1"/>
    <col min="9" max="9" width="22.5703125" customWidth="1"/>
  </cols>
  <sheetData>
    <row r="1" spans="1:9" ht="18.75" x14ac:dyDescent="0.3">
      <c r="D1" s="41" t="s">
        <v>72</v>
      </c>
    </row>
    <row r="2" spans="1:9" x14ac:dyDescent="0.25">
      <c r="I2" t="s">
        <v>73</v>
      </c>
    </row>
    <row r="3" spans="1:9" x14ac:dyDescent="0.25">
      <c r="A3" s="1" t="s">
        <v>74</v>
      </c>
      <c r="B3" s="1" t="s">
        <v>75</v>
      </c>
      <c r="C3" s="1" t="s">
        <v>76</v>
      </c>
      <c r="D3" s="1" t="s">
        <v>77</v>
      </c>
      <c r="E3" s="4" t="s">
        <v>78</v>
      </c>
      <c r="F3" s="4" t="s">
        <v>79</v>
      </c>
    </row>
    <row r="4" spans="1:9" x14ac:dyDescent="0.25">
      <c r="A4" s="2">
        <v>45941</v>
      </c>
      <c r="B4" t="s">
        <v>80</v>
      </c>
      <c r="C4" t="s">
        <v>81</v>
      </c>
      <c r="D4" t="s">
        <v>82</v>
      </c>
      <c r="F4" s="3">
        <v>10000</v>
      </c>
    </row>
    <row r="5" spans="1:9" x14ac:dyDescent="0.25">
      <c r="B5" t="s">
        <v>83</v>
      </c>
      <c r="C5" t="s">
        <v>84</v>
      </c>
      <c r="D5" t="s">
        <v>85</v>
      </c>
      <c r="E5" s="3">
        <v>1000</v>
      </c>
    </row>
    <row r="6" spans="1:9" x14ac:dyDescent="0.25">
      <c r="B6" t="s">
        <v>83</v>
      </c>
      <c r="C6" t="s">
        <v>84</v>
      </c>
      <c r="D6" t="s">
        <v>86</v>
      </c>
      <c r="E6" s="3">
        <v>10</v>
      </c>
    </row>
    <row r="7" spans="1:9" x14ac:dyDescent="0.25">
      <c r="A7" s="2">
        <v>45942</v>
      </c>
      <c r="B7" t="s">
        <v>87</v>
      </c>
      <c r="C7" t="s">
        <v>88</v>
      </c>
      <c r="D7" t="s">
        <v>89</v>
      </c>
      <c r="E7" s="3">
        <v>2000</v>
      </c>
    </row>
    <row r="8" spans="1:9" x14ac:dyDescent="0.25">
      <c r="B8" t="s">
        <v>80</v>
      </c>
      <c r="C8" t="s">
        <v>90</v>
      </c>
      <c r="D8" t="s">
        <v>91</v>
      </c>
      <c r="F8" s="3">
        <v>25</v>
      </c>
    </row>
    <row r="9" spans="1:9" x14ac:dyDescent="0.25">
      <c r="B9" t="s">
        <v>87</v>
      </c>
      <c r="C9" t="s">
        <v>88</v>
      </c>
      <c r="D9" t="s">
        <v>92</v>
      </c>
      <c r="E9" s="3">
        <v>75</v>
      </c>
    </row>
    <row r="10" spans="1:9" x14ac:dyDescent="0.25">
      <c r="A10" s="2">
        <v>45943</v>
      </c>
      <c r="B10" t="s">
        <v>87</v>
      </c>
      <c r="C10" t="s">
        <v>88</v>
      </c>
      <c r="D10" t="s">
        <v>58</v>
      </c>
      <c r="E10" s="3">
        <v>1500</v>
      </c>
    </row>
    <row r="11" spans="1:9" x14ac:dyDescent="0.25">
      <c r="B11" t="s">
        <v>87</v>
      </c>
      <c r="C11" t="s">
        <v>88</v>
      </c>
      <c r="D11" t="s">
        <v>93</v>
      </c>
      <c r="F11" s="3">
        <v>75</v>
      </c>
    </row>
    <row r="12" spans="1:9" x14ac:dyDescent="0.25">
      <c r="B12" t="s">
        <v>87</v>
      </c>
      <c r="C12" t="s">
        <v>88</v>
      </c>
      <c r="D12" t="s">
        <v>92</v>
      </c>
      <c r="E12" s="3">
        <v>175</v>
      </c>
    </row>
    <row r="13" spans="1:9" x14ac:dyDescent="0.25">
      <c r="A13" s="2">
        <v>45962</v>
      </c>
      <c r="B13" t="s">
        <v>87</v>
      </c>
      <c r="C13" t="s">
        <v>84</v>
      </c>
      <c r="D13" t="s">
        <v>85</v>
      </c>
      <c r="E13" s="3">
        <v>1000</v>
      </c>
    </row>
    <row r="14" spans="1:9" x14ac:dyDescent="0.25">
      <c r="B14" t="s">
        <v>87</v>
      </c>
      <c r="C14" t="s">
        <v>84</v>
      </c>
      <c r="D14" t="s">
        <v>86</v>
      </c>
      <c r="E14" s="3">
        <v>10</v>
      </c>
    </row>
    <row r="15" spans="1:9" x14ac:dyDescent="0.25">
      <c r="B15" t="s">
        <v>87</v>
      </c>
      <c r="C15" t="s">
        <v>88</v>
      </c>
      <c r="D15" t="s">
        <v>92</v>
      </c>
      <c r="E15" s="3">
        <v>150</v>
      </c>
    </row>
    <row r="16" spans="1:9" x14ac:dyDescent="0.25">
      <c r="B16" t="s">
        <v>87</v>
      </c>
      <c r="C16" t="s">
        <v>88</v>
      </c>
      <c r="D16" t="s">
        <v>58</v>
      </c>
      <c r="E16" s="3">
        <v>500</v>
      </c>
    </row>
    <row r="17" spans="1:6" x14ac:dyDescent="0.25">
      <c r="A17" s="2">
        <v>45981</v>
      </c>
      <c r="B17" t="s">
        <v>87</v>
      </c>
      <c r="C17" t="s">
        <v>84</v>
      </c>
      <c r="D17" t="s">
        <v>85</v>
      </c>
      <c r="E17" s="3">
        <v>1000</v>
      </c>
    </row>
    <row r="18" spans="1:6" x14ac:dyDescent="0.25">
      <c r="B18" t="s">
        <v>87</v>
      </c>
      <c r="C18" t="s">
        <v>84</v>
      </c>
      <c r="D18" t="s">
        <v>86</v>
      </c>
      <c r="E18" s="3">
        <v>1000</v>
      </c>
    </row>
    <row r="19" spans="1:6" x14ac:dyDescent="0.25">
      <c r="A19" s="2">
        <v>45996</v>
      </c>
      <c r="B19" t="s">
        <v>87</v>
      </c>
      <c r="C19" t="s">
        <v>84</v>
      </c>
      <c r="D19" t="s">
        <v>85</v>
      </c>
      <c r="E19" s="3">
        <v>1000</v>
      </c>
    </row>
    <row r="20" spans="1:6" x14ac:dyDescent="0.25">
      <c r="B20" t="s">
        <v>87</v>
      </c>
      <c r="C20" t="s">
        <v>84</v>
      </c>
      <c r="D20" t="s">
        <v>86</v>
      </c>
      <c r="E20" s="3">
        <v>10</v>
      </c>
    </row>
    <row r="21" spans="1:6" x14ac:dyDescent="0.25">
      <c r="A21" s="2">
        <v>46011</v>
      </c>
      <c r="B21" t="s">
        <v>87</v>
      </c>
      <c r="C21" t="s">
        <v>84</v>
      </c>
      <c r="D21" t="s">
        <v>94</v>
      </c>
      <c r="E21" s="3">
        <v>20</v>
      </c>
    </row>
    <row r="22" spans="1:6" x14ac:dyDescent="0.25">
      <c r="B22" t="s">
        <v>87</v>
      </c>
      <c r="C22" t="s">
        <v>88</v>
      </c>
      <c r="D22" t="s">
        <v>92</v>
      </c>
      <c r="E22" s="3">
        <v>500</v>
      </c>
    </row>
    <row r="23" spans="1:6" x14ac:dyDescent="0.25">
      <c r="D23" t="s">
        <v>46</v>
      </c>
      <c r="E23" s="40">
        <f>-SUM(E4:E22)</f>
        <v>-9950</v>
      </c>
      <c r="F23" s="40">
        <f>-SUM(F4:F22)</f>
        <v>-10100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AF4BD5D51772418D41CEC033303BB7" ma:contentTypeVersion="15" ma:contentTypeDescription="Create a new document." ma:contentTypeScope="" ma:versionID="252a4e1cc1966efac12bb7137cc060ea">
  <xsd:schema xmlns:xsd="http://www.w3.org/2001/XMLSchema" xmlns:xs="http://www.w3.org/2001/XMLSchema" xmlns:p="http://schemas.microsoft.com/office/2006/metadata/properties" xmlns:ns2="0eaf21f5-2472-4dc7-980a-911e9c2898b6" xmlns:ns3="929456fe-4106-42bb-ba4b-3777904d1a11" targetNamespace="http://schemas.microsoft.com/office/2006/metadata/properties" ma:root="true" ma:fieldsID="7634ad694a137e4319a90f594466671c" ns2:_="" ns3:_="">
    <xsd:import namespace="0eaf21f5-2472-4dc7-980a-911e9c2898b6"/>
    <xsd:import namespace="929456fe-4106-42bb-ba4b-3777904d1a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f21f5-2472-4dc7-980a-911e9c289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8bfc9d2-ffe5-40c7-9331-a859e5d1a6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9456fe-4106-42bb-ba4b-3777904d1a1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553e6dc-aff7-4c9e-9391-0fb565177043}" ma:internalName="TaxCatchAll" ma:showField="CatchAllData" ma:web="929456fe-4106-42bb-ba4b-3777904d1a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9456fe-4106-42bb-ba4b-3777904d1a11" xsi:nil="true"/>
    <lcf76f155ced4ddcb4097134ff3c332f xmlns="0eaf21f5-2472-4dc7-980a-911e9c2898b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57697A-50F4-43EE-B23C-AD15AFB28C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af21f5-2472-4dc7-980a-911e9c2898b6"/>
    <ds:schemaRef ds:uri="929456fe-4106-42bb-ba4b-3777904d1a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A3C55F-F9B9-41C9-A456-15D2535935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0A1D92-E9EA-40B2-AF69-DAEB7BFC77E6}">
  <ds:schemaRefs>
    <ds:schemaRef ds:uri="http://schemas.microsoft.com/office/2006/metadata/properties"/>
    <ds:schemaRef ds:uri="http://schemas.microsoft.com/office/infopath/2007/PartnerControls"/>
    <ds:schemaRef ds:uri="929456fe-4106-42bb-ba4b-3777904d1a11"/>
    <ds:schemaRef ds:uri="0eaf21f5-2472-4dc7-980a-911e9c2898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Personal Budget</vt:lpstr>
      <vt:lpstr>Template</vt:lpstr>
      <vt:lpstr>Cashflow</vt:lpstr>
      <vt:lpstr>Budgets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</dc:creator>
  <cp:keywords/>
  <dc:description/>
  <cp:lastModifiedBy>Sarah Hopkins</cp:lastModifiedBy>
  <cp:revision/>
  <dcterms:created xsi:type="dcterms:W3CDTF">2026-01-26T15:31:08Z</dcterms:created>
  <dcterms:modified xsi:type="dcterms:W3CDTF">2026-05-25T15:49:17Z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0x010100E4AF4BD5D51772418D41CEC033303BB7</vt:lpwstr>
  </property>
  <property fmtid="{D5CDD505-2E9C-101B-9397-08002B2CF9AE}" pid="3" name="MediaServiceImageTags">
    <vt:lpwstr/>
  </property>
</Properties>
</file>