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Objectif équipe" sheetId="2" state="visible" r:id="rId4"/>
    <sheet name="Répartition" sheetId="3" state="visible" r:id="rId5"/>
    <sheet name="Paliers" sheetId="4" state="visible" r:id="rId6"/>
    <sheet name="Fiche individuelle" sheetId="5" state="visible" r:id="rId7"/>
    <sheet name="Suivi et révision" sheetId="6" state="visible" r:id="rId8"/>
  </sheets>
  <definedNames>
    <definedName function="false" hidden="false" localSheetId="4" name="_xlnm.Print_Area" vbProcedure="false">'Fiche individuelle'!$A$3:$E$31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<sst xmlns="http://schemas.openxmlformats.org/spreadsheetml/2006/main" count="195" uniqueCount="170">
  <si>
    <t xml:space="preserve">Fiche d'objectifs commerciaux 2027</t>
  </si>
  <si>
    <t xml:space="preserve">Modèle proposé par Maslo, maslo.app  |  Version à jour au 1er octobre 2026</t>
  </si>
  <si>
    <t xml:space="preserve">L'exemple pré-rempli (un réseau de trois concessions automobiles, huit vendeurs) est fictif. Remplacez-le par vos propres chiffres.</t>
  </si>
  <si>
    <t xml:space="preserve">Ce que fait ce modèle</t>
  </si>
  <si>
    <t xml:space="preserve">Il part de l'objectif de votre équipe, le répartit vendeur par vendeur, fixe trois paliers pour chacun, puis produit une fiche individuelle à remettre et à faire signer. Un dernier onglet suit les résultats trimestre par trimestre et garde la trace des modifications.</t>
  </si>
  <si>
    <t xml:space="preserve">Légende</t>
  </si>
  <si>
    <t xml:space="preserve">Cellules sur fond jaune, chiffres en bleu : à remplir. Cellules sans couleur : calculées automatiquement, ne pas les modifier.</t>
  </si>
  <si>
    <t xml:space="preserve">Les six étapes</t>
  </si>
  <si>
    <t xml:space="preserve">1. Onglet « Objectif équipe » : indiquez l'indicateur suivi, l'objectif global 2027 et vos réglages (pondération de l'historique, coefficient débutant, seuil d'alerte, saisonnalité).</t>
  </si>
  <si>
    <t xml:space="preserve">2. Onglet « Répartition » : une ligne par vendeur. Historique, profil, potentiel du secteur. Le modèle propose un objectif. Vous pouvez le remplacer dans la colonne « Objectif retenu par le manager ».</t>
  </si>
  <si>
    <t xml:space="preserve">3. Vérifiez le contrôle en haut de l'onglet « Répartition » : la somme des objectifs individuels doit correspondre à l'objectif de l'équipe. Lisez les alertes.</t>
  </si>
  <si>
    <t xml:space="preserve">4. Onglet « Paliers » : réglez les trois paliers et le variable annuel de chaque vendeur.</t>
  </si>
  <si>
    <t xml:space="preserve">5. Onglet « Fiche individuelle » : choisissez un vendeur dans la liste, imprimez la fiche, remettez-la en début d'exercice et faites-la signer.</t>
  </si>
  <si>
    <t xml:space="preserve">6. Onglet « Suivi et révision » : saisissez le réalisé chaque trimestre. Notez toute modification d'objectif dans le journal.</t>
  </si>
  <si>
    <t xml:space="preserve">Trois règles à respecter quand les objectifs conditionnent une rémunération variable</t>
  </si>
  <si>
    <t xml:space="preserve">1. Des objectifs réalisables. C'est à l'employeur de pouvoir le démontrer.</t>
  </si>
  <si>
    <t xml:space="preserve">2. Des objectifs communiqués en début d'exercice. Sinon, le juge peut ordonner le paiement du variable maximum, comme si les objectifs avaient été atteints (Cour de cassation, 31 janvier 2024).</t>
  </si>
  <si>
    <t xml:space="preserve">3. Un document rédigé en français, même dans une entreprise dont la langue de travail est l'anglais (Cour de cassation, 11 octobre 2023).</t>
  </si>
  <si>
    <t xml:space="preserve">L'employeur peut fixer et modifier seul des objectifs qui ne sont pas inscrits au contrat de travail, à condition de le faire en début d'exercice, et non en cours d'année (Cour de cassation, 22 mai 2001 et 8 avril 2021). Si le contrat prévoit que les objectifs sont fixés d'un commun accord, l'accord du salarié est nécessaire.</t>
  </si>
  <si>
    <t xml:space="preserve">Avertissement</t>
  </si>
  <si>
    <t xml:space="preserve">Ce modèle est un outil de gestion. Il ne remplace pas un conseil juridique. Les coefficients proposés (pondération de l'historique, coefficient débutant, seuil d'alerte, paliers) sont des hypothèses de travail, à adapter à votre organisation. Le seuil d'alerte n'est pas un seuil légal : aucun texte ne fixe de hausse maximale.</t>
  </si>
  <si>
    <t xml:space="preserve">Maslo, maslo.app</t>
  </si>
  <si>
    <t xml:space="preserve">https://www.maslo.app/blog/objectifs-commerciaux</t>
  </si>
  <si>
    <t xml:space="preserve">Article associé : Comment fixer vos objectifs commerciaux pour 2027. Produit par Intelligence Éditoriale pour Maslo.</t>
  </si>
  <si>
    <t xml:space="preserve">Objectif de l'équipe et réglages</t>
  </si>
  <si>
    <t xml:space="preserve">Paramètre</t>
  </si>
  <si>
    <t xml:space="preserve">Valeur</t>
  </si>
  <si>
    <t xml:space="preserve">Explication</t>
  </si>
  <si>
    <t xml:space="preserve">Indicateur principal suivi</t>
  </si>
  <si>
    <t xml:space="preserve">Véhicules neufs vendus</t>
  </si>
  <si>
    <t xml:space="preserve">Le chiffre sur lequel porte l'objectif : chiffre d'affaires, unités vendues, marge, nouveaux clients...</t>
  </si>
  <si>
    <t xml:space="preserve">Unité</t>
  </si>
  <si>
    <t xml:space="preserve">véhicules</t>
  </si>
  <si>
    <t xml:space="preserve">Unité affichée sur les fiches.</t>
  </si>
  <si>
    <t xml:space="preserve">Exercice</t>
  </si>
  <si>
    <t xml:space="preserve">2027</t>
  </si>
  <si>
    <t xml:space="preserve">Année concernée par les objectifs.</t>
  </si>
  <si>
    <t xml:space="preserve">Début de l'exercice</t>
  </si>
  <si>
    <t xml:space="preserve">01/01/2027</t>
  </si>
  <si>
    <t xml:space="preserve">Date à laquelle les objectifs doivent avoir été remis à chaque vendeur.</t>
  </si>
  <si>
    <t xml:space="preserve">Objectif global de l'équipe 2027</t>
  </si>
  <si>
    <t xml:space="preserve">Issu de votre plan commercial.</t>
  </si>
  <si>
    <t xml:space="preserve">Réalisé de l'équipe 2026 (projection de fin d'année)</t>
  </si>
  <si>
    <t xml:space="preserve">Calculé à partir de l'onglet Répartition.</t>
  </si>
  <si>
    <t xml:space="preserve">Hausse demandée à l'équipe</t>
  </si>
  <si>
    <t xml:space="preserve">Calculé. Un objectif global irréaliste rendra irréalistes tous les objectifs individuels.</t>
  </si>
  <si>
    <t xml:space="preserve">Poids de l'année la plus récente dans l'historique</t>
  </si>
  <si>
    <t xml:space="preserve">Hypothèse : 70 % pour 2026, 30 % pour 2025. La base de calcul d'un vendeur reflète surtout sa dynamique récente.</t>
  </si>
  <si>
    <t xml:space="preserve">Coefficient appliqué à un débutant</t>
  </si>
  <si>
    <t xml:space="preserve">Hypothèse : un vendeur sans historique complet reçoit 60 % de la moyenne des vendeurs confirmés, avant ajustement.</t>
  </si>
  <si>
    <t xml:space="preserve">Seuil d'alerte : hausse individuelle demandée</t>
  </si>
  <si>
    <t xml:space="preserve">Hypothèse de gestion, pas un seuil légal. Au-delà, le modèle signale un objectif à justifier.</t>
  </si>
  <si>
    <t xml:space="preserve">Saisonnalité : part du 1er trimestre</t>
  </si>
  <si>
    <t xml:space="preserve">Répartition de l'objectif annuel par trimestre. Le total des quatre trimestres doit faire 100 %.</t>
  </si>
  <si>
    <t xml:space="preserve">Saisonnalité : part du 2e trimestre</t>
  </si>
  <si>
    <t xml:space="preserve">Saisonnalité : part du 3e trimestre</t>
  </si>
  <si>
    <t xml:space="preserve">Saisonnalité : part du 4e trimestre</t>
  </si>
  <si>
    <t xml:space="preserve">Contrôle saisonnalité</t>
  </si>
  <si>
    <t xml:space="preserve">Calculé.</t>
  </si>
  <si>
    <t xml:space="preserve">Source des exemples : données fictives, construites pour l'illustration.</t>
  </si>
  <si>
    <t xml:space="preserve">Répartition de l'objectif, vendeur par vendeur</t>
  </si>
  <si>
    <t xml:space="preserve">Objectif de l'équipe</t>
  </si>
  <si>
    <t xml:space="preserve">Somme des objectifs individuels</t>
  </si>
  <si>
    <t xml:space="preserve">Contrôle</t>
  </si>
  <si>
    <t xml:space="preserve">Vendeur</t>
  </si>
  <si>
    <t xml:space="preserve">Site</t>
  </si>
  <si>
    <t xml:space="preserve">Profil</t>
  </si>
  <si>
    <t xml:space="preserve">Réalisé 2025</t>
  </si>
  <si>
    <t xml:space="preserve">Projection 2026</t>
  </si>
  <si>
    <t xml:space="preserve">Base de calcul</t>
  </si>
  <si>
    <t xml:space="preserve">Potentiel du secteur (1 = moyenne)</t>
  </si>
  <si>
    <t xml:space="preserve">Objectif pondéré</t>
  </si>
  <si>
    <t xml:space="preserve">Objectif proposé</t>
  </si>
  <si>
    <t xml:space="preserve">Objectif retenu par le manager (facultatif)</t>
  </si>
  <si>
    <t xml:space="preserve">Justification si modifié</t>
  </si>
  <si>
    <t xml:space="preserve">Objectif qualitatif</t>
  </si>
  <si>
    <t xml:space="preserve">Objectif final 2027</t>
  </si>
  <si>
    <t xml:space="preserve">Hausse demandée vs 2026</t>
  </si>
  <si>
    <t xml:space="preserve">Alerte</t>
  </si>
  <si>
    <t xml:space="preserve">Camille M.</t>
  </si>
  <si>
    <t xml:space="preserve">Concession A</t>
  </si>
  <si>
    <t xml:space="preserve">Expert</t>
  </si>
  <si>
    <t xml:space="preserve">Satisfaction client supérieure ou égale à 92 %</t>
  </si>
  <si>
    <t xml:space="preserve">Julien R.</t>
  </si>
  <si>
    <t xml:space="preserve">Confirmé</t>
  </si>
  <si>
    <t xml:space="preserve">Deux financements sur trois ventes</t>
  </si>
  <si>
    <t xml:space="preserve">Sarah B.</t>
  </si>
  <si>
    <t xml:space="preserve">Débutant</t>
  </si>
  <si>
    <t xml:space="preserve">Certification produit gamme électrique</t>
  </si>
  <si>
    <t xml:space="preserve">Thomas L.</t>
  </si>
  <si>
    <t xml:space="preserve">Concession B</t>
  </si>
  <si>
    <t xml:space="preserve">Tutorat d'un nouveau vendeur</t>
  </si>
  <si>
    <t xml:space="preserve">Inès K.</t>
  </si>
  <si>
    <t xml:space="preserve">Satisfaction client supérieure ou égale à 90 %</t>
  </si>
  <si>
    <t xml:space="preserve">Marc D.</t>
  </si>
  <si>
    <t xml:space="preserve">Concession C</t>
  </si>
  <si>
    <t xml:space="preserve">Retour au niveau de 2025 souhaité par la direction</t>
  </si>
  <si>
    <t xml:space="preserve">Relance des devis sous 48 heures</t>
  </si>
  <si>
    <t xml:space="preserve">Léa P.</t>
  </si>
  <si>
    <t xml:space="preserve">Nathan F.</t>
  </si>
  <si>
    <t xml:space="preserve">Parcours d'intégration validé à la fin du 1er trimestre</t>
  </si>
  <si>
    <t xml:space="preserve">Comment le modèle calcule l'objectif proposé</t>
  </si>
  <si>
    <t xml:space="preserve">Base de calcul : moyenne pondérée de 2025 et 2026 (poids réglable dans l'onglet Objectif équipe). Sans historique complet, un débutant reçoit une part de la moyenne des vendeurs confirmés.</t>
  </si>
  <si>
    <t xml:space="preserve">Objectif pondéré : la base, multipliée par le potentiel du secteur (1,10 pour un secteur 10 % plus porteur que la moyenne).</t>
  </si>
  <si>
    <t xml:space="preserve">Objectif proposé : l'objectif de l'équipe, réparti au prorata des objectifs pondérés, arrondi à l'unité. Les arrondis peuvent créer un écart de quelques unités : ajustez-le dans la colonne « Objectif retenu ».</t>
  </si>
  <si>
    <t xml:space="preserve">Dans l'exemple, le manager a relevé l'objectif de Marc D. L'alerte s'affiche, et le contrôle signale l'écart qui en découle sur le total.</t>
  </si>
  <si>
    <t xml:space="preserve">Trois paliers par vendeur</t>
  </si>
  <si>
    <t xml:space="preserve">Palier</t>
  </si>
  <si>
    <t xml:space="preserve">Seuil (% de l'objectif final)</t>
  </si>
  <si>
    <t xml:space="preserve">Part du variable cible versée</t>
  </si>
  <si>
    <t xml:space="preserve">Palier 1 : déclenchement</t>
  </si>
  <si>
    <t xml:space="preserve">Palier 2 : objectif atteint</t>
  </si>
  <si>
    <t xml:space="preserve">Palier 3 : dépassement</t>
  </si>
  <si>
    <t xml:space="preserve">Hypothèses d'illustration. Le variable est versé par paliers : rien sous le palier 1, puis le montant du palier atteint. Pour le calcul de la prime elle-même, voir l'article Maslo « Comment calculer une prime sur objectif ».</t>
  </si>
  <si>
    <t xml:space="preserve">Variable annuel cible (€)</t>
  </si>
  <si>
    <t xml:space="preserve">Palier 1 : seuil</t>
  </si>
  <si>
    <t xml:space="preserve">Palier 1 : prime (€)</t>
  </si>
  <si>
    <t xml:space="preserve">Palier 2 : seuil</t>
  </si>
  <si>
    <t xml:space="preserve">Palier 2 : prime (€)</t>
  </si>
  <si>
    <t xml:space="preserve">Palier 3 : seuil</t>
  </si>
  <si>
    <t xml:space="preserve">Palier 3 : prime (€)</t>
  </si>
  <si>
    <t xml:space="preserve">Seuils arrondis à l'unité supérieure : un vendeur atteint un palier dès qu'il égale le seuil affiché.</t>
  </si>
  <si>
    <t xml:space="preserve">Choisissez un vendeur :</t>
  </si>
  <si>
    <t xml:space="preserve">(cette ligne ne s'imprime pas)</t>
  </si>
  <si>
    <t xml:space="preserve">Document remis au vendeur en début d'exercice, rédigé en français.</t>
  </si>
  <si>
    <t xml:space="preserve">Période couverte</t>
  </si>
  <si>
    <t xml:space="preserve">Indicateur</t>
  </si>
  <si>
    <t xml:space="preserve">Objectif annuel</t>
  </si>
  <si>
    <t xml:space="preserve">Objectif par trimestre</t>
  </si>
  <si>
    <t xml:space="preserve">1er trimestre</t>
  </si>
  <si>
    <t xml:space="preserve">2e trimestre</t>
  </si>
  <si>
    <t xml:space="preserve">3e trimestre</t>
  </si>
  <si>
    <t xml:space="preserve">4e trimestre</t>
  </si>
  <si>
    <t xml:space="preserve">Objectif</t>
  </si>
  <si>
    <t xml:space="preserve">Arrondis : la somme des trimestres peut différer d'une unité de l'objectif annuel.</t>
  </si>
  <si>
    <t xml:space="preserve">Paliers et rémunération variable</t>
  </si>
  <si>
    <t xml:space="preserve">Seuil à atteindre</t>
  </si>
  <si>
    <t xml:space="preserve">Prime annuelle</t>
  </si>
  <si>
    <t xml:space="preserve">Aucune prime n'est versée sous le palier 1.</t>
  </si>
  <si>
    <t xml:space="preserve">Remise et accusé de réception</t>
  </si>
  <si>
    <t xml:space="preserve">Date de remise au vendeur</t>
  </si>
  <si>
    <t xml:space="preserve">Nom et signature du manager</t>
  </si>
  <si>
    <t xml:space="preserve">Signature du vendeur, précédée de « Reçu le »</t>
  </si>
  <si>
    <t xml:space="preserve">Ces objectifs sont fixés pour l'exercice entier. Toute modification en cours d'année fera l'objet d'un avenant écrit, remis au vendeur et signé par lui.</t>
  </si>
  <si>
    <t xml:space="preserve">Modèle Maslo, maslo.app  |  Article associé : www.maslo.app/blog/objectifs-commerciaux</t>
  </si>
  <si>
    <t xml:space="preserve">Suivi trimestriel et journal des modifications</t>
  </si>
  <si>
    <t xml:space="preserve">Exemple : le réalisé du 1er trimestre est rempli, données fictives.</t>
  </si>
  <si>
    <t xml:space="preserve">Objectif final</t>
  </si>
  <si>
    <t xml:space="preserve">Réalisé T1</t>
  </si>
  <si>
    <t xml:space="preserve">Réalisé T2</t>
  </si>
  <si>
    <t xml:space="preserve">Réalisé T3</t>
  </si>
  <si>
    <t xml:space="preserve">Réalisé T4</t>
  </si>
  <si>
    <t xml:space="preserve">Réalisé cumulé</t>
  </si>
  <si>
    <t xml:space="preserve">Attendu à date</t>
  </si>
  <si>
    <t xml:space="preserve">Avancement</t>
  </si>
  <si>
    <t xml:space="preserve">Situation</t>
  </si>
  <si>
    <t xml:space="preserve">Attendu à date : l'objectif annuel multiplié par la part cumulée des trimestres déjà saisis (saisonnalité de l'onglet Objectif équipe). Repères d'avancement : 105 % et plus, en avance ; 95 à 105 %, dans le rythme ; 85 à 95 %, en retard ; moins de 85 %, écart important. Repères à adapter.</t>
  </si>
  <si>
    <t xml:space="preserve">Journal des modifications d'objectifs</t>
  </si>
  <si>
    <t xml:space="preserve">La jurisprudence n'admet pas qu'un employeur modifie seul, en cours d'exercice, des objectifs dont dépend une rémunération variable. Toute révision passe par un écrit accepté par le vendeur. Faites valider la démarche par votre conseil juridique.</t>
  </si>
  <si>
    <t xml:space="preserve">Date</t>
  </si>
  <si>
    <t xml:space="preserve">Objectif avant</t>
  </si>
  <si>
    <t xml:space="preserve">Objectif après</t>
  </si>
  <si>
    <t xml:space="preserve">Motif</t>
  </si>
  <si>
    <t xml:space="preserve">Date de remise de l'avenant</t>
  </si>
  <si>
    <t xml:space="preserve">Accord écrit du vendeur</t>
  </si>
  <si>
    <t xml:space="preserve">Commentaire</t>
  </si>
  <si>
    <t xml:space="preserve">03/04/2027</t>
  </si>
  <si>
    <t xml:space="preserve">Fermeture de la concession C pendant six semaines (travaux)</t>
  </si>
  <si>
    <t xml:space="preserve">Oui</t>
  </si>
  <si>
    <t xml:space="preserve">Exemple fictif</t>
  </si>
</sst>
</file>

<file path=xl/styles.xml><?xml version="1.0" encoding="utf-8"?>
<styleSheet xmlns="http://schemas.openxmlformats.org/spreadsheetml/2006/main">
  <numFmts count="9">
    <numFmt numFmtId="164" formatCode="General"/>
    <numFmt numFmtId="165" formatCode="@"/>
    <numFmt numFmtId="166" formatCode="#,##0"/>
    <numFmt numFmtId="167" formatCode="0.0%"/>
    <numFmt numFmtId="168" formatCode="0%"/>
    <numFmt numFmtId="169" formatCode="#,##0.0"/>
    <numFmt numFmtId="170" formatCode="0.00"/>
    <numFmt numFmtId="171" formatCode="\+0.0%;\-0.0%;0.0%"/>
    <numFmt numFmtId="172" formatCode="#,##0&quot; €&quot;"/>
  </numFmts>
  <fonts count="14">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16"/>
      <color rgb="FF1F3A5F"/>
      <name val="Arial"/>
      <family val="0"/>
      <charset val="1"/>
    </font>
    <font>
      <b val="true"/>
      <sz val="11"/>
      <color rgb="FF1F3A5F"/>
      <name val="Arial"/>
      <family val="0"/>
      <charset val="1"/>
    </font>
    <font>
      <i val="true"/>
      <sz val="9"/>
      <color rgb="FF595959"/>
      <name val="Arial"/>
      <family val="0"/>
      <charset val="1"/>
    </font>
    <font>
      <sz val="10"/>
      <name val="Arial"/>
      <family val="0"/>
      <charset val="1"/>
    </font>
    <font>
      <b val="true"/>
      <sz val="10"/>
      <name val="Arial"/>
      <family val="0"/>
      <charset val="1"/>
    </font>
    <font>
      <u val="single"/>
      <sz val="10"/>
      <color rgb="FF0563C1"/>
      <name val="Arial"/>
      <family val="0"/>
      <charset val="1"/>
    </font>
    <font>
      <b val="true"/>
      <sz val="10"/>
      <color rgb="FFFFFFFF"/>
      <name val="Arial"/>
      <family val="0"/>
      <charset val="1"/>
    </font>
    <font>
      <sz val="10"/>
      <color rgb="FF0000FF"/>
      <name val="Arial"/>
      <family val="0"/>
      <charset val="1"/>
    </font>
    <font>
      <sz val="10"/>
      <color rgb="FF008000"/>
      <name val="Arial"/>
      <family val="0"/>
      <charset val="1"/>
    </font>
  </fonts>
  <fills count="5">
    <fill>
      <patternFill patternType="none"/>
    </fill>
    <fill>
      <patternFill patternType="gray125"/>
    </fill>
    <fill>
      <patternFill patternType="solid">
        <fgColor rgb="FF1F3A5F"/>
        <bgColor rgb="FF333333"/>
      </patternFill>
    </fill>
    <fill>
      <patternFill patternType="solid">
        <fgColor rgb="FFFFF2CC"/>
        <bgColor rgb="FFFFFFFF"/>
      </patternFill>
    </fill>
    <fill>
      <patternFill patternType="solid">
        <fgColor rgb="FFDDEBF7"/>
        <bgColor rgb="FFCCFFFF"/>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right"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12" fillId="3" borderId="1" xfId="0" applyFont="true" applyBorder="true" applyAlignment="true" applyProtection="false">
      <alignment horizontal="right" vertical="bottom" textRotation="0" wrapText="false" indent="0" shrinkToFit="false"/>
      <protection locked="true" hidden="false"/>
    </xf>
    <xf numFmtId="166" fontId="12" fillId="3" borderId="1" xfId="0" applyFont="true" applyBorder="true" applyAlignment="true" applyProtection="false">
      <alignment horizontal="right" vertical="bottom" textRotation="0" wrapText="false" indent="0" shrinkToFit="false"/>
      <protection locked="true" hidden="false"/>
    </xf>
    <xf numFmtId="166" fontId="9" fillId="0" borderId="1" xfId="0" applyFont="true" applyBorder="true" applyAlignment="true" applyProtection="false">
      <alignment horizontal="right" vertical="bottom" textRotation="0" wrapText="false" indent="0" shrinkToFit="false"/>
      <protection locked="true" hidden="false"/>
    </xf>
    <xf numFmtId="167" fontId="9" fillId="0" borderId="1" xfId="0" applyFont="true" applyBorder="true" applyAlignment="true" applyProtection="false">
      <alignment horizontal="right" vertical="bottom" textRotation="0" wrapText="false" indent="0" shrinkToFit="false"/>
      <protection locked="true" hidden="false"/>
    </xf>
    <xf numFmtId="168" fontId="12" fillId="3" borderId="1" xfId="0" applyFont="true" applyBorder="true" applyAlignment="true" applyProtection="false">
      <alignment horizontal="right" vertical="bottom" textRotation="0" wrapText="false" indent="0" shrinkToFit="false"/>
      <protection locked="true" hidden="false"/>
    </xf>
    <xf numFmtId="164" fontId="9" fillId="0" borderId="1" xfId="0" applyFont="true" applyBorder="true" applyAlignment="true" applyProtection="false">
      <alignment horizontal="right"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6" fontId="12" fillId="3"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xf numFmtId="170" fontId="12" fillId="3"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6" fontId="9" fillId="4" borderId="1" xfId="0" applyFont="true" applyBorder="true" applyAlignment="false" applyProtection="false">
      <alignment horizontal="general" vertical="bottom" textRotation="0" wrapText="false" indent="0" shrinkToFit="false"/>
      <protection locked="true" hidden="false"/>
    </xf>
    <xf numFmtId="171" fontId="8" fillId="0"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8" fontId="12" fillId="3"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6" fontId="13" fillId="0" borderId="1" xfId="0" applyFont="true" applyBorder="true" applyAlignment="false" applyProtection="false">
      <alignment horizontal="general" vertical="bottom" textRotation="0" wrapText="false" indent="0" shrinkToFit="false"/>
      <protection locked="true" hidden="false"/>
    </xf>
    <xf numFmtId="172" fontId="12" fillId="3" borderId="1" xfId="0" applyFont="true" applyBorder="true" applyAlignment="false" applyProtection="false">
      <alignment horizontal="general" vertical="bottom" textRotation="0" wrapText="false" indent="0" shrinkToFit="false"/>
      <protection locked="true" hidden="false"/>
    </xf>
    <xf numFmtId="172" fontId="8"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C00000"/>
      </font>
    </dxf>
    <dxf>
      <font>
        <name val="Arial"/>
        <charset val="1"/>
        <family val="0"/>
        <b val="1"/>
        <color rgb="FFC65911"/>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C65911"/>
      <rgbColor rgb="FF59595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lo.app/blog/objectifs-commerciau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10"/>
  </cols>
  <sheetData>
    <row r="1" customFormat="false" ht="15" hidden="false" customHeight="false" outlineLevel="0" collapsed="false">
      <c r="A1" s="1"/>
      <c r="B1" s="1"/>
    </row>
    <row r="2" customFormat="false" ht="19.7" hidden="false" customHeight="false" outlineLevel="0" collapsed="false">
      <c r="A2" s="1"/>
      <c r="B2" s="2" t="s">
        <v>0</v>
      </c>
    </row>
    <row r="3" customFormat="false" ht="15" hidden="false" customHeight="false" outlineLevel="0" collapsed="false">
      <c r="A3" s="1"/>
      <c r="B3" s="3" t="s">
        <v>1</v>
      </c>
    </row>
    <row r="4" customFormat="false" ht="15" hidden="false" customHeight="false" outlineLevel="0" collapsed="false">
      <c r="A4" s="1"/>
      <c r="B4" s="4" t="s">
        <v>2</v>
      </c>
    </row>
    <row r="5" customFormat="false" ht="15" hidden="false" customHeight="false" outlineLevel="0" collapsed="false">
      <c r="A5" s="1"/>
      <c r="B5" s="1"/>
    </row>
    <row r="6" customFormat="false" ht="15" hidden="false" customHeight="false" outlineLevel="0" collapsed="false">
      <c r="A6" s="1"/>
      <c r="B6" s="3" t="s">
        <v>3</v>
      </c>
    </row>
    <row r="7" customFormat="false" ht="45" hidden="false" customHeight="true" outlineLevel="0" collapsed="false">
      <c r="A7" s="1"/>
      <c r="B7" s="5" t="s">
        <v>4</v>
      </c>
    </row>
    <row r="8" customFormat="false" ht="15" hidden="false" customHeight="false" outlineLevel="0" collapsed="false">
      <c r="A8" s="1"/>
      <c r="B8" s="3" t="s">
        <v>5</v>
      </c>
    </row>
    <row r="9" customFormat="false" ht="30" hidden="false" customHeight="true" outlineLevel="0" collapsed="false">
      <c r="A9" s="1"/>
      <c r="B9" s="5" t="s">
        <v>6</v>
      </c>
    </row>
    <row r="10" customFormat="false" ht="15" hidden="false" customHeight="false" outlineLevel="0" collapsed="false">
      <c r="A10" s="1"/>
      <c r="B10" s="3" t="s">
        <v>7</v>
      </c>
    </row>
    <row r="11" customFormat="false" ht="30" hidden="false" customHeight="true" outlineLevel="0" collapsed="false">
      <c r="A11" s="1"/>
      <c r="B11" s="5" t="s">
        <v>8</v>
      </c>
    </row>
    <row r="12" customFormat="false" ht="30" hidden="false" customHeight="true" outlineLevel="0" collapsed="false">
      <c r="A12" s="1"/>
      <c r="B12" s="5" t="s">
        <v>9</v>
      </c>
    </row>
    <row r="13" customFormat="false" ht="30" hidden="false" customHeight="true" outlineLevel="0" collapsed="false">
      <c r="A13" s="1"/>
      <c r="B13" s="5" t="s">
        <v>10</v>
      </c>
    </row>
    <row r="14" customFormat="false" ht="15" hidden="false" customHeight="true" outlineLevel="0" collapsed="false">
      <c r="A14" s="1"/>
      <c r="B14" s="5" t="s">
        <v>11</v>
      </c>
    </row>
    <row r="15" customFormat="false" ht="30" hidden="false" customHeight="true" outlineLevel="0" collapsed="false">
      <c r="A15" s="1"/>
      <c r="B15" s="5" t="s">
        <v>12</v>
      </c>
    </row>
    <row r="16" customFormat="false" ht="30" hidden="false" customHeight="true" outlineLevel="0" collapsed="false">
      <c r="A16" s="1"/>
      <c r="B16" s="5" t="s">
        <v>13</v>
      </c>
    </row>
    <row r="17" customFormat="false" ht="15" hidden="false" customHeight="false" outlineLevel="0" collapsed="false">
      <c r="A17" s="1"/>
      <c r="B17" s="3" t="s">
        <v>14</v>
      </c>
    </row>
    <row r="18" customFormat="false" ht="15" hidden="false" customHeight="true" outlineLevel="0" collapsed="false">
      <c r="A18" s="1"/>
      <c r="B18" s="5" t="s">
        <v>15</v>
      </c>
    </row>
    <row r="19" customFormat="false" ht="30" hidden="false" customHeight="true" outlineLevel="0" collapsed="false">
      <c r="A19" s="1"/>
      <c r="B19" s="5" t="s">
        <v>16</v>
      </c>
    </row>
    <row r="20" customFormat="false" ht="30" hidden="false" customHeight="true" outlineLevel="0" collapsed="false">
      <c r="A20" s="1"/>
      <c r="B20" s="5" t="s">
        <v>17</v>
      </c>
    </row>
    <row r="21" customFormat="false" ht="60" hidden="false" customHeight="true" outlineLevel="0" collapsed="false">
      <c r="A21" s="1"/>
      <c r="B21" s="5" t="s">
        <v>18</v>
      </c>
    </row>
    <row r="22" customFormat="false" ht="15" hidden="false" customHeight="false" outlineLevel="0" collapsed="false">
      <c r="A22" s="1"/>
      <c r="B22" s="3" t="s">
        <v>19</v>
      </c>
    </row>
    <row r="23" customFormat="false" ht="60" hidden="false" customHeight="true" outlineLevel="0" collapsed="false">
      <c r="A23" s="1"/>
      <c r="B23" s="5" t="s">
        <v>20</v>
      </c>
    </row>
    <row r="24" customFormat="false" ht="15" hidden="false" customHeight="false" outlineLevel="0" collapsed="false">
      <c r="A24" s="1"/>
      <c r="B24" s="1"/>
    </row>
    <row r="25" customFormat="false" ht="15" hidden="false" customHeight="false" outlineLevel="0" collapsed="false">
      <c r="A25" s="1"/>
      <c r="B25" s="6" t="s">
        <v>21</v>
      </c>
    </row>
    <row r="26" customFormat="false" ht="12.65" hidden="false" customHeight="false" outlineLevel="0" collapsed="false">
      <c r="A26" s="1"/>
      <c r="B26" s="7" t="s">
        <v>22</v>
      </c>
    </row>
    <row r="27" customFormat="false" ht="15" hidden="false" customHeight="false" outlineLevel="0" collapsed="false">
      <c r="A27" s="1"/>
      <c r="B27" s="4" t="s">
        <v>23</v>
      </c>
    </row>
  </sheetData>
  <hyperlinks>
    <hyperlink ref="B26" r:id="rId1" display="https://www.maslo.app/blog/objectifs-commerciaux"/>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26"/>
    <col collapsed="false" customWidth="true" hidden="false" outlineLevel="0" max="3" min="3" style="0" width="70"/>
  </cols>
  <sheetData>
    <row r="1" customFormat="false" ht="19.7" hidden="false" customHeight="false" outlineLevel="0" collapsed="false">
      <c r="A1" s="2" t="s">
        <v>24</v>
      </c>
      <c r="B1" s="1"/>
      <c r="C1" s="1"/>
    </row>
    <row r="2" customFormat="false" ht="15" hidden="false" customHeight="false" outlineLevel="0" collapsed="false">
      <c r="A2" s="1"/>
      <c r="B2" s="1"/>
      <c r="C2" s="1"/>
    </row>
    <row r="3" customFormat="false" ht="15" hidden="false" customHeight="false" outlineLevel="0" collapsed="false">
      <c r="A3" s="8" t="s">
        <v>25</v>
      </c>
      <c r="B3" s="8" t="s">
        <v>26</v>
      </c>
      <c r="C3" s="8" t="s">
        <v>27</v>
      </c>
    </row>
    <row r="4" customFormat="false" ht="27.75" hidden="false" customHeight="true" outlineLevel="0" collapsed="false">
      <c r="A4" s="9" t="s">
        <v>28</v>
      </c>
      <c r="B4" s="10" t="s">
        <v>29</v>
      </c>
      <c r="C4" s="11" t="s">
        <v>30</v>
      </c>
    </row>
    <row r="5" customFormat="false" ht="27.75" hidden="false" customHeight="true" outlineLevel="0" collapsed="false">
      <c r="A5" s="9" t="s">
        <v>31</v>
      </c>
      <c r="B5" s="10" t="s">
        <v>32</v>
      </c>
      <c r="C5" s="11" t="s">
        <v>33</v>
      </c>
    </row>
    <row r="6" customFormat="false" ht="27.75" hidden="false" customHeight="true" outlineLevel="0" collapsed="false">
      <c r="A6" s="9" t="s">
        <v>34</v>
      </c>
      <c r="B6" s="12" t="s">
        <v>35</v>
      </c>
      <c r="C6" s="11" t="s">
        <v>36</v>
      </c>
    </row>
    <row r="7" customFormat="false" ht="27.75" hidden="false" customHeight="true" outlineLevel="0" collapsed="false">
      <c r="A7" s="9" t="s">
        <v>37</v>
      </c>
      <c r="B7" s="12" t="s">
        <v>38</v>
      </c>
      <c r="C7" s="11" t="s">
        <v>39</v>
      </c>
    </row>
    <row r="8" customFormat="false" ht="27.75" hidden="false" customHeight="true" outlineLevel="0" collapsed="false">
      <c r="A8" s="9" t="s">
        <v>40</v>
      </c>
      <c r="B8" s="13" t="n">
        <v>870</v>
      </c>
      <c r="C8" s="11" t="s">
        <v>41</v>
      </c>
    </row>
    <row r="9" customFormat="false" ht="27.75" hidden="false" customHeight="true" outlineLevel="0" collapsed="false">
      <c r="A9" s="9" t="s">
        <v>42</v>
      </c>
      <c r="B9" s="14" t="n">
        <f aca="false">SUM(Répartition!E8:E17)</f>
        <v>768</v>
      </c>
      <c r="C9" s="11" t="s">
        <v>43</v>
      </c>
    </row>
    <row r="10" customFormat="false" ht="27.75" hidden="false" customHeight="true" outlineLevel="0" collapsed="false">
      <c r="A10" s="9" t="s">
        <v>44</v>
      </c>
      <c r="B10" s="15" t="n">
        <f aca="false">IF(B9=0,"",B8/B9-1)</f>
        <v>0.1328125</v>
      </c>
      <c r="C10" s="11" t="s">
        <v>45</v>
      </c>
    </row>
    <row r="11" customFormat="false" ht="27.75" hidden="false" customHeight="true" outlineLevel="0" collapsed="false">
      <c r="A11" s="9" t="s">
        <v>46</v>
      </c>
      <c r="B11" s="16" t="n">
        <v>0.7</v>
      </c>
      <c r="C11" s="11" t="s">
        <v>47</v>
      </c>
    </row>
    <row r="12" customFormat="false" ht="27.75" hidden="false" customHeight="true" outlineLevel="0" collapsed="false">
      <c r="A12" s="9" t="s">
        <v>48</v>
      </c>
      <c r="B12" s="16" t="n">
        <v>0.6</v>
      </c>
      <c r="C12" s="11" t="s">
        <v>49</v>
      </c>
    </row>
    <row r="13" customFormat="false" ht="27.75" hidden="false" customHeight="true" outlineLevel="0" collapsed="false">
      <c r="A13" s="9" t="s">
        <v>50</v>
      </c>
      <c r="B13" s="16" t="n">
        <v>0.15</v>
      </c>
      <c r="C13" s="11" t="s">
        <v>51</v>
      </c>
    </row>
    <row r="14" customFormat="false" ht="27.75" hidden="false" customHeight="true" outlineLevel="0" collapsed="false">
      <c r="A14" s="9" t="s">
        <v>52</v>
      </c>
      <c r="B14" s="16" t="n">
        <v>0.22</v>
      </c>
      <c r="C14" s="11" t="s">
        <v>53</v>
      </c>
    </row>
    <row r="15" customFormat="false" ht="27.75" hidden="false" customHeight="true" outlineLevel="0" collapsed="false">
      <c r="A15" s="9" t="s">
        <v>54</v>
      </c>
      <c r="B15" s="16" t="n">
        <v>0.27</v>
      </c>
      <c r="C15" s="11"/>
    </row>
    <row r="16" customFormat="false" ht="27.75" hidden="false" customHeight="true" outlineLevel="0" collapsed="false">
      <c r="A16" s="9" t="s">
        <v>55</v>
      </c>
      <c r="B16" s="16" t="n">
        <v>0.21</v>
      </c>
      <c r="C16" s="11"/>
    </row>
    <row r="17" customFormat="false" ht="27.75" hidden="false" customHeight="true" outlineLevel="0" collapsed="false">
      <c r="A17" s="9" t="s">
        <v>56</v>
      </c>
      <c r="B17" s="16" t="n">
        <v>0.3</v>
      </c>
      <c r="C17" s="11"/>
    </row>
    <row r="18" customFormat="false" ht="27.75" hidden="false" customHeight="true" outlineLevel="0" collapsed="false">
      <c r="A18" s="9" t="s">
        <v>57</v>
      </c>
      <c r="B18" s="17" t="str">
        <f aca="false">IF(ROUND(SUM(B14:B17),4)=1,"OK : 100 %","Attention : le total fait "&amp;TEXT(SUM(B14:B17),"0%"))</f>
        <v>OK : 100 %</v>
      </c>
      <c r="C18" s="11" t="s">
        <v>58</v>
      </c>
    </row>
    <row r="19" customFormat="false" ht="15" hidden="false" customHeight="false" outlineLevel="0" collapsed="false">
      <c r="A19" s="1"/>
      <c r="B19" s="1"/>
      <c r="C19" s="1"/>
    </row>
    <row r="20" customFormat="false" ht="15" hidden="false" customHeight="false" outlineLevel="0" collapsed="false">
      <c r="A20" s="4" t="s">
        <v>59</v>
      </c>
      <c r="B20" s="1"/>
      <c r="C20" s="1"/>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3" min="3" style="0" width="11"/>
    <col collapsed="false" customWidth="true" hidden="false" outlineLevel="0" max="4" min="4" style="0" width="10"/>
    <col collapsed="false" customWidth="true" hidden="false" outlineLevel="0" max="5" min="5" style="0" width="11"/>
    <col collapsed="false" customWidth="true" hidden="false" outlineLevel="0" max="6" min="6" style="0" width="10"/>
    <col collapsed="false" customWidth="true" hidden="false" outlineLevel="0" max="7" min="7" style="0" width="12"/>
    <col collapsed="false" customWidth="true" hidden="false" outlineLevel="0" max="9" min="8" style="0" width="10"/>
    <col collapsed="false" customWidth="true" hidden="false" outlineLevel="0" max="10" min="10" style="0" width="14"/>
    <col collapsed="false" customWidth="true" hidden="false" outlineLevel="0" max="11" min="11" style="0" width="22"/>
    <col collapsed="false" customWidth="true" hidden="false" outlineLevel="0" max="12" min="12" style="0" width="26"/>
    <col collapsed="false" customWidth="true" hidden="false" outlineLevel="0" max="14" min="13" style="0" width="11"/>
    <col collapsed="false" customWidth="true" hidden="false" outlineLevel="0" max="15" min="15" style="0" width="34"/>
  </cols>
  <sheetData>
    <row r="1" customFormat="false" ht="19.7" hidden="false" customHeight="false" outlineLevel="0" collapsed="false">
      <c r="A1" s="2" t="s">
        <v>60</v>
      </c>
      <c r="B1" s="1"/>
      <c r="C1" s="1"/>
      <c r="D1" s="1"/>
      <c r="E1" s="1"/>
      <c r="F1" s="1"/>
      <c r="G1" s="1"/>
      <c r="H1" s="1"/>
      <c r="I1" s="1"/>
      <c r="J1" s="1"/>
      <c r="K1" s="1"/>
      <c r="L1" s="1"/>
      <c r="M1" s="1"/>
      <c r="N1" s="1"/>
      <c r="O1" s="1"/>
    </row>
    <row r="2" customFormat="false" ht="15" hidden="false" customHeight="false" outlineLevel="0" collapsed="false">
      <c r="A2" s="1"/>
      <c r="B2" s="1"/>
      <c r="C2" s="1"/>
      <c r="D2" s="1"/>
      <c r="E2" s="1"/>
      <c r="F2" s="1"/>
      <c r="G2" s="1"/>
      <c r="H2" s="1"/>
      <c r="I2" s="1"/>
      <c r="J2" s="1"/>
      <c r="K2" s="1"/>
      <c r="L2" s="1"/>
      <c r="M2" s="1"/>
      <c r="N2" s="1"/>
      <c r="O2" s="1"/>
    </row>
    <row r="3" customFormat="false" ht="15" hidden="false" customHeight="false" outlineLevel="0" collapsed="false">
      <c r="A3" s="6" t="s">
        <v>61</v>
      </c>
      <c r="B3" s="1"/>
      <c r="C3" s="18" t="n">
        <f aca="false">'Objectif équipe'!$B$8</f>
        <v>870</v>
      </c>
      <c r="D3" s="1"/>
      <c r="E3" s="1"/>
      <c r="F3" s="1"/>
      <c r="G3" s="1"/>
      <c r="H3" s="1"/>
      <c r="I3" s="1"/>
      <c r="J3" s="1"/>
      <c r="K3" s="1"/>
      <c r="L3" s="1"/>
      <c r="M3" s="1"/>
      <c r="N3" s="1"/>
      <c r="O3" s="1"/>
    </row>
    <row r="4" customFormat="false" ht="15" hidden="false" customHeight="false" outlineLevel="0" collapsed="false">
      <c r="A4" s="6" t="s">
        <v>62</v>
      </c>
      <c r="B4" s="1"/>
      <c r="C4" s="18" t="n">
        <f aca="false">SUM(M8:M17)</f>
        <v>884</v>
      </c>
      <c r="D4" s="1"/>
      <c r="E4" s="1"/>
      <c r="F4" s="1"/>
      <c r="G4" s="1"/>
      <c r="H4" s="1"/>
      <c r="I4" s="1"/>
      <c r="J4" s="1"/>
      <c r="K4" s="1"/>
      <c r="L4" s="1"/>
      <c r="M4" s="1"/>
      <c r="N4" s="1"/>
      <c r="O4" s="1"/>
    </row>
    <row r="5" customFormat="false" ht="15" hidden="false" customHeight="false" outlineLevel="0" collapsed="false">
      <c r="A5" s="6" t="s">
        <v>63</v>
      </c>
      <c r="B5" s="1"/>
      <c r="C5" s="19" t="str">
        <f aca="false">IF(C4=C3,"OK : la somme correspond à l'objectif de l'équipe","Écart de "&amp;TEXT(C4-C3,"+0;-0")&amp;" : ajustez un ou plusieurs objectifs retenus")</f>
        <v>Écart de +14 : ajustez un ou plusieurs objectifs retenus</v>
      </c>
      <c r="D5" s="19"/>
      <c r="E5" s="19"/>
      <c r="F5" s="19"/>
      <c r="G5" s="19"/>
      <c r="H5" s="19"/>
      <c r="I5" s="19"/>
      <c r="J5" s="19"/>
      <c r="K5" s="1"/>
      <c r="L5" s="1"/>
      <c r="M5" s="1"/>
      <c r="N5" s="1"/>
      <c r="O5" s="1"/>
    </row>
    <row r="6" customFormat="false" ht="15" hidden="false" customHeight="false" outlineLevel="0" collapsed="false">
      <c r="A6" s="1"/>
      <c r="B6" s="1"/>
      <c r="C6" s="1"/>
      <c r="D6" s="1"/>
      <c r="E6" s="1"/>
      <c r="F6" s="1"/>
      <c r="G6" s="1"/>
      <c r="H6" s="1"/>
      <c r="I6" s="1"/>
      <c r="J6" s="1"/>
      <c r="K6" s="1"/>
      <c r="L6" s="1"/>
      <c r="M6" s="1"/>
      <c r="N6" s="1"/>
      <c r="O6" s="1"/>
    </row>
    <row r="7" customFormat="false" ht="45" hidden="false" customHeight="true" outlineLevel="0" collapsed="false">
      <c r="A7" s="8" t="s">
        <v>64</v>
      </c>
      <c r="B7" s="8" t="s">
        <v>65</v>
      </c>
      <c r="C7" s="8" t="s">
        <v>66</v>
      </c>
      <c r="D7" s="8" t="s">
        <v>67</v>
      </c>
      <c r="E7" s="8" t="s">
        <v>68</v>
      </c>
      <c r="F7" s="8" t="s">
        <v>69</v>
      </c>
      <c r="G7" s="8" t="s">
        <v>70</v>
      </c>
      <c r="H7" s="8" t="s">
        <v>71</v>
      </c>
      <c r="I7" s="8" t="s">
        <v>72</v>
      </c>
      <c r="J7" s="8" t="s">
        <v>73</v>
      </c>
      <c r="K7" s="8" t="s">
        <v>74</v>
      </c>
      <c r="L7" s="8" t="s">
        <v>75</v>
      </c>
      <c r="M7" s="8" t="s">
        <v>76</v>
      </c>
      <c r="N7" s="8" t="s">
        <v>77</v>
      </c>
      <c r="O7" s="8" t="s">
        <v>78</v>
      </c>
    </row>
    <row r="8" customFormat="false" ht="30" hidden="false" customHeight="true" outlineLevel="0" collapsed="false">
      <c r="A8" s="20" t="s">
        <v>79</v>
      </c>
      <c r="B8" s="20" t="s">
        <v>80</v>
      </c>
      <c r="C8" s="20" t="s">
        <v>81</v>
      </c>
      <c r="D8" s="21" t="n">
        <v>138</v>
      </c>
      <c r="E8" s="21" t="n">
        <v>142</v>
      </c>
      <c r="F8" s="22" t="n">
        <f aca="false">IF(A8="","",IF(OR(C8="Débutant",E8=""),IFERROR(AVERAGEIFS($E$8:$E$17,$C$8:$C$17,"&lt;&gt;Débutant",$E$8:$E$17,"&lt;&gt;"),0)*'Objectif équipe'!$B$12,IF(D8="",E8,D8*(1-'Objectif équipe'!$B$11)+E8*'Objectif équipe'!$B$11)))</f>
        <v>140.8</v>
      </c>
      <c r="G8" s="23" t="n">
        <v>1.05</v>
      </c>
      <c r="H8" s="22" t="n">
        <f aca="false">IF(A8="","",F8*IF(G8="",1,G8))</f>
        <v>147.84</v>
      </c>
      <c r="I8" s="24" t="n">
        <f aca="false">IF(A8="","",ROUND(H8/SUM($H$8:$H$17)*'Objectif équipe'!$B$8,0))</f>
        <v>150</v>
      </c>
      <c r="J8" s="21"/>
      <c r="K8" s="25"/>
      <c r="L8" s="25" t="s">
        <v>82</v>
      </c>
      <c r="M8" s="26" t="n">
        <f aca="false">IF(A8="","",IF(J8&lt;&gt;"",J8,I8))</f>
        <v>150</v>
      </c>
      <c r="N8" s="27" t="n">
        <f aca="false">IF(OR(A8="",E8="",C8="Débutant"),"",M8/E8-1)</f>
        <v>0.056338028169014</v>
      </c>
      <c r="O8" s="9" t="str">
        <f aca="false">IF(A8="","",IF(C8="Débutant","Pas d'historique complet : expliquer le calcul au vendeur",IF(E8="","Historique manquant",IF(N8&gt;'Objectif équipe'!$B$13,"Hausse supérieure au seuil : vérifier que l'objectif reste réalisable",IF(AND(J8&lt;&gt;"",K8=""),"Objectif modifié : noter la justification","")))))</f>
        <v/>
      </c>
    </row>
    <row r="9" customFormat="false" ht="30" hidden="false" customHeight="true" outlineLevel="0" collapsed="false">
      <c r="A9" s="20" t="s">
        <v>83</v>
      </c>
      <c r="B9" s="20" t="s">
        <v>80</v>
      </c>
      <c r="C9" s="20" t="s">
        <v>84</v>
      </c>
      <c r="D9" s="21" t="n">
        <v>118</v>
      </c>
      <c r="E9" s="21" t="n">
        <v>121</v>
      </c>
      <c r="F9" s="22" t="n">
        <f aca="false">IF(A9="","",IF(OR(C9="Débutant",E9=""),IFERROR(AVERAGEIFS($E$8:$E$17,$C$8:$C$17,"&lt;&gt;Débutant",$E$8:$E$17,"&lt;&gt;"),0)*'Objectif équipe'!$B$12,IF(D9="",E9,D9*(1-'Objectif équipe'!$B$11)+E9*'Objectif équipe'!$B$11)))</f>
        <v>120.1</v>
      </c>
      <c r="G9" s="23" t="n">
        <v>1.05</v>
      </c>
      <c r="H9" s="22" t="n">
        <f aca="false">IF(A9="","",F9*IF(G9="",1,G9))</f>
        <v>126.105</v>
      </c>
      <c r="I9" s="24" t="n">
        <f aca="false">IF(A9="","",ROUND(H9/SUM($H$8:$H$17)*'Objectif équipe'!$B$8,0))</f>
        <v>128</v>
      </c>
      <c r="J9" s="21"/>
      <c r="K9" s="25"/>
      <c r="L9" s="25" t="s">
        <v>85</v>
      </c>
      <c r="M9" s="26" t="n">
        <f aca="false">IF(A9="","",IF(J9&lt;&gt;"",J9,I9))</f>
        <v>128</v>
      </c>
      <c r="N9" s="27" t="n">
        <f aca="false">IF(OR(A9="",E9="",C9="Débutant"),"",M9/E9-1)</f>
        <v>0.0578512396694215</v>
      </c>
      <c r="O9" s="9" t="str">
        <f aca="false">IF(A9="","",IF(C9="Débutant","Pas d'historique complet : expliquer le calcul au vendeur",IF(E9="","Historique manquant",IF(N9&gt;'Objectif équipe'!$B$13,"Hausse supérieure au seuil : vérifier que l'objectif reste réalisable",IF(AND(J9&lt;&gt;"",K9=""),"Objectif modifié : noter la justification","")))))</f>
        <v/>
      </c>
    </row>
    <row r="10" customFormat="false" ht="30" hidden="false" customHeight="true" outlineLevel="0" collapsed="false">
      <c r="A10" s="20" t="s">
        <v>86</v>
      </c>
      <c r="B10" s="20" t="s">
        <v>80</v>
      </c>
      <c r="C10" s="20" t="s">
        <v>87</v>
      </c>
      <c r="D10" s="21"/>
      <c r="E10" s="21" t="n">
        <v>64</v>
      </c>
      <c r="F10" s="22" t="n">
        <f aca="false">IF(A10="","",IF(OR(C10="Débutant",E10=""),IFERROR(AVERAGEIFS($E$8:$E$17,$C$8:$C$17,"&lt;&gt;Débutant",$E$8:$E$17,"&lt;&gt;"),0)*'Objectif équipe'!$B$12,IF(D10="",E10,D10*(1-'Objectif équipe'!$B$11)+E10*'Objectif équipe'!$B$11)))</f>
        <v>70.4</v>
      </c>
      <c r="G10" s="23" t="n">
        <v>1.05</v>
      </c>
      <c r="H10" s="22" t="n">
        <f aca="false">IF(A10="","",F10*IF(G10="",1,G10))</f>
        <v>73.92</v>
      </c>
      <c r="I10" s="24" t="n">
        <f aca="false">IF(A10="","",ROUND(H10/SUM($H$8:$H$17)*'Objectif équipe'!$B$8,0))</f>
        <v>75</v>
      </c>
      <c r="J10" s="21"/>
      <c r="K10" s="25"/>
      <c r="L10" s="25" t="s">
        <v>88</v>
      </c>
      <c r="M10" s="26" t="n">
        <f aca="false">IF(A10="","",IF(J10&lt;&gt;"",J10,I10))</f>
        <v>75</v>
      </c>
      <c r="N10" s="27" t="str">
        <f aca="false">IF(OR(A10="",E10="",C10="Débutant"),"",M10/E10-1)</f>
        <v/>
      </c>
      <c r="O10" s="9" t="str">
        <f aca="false">IF(A10="","",IF(C10="Débutant","Pas d'historique complet : expliquer le calcul au vendeur",IF(E10="","Historique manquant",IF(N10&gt;'Objectif équipe'!$B$13,"Hausse supérieure au seuil : vérifier que l'objectif reste réalisable",IF(AND(J10&lt;&gt;"",K10=""),"Objectif modifié : noter la justification","")))))</f>
        <v>Pas d'historique complet : expliquer le calcul au vendeur</v>
      </c>
    </row>
    <row r="11" customFormat="false" ht="30" hidden="false" customHeight="true" outlineLevel="0" collapsed="false">
      <c r="A11" s="20" t="s">
        <v>89</v>
      </c>
      <c r="B11" s="20" t="s">
        <v>90</v>
      </c>
      <c r="C11" s="20" t="s">
        <v>81</v>
      </c>
      <c r="D11" s="21" t="n">
        <v>131</v>
      </c>
      <c r="E11" s="21" t="n">
        <v>126</v>
      </c>
      <c r="F11" s="22" t="n">
        <f aca="false">IF(A11="","",IF(OR(C11="Débutant",E11=""),IFERROR(AVERAGEIFS($E$8:$E$17,$C$8:$C$17,"&lt;&gt;Débutant",$E$8:$E$17,"&lt;&gt;"),0)*'Objectif équipe'!$B$12,IF(D11="",E11,D11*(1-'Objectif équipe'!$B$11)+E11*'Objectif équipe'!$B$11)))</f>
        <v>127.5</v>
      </c>
      <c r="G11" s="23" t="n">
        <v>1</v>
      </c>
      <c r="H11" s="22" t="n">
        <f aca="false">IF(A11="","",F11*IF(G11="",1,G11))</f>
        <v>127.5</v>
      </c>
      <c r="I11" s="24" t="n">
        <f aca="false">IF(A11="","",ROUND(H11/SUM($H$8:$H$17)*'Objectif équipe'!$B$8,0))</f>
        <v>129</v>
      </c>
      <c r="J11" s="21"/>
      <c r="K11" s="25"/>
      <c r="L11" s="25" t="s">
        <v>91</v>
      </c>
      <c r="M11" s="26" t="n">
        <f aca="false">IF(A11="","",IF(J11&lt;&gt;"",J11,I11))</f>
        <v>129</v>
      </c>
      <c r="N11" s="27" t="n">
        <f aca="false">IF(OR(A11="",E11="",C11="Débutant"),"",M11/E11-1)</f>
        <v>0.0238095238095237</v>
      </c>
      <c r="O11" s="9" t="str">
        <f aca="false">IF(A11="","",IF(C11="Débutant","Pas d'historique complet : expliquer le calcul au vendeur",IF(E11="","Historique manquant",IF(N11&gt;'Objectif équipe'!$B$13,"Hausse supérieure au seuil : vérifier que l'objectif reste réalisable",IF(AND(J11&lt;&gt;"",K11=""),"Objectif modifié : noter la justification","")))))</f>
        <v/>
      </c>
    </row>
    <row r="12" customFormat="false" ht="30" hidden="false" customHeight="true" outlineLevel="0" collapsed="false">
      <c r="A12" s="20" t="s">
        <v>92</v>
      </c>
      <c r="B12" s="20" t="s">
        <v>90</v>
      </c>
      <c r="C12" s="20" t="s">
        <v>84</v>
      </c>
      <c r="D12" s="21" t="n">
        <v>104</v>
      </c>
      <c r="E12" s="21" t="n">
        <v>112</v>
      </c>
      <c r="F12" s="22" t="n">
        <f aca="false">IF(A12="","",IF(OR(C12="Débutant",E12=""),IFERROR(AVERAGEIFS($E$8:$E$17,$C$8:$C$17,"&lt;&gt;Débutant",$E$8:$E$17,"&lt;&gt;"),0)*'Objectif équipe'!$B$12,IF(D12="",E12,D12*(1-'Objectif équipe'!$B$11)+E12*'Objectif équipe'!$B$11)))</f>
        <v>109.6</v>
      </c>
      <c r="G12" s="23" t="n">
        <v>1</v>
      </c>
      <c r="H12" s="22" t="n">
        <f aca="false">IF(A12="","",F12*IF(G12="",1,G12))</f>
        <v>109.6</v>
      </c>
      <c r="I12" s="24" t="n">
        <f aca="false">IF(A12="","",ROUND(H12/SUM($H$8:$H$17)*'Objectif équipe'!$B$8,0))</f>
        <v>111</v>
      </c>
      <c r="J12" s="21"/>
      <c r="K12" s="25"/>
      <c r="L12" s="25" t="s">
        <v>93</v>
      </c>
      <c r="M12" s="26" t="n">
        <f aca="false">IF(A12="","",IF(J12&lt;&gt;"",J12,I12))</f>
        <v>111</v>
      </c>
      <c r="N12" s="27" t="n">
        <f aca="false">IF(OR(A12="",E12="",C12="Débutant"),"",M12/E12-1)</f>
        <v>-0.0089285714285714</v>
      </c>
      <c r="O12" s="9" t="str">
        <f aca="false">IF(A12="","",IF(C12="Débutant","Pas d'historique complet : expliquer le calcul au vendeur",IF(E12="","Historique manquant",IF(N12&gt;'Objectif équipe'!$B$13,"Hausse supérieure au seuil : vérifier que l'objectif reste réalisable",IF(AND(J12&lt;&gt;"",K12=""),"Objectif modifié : noter la justification","")))))</f>
        <v/>
      </c>
    </row>
    <row r="13" customFormat="false" ht="30" hidden="false" customHeight="true" outlineLevel="0" collapsed="false">
      <c r="A13" s="20" t="s">
        <v>94</v>
      </c>
      <c r="B13" s="20" t="s">
        <v>95</v>
      </c>
      <c r="C13" s="20" t="s">
        <v>84</v>
      </c>
      <c r="D13" s="21" t="n">
        <v>97</v>
      </c>
      <c r="E13" s="21" t="n">
        <v>88</v>
      </c>
      <c r="F13" s="22" t="n">
        <f aca="false">IF(A13="","",IF(OR(C13="Débutant",E13=""),IFERROR(AVERAGEIFS($E$8:$E$17,$C$8:$C$17,"&lt;&gt;Débutant",$E$8:$E$17,"&lt;&gt;"),0)*'Objectif équipe'!$B$12,IF(D13="",E13,D13*(1-'Objectif équipe'!$B$11)+E13*'Objectif équipe'!$B$11)))</f>
        <v>90.7</v>
      </c>
      <c r="G13" s="23" t="n">
        <v>1</v>
      </c>
      <c r="H13" s="22" t="n">
        <f aca="false">IF(A13="","",F13*IF(G13="",1,G13))</f>
        <v>90.7</v>
      </c>
      <c r="I13" s="24" t="n">
        <f aca="false">IF(A13="","",ROUND(H13/SUM($H$8:$H$17)*'Objectif équipe'!$B$8,0))</f>
        <v>92</v>
      </c>
      <c r="J13" s="21" t="n">
        <v>105</v>
      </c>
      <c r="K13" s="25" t="s">
        <v>96</v>
      </c>
      <c r="L13" s="25" t="s">
        <v>97</v>
      </c>
      <c r="M13" s="26" t="n">
        <f aca="false">IF(A13="","",IF(J13&lt;&gt;"",J13,I13))</f>
        <v>105</v>
      </c>
      <c r="N13" s="27" t="n">
        <f aca="false">IF(OR(A13="",E13="",C13="Débutant"),"",M13/E13-1)</f>
        <v>0.193181818181818</v>
      </c>
      <c r="O13" s="9" t="str">
        <f aca="false">IF(A13="","",IF(C13="Débutant","Pas d'historique complet : expliquer le calcul au vendeur",IF(E13="","Historique manquant",IF(N13&gt;'Objectif équipe'!$B$13,"Hausse supérieure au seuil : vérifier que l'objectif reste réalisable",IF(AND(J13&lt;&gt;"",K13=""),"Objectif modifié : noter la justification","")))))</f>
        <v>Hausse supérieure au seuil : vérifier que l'objectif reste réalisable</v>
      </c>
    </row>
    <row r="14" customFormat="false" ht="30" hidden="false" customHeight="true" outlineLevel="0" collapsed="false">
      <c r="A14" s="20" t="s">
        <v>98</v>
      </c>
      <c r="B14" s="20" t="s">
        <v>95</v>
      </c>
      <c r="C14" s="20" t="s">
        <v>84</v>
      </c>
      <c r="D14" s="21" t="n">
        <v>109</v>
      </c>
      <c r="E14" s="21" t="n">
        <v>115</v>
      </c>
      <c r="F14" s="22" t="n">
        <f aca="false">IF(A14="","",IF(OR(C14="Débutant",E14=""),IFERROR(AVERAGEIFS($E$8:$E$17,$C$8:$C$17,"&lt;&gt;Débutant",$E$8:$E$17,"&lt;&gt;"),0)*'Objectif équipe'!$B$12,IF(D14="",E14,D14*(1-'Objectif équipe'!$B$11)+E14*'Objectif équipe'!$B$11)))</f>
        <v>113.2</v>
      </c>
      <c r="G14" s="23" t="n">
        <v>1</v>
      </c>
      <c r="H14" s="22" t="n">
        <f aca="false">IF(A14="","",F14*IF(G14="",1,G14))</f>
        <v>113.2</v>
      </c>
      <c r="I14" s="24" t="n">
        <f aca="false">IF(A14="","",ROUND(H14/SUM($H$8:$H$17)*'Objectif équipe'!$B$8,0))</f>
        <v>115</v>
      </c>
      <c r="J14" s="21"/>
      <c r="K14" s="25"/>
      <c r="L14" s="25" t="s">
        <v>93</v>
      </c>
      <c r="M14" s="26" t="n">
        <f aca="false">IF(A14="","",IF(J14&lt;&gt;"",J14,I14))</f>
        <v>115</v>
      </c>
      <c r="N14" s="27" t="n">
        <f aca="false">IF(OR(A14="",E14="",C14="Débutant"),"",M14/E14-1)</f>
        <v>0</v>
      </c>
      <c r="O14" s="9" t="str">
        <f aca="false">IF(A14="","",IF(C14="Débutant","Pas d'historique complet : expliquer le calcul au vendeur",IF(E14="","Historique manquant",IF(N14&gt;'Objectif équipe'!$B$13,"Hausse supérieure au seuil : vérifier que l'objectif reste réalisable",IF(AND(J14&lt;&gt;"",K14=""),"Objectif modifié : noter la justification","")))))</f>
        <v/>
      </c>
    </row>
    <row r="15" customFormat="false" ht="30" hidden="false" customHeight="true" outlineLevel="0" collapsed="false">
      <c r="A15" s="20" t="s">
        <v>99</v>
      </c>
      <c r="B15" s="20" t="s">
        <v>95</v>
      </c>
      <c r="C15" s="20" t="s">
        <v>87</v>
      </c>
      <c r="D15" s="21"/>
      <c r="E15" s="21"/>
      <c r="F15" s="22" t="n">
        <f aca="false">IF(A15="","",IF(OR(C15="Débutant",E15=""),IFERROR(AVERAGEIFS($E$8:$E$17,$C$8:$C$17,"&lt;&gt;Débutant",$E$8:$E$17,"&lt;&gt;"),0)*'Objectif équipe'!$B$12,IF(D15="",E15,D15*(1-'Objectif équipe'!$B$11)+E15*'Objectif équipe'!$B$11)))</f>
        <v>70.4</v>
      </c>
      <c r="G15" s="23" t="n">
        <v>1</v>
      </c>
      <c r="H15" s="22" t="n">
        <f aca="false">IF(A15="","",F15*IF(G15="",1,G15))</f>
        <v>70.4</v>
      </c>
      <c r="I15" s="24" t="n">
        <f aca="false">IF(A15="","",ROUND(H15/SUM($H$8:$H$17)*'Objectif équipe'!$B$8,0))</f>
        <v>71</v>
      </c>
      <c r="J15" s="21"/>
      <c r="K15" s="25"/>
      <c r="L15" s="25" t="s">
        <v>100</v>
      </c>
      <c r="M15" s="26" t="n">
        <f aca="false">IF(A15="","",IF(J15&lt;&gt;"",J15,I15))</f>
        <v>71</v>
      </c>
      <c r="N15" s="27" t="str">
        <f aca="false">IF(OR(A15="",E15="",C15="Débutant"),"",M15/E15-1)</f>
        <v/>
      </c>
      <c r="O15" s="9" t="str">
        <f aca="false">IF(A15="","",IF(C15="Débutant","Pas d'historique complet : expliquer le calcul au vendeur",IF(E15="","Historique manquant",IF(N15&gt;'Objectif équipe'!$B$13,"Hausse supérieure au seuil : vérifier que l'objectif reste réalisable",IF(AND(J15&lt;&gt;"",K15=""),"Objectif modifié : noter la justification","")))))</f>
        <v>Pas d'historique complet : expliquer le calcul au vendeur</v>
      </c>
    </row>
    <row r="16" customFormat="false" ht="30" hidden="false" customHeight="true" outlineLevel="0" collapsed="false">
      <c r="A16" s="20"/>
      <c r="B16" s="20"/>
      <c r="C16" s="20"/>
      <c r="D16" s="21"/>
      <c r="E16" s="21"/>
      <c r="F16" s="22" t="str">
        <f aca="false">IF(A16="","",IF(OR(C16="Débutant",E16=""),IFERROR(AVERAGEIFS($E$8:$E$17,$C$8:$C$17,"&lt;&gt;Débutant",$E$8:$E$17,"&lt;&gt;"),0)*'Objectif équipe'!$B$12,IF(D16="",E16,D16*(1-'Objectif équipe'!$B$11)+E16*'Objectif équipe'!$B$11)))</f>
        <v/>
      </c>
      <c r="G16" s="23"/>
      <c r="H16" s="22" t="str">
        <f aca="false">IF(A16="","",F16*IF(G16="",1,G16))</f>
        <v/>
      </c>
      <c r="I16" s="24" t="str">
        <f aca="false">IF(A16="","",ROUND(H16/SUM($H$8:$H$17)*'Objectif équipe'!$B$8,0))</f>
        <v/>
      </c>
      <c r="J16" s="21"/>
      <c r="K16" s="25"/>
      <c r="L16" s="25"/>
      <c r="M16" s="26" t="str">
        <f aca="false">IF(A16="","",IF(J16&lt;&gt;"",J16,I16))</f>
        <v/>
      </c>
      <c r="N16" s="27" t="str">
        <f aca="false">IF(OR(A16="",E16="",C16="Débutant"),"",M16/E16-1)</f>
        <v/>
      </c>
      <c r="O16" s="9" t="str">
        <f aca="false">IF(A16="","",IF(C16="Débutant","Pas d'historique complet : expliquer le calcul au vendeur",IF(E16="","Historique manquant",IF(N16&gt;'Objectif équipe'!$B$13,"Hausse supérieure au seuil : vérifier que l'objectif reste réalisable",IF(AND(J16&lt;&gt;"",K16=""),"Objectif modifié : noter la justification","")))))</f>
        <v/>
      </c>
    </row>
    <row r="17" customFormat="false" ht="30" hidden="false" customHeight="true" outlineLevel="0" collapsed="false">
      <c r="A17" s="20"/>
      <c r="B17" s="20"/>
      <c r="C17" s="20"/>
      <c r="D17" s="21"/>
      <c r="E17" s="21"/>
      <c r="F17" s="22" t="str">
        <f aca="false">IF(A17="","",IF(OR(C17="Débutant",E17=""),IFERROR(AVERAGEIFS($E$8:$E$17,$C$8:$C$17,"&lt;&gt;Débutant",$E$8:$E$17,"&lt;&gt;"),0)*'Objectif équipe'!$B$12,IF(D17="",E17,D17*(1-'Objectif équipe'!$B$11)+E17*'Objectif équipe'!$B$11)))</f>
        <v/>
      </c>
      <c r="G17" s="23"/>
      <c r="H17" s="22" t="str">
        <f aca="false">IF(A17="","",F17*IF(G17="",1,G17))</f>
        <v/>
      </c>
      <c r="I17" s="24" t="str">
        <f aca="false">IF(A17="","",ROUND(H17/SUM($H$8:$H$17)*'Objectif équipe'!$B$8,0))</f>
        <v/>
      </c>
      <c r="J17" s="21"/>
      <c r="K17" s="25"/>
      <c r="L17" s="25"/>
      <c r="M17" s="26" t="str">
        <f aca="false">IF(A17="","",IF(J17&lt;&gt;"",J17,I17))</f>
        <v/>
      </c>
      <c r="N17" s="27" t="str">
        <f aca="false">IF(OR(A17="",E17="",C17="Débutant"),"",M17/E17-1)</f>
        <v/>
      </c>
      <c r="O17" s="9" t="str">
        <f aca="false">IF(A17="","",IF(C17="Débutant","Pas d'historique complet : expliquer le calcul au vendeur",IF(E17="","Historique manquant",IF(N17&gt;'Objectif équipe'!$B$13,"Hausse supérieure au seuil : vérifier que l'objectif reste réalisable",IF(AND(J17&lt;&gt;"",K17=""),"Objectif modifié : noter la justification","")))))</f>
        <v/>
      </c>
    </row>
    <row r="18" customFormat="false" ht="15" hidden="false" customHeight="false" outlineLevel="0" collapsed="false">
      <c r="A18" s="1"/>
      <c r="B18" s="1"/>
      <c r="C18" s="1"/>
      <c r="D18" s="1"/>
      <c r="E18" s="1"/>
      <c r="F18" s="1"/>
      <c r="G18" s="1"/>
      <c r="H18" s="1"/>
      <c r="I18" s="1"/>
      <c r="J18" s="1"/>
      <c r="K18" s="1"/>
      <c r="L18" s="1"/>
      <c r="M18" s="1"/>
      <c r="N18" s="1"/>
      <c r="O18" s="1"/>
    </row>
    <row r="19" customFormat="false" ht="15" hidden="false" customHeight="false" outlineLevel="0" collapsed="false">
      <c r="A19" s="3" t="s">
        <v>101</v>
      </c>
      <c r="B19" s="1"/>
      <c r="C19" s="1"/>
      <c r="D19" s="1"/>
      <c r="E19" s="1"/>
      <c r="F19" s="1"/>
      <c r="G19" s="1"/>
      <c r="H19" s="1"/>
      <c r="I19" s="1"/>
      <c r="J19" s="1"/>
      <c r="K19" s="1"/>
      <c r="L19" s="1"/>
      <c r="M19" s="1"/>
      <c r="N19" s="1"/>
      <c r="O19" s="1"/>
    </row>
    <row r="20" customFormat="false" ht="15" hidden="false" customHeight="false" outlineLevel="0" collapsed="false">
      <c r="A20" s="28" t="s">
        <v>102</v>
      </c>
      <c r="B20" s="28"/>
      <c r="C20" s="28"/>
      <c r="D20" s="28"/>
      <c r="E20" s="28"/>
      <c r="F20" s="28"/>
      <c r="G20" s="28"/>
      <c r="H20" s="28"/>
      <c r="I20" s="28"/>
      <c r="J20" s="28"/>
      <c r="K20" s="28"/>
      <c r="L20" s="28"/>
      <c r="M20" s="28"/>
      <c r="N20" s="28"/>
      <c r="O20" s="28"/>
    </row>
    <row r="21" customFormat="false" ht="15" hidden="false" customHeight="false" outlineLevel="0" collapsed="false">
      <c r="A21" s="28" t="s">
        <v>103</v>
      </c>
      <c r="B21" s="28"/>
      <c r="C21" s="28"/>
      <c r="D21" s="28"/>
      <c r="E21" s="28"/>
      <c r="F21" s="28"/>
      <c r="G21" s="28"/>
      <c r="H21" s="28"/>
      <c r="I21" s="28"/>
      <c r="J21" s="28"/>
      <c r="K21" s="28"/>
      <c r="L21" s="28"/>
      <c r="M21" s="28"/>
      <c r="N21" s="28"/>
      <c r="O21" s="28"/>
    </row>
    <row r="22" customFormat="false" ht="15" hidden="false" customHeight="false" outlineLevel="0" collapsed="false">
      <c r="A22" s="28" t="s">
        <v>104</v>
      </c>
      <c r="B22" s="28"/>
      <c r="C22" s="28"/>
      <c r="D22" s="28"/>
      <c r="E22" s="28"/>
      <c r="F22" s="28"/>
      <c r="G22" s="28"/>
      <c r="H22" s="28"/>
      <c r="I22" s="28"/>
      <c r="J22" s="28"/>
      <c r="K22" s="28"/>
      <c r="L22" s="28"/>
      <c r="M22" s="28"/>
      <c r="N22" s="28"/>
      <c r="O22" s="28"/>
    </row>
    <row r="23" customFormat="false" ht="15" hidden="false" customHeight="false" outlineLevel="0" collapsed="false">
      <c r="A23" s="28" t="s">
        <v>105</v>
      </c>
      <c r="B23" s="28"/>
      <c r="C23" s="28"/>
      <c r="D23" s="28"/>
      <c r="E23" s="28"/>
      <c r="F23" s="28"/>
      <c r="G23" s="28"/>
      <c r="H23" s="28"/>
      <c r="I23" s="28"/>
      <c r="J23" s="28"/>
      <c r="K23" s="28"/>
      <c r="L23" s="28"/>
      <c r="M23" s="28"/>
      <c r="N23" s="28"/>
      <c r="O23" s="28"/>
    </row>
  </sheetData>
  <mergeCells count="5">
    <mergeCell ref="C5:J5"/>
    <mergeCell ref="A20:O20"/>
    <mergeCell ref="A21:O21"/>
    <mergeCell ref="A22:O22"/>
    <mergeCell ref="A23:O23"/>
  </mergeCells>
  <conditionalFormatting sqref="O8:O17">
    <cfRule type="expression" priority="2" aboveAverage="0" equalAverage="0" bottom="0" percent="0" rank="0" text="" dxfId="0">
      <formula>LEFT(O8,5)="Hauss"</formula>
    </cfRule>
  </conditionalFormatting>
  <conditionalFormatting sqref="C5">
    <cfRule type="expression" priority="3" aboveAverage="0" equalAverage="0" bottom="0" percent="0" rank="0" text="" dxfId="0">
      <formula>LEFT(C5,2)&lt;&gt;"OK"</formula>
    </cfRule>
  </conditionalFormatting>
  <dataValidations count="1">
    <dataValidation allowBlank="true" errorStyle="stop" operator="between" showDropDown="false" showErrorMessage="false" showInputMessage="false" sqref="C8:C17" type="list">
      <formula1>"Débutant,Confirmé,Expert"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6"/>
    <col collapsed="false" customWidth="true" hidden="false" outlineLevel="0" max="3" min="3" style="0" width="18"/>
    <col collapsed="false" customWidth="true" hidden="false" outlineLevel="0" max="4" min="4" style="0" width="12"/>
    <col collapsed="false" customWidth="true" hidden="false" outlineLevel="0" max="5" min="5" style="0" width="14"/>
    <col collapsed="false" customWidth="true" hidden="false" outlineLevel="0" max="6" min="6" style="0" width="12"/>
    <col collapsed="false" customWidth="true" hidden="false" outlineLevel="0" max="7" min="7" style="0" width="14"/>
    <col collapsed="false" customWidth="true" hidden="false" outlineLevel="0" max="8" min="8" style="0" width="12"/>
    <col collapsed="false" customWidth="true" hidden="false" outlineLevel="0" max="9" min="9" style="0" width="14"/>
  </cols>
  <sheetData>
    <row r="1" customFormat="false" ht="19.7" hidden="false" customHeight="false" outlineLevel="0" collapsed="false">
      <c r="A1" s="2" t="s">
        <v>106</v>
      </c>
      <c r="B1" s="1"/>
      <c r="C1" s="1"/>
      <c r="D1" s="1"/>
      <c r="E1" s="1"/>
      <c r="F1" s="1"/>
      <c r="G1" s="1"/>
      <c r="H1" s="1"/>
      <c r="I1" s="1"/>
    </row>
    <row r="2" customFormat="false" ht="15" hidden="false" customHeight="false" outlineLevel="0" collapsed="false">
      <c r="A2" s="1"/>
      <c r="B2" s="1"/>
      <c r="C2" s="1"/>
      <c r="D2" s="1"/>
      <c r="E2" s="1"/>
      <c r="F2" s="1"/>
      <c r="G2" s="1"/>
      <c r="H2" s="1"/>
      <c r="I2" s="1"/>
    </row>
    <row r="3" customFormat="false" ht="23.85" hidden="false" customHeight="false" outlineLevel="0" collapsed="false">
      <c r="A3" s="8" t="s">
        <v>107</v>
      </c>
      <c r="B3" s="8" t="s">
        <v>108</v>
      </c>
      <c r="C3" s="8" t="s">
        <v>109</v>
      </c>
      <c r="D3" s="1"/>
      <c r="E3" s="1"/>
      <c r="F3" s="1"/>
      <c r="G3" s="1"/>
      <c r="H3" s="1"/>
      <c r="I3" s="1"/>
    </row>
    <row r="4" customFormat="false" ht="15" hidden="false" customHeight="false" outlineLevel="0" collapsed="false">
      <c r="A4" s="29" t="s">
        <v>110</v>
      </c>
      <c r="B4" s="30" t="n">
        <v>0.9</v>
      </c>
      <c r="C4" s="30" t="n">
        <v>0.3</v>
      </c>
      <c r="D4" s="1"/>
      <c r="E4" s="1"/>
      <c r="F4" s="1"/>
      <c r="G4" s="1"/>
      <c r="H4" s="1"/>
      <c r="I4" s="1"/>
    </row>
    <row r="5" customFormat="false" ht="15" hidden="false" customHeight="false" outlineLevel="0" collapsed="false">
      <c r="A5" s="29" t="s">
        <v>111</v>
      </c>
      <c r="B5" s="30" t="n">
        <v>1</v>
      </c>
      <c r="C5" s="30" t="n">
        <v>1</v>
      </c>
      <c r="D5" s="1"/>
      <c r="E5" s="1"/>
      <c r="F5" s="1"/>
      <c r="G5" s="1"/>
      <c r="H5" s="1"/>
      <c r="I5" s="1"/>
    </row>
    <row r="6" customFormat="false" ht="15" hidden="false" customHeight="false" outlineLevel="0" collapsed="false">
      <c r="A6" s="29" t="s">
        <v>112</v>
      </c>
      <c r="B6" s="30" t="n">
        <v>1.15</v>
      </c>
      <c r="C6" s="30" t="n">
        <v>1.3</v>
      </c>
      <c r="D6" s="1"/>
      <c r="E6" s="1"/>
      <c r="F6" s="1"/>
      <c r="G6" s="1"/>
      <c r="H6" s="1"/>
      <c r="I6" s="1"/>
    </row>
    <row r="7" customFormat="false" ht="15" hidden="false" customHeight="false" outlineLevel="0" collapsed="false">
      <c r="A7" s="1"/>
      <c r="B7" s="1"/>
      <c r="C7" s="1"/>
      <c r="D7" s="1"/>
      <c r="E7" s="1"/>
      <c r="F7" s="1"/>
      <c r="G7" s="1"/>
      <c r="H7" s="1"/>
      <c r="I7" s="1"/>
    </row>
    <row r="8" customFormat="false" ht="15" hidden="false" customHeight="false" outlineLevel="0" collapsed="false">
      <c r="A8" s="28" t="s">
        <v>113</v>
      </c>
      <c r="B8" s="28"/>
      <c r="C8" s="28"/>
      <c r="D8" s="28"/>
      <c r="E8" s="28"/>
      <c r="F8" s="28"/>
      <c r="G8" s="28"/>
      <c r="H8" s="28"/>
      <c r="I8" s="28"/>
    </row>
    <row r="9" customFormat="false" ht="15" hidden="false" customHeight="false" outlineLevel="0" collapsed="false">
      <c r="A9" s="1"/>
      <c r="B9" s="1"/>
      <c r="C9" s="1"/>
      <c r="D9" s="1"/>
      <c r="E9" s="1"/>
      <c r="F9" s="1"/>
      <c r="G9" s="1"/>
      <c r="H9" s="1"/>
      <c r="I9" s="1"/>
    </row>
    <row r="10" customFormat="false" ht="31.5" hidden="false" customHeight="true" outlineLevel="0" collapsed="false">
      <c r="A10" s="8" t="s">
        <v>64</v>
      </c>
      <c r="B10" s="8" t="s">
        <v>76</v>
      </c>
      <c r="C10" s="8" t="s">
        <v>114</v>
      </c>
      <c r="D10" s="8" t="s">
        <v>115</v>
      </c>
      <c r="E10" s="8" t="s">
        <v>116</v>
      </c>
      <c r="F10" s="8" t="s">
        <v>117</v>
      </c>
      <c r="G10" s="8" t="s">
        <v>118</v>
      </c>
      <c r="H10" s="8" t="s">
        <v>119</v>
      </c>
      <c r="I10" s="8" t="s">
        <v>120</v>
      </c>
    </row>
    <row r="11" customFormat="false" ht="15" hidden="false" customHeight="false" outlineLevel="0" collapsed="false">
      <c r="A11" s="31" t="str">
        <f aca="false">IF(Répartition!A8="","",Répartition!A8)</f>
        <v>Camille M.</v>
      </c>
      <c r="B11" s="32" t="n">
        <f aca="false">IF(Répartition!A8="","",Répartition!M8)</f>
        <v>150</v>
      </c>
      <c r="C11" s="33" t="n">
        <v>7000</v>
      </c>
      <c r="D11" s="24" t="n">
        <f aca="false">IF(B11="","",ROUNDUP(B11*$B$4,0))</f>
        <v>135</v>
      </c>
      <c r="E11" s="34" t="n">
        <f aca="false">IF(OR(B11="",C11=""),"",C11*$C$4)</f>
        <v>2100</v>
      </c>
      <c r="F11" s="24" t="n">
        <f aca="false">IF(B11="","",ROUNDUP(B11*$B$5,0))</f>
        <v>150</v>
      </c>
      <c r="G11" s="34" t="n">
        <f aca="false">IF(OR(B11="",C11=""),"",C11*$C$5)</f>
        <v>7000</v>
      </c>
      <c r="H11" s="24" t="n">
        <f aca="false">IF(B11="","",ROUNDUP(B11*$B$6,0))</f>
        <v>173</v>
      </c>
      <c r="I11" s="34" t="n">
        <f aca="false">IF(OR(B11="",C11=""),"",C11*$C$6)</f>
        <v>9100</v>
      </c>
    </row>
    <row r="12" customFormat="false" ht="15" hidden="false" customHeight="false" outlineLevel="0" collapsed="false">
      <c r="A12" s="31" t="str">
        <f aca="false">IF(Répartition!A9="","",Répartition!A9)</f>
        <v>Julien R.</v>
      </c>
      <c r="B12" s="32" t="n">
        <f aca="false">IF(Répartition!A9="","",Répartition!M9)</f>
        <v>128</v>
      </c>
      <c r="C12" s="33" t="n">
        <v>6000</v>
      </c>
      <c r="D12" s="24" t="n">
        <f aca="false">IF(B12="","",ROUNDUP(B12*$B$4,0))</f>
        <v>116</v>
      </c>
      <c r="E12" s="34" t="n">
        <f aca="false">IF(OR(B12="",C12=""),"",C12*$C$4)</f>
        <v>1800</v>
      </c>
      <c r="F12" s="24" t="n">
        <f aca="false">IF(B12="","",ROUNDUP(B12*$B$5,0))</f>
        <v>128</v>
      </c>
      <c r="G12" s="34" t="n">
        <f aca="false">IF(OR(B12="",C12=""),"",C12*$C$5)</f>
        <v>6000</v>
      </c>
      <c r="H12" s="24" t="n">
        <f aca="false">IF(B12="","",ROUNDUP(B12*$B$6,0))</f>
        <v>148</v>
      </c>
      <c r="I12" s="34" t="n">
        <f aca="false">IF(OR(B12="",C12=""),"",C12*$C$6)</f>
        <v>7800</v>
      </c>
    </row>
    <row r="13" customFormat="false" ht="15" hidden="false" customHeight="false" outlineLevel="0" collapsed="false">
      <c r="A13" s="31" t="str">
        <f aca="false">IF(Répartition!A10="","",Répartition!A10)</f>
        <v>Sarah B.</v>
      </c>
      <c r="B13" s="32" t="n">
        <f aca="false">IF(Répartition!A10="","",Répartition!M10)</f>
        <v>75</v>
      </c>
      <c r="C13" s="33" t="n">
        <v>4500</v>
      </c>
      <c r="D13" s="24" t="n">
        <f aca="false">IF(B13="","",ROUNDUP(B13*$B$4,0))</f>
        <v>68</v>
      </c>
      <c r="E13" s="34" t="n">
        <f aca="false">IF(OR(B13="",C13=""),"",C13*$C$4)</f>
        <v>1350</v>
      </c>
      <c r="F13" s="24" t="n">
        <f aca="false">IF(B13="","",ROUNDUP(B13*$B$5,0))</f>
        <v>75</v>
      </c>
      <c r="G13" s="34" t="n">
        <f aca="false">IF(OR(B13="",C13=""),"",C13*$C$5)</f>
        <v>4500</v>
      </c>
      <c r="H13" s="24" t="n">
        <f aca="false">IF(B13="","",ROUNDUP(B13*$B$6,0))</f>
        <v>87</v>
      </c>
      <c r="I13" s="34" t="n">
        <f aca="false">IF(OR(B13="",C13=""),"",C13*$C$6)</f>
        <v>5850</v>
      </c>
    </row>
    <row r="14" customFormat="false" ht="15" hidden="false" customHeight="false" outlineLevel="0" collapsed="false">
      <c r="A14" s="31" t="str">
        <f aca="false">IF(Répartition!A11="","",Répartition!A11)</f>
        <v>Thomas L.</v>
      </c>
      <c r="B14" s="32" t="n">
        <f aca="false">IF(Répartition!A11="","",Répartition!M11)</f>
        <v>129</v>
      </c>
      <c r="C14" s="33" t="n">
        <v>7000</v>
      </c>
      <c r="D14" s="24" t="n">
        <f aca="false">IF(B14="","",ROUNDUP(B14*$B$4,0))</f>
        <v>117</v>
      </c>
      <c r="E14" s="34" t="n">
        <f aca="false">IF(OR(B14="",C14=""),"",C14*$C$4)</f>
        <v>2100</v>
      </c>
      <c r="F14" s="24" t="n">
        <f aca="false">IF(B14="","",ROUNDUP(B14*$B$5,0))</f>
        <v>129</v>
      </c>
      <c r="G14" s="34" t="n">
        <f aca="false">IF(OR(B14="",C14=""),"",C14*$C$5)</f>
        <v>7000</v>
      </c>
      <c r="H14" s="24" t="n">
        <f aca="false">IF(B14="","",ROUNDUP(B14*$B$6,0))</f>
        <v>149</v>
      </c>
      <c r="I14" s="34" t="n">
        <f aca="false">IF(OR(B14="",C14=""),"",C14*$C$6)</f>
        <v>9100</v>
      </c>
    </row>
    <row r="15" customFormat="false" ht="15" hidden="false" customHeight="false" outlineLevel="0" collapsed="false">
      <c r="A15" s="31" t="str">
        <f aca="false">IF(Répartition!A12="","",Répartition!A12)</f>
        <v>Inès K.</v>
      </c>
      <c r="B15" s="32" t="n">
        <f aca="false">IF(Répartition!A12="","",Répartition!M12)</f>
        <v>111</v>
      </c>
      <c r="C15" s="33" t="n">
        <v>6000</v>
      </c>
      <c r="D15" s="24" t="n">
        <f aca="false">IF(B15="","",ROUNDUP(B15*$B$4,0))</f>
        <v>100</v>
      </c>
      <c r="E15" s="34" t="n">
        <f aca="false">IF(OR(B15="",C15=""),"",C15*$C$4)</f>
        <v>1800</v>
      </c>
      <c r="F15" s="24" t="n">
        <f aca="false">IF(B15="","",ROUNDUP(B15*$B$5,0))</f>
        <v>111</v>
      </c>
      <c r="G15" s="34" t="n">
        <f aca="false">IF(OR(B15="",C15=""),"",C15*$C$5)</f>
        <v>6000</v>
      </c>
      <c r="H15" s="24" t="n">
        <f aca="false">IF(B15="","",ROUNDUP(B15*$B$6,0))</f>
        <v>128</v>
      </c>
      <c r="I15" s="34" t="n">
        <f aca="false">IF(OR(B15="",C15=""),"",C15*$C$6)</f>
        <v>7800</v>
      </c>
    </row>
    <row r="16" customFormat="false" ht="15" hidden="false" customHeight="false" outlineLevel="0" collapsed="false">
      <c r="A16" s="31" t="str">
        <f aca="false">IF(Répartition!A13="","",Répartition!A13)</f>
        <v>Marc D.</v>
      </c>
      <c r="B16" s="32" t="n">
        <f aca="false">IF(Répartition!A13="","",Répartition!M13)</f>
        <v>105</v>
      </c>
      <c r="C16" s="33" t="n">
        <v>6000</v>
      </c>
      <c r="D16" s="24" t="n">
        <f aca="false">IF(B16="","",ROUNDUP(B16*$B$4,0))</f>
        <v>95</v>
      </c>
      <c r="E16" s="34" t="n">
        <f aca="false">IF(OR(B16="",C16=""),"",C16*$C$4)</f>
        <v>1800</v>
      </c>
      <c r="F16" s="24" t="n">
        <f aca="false">IF(B16="","",ROUNDUP(B16*$B$5,0))</f>
        <v>105</v>
      </c>
      <c r="G16" s="34" t="n">
        <f aca="false">IF(OR(B16="",C16=""),"",C16*$C$5)</f>
        <v>6000</v>
      </c>
      <c r="H16" s="24" t="n">
        <f aca="false">IF(B16="","",ROUNDUP(B16*$B$6,0))</f>
        <v>121</v>
      </c>
      <c r="I16" s="34" t="n">
        <f aca="false">IF(OR(B16="",C16=""),"",C16*$C$6)</f>
        <v>7800</v>
      </c>
    </row>
    <row r="17" customFormat="false" ht="15" hidden="false" customHeight="false" outlineLevel="0" collapsed="false">
      <c r="A17" s="31" t="str">
        <f aca="false">IF(Répartition!A14="","",Répartition!A14)</f>
        <v>Léa P.</v>
      </c>
      <c r="B17" s="32" t="n">
        <f aca="false">IF(Répartition!A14="","",Répartition!M14)</f>
        <v>115</v>
      </c>
      <c r="C17" s="33" t="n">
        <v>6000</v>
      </c>
      <c r="D17" s="24" t="n">
        <f aca="false">IF(B17="","",ROUNDUP(B17*$B$4,0))</f>
        <v>104</v>
      </c>
      <c r="E17" s="34" t="n">
        <f aca="false">IF(OR(B17="",C17=""),"",C17*$C$4)</f>
        <v>1800</v>
      </c>
      <c r="F17" s="24" t="n">
        <f aca="false">IF(B17="","",ROUNDUP(B17*$B$5,0))</f>
        <v>115</v>
      </c>
      <c r="G17" s="34" t="n">
        <f aca="false">IF(OR(B17="",C17=""),"",C17*$C$5)</f>
        <v>6000</v>
      </c>
      <c r="H17" s="24" t="n">
        <f aca="false">IF(B17="","",ROUNDUP(B17*$B$6,0))</f>
        <v>133</v>
      </c>
      <c r="I17" s="34" t="n">
        <f aca="false">IF(OR(B17="",C17=""),"",C17*$C$6)</f>
        <v>7800</v>
      </c>
    </row>
    <row r="18" customFormat="false" ht="15" hidden="false" customHeight="false" outlineLevel="0" collapsed="false">
      <c r="A18" s="31" t="str">
        <f aca="false">IF(Répartition!A15="","",Répartition!A15)</f>
        <v>Nathan F.</v>
      </c>
      <c r="B18" s="32" t="n">
        <f aca="false">IF(Répartition!A15="","",Répartition!M15)</f>
        <v>71</v>
      </c>
      <c r="C18" s="33" t="n">
        <v>4500</v>
      </c>
      <c r="D18" s="24" t="n">
        <f aca="false">IF(B18="","",ROUNDUP(B18*$B$4,0))</f>
        <v>64</v>
      </c>
      <c r="E18" s="34" t="n">
        <f aca="false">IF(OR(B18="",C18=""),"",C18*$C$4)</f>
        <v>1350</v>
      </c>
      <c r="F18" s="24" t="n">
        <f aca="false">IF(B18="","",ROUNDUP(B18*$B$5,0))</f>
        <v>71</v>
      </c>
      <c r="G18" s="34" t="n">
        <f aca="false">IF(OR(B18="",C18=""),"",C18*$C$5)</f>
        <v>4500</v>
      </c>
      <c r="H18" s="24" t="n">
        <f aca="false">IF(B18="","",ROUNDUP(B18*$B$6,0))</f>
        <v>82</v>
      </c>
      <c r="I18" s="34" t="n">
        <f aca="false">IF(OR(B18="",C18=""),"",C18*$C$6)</f>
        <v>5850</v>
      </c>
    </row>
    <row r="19" customFormat="false" ht="15" hidden="false" customHeight="false" outlineLevel="0" collapsed="false">
      <c r="A19" s="31" t="str">
        <f aca="false">IF(Répartition!A16="","",Répartition!A16)</f>
        <v/>
      </c>
      <c r="B19" s="32" t="str">
        <f aca="false">IF(Répartition!A16="","",Répartition!M16)</f>
        <v/>
      </c>
      <c r="C19" s="33"/>
      <c r="D19" s="24" t="str">
        <f aca="false">IF(B19="","",ROUNDUP(B19*$B$4,0))</f>
        <v/>
      </c>
      <c r="E19" s="34" t="str">
        <f aca="false">IF(OR(B19="",C19=""),"",C19*$C$4)</f>
        <v/>
      </c>
      <c r="F19" s="24" t="str">
        <f aca="false">IF(B19="","",ROUNDUP(B19*$B$5,0))</f>
        <v/>
      </c>
      <c r="G19" s="34" t="str">
        <f aca="false">IF(OR(B19="",C19=""),"",C19*$C$5)</f>
        <v/>
      </c>
      <c r="H19" s="24" t="str">
        <f aca="false">IF(B19="","",ROUNDUP(B19*$B$6,0))</f>
        <v/>
      </c>
      <c r="I19" s="34" t="str">
        <f aca="false">IF(OR(B19="",C19=""),"",C19*$C$6)</f>
        <v/>
      </c>
    </row>
    <row r="20" customFormat="false" ht="15" hidden="false" customHeight="false" outlineLevel="0" collapsed="false">
      <c r="A20" s="31" t="str">
        <f aca="false">IF(Répartition!A17="","",Répartition!A17)</f>
        <v/>
      </c>
      <c r="B20" s="32" t="str">
        <f aca="false">IF(Répartition!A17="","",Répartition!M17)</f>
        <v/>
      </c>
      <c r="C20" s="33"/>
      <c r="D20" s="24" t="str">
        <f aca="false">IF(B20="","",ROUNDUP(B20*$B$4,0))</f>
        <v/>
      </c>
      <c r="E20" s="34" t="str">
        <f aca="false">IF(OR(B20="",C20=""),"",C20*$C$4)</f>
        <v/>
      </c>
      <c r="F20" s="24" t="str">
        <f aca="false">IF(B20="","",ROUNDUP(B20*$B$5,0))</f>
        <v/>
      </c>
      <c r="G20" s="34" t="str">
        <f aca="false">IF(OR(B20="",C20=""),"",C20*$C$5)</f>
        <v/>
      </c>
      <c r="H20" s="24" t="str">
        <f aca="false">IF(B20="","",ROUNDUP(B20*$B$6,0))</f>
        <v/>
      </c>
      <c r="I20" s="34" t="str">
        <f aca="false">IF(OR(B20="",C20=""),"",C20*$C$6)</f>
        <v/>
      </c>
    </row>
    <row r="21" customFormat="false" ht="15" hidden="false" customHeight="false" outlineLevel="0" collapsed="false">
      <c r="A21" s="1"/>
      <c r="B21" s="1"/>
      <c r="C21" s="1"/>
      <c r="D21" s="1"/>
      <c r="E21" s="1"/>
      <c r="F21" s="1"/>
      <c r="G21" s="1"/>
      <c r="H21" s="1"/>
      <c r="I21" s="1"/>
    </row>
    <row r="22" customFormat="false" ht="15" hidden="false" customHeight="false" outlineLevel="0" collapsed="false">
      <c r="A22" s="4" t="s">
        <v>121</v>
      </c>
      <c r="B22" s="1"/>
      <c r="C22" s="1"/>
      <c r="D22" s="1"/>
      <c r="E22" s="1"/>
      <c r="F22" s="1"/>
      <c r="G22" s="1"/>
      <c r="H22" s="1"/>
      <c r="I22" s="1"/>
    </row>
  </sheetData>
  <mergeCells count="1">
    <mergeCell ref="A8:I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5" min="2" style="0" width="18"/>
  </cols>
  <sheetData>
    <row r="1" customFormat="false" ht="15" hidden="false" customHeight="false" outlineLevel="0" collapsed="false">
      <c r="A1" s="6" t="s">
        <v>122</v>
      </c>
      <c r="B1" s="20" t="s">
        <v>79</v>
      </c>
      <c r="C1" s="20"/>
      <c r="D1" s="4" t="s">
        <v>123</v>
      </c>
      <c r="E1" s="1"/>
    </row>
    <row r="2" customFormat="false" ht="15" hidden="false" customHeight="false" outlineLevel="0" collapsed="false">
      <c r="A2" s="1"/>
      <c r="B2" s="1"/>
      <c r="C2" s="1"/>
      <c r="D2" s="1"/>
      <c r="E2" s="1"/>
    </row>
    <row r="3" customFormat="false" ht="19.7" hidden="false" customHeight="false" outlineLevel="0" collapsed="false">
      <c r="A3" s="35" t="str">
        <f aca="false">"Fiche d'objectifs commerciaux "&amp;'Objectif équipe'!$B$6</f>
        <v>Fiche d'objectifs commerciaux 2027</v>
      </c>
      <c r="B3" s="35"/>
      <c r="C3" s="35"/>
      <c r="D3" s="35"/>
      <c r="E3" s="35"/>
    </row>
    <row r="4" customFormat="false" ht="15" hidden="false" customHeight="false" outlineLevel="0" collapsed="false">
      <c r="A4" s="4" t="s">
        <v>124</v>
      </c>
      <c r="B4" s="1"/>
      <c r="C4" s="1"/>
      <c r="D4" s="1"/>
      <c r="E4" s="1"/>
    </row>
    <row r="5" customFormat="false" ht="15" hidden="false" customHeight="false" outlineLevel="0" collapsed="false">
      <c r="A5" s="1"/>
      <c r="B5" s="1"/>
      <c r="C5" s="1"/>
      <c r="D5" s="1"/>
      <c r="E5" s="1"/>
    </row>
    <row r="6" customFormat="false" ht="15" hidden="false" customHeight="false" outlineLevel="0" collapsed="false">
      <c r="A6" s="36" t="s">
        <v>64</v>
      </c>
      <c r="B6" s="9" t="str">
        <f aca="false">$B$1</f>
        <v>Camille M.</v>
      </c>
      <c r="C6" s="9"/>
      <c r="D6" s="9"/>
      <c r="E6" s="9"/>
    </row>
    <row r="7" customFormat="false" ht="15" hidden="false" customHeight="false" outlineLevel="0" collapsed="false">
      <c r="A7" s="36" t="s">
        <v>65</v>
      </c>
      <c r="B7" s="9" t="str">
        <f aca="false">INDEX(Répartition!$B$8:$B$17,MATCH($B$1,Répartition!$A$8:$A$17,0))</f>
        <v>Concession A</v>
      </c>
      <c r="C7" s="9"/>
      <c r="D7" s="9"/>
      <c r="E7" s="9"/>
    </row>
    <row r="8" customFormat="false" ht="15" hidden="false" customHeight="false" outlineLevel="0" collapsed="false">
      <c r="A8" s="36" t="s">
        <v>125</v>
      </c>
      <c r="B8" s="9" t="str">
        <f aca="false">"Du "&amp;'Objectif équipe'!$B$7&amp;" au 31/12/"&amp;'Objectif équipe'!$B$6</f>
        <v>Du 01/01/2027 au 31/12/2027</v>
      </c>
      <c r="C8" s="9"/>
      <c r="D8" s="9"/>
      <c r="E8" s="9"/>
    </row>
    <row r="9" customFormat="false" ht="15" hidden="false" customHeight="false" outlineLevel="0" collapsed="false">
      <c r="A9" s="36" t="s">
        <v>126</v>
      </c>
      <c r="B9" s="9" t="str">
        <f aca="false">'Objectif équipe'!$B$4</f>
        <v>Véhicules neufs vendus</v>
      </c>
      <c r="C9" s="9"/>
      <c r="D9" s="9"/>
      <c r="E9" s="9"/>
    </row>
    <row r="10" customFormat="false" ht="15" hidden="false" customHeight="false" outlineLevel="0" collapsed="false">
      <c r="A10" s="36" t="s">
        <v>127</v>
      </c>
      <c r="B10" s="9" t="str">
        <f aca="false">TEXT(INDEX(Répartition!$M$8:$M$17,MATCH($B$1,Répartition!$A$8:$A$17,0)),"0")&amp;" "&amp;'Objectif équipe'!$B$5</f>
        <v>150 véhicules</v>
      </c>
      <c r="C10" s="9"/>
      <c r="D10" s="9"/>
      <c r="E10" s="9"/>
    </row>
    <row r="11" customFormat="false" ht="15" hidden="false" customHeight="false" outlineLevel="0" collapsed="false">
      <c r="A11" s="36" t="s">
        <v>75</v>
      </c>
      <c r="B11" s="9" t="str">
        <f aca="false">IF(INDEX(Répartition!$L$8:$L$17,MATCH($B$1,Répartition!$A$8:$A$17,0))="","Aucun",INDEX(Répartition!$L$8:$L$17,MATCH($B$1,Répartition!$A$8:$A$17,0)))</f>
        <v>Satisfaction client supérieure ou égale à 92 %</v>
      </c>
      <c r="C11" s="9"/>
      <c r="D11" s="9"/>
      <c r="E11" s="9"/>
    </row>
    <row r="12" customFormat="false" ht="15" hidden="false" customHeight="false" outlineLevel="0" collapsed="false">
      <c r="A12" s="1"/>
      <c r="B12" s="1"/>
      <c r="C12" s="1"/>
      <c r="D12" s="1"/>
      <c r="E12" s="1"/>
    </row>
    <row r="13" customFormat="false" ht="15" hidden="false" customHeight="false" outlineLevel="0" collapsed="false">
      <c r="A13" s="3" t="s">
        <v>128</v>
      </c>
      <c r="B13" s="1"/>
      <c r="C13" s="1"/>
      <c r="D13" s="1"/>
      <c r="E13" s="1"/>
    </row>
    <row r="14" customFormat="false" ht="15" hidden="false" customHeight="false" outlineLevel="0" collapsed="false">
      <c r="A14" s="8"/>
      <c r="B14" s="8" t="s">
        <v>129</v>
      </c>
      <c r="C14" s="8" t="s">
        <v>130</v>
      </c>
      <c r="D14" s="8" t="s">
        <v>131</v>
      </c>
      <c r="E14" s="8" t="s">
        <v>132</v>
      </c>
    </row>
    <row r="15" customFormat="false" ht="15" hidden="false" customHeight="false" outlineLevel="0" collapsed="false">
      <c r="A15" s="36" t="s">
        <v>133</v>
      </c>
      <c r="B15" s="24" t="n">
        <f aca="false">ROUND(INDEX(Répartition!$M$8:$M$17,MATCH($B$1,Répartition!$A$8:$A$17,0))*'Objectif équipe'!$B$14,0)</f>
        <v>33</v>
      </c>
      <c r="C15" s="24" t="n">
        <f aca="false">ROUND(INDEX(Répartition!$M$8:$M$17,MATCH($B$1,Répartition!$A$8:$A$17,0))*'Objectif équipe'!$B$15,0)</f>
        <v>41</v>
      </c>
      <c r="D15" s="24" t="n">
        <f aca="false">ROUND(INDEX(Répartition!$M$8:$M$17,MATCH($B$1,Répartition!$A$8:$A$17,0))*'Objectif équipe'!$B$16,0)</f>
        <v>32</v>
      </c>
      <c r="E15" s="24" t="n">
        <f aca="false">ROUND(INDEX(Répartition!$M$8:$M$17,MATCH($B$1,Répartition!$A$8:$A$17,0))*'Objectif équipe'!$B$17,0)</f>
        <v>45</v>
      </c>
    </row>
    <row r="16" customFormat="false" ht="15" hidden="false" customHeight="false" outlineLevel="0" collapsed="false">
      <c r="A16" s="4" t="s">
        <v>134</v>
      </c>
      <c r="B16" s="1"/>
      <c r="C16" s="1"/>
      <c r="D16" s="1"/>
      <c r="E16" s="1"/>
    </row>
    <row r="17" customFormat="false" ht="15" hidden="false" customHeight="false" outlineLevel="0" collapsed="false">
      <c r="A17" s="1"/>
      <c r="B17" s="1"/>
      <c r="C17" s="1"/>
      <c r="D17" s="1"/>
      <c r="E17" s="1"/>
    </row>
    <row r="18" customFormat="false" ht="15" hidden="false" customHeight="false" outlineLevel="0" collapsed="false">
      <c r="A18" s="3" t="s">
        <v>135</v>
      </c>
      <c r="B18" s="1"/>
      <c r="C18" s="1"/>
      <c r="D18" s="1"/>
      <c r="E18" s="1"/>
    </row>
    <row r="19" customFormat="false" ht="15" hidden="false" customHeight="false" outlineLevel="0" collapsed="false">
      <c r="A19" s="8" t="s">
        <v>107</v>
      </c>
      <c r="B19" s="8" t="s">
        <v>136</v>
      </c>
      <c r="C19" s="8" t="s">
        <v>137</v>
      </c>
      <c r="D19" s="1"/>
      <c r="E19" s="1"/>
    </row>
    <row r="20" customFormat="false" ht="15" hidden="false" customHeight="false" outlineLevel="0" collapsed="false">
      <c r="A20" s="29" t="s">
        <v>110</v>
      </c>
      <c r="B20" s="24" t="n">
        <f aca="false">INDEX(Paliers!$D$11:$D$20,MATCH($B$1,Répartition!$A$8:$A$17,0))</f>
        <v>135</v>
      </c>
      <c r="C20" s="34" t="n">
        <f aca="false">INDEX(Paliers!$E$11:$E$20,MATCH($B$1,Répartition!$A$8:$A$17,0))</f>
        <v>2100</v>
      </c>
      <c r="D20" s="1"/>
      <c r="E20" s="1"/>
    </row>
    <row r="21" customFormat="false" ht="15" hidden="false" customHeight="false" outlineLevel="0" collapsed="false">
      <c r="A21" s="29" t="s">
        <v>111</v>
      </c>
      <c r="B21" s="24" t="n">
        <f aca="false">INDEX(Paliers!$F$11:$F$20,MATCH($B$1,Répartition!$A$8:$A$17,0))</f>
        <v>150</v>
      </c>
      <c r="C21" s="34" t="n">
        <f aca="false">INDEX(Paliers!$G$11:$G$20,MATCH($B$1,Répartition!$A$8:$A$17,0))</f>
        <v>7000</v>
      </c>
      <c r="D21" s="1"/>
      <c r="E21" s="1"/>
    </row>
    <row r="22" customFormat="false" ht="15" hidden="false" customHeight="false" outlineLevel="0" collapsed="false">
      <c r="A22" s="29" t="s">
        <v>112</v>
      </c>
      <c r="B22" s="24" t="n">
        <f aca="false">INDEX(Paliers!$H$11:$H$20,MATCH($B$1,Répartition!$A$8:$A$17,0))</f>
        <v>173</v>
      </c>
      <c r="C22" s="34" t="n">
        <f aca="false">INDEX(Paliers!$I$11:$I$20,MATCH($B$1,Répartition!$A$8:$A$17,0))</f>
        <v>9100</v>
      </c>
      <c r="D22" s="1"/>
      <c r="E22" s="1"/>
    </row>
    <row r="23" customFormat="false" ht="15" hidden="false" customHeight="false" outlineLevel="0" collapsed="false">
      <c r="A23" s="4" t="s">
        <v>138</v>
      </c>
      <c r="B23" s="1"/>
      <c r="C23" s="1"/>
      <c r="D23" s="1"/>
      <c r="E23" s="1"/>
    </row>
    <row r="24" customFormat="false" ht="15" hidden="false" customHeight="false" outlineLevel="0" collapsed="false">
      <c r="A24" s="1"/>
      <c r="B24" s="1"/>
      <c r="C24" s="1"/>
      <c r="D24" s="1"/>
      <c r="E24" s="1"/>
    </row>
    <row r="25" customFormat="false" ht="15" hidden="false" customHeight="false" outlineLevel="0" collapsed="false">
      <c r="A25" s="3" t="s">
        <v>139</v>
      </c>
      <c r="B25" s="1"/>
      <c r="C25" s="1"/>
      <c r="D25" s="1"/>
      <c r="E25" s="1"/>
    </row>
    <row r="26" customFormat="false" ht="33.75" hidden="false" customHeight="true" outlineLevel="0" collapsed="false">
      <c r="A26" s="37" t="s">
        <v>140</v>
      </c>
      <c r="B26" s="38"/>
      <c r="C26" s="38"/>
      <c r="D26" s="38"/>
      <c r="E26" s="38"/>
    </row>
    <row r="27" customFormat="false" ht="33.75" hidden="false" customHeight="true" outlineLevel="0" collapsed="false">
      <c r="A27" s="37" t="s">
        <v>141</v>
      </c>
      <c r="B27" s="38"/>
      <c r="C27" s="38"/>
      <c r="D27" s="38"/>
      <c r="E27" s="38"/>
    </row>
    <row r="28" customFormat="false" ht="33.75" hidden="false" customHeight="true" outlineLevel="0" collapsed="false">
      <c r="A28" s="37" t="s">
        <v>142</v>
      </c>
      <c r="B28" s="38"/>
      <c r="C28" s="38"/>
      <c r="D28" s="38"/>
      <c r="E28" s="38"/>
    </row>
    <row r="29" customFormat="false" ht="15" hidden="false" customHeight="false" outlineLevel="0" collapsed="false">
      <c r="A29" s="1"/>
      <c r="B29" s="1"/>
      <c r="C29" s="1"/>
      <c r="D29" s="1"/>
      <c r="E29" s="1"/>
    </row>
    <row r="30" customFormat="false" ht="27.75" hidden="false" customHeight="true" outlineLevel="0" collapsed="false">
      <c r="A30" s="39" t="s">
        <v>143</v>
      </c>
      <c r="B30" s="39"/>
      <c r="C30" s="39"/>
      <c r="D30" s="39"/>
      <c r="E30" s="39"/>
    </row>
    <row r="31" customFormat="false" ht="15" hidden="false" customHeight="false" outlineLevel="0" collapsed="false">
      <c r="A31" s="4" t="s">
        <v>144</v>
      </c>
      <c r="B31" s="1"/>
      <c r="C31" s="1"/>
      <c r="D31" s="1"/>
      <c r="E31" s="1"/>
    </row>
  </sheetData>
  <mergeCells count="12">
    <mergeCell ref="B1:C1"/>
    <mergeCell ref="A3:E3"/>
    <mergeCell ref="B6:E6"/>
    <mergeCell ref="B7:E7"/>
    <mergeCell ref="B8:E8"/>
    <mergeCell ref="B9:E9"/>
    <mergeCell ref="B10:E10"/>
    <mergeCell ref="B11:E11"/>
    <mergeCell ref="B26:E26"/>
    <mergeCell ref="B27:E27"/>
    <mergeCell ref="B28:E28"/>
    <mergeCell ref="A30:E30"/>
  </mergeCells>
  <dataValidations count="1">
    <dataValidation allowBlank="false" errorStyle="stop" operator="between" showDropDown="false" showErrorMessage="false" showInputMessage="false" sqref="B1" type="list">
      <formula1>Répartition!$A$8:$A$17</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4" min="3" style="0" width="12"/>
    <col collapsed="false" customWidth="true" hidden="false" outlineLevel="0" max="5" min="5" style="0" width="22"/>
    <col collapsed="false" customWidth="true" hidden="false" outlineLevel="0" max="6" min="6" style="0" width="14"/>
    <col collapsed="false" customWidth="true" hidden="false" outlineLevel="0" max="7" min="7" style="0" width="16"/>
    <col collapsed="false" customWidth="true" hidden="false" outlineLevel="0" max="9" min="8" style="0" width="14"/>
    <col collapsed="false" customWidth="true" hidden="false" outlineLevel="0" max="10" min="10" style="0" width="30"/>
  </cols>
  <sheetData>
    <row r="1" customFormat="false" ht="19.7" hidden="false" customHeight="false" outlineLevel="0" collapsed="false">
      <c r="A1" s="2" t="s">
        <v>145</v>
      </c>
      <c r="B1" s="1"/>
      <c r="C1" s="1"/>
      <c r="D1" s="1"/>
      <c r="E1" s="1"/>
      <c r="F1" s="1"/>
      <c r="G1" s="1"/>
      <c r="H1" s="1"/>
      <c r="I1" s="1"/>
      <c r="J1" s="1"/>
    </row>
    <row r="2" customFormat="false" ht="15" hidden="false" customHeight="false" outlineLevel="0" collapsed="false">
      <c r="A2" s="4" t="s">
        <v>146</v>
      </c>
      <c r="B2" s="1"/>
      <c r="C2" s="1"/>
      <c r="D2" s="1"/>
      <c r="E2" s="1"/>
      <c r="F2" s="1"/>
      <c r="G2" s="1"/>
      <c r="H2" s="1"/>
      <c r="I2" s="1"/>
      <c r="J2" s="1"/>
    </row>
    <row r="3" customFormat="false" ht="15" hidden="false" customHeight="false" outlineLevel="0" collapsed="false">
      <c r="A3" s="1"/>
      <c r="B3" s="1"/>
      <c r="C3" s="1"/>
      <c r="D3" s="1"/>
      <c r="E3" s="1"/>
      <c r="F3" s="1"/>
      <c r="G3" s="1"/>
      <c r="H3" s="1"/>
      <c r="I3" s="1"/>
      <c r="J3" s="1"/>
    </row>
    <row r="4" customFormat="false" ht="30" hidden="false" customHeight="true" outlineLevel="0" collapsed="false">
      <c r="A4" s="8" t="s">
        <v>64</v>
      </c>
      <c r="B4" s="8" t="s">
        <v>147</v>
      </c>
      <c r="C4" s="8" t="s">
        <v>148</v>
      </c>
      <c r="D4" s="8" t="s">
        <v>149</v>
      </c>
      <c r="E4" s="8" t="s">
        <v>150</v>
      </c>
      <c r="F4" s="8" t="s">
        <v>151</v>
      </c>
      <c r="G4" s="8" t="s">
        <v>152</v>
      </c>
      <c r="H4" s="8" t="s">
        <v>153</v>
      </c>
      <c r="I4" s="8" t="s">
        <v>154</v>
      </c>
      <c r="J4" s="8" t="s">
        <v>155</v>
      </c>
    </row>
    <row r="5" customFormat="false" ht="27.75" hidden="false" customHeight="true" outlineLevel="0" collapsed="false">
      <c r="A5" s="31" t="str">
        <f aca="false">IF(Répartition!A8="","",Répartition!A8)</f>
        <v>Camille M.</v>
      </c>
      <c r="B5" s="32" t="n">
        <f aca="false">IF(Répartition!A8="","",Répartition!M8)</f>
        <v>150</v>
      </c>
      <c r="C5" s="21" t="n">
        <v>36</v>
      </c>
      <c r="D5" s="21"/>
      <c r="E5" s="21"/>
      <c r="F5" s="21"/>
      <c r="G5" s="24" t="n">
        <f aca="false">IF(OR(A5="",COUNT(C5:F5)=0),"",SUM(C5:F5))</f>
        <v>36</v>
      </c>
      <c r="H5" s="24" t="n">
        <f aca="false">IF(OR(A5="",COUNT(C5:F5)=0),"",ROUND(B5*((COUNT(C5:F5)&gt;=1)*'Objectif équipe'!$B$14+(COUNT(C5:F5)&gt;=2)*'Objectif équipe'!$B$15+(COUNT(C5:F5)&gt;=3)*'Objectif équipe'!$B$16+(COUNT(C5:F5)&gt;=4)*'Objectif équipe'!$B$17),0))</f>
        <v>33</v>
      </c>
      <c r="I5" s="40" t="n">
        <f aca="false">IF(OR(H5="",H5=0),"",G5/H5)</f>
        <v>1.09090909090909</v>
      </c>
      <c r="J5" s="9" t="str">
        <f aca="false">IF(I5="","",IF(I5&gt;=1.05,"En avance",IF(I5&gt;=0.95,"Dans le rythme",IF(I5&gt;=0.85,"En retard : faire le point avec le vendeur","Écart important : revoir le plan d'action"))))</f>
        <v>En avance</v>
      </c>
    </row>
    <row r="6" customFormat="false" ht="27.75" hidden="false" customHeight="true" outlineLevel="0" collapsed="false">
      <c r="A6" s="31" t="str">
        <f aca="false">IF(Répartition!A9="","",Répartition!A9)</f>
        <v>Julien R.</v>
      </c>
      <c r="B6" s="32" t="n">
        <f aca="false">IF(Répartition!A9="","",Répartition!M9)</f>
        <v>128</v>
      </c>
      <c r="C6" s="21" t="n">
        <v>28</v>
      </c>
      <c r="D6" s="21"/>
      <c r="E6" s="21"/>
      <c r="F6" s="21"/>
      <c r="G6" s="24" t="n">
        <f aca="false">IF(OR(A6="",COUNT(C6:F6)=0),"",SUM(C6:F6))</f>
        <v>28</v>
      </c>
      <c r="H6" s="24" t="n">
        <f aca="false">IF(OR(A6="",COUNT(C6:F6)=0),"",ROUND(B6*((COUNT(C6:F6)&gt;=1)*'Objectif équipe'!$B$14+(COUNT(C6:F6)&gt;=2)*'Objectif équipe'!$B$15+(COUNT(C6:F6)&gt;=3)*'Objectif équipe'!$B$16+(COUNT(C6:F6)&gt;=4)*'Objectif équipe'!$B$17),0))</f>
        <v>28</v>
      </c>
      <c r="I6" s="40" t="n">
        <f aca="false">IF(OR(H6="",H6=0),"",G6/H6)</f>
        <v>1</v>
      </c>
      <c r="J6" s="9" t="str">
        <f aca="false">IF(I6="","",IF(I6&gt;=1.05,"En avance",IF(I6&gt;=0.95,"Dans le rythme",IF(I6&gt;=0.85,"En retard : faire le point avec le vendeur","Écart important : revoir le plan d'action"))))</f>
        <v>Dans le rythme</v>
      </c>
    </row>
    <row r="7" customFormat="false" ht="27.75" hidden="false" customHeight="true" outlineLevel="0" collapsed="false">
      <c r="A7" s="31" t="str">
        <f aca="false">IF(Répartition!A10="","",Répartition!A10)</f>
        <v>Sarah B.</v>
      </c>
      <c r="B7" s="32" t="n">
        <f aca="false">IF(Répartition!A10="","",Répartition!M10)</f>
        <v>75</v>
      </c>
      <c r="C7" s="21" t="n">
        <v>15</v>
      </c>
      <c r="D7" s="21"/>
      <c r="E7" s="21"/>
      <c r="F7" s="21"/>
      <c r="G7" s="24" t="n">
        <f aca="false">IF(OR(A7="",COUNT(C7:F7)=0),"",SUM(C7:F7))</f>
        <v>15</v>
      </c>
      <c r="H7" s="24" t="n">
        <f aca="false">IF(OR(A7="",COUNT(C7:F7)=0),"",ROUND(B7*((COUNT(C7:F7)&gt;=1)*'Objectif équipe'!$B$14+(COUNT(C7:F7)&gt;=2)*'Objectif équipe'!$B$15+(COUNT(C7:F7)&gt;=3)*'Objectif équipe'!$B$16+(COUNT(C7:F7)&gt;=4)*'Objectif équipe'!$B$17),0))</f>
        <v>17</v>
      </c>
      <c r="I7" s="40" t="n">
        <f aca="false">IF(OR(H7="",H7=0),"",G7/H7)</f>
        <v>0.882352941176471</v>
      </c>
      <c r="J7" s="9" t="str">
        <f aca="false">IF(I7="","",IF(I7&gt;=1.05,"En avance",IF(I7&gt;=0.95,"Dans le rythme",IF(I7&gt;=0.85,"En retard : faire le point avec le vendeur","Écart important : revoir le plan d'action"))))</f>
        <v>En retard : faire le point avec le vendeur</v>
      </c>
    </row>
    <row r="8" customFormat="false" ht="27.75" hidden="false" customHeight="true" outlineLevel="0" collapsed="false">
      <c r="A8" s="31" t="str">
        <f aca="false">IF(Répartition!A11="","",Répartition!A11)</f>
        <v>Thomas L.</v>
      </c>
      <c r="B8" s="32" t="n">
        <f aca="false">IF(Répartition!A11="","",Répartition!M11)</f>
        <v>129</v>
      </c>
      <c r="C8" s="21" t="n">
        <v>27</v>
      </c>
      <c r="D8" s="21"/>
      <c r="E8" s="21"/>
      <c r="F8" s="21"/>
      <c r="G8" s="24" t="n">
        <f aca="false">IF(OR(A8="",COUNT(C8:F8)=0),"",SUM(C8:F8))</f>
        <v>27</v>
      </c>
      <c r="H8" s="24" t="n">
        <f aca="false">IF(OR(A8="",COUNT(C8:F8)=0),"",ROUND(B8*((COUNT(C8:F8)&gt;=1)*'Objectif équipe'!$B$14+(COUNT(C8:F8)&gt;=2)*'Objectif équipe'!$B$15+(COUNT(C8:F8)&gt;=3)*'Objectif équipe'!$B$16+(COUNT(C8:F8)&gt;=4)*'Objectif équipe'!$B$17),0))</f>
        <v>28</v>
      </c>
      <c r="I8" s="40" t="n">
        <f aca="false">IF(OR(H8="",H8=0),"",G8/H8)</f>
        <v>0.964285714285714</v>
      </c>
      <c r="J8" s="9" t="str">
        <f aca="false">IF(I8="","",IF(I8&gt;=1.05,"En avance",IF(I8&gt;=0.95,"Dans le rythme",IF(I8&gt;=0.85,"En retard : faire le point avec le vendeur","Écart important : revoir le plan d'action"))))</f>
        <v>Dans le rythme</v>
      </c>
    </row>
    <row r="9" customFormat="false" ht="27.75" hidden="false" customHeight="true" outlineLevel="0" collapsed="false">
      <c r="A9" s="31" t="str">
        <f aca="false">IF(Répartition!A12="","",Répartition!A12)</f>
        <v>Inès K.</v>
      </c>
      <c r="B9" s="32" t="n">
        <f aca="false">IF(Répartition!A12="","",Répartition!M12)</f>
        <v>111</v>
      </c>
      <c r="C9" s="21" t="n">
        <v>25</v>
      </c>
      <c r="D9" s="21"/>
      <c r="E9" s="21"/>
      <c r="F9" s="21"/>
      <c r="G9" s="24" t="n">
        <f aca="false">IF(OR(A9="",COUNT(C9:F9)=0),"",SUM(C9:F9))</f>
        <v>25</v>
      </c>
      <c r="H9" s="24" t="n">
        <f aca="false">IF(OR(A9="",COUNT(C9:F9)=0),"",ROUND(B9*((COUNT(C9:F9)&gt;=1)*'Objectif équipe'!$B$14+(COUNT(C9:F9)&gt;=2)*'Objectif équipe'!$B$15+(COUNT(C9:F9)&gt;=3)*'Objectif équipe'!$B$16+(COUNT(C9:F9)&gt;=4)*'Objectif équipe'!$B$17),0))</f>
        <v>24</v>
      </c>
      <c r="I9" s="40" t="n">
        <f aca="false">IF(OR(H9="",H9=0),"",G9/H9)</f>
        <v>1.04166666666667</v>
      </c>
      <c r="J9" s="9" t="str">
        <f aca="false">IF(I9="","",IF(I9&gt;=1.05,"En avance",IF(I9&gt;=0.95,"Dans le rythme",IF(I9&gt;=0.85,"En retard : faire le point avec le vendeur","Écart important : revoir le plan d'action"))))</f>
        <v>Dans le rythme</v>
      </c>
    </row>
    <row r="10" customFormat="false" ht="27.75" hidden="false" customHeight="true" outlineLevel="0" collapsed="false">
      <c r="A10" s="31" t="str">
        <f aca="false">IF(Répartition!A13="","",Répartition!A13)</f>
        <v>Marc D.</v>
      </c>
      <c r="B10" s="32" t="n">
        <f aca="false">IF(Répartition!A13="","",Répartition!M13)</f>
        <v>105</v>
      </c>
      <c r="C10" s="21" t="n">
        <v>18</v>
      </c>
      <c r="D10" s="21"/>
      <c r="E10" s="21"/>
      <c r="F10" s="21"/>
      <c r="G10" s="24" t="n">
        <f aca="false">IF(OR(A10="",COUNT(C10:F10)=0),"",SUM(C10:F10))</f>
        <v>18</v>
      </c>
      <c r="H10" s="24" t="n">
        <f aca="false">IF(OR(A10="",COUNT(C10:F10)=0),"",ROUND(B10*((COUNT(C10:F10)&gt;=1)*'Objectif équipe'!$B$14+(COUNT(C10:F10)&gt;=2)*'Objectif équipe'!$B$15+(COUNT(C10:F10)&gt;=3)*'Objectif équipe'!$B$16+(COUNT(C10:F10)&gt;=4)*'Objectif équipe'!$B$17),0))</f>
        <v>23</v>
      </c>
      <c r="I10" s="40" t="n">
        <f aca="false">IF(OR(H10="",H10=0),"",G10/H10)</f>
        <v>0.782608695652174</v>
      </c>
      <c r="J10" s="9" t="str">
        <f aca="false">IF(I10="","",IF(I10&gt;=1.05,"En avance",IF(I10&gt;=0.95,"Dans le rythme",IF(I10&gt;=0.85,"En retard : faire le point avec le vendeur","Écart important : revoir le plan d'action"))))</f>
        <v>Écart important : revoir le plan d'action</v>
      </c>
    </row>
    <row r="11" customFormat="false" ht="27.75" hidden="false" customHeight="true" outlineLevel="0" collapsed="false">
      <c r="A11" s="31" t="str">
        <f aca="false">IF(Répartition!A14="","",Répartition!A14)</f>
        <v>Léa P.</v>
      </c>
      <c r="B11" s="32" t="n">
        <f aca="false">IF(Répartition!A14="","",Répartition!M14)</f>
        <v>115</v>
      </c>
      <c r="C11" s="21" t="n">
        <v>26</v>
      </c>
      <c r="D11" s="21"/>
      <c r="E11" s="21"/>
      <c r="F11" s="21"/>
      <c r="G11" s="24" t="n">
        <f aca="false">IF(OR(A11="",COUNT(C11:F11)=0),"",SUM(C11:F11))</f>
        <v>26</v>
      </c>
      <c r="H11" s="24" t="n">
        <f aca="false">IF(OR(A11="",COUNT(C11:F11)=0),"",ROUND(B11*((COUNT(C11:F11)&gt;=1)*'Objectif équipe'!$B$14+(COUNT(C11:F11)&gt;=2)*'Objectif équipe'!$B$15+(COUNT(C11:F11)&gt;=3)*'Objectif équipe'!$B$16+(COUNT(C11:F11)&gt;=4)*'Objectif équipe'!$B$17),0))</f>
        <v>25</v>
      </c>
      <c r="I11" s="40" t="n">
        <f aca="false">IF(OR(H11="",H11=0),"",G11/H11)</f>
        <v>1.04</v>
      </c>
      <c r="J11" s="9" t="str">
        <f aca="false">IF(I11="","",IF(I11&gt;=1.05,"En avance",IF(I11&gt;=0.95,"Dans le rythme",IF(I11&gt;=0.85,"En retard : faire le point avec le vendeur","Écart important : revoir le plan d'action"))))</f>
        <v>Dans le rythme</v>
      </c>
    </row>
    <row r="12" customFormat="false" ht="27.75" hidden="false" customHeight="true" outlineLevel="0" collapsed="false">
      <c r="A12" s="31" t="str">
        <f aca="false">IF(Répartition!A15="","",Répartition!A15)</f>
        <v>Nathan F.</v>
      </c>
      <c r="B12" s="32" t="n">
        <f aca="false">IF(Répartition!A15="","",Répartition!M15)</f>
        <v>71</v>
      </c>
      <c r="C12" s="21" t="n">
        <v>11</v>
      </c>
      <c r="D12" s="21"/>
      <c r="E12" s="21"/>
      <c r="F12" s="21"/>
      <c r="G12" s="24" t="n">
        <f aca="false">IF(OR(A12="",COUNT(C12:F12)=0),"",SUM(C12:F12))</f>
        <v>11</v>
      </c>
      <c r="H12" s="24" t="n">
        <f aca="false">IF(OR(A12="",COUNT(C12:F12)=0),"",ROUND(B12*((COUNT(C12:F12)&gt;=1)*'Objectif équipe'!$B$14+(COUNT(C12:F12)&gt;=2)*'Objectif équipe'!$B$15+(COUNT(C12:F12)&gt;=3)*'Objectif équipe'!$B$16+(COUNT(C12:F12)&gt;=4)*'Objectif équipe'!$B$17),0))</f>
        <v>16</v>
      </c>
      <c r="I12" s="40" t="n">
        <f aca="false">IF(OR(H12="",H12=0),"",G12/H12)</f>
        <v>0.6875</v>
      </c>
      <c r="J12" s="9" t="str">
        <f aca="false">IF(I12="","",IF(I12&gt;=1.05,"En avance",IF(I12&gt;=0.95,"Dans le rythme",IF(I12&gt;=0.85,"En retard : faire le point avec le vendeur","Écart important : revoir le plan d'action"))))</f>
        <v>Écart important : revoir le plan d'action</v>
      </c>
    </row>
    <row r="13" customFormat="false" ht="27.75" hidden="false" customHeight="true" outlineLevel="0" collapsed="false">
      <c r="A13" s="31" t="str">
        <f aca="false">IF(Répartition!A16="","",Répartition!A16)</f>
        <v/>
      </c>
      <c r="B13" s="32" t="str">
        <f aca="false">IF(Répartition!A16="","",Répartition!M16)</f>
        <v/>
      </c>
      <c r="C13" s="21"/>
      <c r="D13" s="21"/>
      <c r="E13" s="21"/>
      <c r="F13" s="21"/>
      <c r="G13" s="24" t="str">
        <f aca="false">IF(OR(A13="",COUNT(C13:F13)=0),"",SUM(C13:F13))</f>
        <v/>
      </c>
      <c r="H13" s="24" t="str">
        <f aca="false">IF(OR(A13="",COUNT(C13:F13)=0),"",ROUND(B13*((COUNT(C13:F13)&gt;=1)*'Objectif équipe'!$B$14+(COUNT(C13:F13)&gt;=2)*'Objectif équipe'!$B$15+(COUNT(C13:F13)&gt;=3)*'Objectif équipe'!$B$16+(COUNT(C13:F13)&gt;=4)*'Objectif équipe'!$B$17),0))</f>
        <v/>
      </c>
      <c r="I13" s="40" t="str">
        <f aca="false">IF(OR(H13="",H13=0),"",G13/H13)</f>
        <v/>
      </c>
      <c r="J13" s="9" t="str">
        <f aca="false">IF(I13="","",IF(I13&gt;=1.05,"En avance",IF(I13&gt;=0.95,"Dans le rythme",IF(I13&gt;=0.85,"En retard : faire le point avec le vendeur","Écart important : revoir le plan d'action"))))</f>
        <v/>
      </c>
    </row>
    <row r="14" customFormat="false" ht="27.75" hidden="false" customHeight="true" outlineLevel="0" collapsed="false">
      <c r="A14" s="31" t="str">
        <f aca="false">IF(Répartition!A17="","",Répartition!A17)</f>
        <v/>
      </c>
      <c r="B14" s="32" t="str">
        <f aca="false">IF(Répartition!A17="","",Répartition!M17)</f>
        <v/>
      </c>
      <c r="C14" s="21"/>
      <c r="D14" s="21"/>
      <c r="E14" s="21"/>
      <c r="F14" s="21"/>
      <c r="G14" s="24" t="str">
        <f aca="false">IF(OR(A14="",COUNT(C14:F14)=0),"",SUM(C14:F14))</f>
        <v/>
      </c>
      <c r="H14" s="24" t="str">
        <f aca="false">IF(OR(A14="",COUNT(C14:F14)=0),"",ROUND(B14*((COUNT(C14:F14)&gt;=1)*'Objectif équipe'!$B$14+(COUNT(C14:F14)&gt;=2)*'Objectif équipe'!$B$15+(COUNT(C14:F14)&gt;=3)*'Objectif équipe'!$B$16+(COUNT(C14:F14)&gt;=4)*'Objectif équipe'!$B$17),0))</f>
        <v/>
      </c>
      <c r="I14" s="40" t="str">
        <f aca="false">IF(OR(H14="",H14=0),"",G14/H14)</f>
        <v/>
      </c>
      <c r="J14" s="9" t="str">
        <f aca="false">IF(I14="","",IF(I14&gt;=1.05,"En avance",IF(I14&gt;=0.95,"Dans le rythme",IF(I14&gt;=0.85,"En retard : faire le point avec le vendeur","Écart important : revoir le plan d'action"))))</f>
        <v/>
      </c>
    </row>
    <row r="15" customFormat="false" ht="30" hidden="false" customHeight="true" outlineLevel="0" collapsed="false">
      <c r="A15" s="39" t="s">
        <v>156</v>
      </c>
      <c r="B15" s="39"/>
      <c r="C15" s="39"/>
      <c r="D15" s="39"/>
      <c r="E15" s="39"/>
      <c r="F15" s="39"/>
      <c r="G15" s="39"/>
      <c r="H15" s="39"/>
      <c r="I15" s="39"/>
      <c r="J15" s="39"/>
    </row>
    <row r="16" customFormat="false" ht="15" hidden="false" customHeight="false" outlineLevel="0" collapsed="false">
      <c r="A16" s="1"/>
      <c r="B16" s="1"/>
      <c r="C16" s="1"/>
      <c r="D16" s="1"/>
      <c r="E16" s="1"/>
      <c r="F16" s="1"/>
      <c r="G16" s="1"/>
      <c r="H16" s="1"/>
      <c r="I16" s="1"/>
      <c r="J16" s="1"/>
    </row>
    <row r="17" customFormat="false" ht="15" hidden="false" customHeight="false" outlineLevel="0" collapsed="false">
      <c r="A17" s="3" t="s">
        <v>157</v>
      </c>
      <c r="B17" s="1"/>
      <c r="C17" s="1"/>
      <c r="D17" s="1"/>
      <c r="E17" s="1"/>
      <c r="F17" s="1"/>
      <c r="G17" s="1"/>
      <c r="H17" s="1"/>
      <c r="I17" s="1"/>
      <c r="J17" s="1"/>
    </row>
    <row r="18" customFormat="false" ht="30" hidden="false" customHeight="true" outlineLevel="0" collapsed="false">
      <c r="A18" s="39" t="s">
        <v>158</v>
      </c>
      <c r="B18" s="39"/>
      <c r="C18" s="39"/>
      <c r="D18" s="39"/>
      <c r="E18" s="39"/>
      <c r="F18" s="39"/>
      <c r="G18" s="39"/>
      <c r="H18" s="39"/>
      <c r="I18" s="39"/>
      <c r="J18" s="39"/>
    </row>
    <row r="19" customFormat="false" ht="15" hidden="false" customHeight="false" outlineLevel="0" collapsed="false">
      <c r="A19" s="1"/>
      <c r="B19" s="1"/>
      <c r="C19" s="1"/>
      <c r="D19" s="1"/>
      <c r="E19" s="1"/>
      <c r="F19" s="1"/>
      <c r="G19" s="1"/>
      <c r="H19" s="1"/>
      <c r="I19" s="1"/>
      <c r="J19" s="1"/>
    </row>
    <row r="20" customFormat="false" ht="30" hidden="false" customHeight="true" outlineLevel="0" collapsed="false">
      <c r="A20" s="8" t="s">
        <v>159</v>
      </c>
      <c r="B20" s="8" t="s">
        <v>64</v>
      </c>
      <c r="C20" s="8" t="s">
        <v>160</v>
      </c>
      <c r="D20" s="8" t="s">
        <v>161</v>
      </c>
      <c r="E20" s="8" t="s">
        <v>162</v>
      </c>
      <c r="F20" s="8"/>
      <c r="G20" s="8" t="s">
        <v>163</v>
      </c>
      <c r="H20" s="8" t="s">
        <v>164</v>
      </c>
      <c r="I20" s="8" t="s">
        <v>165</v>
      </c>
      <c r="J20" s="8"/>
    </row>
    <row r="21" customFormat="false" ht="27.75" hidden="false" customHeight="true" outlineLevel="0" collapsed="false">
      <c r="A21" s="20" t="s">
        <v>166</v>
      </c>
      <c r="B21" s="20" t="s">
        <v>94</v>
      </c>
      <c r="C21" s="21" t="n">
        <v>105</v>
      </c>
      <c r="D21" s="21" t="n">
        <v>98</v>
      </c>
      <c r="E21" s="25" t="s">
        <v>167</v>
      </c>
      <c r="F21" s="25"/>
      <c r="G21" s="20" t="s">
        <v>166</v>
      </c>
      <c r="H21" s="20" t="s">
        <v>168</v>
      </c>
      <c r="I21" s="20" t="s">
        <v>169</v>
      </c>
      <c r="J21" s="1"/>
    </row>
    <row r="22" customFormat="false" ht="27.75" hidden="false" customHeight="true" outlineLevel="0" collapsed="false">
      <c r="A22" s="20"/>
      <c r="B22" s="20"/>
      <c r="C22" s="21"/>
      <c r="D22" s="21"/>
      <c r="E22" s="25"/>
      <c r="F22" s="25"/>
      <c r="G22" s="20"/>
      <c r="H22" s="20"/>
      <c r="I22" s="20"/>
      <c r="J22" s="1"/>
    </row>
    <row r="23" customFormat="false" ht="27.75" hidden="false" customHeight="true" outlineLevel="0" collapsed="false">
      <c r="A23" s="20"/>
      <c r="B23" s="20"/>
      <c r="C23" s="21"/>
      <c r="D23" s="21"/>
      <c r="E23" s="25"/>
      <c r="F23" s="25"/>
      <c r="G23" s="20"/>
      <c r="H23" s="20"/>
      <c r="I23" s="20"/>
      <c r="J23" s="1"/>
    </row>
    <row r="24" customFormat="false" ht="27.75" hidden="false" customHeight="true" outlineLevel="0" collapsed="false">
      <c r="A24" s="20"/>
      <c r="B24" s="20"/>
      <c r="C24" s="21"/>
      <c r="D24" s="21"/>
      <c r="E24" s="25"/>
      <c r="F24" s="25"/>
      <c r="G24" s="20"/>
      <c r="H24" s="20"/>
      <c r="I24" s="20"/>
      <c r="J24" s="1"/>
    </row>
    <row r="25" customFormat="false" ht="27.75" hidden="false" customHeight="true" outlineLevel="0" collapsed="false">
      <c r="A25" s="20"/>
      <c r="B25" s="20"/>
      <c r="C25" s="21"/>
      <c r="D25" s="21"/>
      <c r="E25" s="25"/>
      <c r="F25" s="25"/>
      <c r="G25" s="20"/>
      <c r="H25" s="20"/>
      <c r="I25" s="20"/>
      <c r="J25" s="1"/>
    </row>
    <row r="26" customFormat="false" ht="27.75" hidden="false" customHeight="true" outlineLevel="0" collapsed="false">
      <c r="A26" s="20"/>
      <c r="B26" s="20"/>
      <c r="C26" s="21"/>
      <c r="D26" s="21"/>
      <c r="E26" s="25"/>
      <c r="F26" s="25"/>
      <c r="G26" s="20"/>
      <c r="H26" s="20"/>
      <c r="I26" s="20"/>
      <c r="J26" s="1"/>
    </row>
    <row r="27" customFormat="false" ht="27.75" hidden="false" customHeight="true" outlineLevel="0" collapsed="false">
      <c r="A27" s="20"/>
      <c r="B27" s="20"/>
      <c r="C27" s="21"/>
      <c r="D27" s="21"/>
      <c r="E27" s="25"/>
      <c r="F27" s="25"/>
      <c r="G27" s="20"/>
      <c r="H27" s="20"/>
      <c r="I27" s="20"/>
      <c r="J27" s="1"/>
    </row>
    <row r="28" customFormat="false" ht="27.75" hidden="false" customHeight="true" outlineLevel="0" collapsed="false">
      <c r="A28" s="20"/>
      <c r="B28" s="20"/>
      <c r="C28" s="21"/>
      <c r="D28" s="21"/>
      <c r="E28" s="25"/>
      <c r="F28" s="25"/>
      <c r="G28" s="20"/>
      <c r="H28" s="20"/>
      <c r="I28" s="20"/>
      <c r="J28" s="1"/>
    </row>
  </sheetData>
  <mergeCells count="10">
    <mergeCell ref="A15:J15"/>
    <mergeCell ref="A18:J18"/>
    <mergeCell ref="E21:F21"/>
    <mergeCell ref="E22:F22"/>
    <mergeCell ref="E23:F23"/>
    <mergeCell ref="E24:F24"/>
    <mergeCell ref="E25:F25"/>
    <mergeCell ref="E26:F26"/>
    <mergeCell ref="E27:F27"/>
    <mergeCell ref="E28:F28"/>
  </mergeCells>
  <conditionalFormatting sqref="J5:J14">
    <cfRule type="expression" priority="2" aboveAverage="0" equalAverage="0" bottom="0" percent="0" rank="0" text="" dxfId="0">
      <formula>LEFT(J5,5)="Écart"</formula>
    </cfRule>
    <cfRule type="expression" priority="3" aboveAverage="0" equalAverage="0" bottom="0" percent="0" rank="0" text="" dxfId="1">
      <formula>LEFT(J5,9)="En retard"</formula>
    </cfRule>
  </conditionalFormatting>
  <dataValidations count="1">
    <dataValidation allowBlank="true" errorStyle="stop" operator="between" showDropDown="false" showErrorMessage="false" showInputMessage="false" sqref="H21:H28" type="list">
      <formula1>"Oui,Non,En attente"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2026-09-30T09:02:28Z</dcterms:created>
  <dc:creator>openpyxl</dc:creator>
  <dc:description/>
  <dc:language>en-US</dc:language>
  <cp:lastModifiedBy/>
  <dcterms:modified xsi:type="dcterms:W3CDTF">2026-09-30T09:02:28Z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