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lucaturco/Desktop/LEAD MAGNETS/TEMPLATES/"/>
    </mc:Choice>
  </mc:AlternateContent>
  <xr:revisionPtr revIDLastSave="0" documentId="13_ncr:1_{FF9834F4-D695-7B4C-95A1-0E2DB5DD1424}" xr6:coauthVersionLast="47" xr6:coauthVersionMax="47" xr10:uidLastSave="{00000000-0000-0000-0000-000000000000}"/>
  <bookViews>
    <workbookView xWindow="0" yWindow="660" windowWidth="29400" windowHeight="17160" tabRatio="500" activeTab="2" xr2:uid="{00000000-000D-0000-FFFF-FFFF00000000}"/>
  </bookViews>
  <sheets>
    <sheet name="Guida" sheetId="1" r:id="rId1"/>
    <sheet name="Impostazioni" sheetId="3" r:id="rId2"/>
    <sheet name="Presenze 2026" sheetId="2" r:id="rId3"/>
  </sheets>
  <definedNames>
    <definedName name="Anno">'Presenze 2026'!$G$6</definedName>
    <definedName name="_xlnm.Print_Area" localSheetId="2">'Presenze 2026'!$A$1:$K$61</definedName>
    <definedName name="Festivita">Impostazioni!$B$7:$B$19</definedName>
    <definedName name="MeseNum">MATCH('Presenze 2026'!$G$5,{"Gennaio";"Febbraio";"Marzo";"Aprile";"Maggio";"Giugno";"Luglio";"Agosto";"Settembre";"Ottobre";"Novembre";"Dicembre"},0)</definedName>
    <definedName name="OreG">'Presenze 2026'!$G$7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" i="3" l="1"/>
  <c r="C18" i="3"/>
  <c r="C17" i="3"/>
  <c r="C16" i="3"/>
  <c r="C15" i="3"/>
  <c r="C14" i="3"/>
  <c r="C13" i="3"/>
  <c r="C12" i="3"/>
  <c r="C11" i="3"/>
  <c r="C10" i="3"/>
  <c r="C9" i="3"/>
  <c r="C8" i="3"/>
  <c r="C7" i="3"/>
  <c r="G52" i="2"/>
  <c r="G51" i="2"/>
  <c r="G50" i="2"/>
  <c r="G49" i="2"/>
  <c r="G46" i="2"/>
  <c r="A41" i="2"/>
  <c r="J41" i="2" s="1"/>
  <c r="A40" i="2"/>
  <c r="G40" i="2" s="1"/>
  <c r="H40" i="2" s="1"/>
  <c r="A39" i="2"/>
  <c r="J39" i="2" s="1"/>
  <c r="A38" i="2"/>
  <c r="G38" i="2" s="1"/>
  <c r="H38" i="2" s="1"/>
  <c r="A37" i="2"/>
  <c r="J37" i="2" s="1"/>
  <c r="A36" i="2"/>
  <c r="G36" i="2" s="1"/>
  <c r="H36" i="2" s="1"/>
  <c r="A35" i="2"/>
  <c r="J35" i="2" s="1"/>
  <c r="A34" i="2"/>
  <c r="G34" i="2" s="1"/>
  <c r="H34" i="2" s="1"/>
  <c r="A33" i="2"/>
  <c r="J33" i="2" s="1"/>
  <c r="A32" i="2"/>
  <c r="G32" i="2" s="1"/>
  <c r="H32" i="2" s="1"/>
  <c r="A31" i="2"/>
  <c r="J31" i="2" s="1"/>
  <c r="A30" i="2"/>
  <c r="G30" i="2" s="1"/>
  <c r="H30" i="2" s="1"/>
  <c r="A29" i="2"/>
  <c r="J29" i="2" s="1"/>
  <c r="A28" i="2"/>
  <c r="G28" i="2" s="1"/>
  <c r="H28" i="2" s="1"/>
  <c r="A27" i="2"/>
  <c r="J27" i="2" s="1"/>
  <c r="A26" i="2"/>
  <c r="G26" i="2" s="1"/>
  <c r="H26" i="2" s="1"/>
  <c r="A25" i="2"/>
  <c r="J25" i="2" s="1"/>
  <c r="A24" i="2"/>
  <c r="G24" i="2" s="1"/>
  <c r="H24" i="2" s="1"/>
  <c r="A23" i="2"/>
  <c r="J23" i="2" s="1"/>
  <c r="A22" i="2"/>
  <c r="G22" i="2" s="1"/>
  <c r="H22" i="2" s="1"/>
  <c r="A21" i="2"/>
  <c r="J21" i="2" s="1"/>
  <c r="A20" i="2"/>
  <c r="G20" i="2" s="1"/>
  <c r="H20" i="2" s="1"/>
  <c r="A19" i="2"/>
  <c r="J19" i="2" s="1"/>
  <c r="A18" i="2"/>
  <c r="G18" i="2" s="1"/>
  <c r="H18" i="2" s="1"/>
  <c r="A17" i="2"/>
  <c r="J17" i="2" s="1"/>
  <c r="A16" i="2"/>
  <c r="G16" i="2" s="1"/>
  <c r="H16" i="2" s="1"/>
  <c r="A15" i="2"/>
  <c r="J15" i="2" s="1"/>
  <c r="A14" i="2"/>
  <c r="G14" i="2" s="1"/>
  <c r="H14" i="2" s="1"/>
  <c r="A13" i="2"/>
  <c r="J13" i="2" s="1"/>
  <c r="A12" i="2"/>
  <c r="G12" i="2" s="1"/>
  <c r="H12" i="2" s="1"/>
  <c r="A11" i="2"/>
  <c r="J11" i="2" s="1"/>
  <c r="J40" i="2" l="1"/>
  <c r="J24" i="2"/>
  <c r="J26" i="2"/>
  <c r="J12" i="2"/>
  <c r="J30" i="2"/>
  <c r="J22" i="2"/>
  <c r="J16" i="2"/>
  <c r="J36" i="2"/>
  <c r="J14" i="2"/>
  <c r="J28" i="2"/>
  <c r="J20" i="2"/>
  <c r="J18" i="2"/>
  <c r="J34" i="2"/>
  <c r="J32" i="2"/>
  <c r="J38" i="2"/>
  <c r="B11" i="2"/>
  <c r="B13" i="2"/>
  <c r="B15" i="2"/>
  <c r="B17" i="2"/>
  <c r="B19" i="2"/>
  <c r="B21" i="2"/>
  <c r="B23" i="2"/>
  <c r="B25" i="2"/>
  <c r="B27" i="2"/>
  <c r="B29" i="2"/>
  <c r="B31" i="2"/>
  <c r="B33" i="2"/>
  <c r="B35" i="2"/>
  <c r="B37" i="2"/>
  <c r="B39" i="2"/>
  <c r="B41" i="2"/>
  <c r="G11" i="2"/>
  <c r="G13" i="2"/>
  <c r="H13" i="2" s="1"/>
  <c r="G15" i="2"/>
  <c r="H15" i="2" s="1"/>
  <c r="G17" i="2"/>
  <c r="H17" i="2" s="1"/>
  <c r="G19" i="2"/>
  <c r="H19" i="2" s="1"/>
  <c r="G21" i="2"/>
  <c r="H21" i="2" s="1"/>
  <c r="G23" i="2"/>
  <c r="H23" i="2" s="1"/>
  <c r="G25" i="2"/>
  <c r="H25" i="2" s="1"/>
  <c r="G27" i="2"/>
  <c r="H27" i="2" s="1"/>
  <c r="G29" i="2"/>
  <c r="H29" i="2" s="1"/>
  <c r="G31" i="2"/>
  <c r="H31" i="2" s="1"/>
  <c r="G33" i="2"/>
  <c r="H33" i="2" s="1"/>
  <c r="G35" i="2"/>
  <c r="H35" i="2" s="1"/>
  <c r="G37" i="2"/>
  <c r="H37" i="2" s="1"/>
  <c r="G39" i="2"/>
  <c r="H39" i="2" s="1"/>
  <c r="G41" i="2"/>
  <c r="H41" i="2" s="1"/>
  <c r="B12" i="2"/>
  <c r="B14" i="2"/>
  <c r="B16" i="2"/>
  <c r="B18" i="2"/>
  <c r="B20" i="2"/>
  <c r="B22" i="2"/>
  <c r="B24" i="2"/>
  <c r="B26" i="2"/>
  <c r="B28" i="2"/>
  <c r="B30" i="2"/>
  <c r="B32" i="2"/>
  <c r="B34" i="2"/>
  <c r="B36" i="2"/>
  <c r="B38" i="2"/>
  <c r="B40" i="2"/>
  <c r="J42" i="2" l="1"/>
  <c r="G45" i="2"/>
  <c r="G42" i="2"/>
  <c r="H11" i="2"/>
  <c r="H42" i="2" s="1"/>
  <c r="G48" i="2" s="1"/>
  <c r="G53" i="2" l="1"/>
  <c r="G47" i="2"/>
</calcChain>
</file>

<file path=xl/sharedStrings.xml><?xml version="1.0" encoding="utf-8"?>
<sst xmlns="http://schemas.openxmlformats.org/spreadsheetml/2006/main" count="111" uniqueCount="103">
  <si>
    <t>Come funziona questo foglio</t>
  </si>
  <si>
    <t>1</t>
  </si>
  <si>
    <t>Intestazione</t>
  </si>
  <si>
    <t>Compila azienda, dipendente e responsabile. Scegli il mese dal menu a tendina e imposta le ore della giornata lavorativa (di solito 8).</t>
  </si>
  <si>
    <t>2</t>
  </si>
  <si>
    <t>Orari</t>
  </si>
  <si>
    <t>Per ogni giorno inserisci entrata e uscita di mattina e pomeriggio, nel formato 09:00. Se lavori su turno unico, usa solo le colonne della mattina.</t>
  </si>
  <si>
    <t>3</t>
  </si>
  <si>
    <t>Assenze</t>
  </si>
  <si>
    <t>Nei giorni di assenza scegli un codice dal menu (F, F5, P, P5, M, CG, 104, T): la cella si colora e le ore di assenza si calcolano da sole.</t>
  </si>
  <si>
    <t>4</t>
  </si>
  <si>
    <t>Riepilogo e firma</t>
  </si>
  <si>
    <t>Consigli pratici</t>
  </si>
  <si>
    <t>• Un file per dipendente, oppure duplica il foglio Presenze (tasto destro sulla linguetta → Sposta o copia) per ogni persona o per ogni mese da archiviare.</t>
  </si>
  <si>
    <t>• Lo straordinario è tutto ciò che supera le ore giornaliere impostate. Le maggiorazioni (notturno, festivo) dipendono dal CCNL: annotale nella colonna Note.</t>
  </si>
  <si>
    <t>• Il saldo ore confronta lavorato + assenze retribuite con le ore teoriche del mese: se è negativo si colora di rosso.</t>
  </si>
  <si>
    <t>• Le festività si gestiscono nel foglio Impostazioni, Santo Patrono incluso.</t>
  </si>
  <si>
    <t>Le presenze su Excel funzionano. Fino a un certo punto.</t>
  </si>
  <si>
    <t>Con Jet HR timbrature, assenze e straordinari finiscono dritti in busta paga, senza ricopiare nulla. Scopri come su jethr.com</t>
  </si>
  <si>
    <t>Foglio presenze mensile</t>
  </si>
  <si>
    <t>Azienda</t>
  </si>
  <si>
    <t>La tua azienda S.r.l.</t>
  </si>
  <si>
    <t>Mese</t>
  </si>
  <si>
    <t>Matricola</t>
  </si>
  <si>
    <t>0042</t>
  </si>
  <si>
    <t>Dipendente</t>
  </si>
  <si>
    <t>Giulia Bianchi</t>
  </si>
  <si>
    <t>Anno</t>
  </si>
  <si>
    <t>Responsabile</t>
  </si>
  <si>
    <t>Marco Verdi</t>
  </si>
  <si>
    <t>Mansione</t>
  </si>
  <si>
    <t>Marketing Specialist</t>
  </si>
  <si>
    <t>Ore/giorno</t>
  </si>
  <si>
    <t>Contratto</t>
  </si>
  <si>
    <t>Data</t>
  </si>
  <si>
    <t>Giorno</t>
  </si>
  <si>
    <t>Mattina</t>
  </si>
  <si>
    <t>Pomeriggio</t>
  </si>
  <si>
    <t>Ore
lavorate</t>
  </si>
  <si>
    <t>di cui
straordinario</t>
  </si>
  <si>
    <t>Assenza
(codice)</t>
  </si>
  <si>
    <t>Ore
assenza</t>
  </si>
  <si>
    <t>Note</t>
  </si>
  <si>
    <t>Entrata</t>
  </si>
  <si>
    <t>Uscita</t>
  </si>
  <si>
    <t>F</t>
  </si>
  <si>
    <t>Totali del mese</t>
  </si>
  <si>
    <t>Riepilogo per la busta paga</t>
  </si>
  <si>
    <t>Giorni lavorati</t>
  </si>
  <si>
    <t>Ore teoriche del mese (lun–ven non festivi × ore giornaliere)</t>
  </si>
  <si>
    <t>Ferie (gg)</t>
  </si>
  <si>
    <t>Permessi/ROL (h)</t>
  </si>
  <si>
    <t>Malattia (gg)</t>
  </si>
  <si>
    <t>Altre assenze (gg)</t>
  </si>
  <si>
    <t>Saldo ore del mese (lavorate + assenze − teoriche)</t>
  </si>
  <si>
    <t>Firma del dipendente</t>
  </si>
  <si>
    <t>Firma del responsabile</t>
  </si>
  <si>
    <t>Impostazioni</t>
  </si>
  <si>
    <t>Festività 2026</t>
  </si>
  <si>
    <t>Codici assenza</t>
  </si>
  <si>
    <t>Festività</t>
  </si>
  <si>
    <t>Ferie — giornata intera</t>
  </si>
  <si>
    <t>Capodanno</t>
  </si>
  <si>
    <t>F5</t>
  </si>
  <si>
    <t>Ferie — mezza giornata</t>
  </si>
  <si>
    <t>Epifania</t>
  </si>
  <si>
    <t>P</t>
  </si>
  <si>
    <t>Permesso/ROL — giornata intera</t>
  </si>
  <si>
    <t>Pasqua</t>
  </si>
  <si>
    <t>P5</t>
  </si>
  <si>
    <t>Permesso/ROL — mezza giornata</t>
  </si>
  <si>
    <t>Lunedì dell'Angelo</t>
  </si>
  <si>
    <t>M</t>
  </si>
  <si>
    <t>Malattia</t>
  </si>
  <si>
    <t>Festa della Liberazione</t>
  </si>
  <si>
    <t>CG</t>
  </si>
  <si>
    <t>Congedo (parentale, matrimoniale…)</t>
  </si>
  <si>
    <t>Festa del Lavoro</t>
  </si>
  <si>
    <t>104</t>
  </si>
  <si>
    <t>Permesso Legge 104</t>
  </si>
  <si>
    <t>Festa della Repubblica</t>
  </si>
  <si>
    <t>T</t>
  </si>
  <si>
    <t>Trasferta (le ore si segnano normalmente)</t>
  </si>
  <si>
    <t>Ferragosto</t>
  </si>
  <si>
    <t>Weekend (evidenziati in automatico)</t>
  </si>
  <si>
    <t>Ognissanti</t>
  </si>
  <si>
    <t>Festività (evidenziati in automatico)</t>
  </si>
  <si>
    <t>Immacolata Concezione</t>
  </si>
  <si>
    <t>Natale</t>
  </si>
  <si>
    <t>Santo Stefano</t>
  </si>
  <si>
    <t>Le date qui sotto vengono evidenziate automaticamente nel Foglio Presenza. Modifica il Santo Patrono con quello del tuo Comune.</t>
  </si>
  <si>
    <t>Santo Patrono - modifica con quello del tuo Comune</t>
  </si>
  <si>
    <t>Qui i codici assenza da inserire nel foglio "Presenze"</t>
  </si>
  <si>
    <t>Compila le celle gialle. Orari nel formato 09:00. Ore, straordinari e assenze si calcolano da soli. I primi giorni sono compilati come esempio.</t>
  </si>
  <si>
    <t>Full-time - CCNL Commercio</t>
  </si>
  <si>
    <t>Ore di straordinario (tra quelle lavorate totali)</t>
  </si>
  <si>
    <t>Ore lavorate totali</t>
  </si>
  <si>
    <t>Chiusura campagna - 1,5 h straordinario</t>
  </si>
  <si>
    <t>In fondo trovi i totali per la busta paga (ore teoriche, lavorate, straordinari, ferie, permessi) e il saldo del mese.</t>
  </si>
  <si>
    <t>Questo foglio consente di gestire le presenze mensili del personale. La selezione del mese aggiorna automaticamente il calendario, incluse le festività italiane; l'inserimento degli orari di entrata e uscita genera il calcolo di ore lavorate, straordinari e assenze</t>
  </si>
  <si>
    <t>Marzo</t>
  </si>
  <si>
    <t>Il presente documento è fornito a solo scopo informativo e non costituisce consulenza professionale. I calcoli hanno valore indicativo e vanno verificati in base al CCNL applicato; Jet HR non assume alcuna responsabilità per l'uso del documento.</t>
  </si>
  <si>
    <t>Il template usail font Wix Madefor (il carattere di Jet HR), gratuito su Google Fonts: fonts.google.com/specimen/Wix+Madefor+Display. Se il font non è installato, Excel applicherà automaticamente un font di sistema sostitutivo, senza compromettere il corretto funzionamento del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</si>
</sst>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dd/mm/yyyy"/>
    <numFmt numFmtId="166" formatCode="0.0"/>
  </numFmts>
  <fonts count="32" x14ac:knownFonts="1">
    <font>
      <sz val="11"/>
      <color theme="1"/>
      <name val="Calibri"/>
      <family val="2"/>
      <charset val="1"/>
    </font>
    <font>
      <b/>
      <sz val="20"/>
      <color rgb="FFFFFFFF"/>
      <name val="Wix Madefor Display"/>
      <family val="2"/>
    </font>
    <font>
      <b/>
      <sz val="14"/>
      <color rgb="FF11150A"/>
      <name val="Wix Madefor Display"/>
      <family val="2"/>
    </font>
    <font>
      <b/>
      <sz val="12"/>
      <color rgb="FF11150A"/>
      <name val="Wix Madefor Display"/>
      <family val="2"/>
    </font>
    <font>
      <b/>
      <sz val="13"/>
      <color rgb="FFFFFFFF"/>
      <name val="Wix Madefor Display"/>
      <family val="2"/>
    </font>
    <font>
      <b/>
      <sz val="16"/>
      <color rgb="FFFFFFFF"/>
      <name val="Wix Madefor Display"/>
      <family val="2"/>
    </font>
    <font>
      <b/>
      <sz val="10"/>
      <color rgb="FF11150A"/>
      <name val="Wix Madefor Display"/>
      <family val="2"/>
    </font>
    <font>
      <b/>
      <sz val="11"/>
      <color rgb="FF11150A"/>
      <name val="Wix Madefor Display"/>
      <family val="2"/>
    </font>
    <font>
      <sz val="11"/>
      <color theme="1"/>
      <name val="Wix Madefor Display"/>
      <family val="2"/>
    </font>
    <font>
      <sz val="10"/>
      <color rgb="FF11150A"/>
      <name val="Wix Madefor Display"/>
      <family val="2"/>
    </font>
    <font>
      <sz val="9.5"/>
      <color rgb="FF585B54"/>
      <name val="Wix Madefor Display"/>
      <family val="2"/>
    </font>
    <font>
      <sz val="10"/>
      <color rgb="FFE7E8E7"/>
      <name val="Wix Madefor Display"/>
      <family val="2"/>
    </font>
    <font>
      <sz val="10"/>
      <color theme="1" tint="0.34998626667073579"/>
      <name val="Wix Madefor Display"/>
      <family val="2"/>
    </font>
    <font>
      <i/>
      <sz val="9"/>
      <color rgb="FF888A85"/>
      <name val="Wix Madefor Display"/>
      <family val="2"/>
    </font>
    <font>
      <b/>
      <sz val="9"/>
      <color rgb="FFFFFFFF"/>
      <name val="Wix Madefor Display"/>
      <family val="2"/>
    </font>
    <font>
      <sz val="9.5"/>
      <color rgb="FF11150A"/>
      <name val="Wix Madefor Display"/>
      <family val="2"/>
    </font>
    <font>
      <sz val="10"/>
      <color rgb="FF888A85"/>
      <name val="Wix Madefor Display"/>
      <family val="2"/>
    </font>
    <font>
      <b/>
      <sz val="10"/>
      <color rgb="FF585B54"/>
      <name val="Wix Madefor Display"/>
      <family val="2"/>
    </font>
    <font>
      <i/>
      <sz val="9.5"/>
      <color rgb="FF888A85"/>
      <name val="Wix Madefor Display"/>
      <family val="2"/>
    </font>
    <font>
      <i/>
      <sz val="9"/>
      <color rgb="FF585B54"/>
      <name val="Wix Madefor Display"/>
      <family val="2"/>
    </font>
    <font>
      <b/>
      <sz val="9"/>
      <color rgb="FF585B54"/>
      <name val="Wix Madefor Display"/>
      <family val="2"/>
    </font>
    <font>
      <sz val="10"/>
      <color rgb="FF1F1F1F"/>
      <name val="Wix Madefor Display"/>
      <family val="2"/>
    </font>
    <font>
      <b/>
      <sz val="8.5"/>
      <color rgb="FFFFFFFF"/>
      <name val="Wix Madefor Display"/>
      <family val="2"/>
    </font>
    <font>
      <b/>
      <sz val="8"/>
      <color rgb="FFE7E8E7"/>
      <name val="Wix Madefor Display"/>
      <family val="2"/>
    </font>
    <font>
      <sz val="9"/>
      <color rgb="FF11150A"/>
      <name val="Wix Madefor Display"/>
      <family val="2"/>
    </font>
    <font>
      <sz val="9"/>
      <color rgb="FF888A85"/>
      <name val="Wix Madefor Display"/>
      <family val="2"/>
    </font>
    <font>
      <b/>
      <sz val="9"/>
      <color rgb="FF11150A"/>
      <name val="Wix Madefor Display"/>
      <family val="2"/>
    </font>
    <font>
      <sz val="9"/>
      <color rgb="FF1F1F1F"/>
      <name val="Wix Madefor Display"/>
      <family val="2"/>
    </font>
    <font>
      <b/>
      <sz val="9.5"/>
      <color rgb="FF11150A"/>
      <name val="Wix Madefor Display"/>
      <family val="2"/>
    </font>
    <font>
      <b/>
      <sz val="10"/>
      <color theme="1" tint="0.499984740745262"/>
      <name val="Wix Madefor Display"/>
      <family val="2"/>
    </font>
    <font>
      <b/>
      <sz val="10"/>
      <color theme="1"/>
      <name val="Wix Madefor Display"/>
      <family val="2"/>
    </font>
    <font>
      <i/>
      <sz val="8"/>
      <color rgb="FF888A85"/>
      <name val="Wix Madefor Display"/>
      <family val="2"/>
    </font>
  </fonts>
  <fills count="17">
    <fill>
      <patternFill patternType="none"/>
    </fill>
    <fill>
      <patternFill patternType="gray125"/>
    </fill>
    <fill>
      <patternFill patternType="solid">
        <fgColor rgb="FF11150A"/>
        <bgColor rgb="FF1F1F1F"/>
      </patternFill>
    </fill>
    <fill>
      <patternFill patternType="solid">
        <fgColor rgb="FFDFEB57"/>
        <bgColor rgb="FFFFFF00"/>
      </patternFill>
    </fill>
    <fill>
      <patternFill patternType="solid">
        <fgColor rgb="FFFFF9DB"/>
        <bgColor rgb="FFF6F9CF"/>
      </patternFill>
    </fill>
    <fill>
      <patternFill patternType="solid">
        <fgColor rgb="FF585B54"/>
        <bgColor rgb="FF333399"/>
      </patternFill>
    </fill>
    <fill>
      <patternFill patternType="solid">
        <fgColor rgb="FFF4F4F3"/>
        <bgColor rgb="FFE2F0F7"/>
      </patternFill>
    </fill>
    <fill>
      <patternFill patternType="solid">
        <fgColor rgb="FFF6F9CF"/>
        <bgColor rgb="FFFFF9DB"/>
      </patternFill>
    </fill>
    <fill>
      <patternFill patternType="solid">
        <fgColor rgb="FFBFDDEB"/>
        <bgColor rgb="FFCBE5C6"/>
      </patternFill>
    </fill>
    <fill>
      <patternFill patternType="solid">
        <fgColor rgb="FFE2F0F7"/>
        <bgColor rgb="FFE7E8E7"/>
      </patternFill>
    </fill>
    <fill>
      <patternFill patternType="solid">
        <fgColor rgb="FFF2C7BD"/>
        <bgColor rgb="FFDCCDEE"/>
      </patternFill>
    </fill>
    <fill>
      <patternFill patternType="solid">
        <fgColor rgb="FFDCCDEE"/>
        <bgColor rgb="FFBFDDEB"/>
      </patternFill>
    </fill>
    <fill>
      <patternFill patternType="solid">
        <fgColor rgb="FFCBE5C6"/>
        <bgColor rgb="FFBFDDEB"/>
      </patternFill>
    </fill>
    <fill>
      <patternFill patternType="solid">
        <fgColor rgb="FFE7E8E7"/>
        <bgColor rgb="FFE2F0F7"/>
      </patternFill>
    </fill>
    <fill>
      <patternFill patternType="solid">
        <fgColor rgb="FFB8B9B6"/>
        <bgColor rgb="FFDCCDEE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1F1F1F"/>
      </patternFill>
    </fill>
  </fills>
  <borders count="5">
    <border>
      <left/>
      <right/>
      <top/>
      <bottom/>
      <diagonal/>
    </border>
    <border>
      <left style="thin">
        <color rgb="FFE7E8E7"/>
      </left>
      <right/>
      <top style="thin">
        <color rgb="FFE7E8E7"/>
      </top>
      <bottom style="thin">
        <color rgb="FFE7E8E7"/>
      </bottom>
      <diagonal/>
    </border>
    <border>
      <left style="thin">
        <color rgb="FFE7E8E7"/>
      </left>
      <right style="thin">
        <color rgb="FFE7E8E7"/>
      </right>
      <top style="thin">
        <color rgb="FFE7E8E7"/>
      </top>
      <bottom style="thin">
        <color rgb="FFE7E8E7"/>
      </bottom>
      <diagonal/>
    </border>
    <border>
      <left/>
      <right/>
      <top/>
      <bottom style="thin">
        <color rgb="FF888A85"/>
      </bottom>
      <diagonal/>
    </border>
    <border>
      <left/>
      <right/>
      <top/>
      <bottom style="thin">
        <color rgb="FFE7E8E7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8" fillId="2" borderId="0" xfId="0" applyFont="1" applyFill="1"/>
    <xf numFmtId="0" fontId="8" fillId="0" borderId="0" xfId="0" applyFont="1"/>
    <xf numFmtId="0" fontId="7" fillId="0" borderId="0" xfId="0" applyFont="1" applyAlignment="1">
      <alignment vertical="top" wrapText="1"/>
    </xf>
    <xf numFmtId="0" fontId="8" fillId="15" borderId="0" xfId="0" applyFont="1" applyFill="1"/>
    <xf numFmtId="0" fontId="8" fillId="16" borderId="0" xfId="0" applyFont="1" applyFill="1"/>
    <xf numFmtId="0" fontId="4" fillId="16" borderId="0" xfId="0" applyFont="1" applyFill="1" applyAlignment="1">
      <alignment vertical="center"/>
    </xf>
    <xf numFmtId="0" fontId="14" fillId="5" borderId="2" xfId="0" applyFont="1" applyFill="1" applyBorder="1"/>
    <xf numFmtId="0" fontId="6" fillId="3" borderId="2" xfId="0" applyFont="1" applyFill="1" applyBorder="1" applyAlignment="1">
      <alignment horizontal="center"/>
    </xf>
    <xf numFmtId="0" fontId="15" fillId="0" borderId="0" xfId="0" applyFont="1"/>
    <xf numFmtId="0" fontId="16" fillId="0" borderId="2" xfId="0" applyFont="1" applyBorder="1"/>
    <xf numFmtId="0" fontId="9" fillId="0" borderId="2" xfId="0" applyFont="1" applyBorder="1"/>
    <xf numFmtId="0" fontId="6" fillId="7" borderId="2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0" fontId="6" fillId="12" borderId="2" xfId="0" applyFont="1" applyFill="1" applyBorder="1" applyAlignment="1">
      <alignment horizontal="center"/>
    </xf>
    <xf numFmtId="0" fontId="17" fillId="13" borderId="2" xfId="0" applyFont="1" applyFill="1" applyBorder="1" applyAlignment="1">
      <alignment horizontal="center"/>
    </xf>
    <xf numFmtId="0" fontId="8" fillId="13" borderId="2" xfId="0" applyFont="1" applyFill="1" applyBorder="1"/>
    <xf numFmtId="0" fontId="18" fillId="0" borderId="0" xfId="0" applyFont="1"/>
    <xf numFmtId="0" fontId="8" fillId="14" borderId="2" xfId="0" applyFont="1" applyFill="1" applyBorder="1"/>
    <xf numFmtId="0" fontId="6" fillId="4" borderId="2" xfId="0" applyFont="1" applyFill="1" applyBorder="1"/>
    <xf numFmtId="165" fontId="9" fillId="4" borderId="2" xfId="0" applyNumberFormat="1" applyFont="1" applyFill="1" applyBorder="1" applyAlignment="1">
      <alignment horizontal="left"/>
    </xf>
    <xf numFmtId="165" fontId="9" fillId="3" borderId="2" xfId="0" applyNumberFormat="1" applyFont="1" applyFill="1" applyBorder="1" applyAlignment="1">
      <alignment horizontal="left"/>
    </xf>
    <xf numFmtId="0" fontId="13" fillId="0" borderId="0" xfId="0" applyFont="1"/>
    <xf numFmtId="0" fontId="20" fillId="0" borderId="0" xfId="0" applyFont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164" fontId="24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20" fontId="21" fillId="4" borderId="2" xfId="0" applyNumberFormat="1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left" vertical="center"/>
    </xf>
    <xf numFmtId="0" fontId="8" fillId="3" borderId="0" xfId="0" applyFont="1" applyFill="1"/>
    <xf numFmtId="0" fontId="28" fillId="0" borderId="0" xfId="0" applyFont="1" applyAlignment="1">
      <alignment horizontal="left" vertical="center"/>
    </xf>
    <xf numFmtId="166" fontId="26" fillId="0" borderId="2" xfId="0" applyNumberFormat="1" applyFont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center" vertical="center"/>
    </xf>
    <xf numFmtId="166" fontId="24" fillId="0" borderId="2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19" fillId="0" borderId="0" xfId="0" applyFont="1"/>
    <xf numFmtId="0" fontId="21" fillId="4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" fontId="21" fillId="4" borderId="1" xfId="0" applyNumberFormat="1" applyFont="1" applyFill="1" applyBorder="1" applyAlignment="1">
      <alignment horizontal="center" vertical="center"/>
    </xf>
    <xf numFmtId="166" fontId="21" fillId="4" borderId="1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right" vertical="center"/>
    </xf>
    <xf numFmtId="0" fontId="7" fillId="0" borderId="0" xfId="0" applyFont="1"/>
    <xf numFmtId="0" fontId="15" fillId="0" borderId="0" xfId="0" applyFont="1" applyAlignment="1">
      <alignment horizontal="left" vertical="center"/>
    </xf>
    <xf numFmtId="166" fontId="6" fillId="6" borderId="2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166" fontId="6" fillId="7" borderId="2" xfId="0" applyNumberFormat="1" applyFont="1" applyFill="1" applyBorder="1" applyAlignment="1">
      <alignment horizontal="center" vertical="center"/>
    </xf>
    <xf numFmtId="0" fontId="20" fillId="0" borderId="0" xfId="0" applyFont="1"/>
    <xf numFmtId="0" fontId="8" fillId="0" borderId="3" xfId="0" applyFont="1" applyBorder="1"/>
    <xf numFmtId="0" fontId="2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1" fillId="16" borderId="0" xfId="0" applyFont="1" applyFill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30" fillId="0" borderId="0" xfId="0" applyFont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top" wrapText="1"/>
    </xf>
  </cellXfs>
  <cellStyles count="1">
    <cellStyle name="Normale" xfId="0" builtinId="0"/>
  </cellStyles>
  <dxfs count="12">
    <dxf>
      <font>
        <b/>
        <sz val="9"/>
        <color rgb="FF585B54"/>
        <name val="Wix Madefor Text"/>
        <charset val="1"/>
      </font>
      <fill>
        <patternFill>
          <bgColor rgb="FFE7E8E7"/>
        </patternFill>
      </fill>
    </dxf>
    <dxf>
      <font>
        <b/>
        <sz val="9"/>
        <color rgb="FF11150A"/>
        <name val="Wix Madefor Text"/>
        <charset val="1"/>
      </font>
      <fill>
        <patternFill>
          <bgColor rgb="FFCBE5C6"/>
        </patternFill>
      </fill>
    </dxf>
    <dxf>
      <font>
        <b/>
        <sz val="9"/>
        <color rgb="FF11150A"/>
        <name val="Wix Madefor Text"/>
        <charset val="1"/>
      </font>
      <fill>
        <patternFill>
          <bgColor rgb="FFDCCDEE"/>
        </patternFill>
      </fill>
    </dxf>
    <dxf>
      <font>
        <b/>
        <sz val="9"/>
        <color rgb="FF11150A"/>
        <name val="Wix Madefor Text"/>
        <charset val="1"/>
      </font>
      <fill>
        <patternFill>
          <bgColor rgb="FFF2C7BD"/>
        </patternFill>
      </fill>
    </dxf>
    <dxf>
      <font>
        <b/>
        <sz val="9"/>
        <color rgb="FF11150A"/>
        <name val="Wix Madefor Text"/>
        <charset val="1"/>
      </font>
      <fill>
        <patternFill>
          <bgColor rgb="FFE2F0F7"/>
        </patternFill>
      </fill>
    </dxf>
    <dxf>
      <font>
        <b/>
        <sz val="9"/>
        <color rgb="FF11150A"/>
        <name val="Wix Madefor Text"/>
        <charset val="1"/>
      </font>
      <fill>
        <patternFill>
          <bgColor rgb="FFBFDDEB"/>
        </patternFill>
      </fill>
    </dxf>
    <dxf>
      <font>
        <b/>
        <sz val="9"/>
        <color rgb="FF11150A"/>
        <name val="Wix Madefor Text"/>
        <charset val="1"/>
      </font>
      <fill>
        <patternFill>
          <bgColor rgb="FFF6F9CF"/>
        </patternFill>
      </fill>
    </dxf>
    <dxf>
      <font>
        <b/>
        <sz val="9"/>
        <color rgb="FF11150A"/>
        <name val="Wix Madefor Text"/>
        <charset val="1"/>
      </font>
      <fill>
        <patternFill>
          <bgColor rgb="FFDFEB57"/>
        </patternFill>
      </fill>
    </dxf>
    <dxf>
      <font>
        <b/>
        <sz val="9"/>
        <color rgb="FF11150A"/>
        <name val="Wix Madefor Text"/>
        <charset val="1"/>
      </font>
      <fill>
        <patternFill>
          <bgColor rgb="FFF6F9CF"/>
        </patternFill>
      </fill>
    </dxf>
    <dxf>
      <font>
        <b/>
        <sz val="10"/>
        <color rgb="FFC0392B"/>
        <name val="Wix Madefor Text"/>
        <charset val="1"/>
      </font>
    </dxf>
    <dxf>
      <fill>
        <patternFill>
          <bgColor rgb="FFE7E8E7"/>
        </patternFill>
      </fill>
    </dxf>
    <dxf>
      <fill>
        <patternFill>
          <bgColor rgb="FFB8B9B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DFEB57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9B6"/>
      <rgbColor rgb="FF888A85"/>
      <rgbColor rgb="FF9999FF"/>
      <rgbColor rgb="FF993366"/>
      <rgbColor rgb="FFFFF9DB"/>
      <rgbColor rgb="FFE2F0F7"/>
      <rgbColor rgb="FF660066"/>
      <rgbColor rgb="FFFF8080"/>
      <rgbColor rgb="FF0066CC"/>
      <rgbColor rgb="FFDCCD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4F3"/>
      <rgbColor rgb="FFCBE5C6"/>
      <rgbColor rgb="FFF6F9CF"/>
      <rgbColor rgb="FFBFDDEB"/>
      <rgbColor rgb="FFE7E8E7"/>
      <rgbColor rgb="FFCC99FF"/>
      <rgbColor rgb="FFF2C7BD"/>
      <rgbColor rgb="FF3366FF"/>
      <rgbColor rgb="FF33CCCC"/>
      <rgbColor rgb="FF99CC00"/>
      <rgbColor rgb="FFFFCC00"/>
      <rgbColor rgb="FFFF9900"/>
      <rgbColor rgb="FFFF6600"/>
      <rgbColor rgb="FF585B54"/>
      <rgbColor rgb="FF969696"/>
      <rgbColor rgb="FF003366"/>
      <rgbColor rgb="FF339966"/>
      <rgbColor rgb="FF11150A"/>
      <rgbColor rgb="FF333300"/>
      <rgbColor rgb="FFC0392B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687049</xdr:colOff>
      <xdr:row>1</xdr:row>
      <xdr:rowOff>111039</xdr:rowOff>
    </xdr:from>
    <xdr:to>
      <xdr:col>5</xdr:col>
      <xdr:colOff>667754</xdr:colOff>
      <xdr:row>1</xdr:row>
      <xdr:rowOff>310813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681FE1D-25E5-C941-A45C-856E581E8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71694" y="353935"/>
          <a:ext cx="716333" cy="199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524312</xdr:colOff>
      <xdr:row>0</xdr:row>
      <xdr:rowOff>203900</xdr:rowOff>
    </xdr:from>
    <xdr:to>
      <xdr:col>10</xdr:col>
      <xdr:colOff>564865</xdr:colOff>
      <xdr:row>1</xdr:row>
      <xdr:rowOff>100738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76B3E26-09B7-2C4C-AFDD-D5B01705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92110" y="203900"/>
          <a:ext cx="716333" cy="1997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1653397</xdr:colOff>
      <xdr:row>0</xdr:row>
      <xdr:rowOff>215660</xdr:rowOff>
    </xdr:from>
    <xdr:to>
      <xdr:col>10</xdr:col>
      <xdr:colOff>2369730</xdr:colOff>
      <xdr:row>1</xdr:row>
      <xdr:rowOff>111912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6D2AAD4-54CB-B94C-815C-B91F931EA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81384" y="215660"/>
          <a:ext cx="716333" cy="199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jethr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FEB57"/>
  </sheetPr>
  <dimension ref="A1:F44"/>
  <sheetViews>
    <sheetView showGridLines="0" topLeftCell="A6" zoomScale="125" zoomScaleNormal="100" workbookViewId="0">
      <selection activeCell="B44" sqref="B44:F44"/>
    </sheetView>
  </sheetViews>
  <sheetFormatPr baseColWidth="10" defaultColWidth="8.6640625" defaultRowHeight="15" x14ac:dyDescent="0.2"/>
  <cols>
    <col min="1" max="1" width="3" style="3" customWidth="1"/>
    <col min="2" max="2" width="8" style="3" customWidth="1"/>
    <col min="3" max="3" width="92" style="3" customWidth="1"/>
    <col min="4" max="6" width="9.6640625" style="3" customWidth="1"/>
    <col min="7" max="16384" width="8.6640625" style="3"/>
  </cols>
  <sheetData>
    <row r="1" spans="1:6" ht="19.5" customHeight="1" x14ac:dyDescent="0.2">
      <c r="A1" s="2"/>
      <c r="B1" s="55" t="s">
        <v>19</v>
      </c>
      <c r="C1" s="55"/>
      <c r="D1" s="55"/>
      <c r="E1" s="55"/>
      <c r="F1" s="55"/>
    </row>
    <row r="2" spans="1:6" ht="30" customHeight="1" x14ac:dyDescent="0.2">
      <c r="A2" s="2"/>
      <c r="B2" s="55"/>
      <c r="C2" s="55"/>
      <c r="D2" s="55"/>
      <c r="E2" s="55"/>
      <c r="F2" s="55"/>
    </row>
    <row r="3" spans="1:6" ht="19.5" customHeight="1" x14ac:dyDescent="0.2">
      <c r="A3" s="2"/>
      <c r="B3" s="55"/>
      <c r="C3" s="55"/>
      <c r="D3" s="55"/>
      <c r="E3" s="55"/>
      <c r="F3" s="55"/>
    </row>
    <row r="5" spans="1:6" ht="20" customHeight="1" x14ac:dyDescent="0.2">
      <c r="B5" s="54" t="s">
        <v>0</v>
      </c>
      <c r="C5" s="54"/>
      <c r="D5" s="54"/>
      <c r="E5" s="54"/>
      <c r="F5" s="54"/>
    </row>
    <row r="6" spans="1:6" ht="34" customHeight="1" x14ac:dyDescent="0.2">
      <c r="B6" s="56" t="s">
        <v>99</v>
      </c>
      <c r="C6" s="56"/>
      <c r="D6" s="56"/>
      <c r="E6" s="56"/>
      <c r="F6" s="56"/>
    </row>
    <row r="8" spans="1:6" ht="16" customHeight="1" x14ac:dyDescent="0.2">
      <c r="B8" s="57" t="s">
        <v>1</v>
      </c>
      <c r="C8" s="4" t="s">
        <v>2</v>
      </c>
    </row>
    <row r="9" spans="1:6" ht="16" customHeight="1" x14ac:dyDescent="0.2">
      <c r="B9" s="57"/>
      <c r="C9" s="58" t="s">
        <v>3</v>
      </c>
      <c r="D9" s="58"/>
      <c r="E9" s="58"/>
      <c r="F9" s="58"/>
    </row>
    <row r="10" spans="1:6" ht="16" customHeight="1" x14ac:dyDescent="0.2"/>
    <row r="11" spans="1:6" ht="16" customHeight="1" x14ac:dyDescent="0.2">
      <c r="B11" s="57" t="s">
        <v>4</v>
      </c>
      <c r="C11" s="4" t="s">
        <v>5</v>
      </c>
    </row>
    <row r="12" spans="1:6" ht="16" customHeight="1" x14ac:dyDescent="0.2">
      <c r="B12" s="57"/>
      <c r="C12" s="58" t="s">
        <v>6</v>
      </c>
      <c r="D12" s="58"/>
      <c r="E12" s="58"/>
      <c r="F12" s="58"/>
    </row>
    <row r="13" spans="1:6" ht="16" customHeight="1" x14ac:dyDescent="0.2"/>
    <row r="14" spans="1:6" ht="16" customHeight="1" x14ac:dyDescent="0.2">
      <c r="B14" s="57" t="s">
        <v>7</v>
      </c>
      <c r="C14" s="4" t="s">
        <v>8</v>
      </c>
    </row>
    <row r="15" spans="1:6" ht="16" customHeight="1" x14ac:dyDescent="0.2">
      <c r="B15" s="57"/>
      <c r="C15" s="58" t="s">
        <v>9</v>
      </c>
      <c r="D15" s="58"/>
      <c r="E15" s="58"/>
      <c r="F15" s="58"/>
    </row>
    <row r="16" spans="1:6" ht="16" customHeight="1" x14ac:dyDescent="0.2"/>
    <row r="17" spans="1:6" ht="16" customHeight="1" x14ac:dyDescent="0.2">
      <c r="B17" s="57" t="s">
        <v>10</v>
      </c>
      <c r="C17" s="4" t="s">
        <v>11</v>
      </c>
    </row>
    <row r="18" spans="1:6" ht="16" customHeight="1" x14ac:dyDescent="0.2">
      <c r="B18" s="57"/>
      <c r="C18" s="58" t="s">
        <v>98</v>
      </c>
      <c r="D18" s="58"/>
      <c r="E18" s="58"/>
      <c r="F18" s="58"/>
    </row>
    <row r="20" spans="1:6" ht="26" customHeight="1" x14ac:dyDescent="0.2">
      <c r="B20" s="54" t="s">
        <v>12</v>
      </c>
      <c r="C20" s="54"/>
    </row>
    <row r="21" spans="1:6" ht="27.75" customHeight="1" x14ac:dyDescent="0.2">
      <c r="B21" s="60" t="s">
        <v>13</v>
      </c>
      <c r="C21" s="60"/>
      <c r="D21" s="60"/>
      <c r="E21" s="60"/>
      <c r="F21" s="60"/>
    </row>
    <row r="22" spans="1:6" ht="27.75" customHeight="1" x14ac:dyDescent="0.2">
      <c r="B22" s="60" t="s">
        <v>14</v>
      </c>
      <c r="C22" s="60"/>
      <c r="D22" s="60"/>
      <c r="E22" s="60"/>
      <c r="F22" s="60"/>
    </row>
    <row r="23" spans="1:6" ht="27.75" customHeight="1" x14ac:dyDescent="0.2">
      <c r="B23" s="60" t="s">
        <v>15</v>
      </c>
      <c r="C23" s="60"/>
      <c r="D23" s="60"/>
      <c r="E23" s="60"/>
      <c r="F23" s="60"/>
    </row>
    <row r="24" spans="1:6" ht="15.75" customHeight="1" x14ac:dyDescent="0.2">
      <c r="B24" s="60" t="s">
        <v>16</v>
      </c>
      <c r="C24" s="60"/>
      <c r="D24" s="60"/>
      <c r="E24" s="60"/>
      <c r="F24" s="60"/>
    </row>
    <row r="28" spans="1:6" x14ac:dyDescent="0.2">
      <c r="A28" s="5"/>
      <c r="B28" s="6"/>
      <c r="C28" s="6"/>
      <c r="D28" s="6"/>
      <c r="E28" s="5"/>
      <c r="F28" s="5"/>
    </row>
    <row r="29" spans="1:6" ht="21.75" customHeight="1" x14ac:dyDescent="0.2">
      <c r="A29" s="5"/>
      <c r="B29" s="7" t="s">
        <v>17</v>
      </c>
      <c r="C29" s="7"/>
      <c r="D29" s="7"/>
      <c r="E29" s="7"/>
      <c r="F29" s="7"/>
    </row>
    <row r="30" spans="1:6" ht="18" customHeight="1" x14ac:dyDescent="0.2">
      <c r="A30" s="5"/>
      <c r="B30" s="61" t="s">
        <v>18</v>
      </c>
      <c r="C30" s="61"/>
      <c r="D30" s="61"/>
      <c r="E30" s="61"/>
      <c r="F30" s="61"/>
    </row>
    <row r="31" spans="1:6" x14ac:dyDescent="0.2">
      <c r="A31" s="5"/>
      <c r="B31" s="6"/>
      <c r="C31" s="6"/>
      <c r="D31" s="6"/>
      <c r="E31" s="5"/>
      <c r="F31" s="5"/>
    </row>
    <row r="40" spans="2:6" x14ac:dyDescent="0.2">
      <c r="B40" s="59"/>
      <c r="C40" s="59"/>
      <c r="D40"/>
      <c r="E40"/>
      <c r="F40"/>
    </row>
    <row r="41" spans="2:6" ht="28" customHeight="1" x14ac:dyDescent="0.2">
      <c r="B41" s="63" t="s">
        <v>42</v>
      </c>
      <c r="C41"/>
      <c r="D41"/>
      <c r="E41"/>
      <c r="F41"/>
    </row>
    <row r="42" spans="2:6" ht="29" customHeight="1" x14ac:dyDescent="0.2">
      <c r="B42" s="64" t="s">
        <v>101</v>
      </c>
      <c r="C42" s="64"/>
      <c r="D42" s="64"/>
      <c r="E42" s="64"/>
      <c r="F42" s="64"/>
    </row>
    <row r="43" spans="2:6" x14ac:dyDescent="0.2">
      <c r="B43" s="59"/>
      <c r="C43" s="59"/>
      <c r="D43"/>
      <c r="E43"/>
      <c r="F43"/>
    </row>
    <row r="44" spans="2:6" ht="29" customHeight="1" x14ac:dyDescent="0.2">
      <c r="B44" s="65" t="s">
        <v>102</v>
      </c>
      <c r="C44" s="65"/>
      <c r="D44" s="65"/>
      <c r="E44" s="65"/>
      <c r="F44" s="65"/>
    </row>
  </sheetData>
  <mergeCells count="21">
    <mergeCell ref="B42:F42"/>
    <mergeCell ref="B43:C43"/>
    <mergeCell ref="B44:F44"/>
    <mergeCell ref="B40:C40"/>
    <mergeCell ref="B21:F21"/>
    <mergeCell ref="B30:F30"/>
    <mergeCell ref="B24:F24"/>
    <mergeCell ref="B23:F23"/>
    <mergeCell ref="B22:F22"/>
    <mergeCell ref="B20:C20"/>
    <mergeCell ref="B1:F3"/>
    <mergeCell ref="B5:F5"/>
    <mergeCell ref="B6:F6"/>
    <mergeCell ref="B17:B18"/>
    <mergeCell ref="B14:B15"/>
    <mergeCell ref="B11:B12"/>
    <mergeCell ref="B8:B9"/>
    <mergeCell ref="C18:F18"/>
    <mergeCell ref="C15:F15"/>
    <mergeCell ref="C12:F12"/>
    <mergeCell ref="C9:F9"/>
  </mergeCells>
  <hyperlinks>
    <hyperlink ref="B30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  <ignoredErrors>
    <ignoredError sqref="B8 B11 B14 B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8B9B6"/>
  </sheetPr>
  <dimension ref="A1:K19"/>
  <sheetViews>
    <sheetView showGridLines="0" zoomScaleNormal="100" workbookViewId="0">
      <selection activeCell="H20" sqref="H20"/>
    </sheetView>
  </sheetViews>
  <sheetFormatPr baseColWidth="10" defaultColWidth="8.6640625" defaultRowHeight="15" x14ac:dyDescent="0.2"/>
  <cols>
    <col min="1" max="1" width="3" style="3" customWidth="1"/>
    <col min="2" max="2" width="32.33203125" style="3" customWidth="1"/>
    <col min="3" max="3" width="13" style="3" customWidth="1"/>
    <col min="4" max="4" width="48.5" style="3" customWidth="1"/>
    <col min="5" max="11" width="8.83203125" style="3" customWidth="1"/>
    <col min="12" max="16384" width="8.6640625" style="3"/>
  </cols>
  <sheetData>
    <row r="1" spans="1:11" ht="24" customHeight="1" x14ac:dyDescent="0.2">
      <c r="A1" s="2"/>
      <c r="B1" s="42" t="s">
        <v>57</v>
      </c>
      <c r="C1" s="42"/>
      <c r="D1" s="42"/>
      <c r="E1" s="42"/>
      <c r="F1" s="42"/>
      <c r="G1" s="42"/>
      <c r="H1" s="42"/>
      <c r="I1" s="42"/>
      <c r="J1" s="42"/>
      <c r="K1" s="42"/>
    </row>
    <row r="2" spans="1:11" ht="24" customHeight="1" x14ac:dyDescent="0.2">
      <c r="A2" s="2"/>
      <c r="B2" s="42"/>
      <c r="C2" s="42"/>
      <c r="D2" s="42"/>
      <c r="E2" s="42"/>
      <c r="F2" s="42"/>
      <c r="G2" s="42"/>
      <c r="H2" s="42"/>
      <c r="I2" s="42"/>
      <c r="J2" s="42"/>
      <c r="K2" s="42"/>
    </row>
    <row r="4" spans="1:11" ht="16" x14ac:dyDescent="0.2">
      <c r="B4" s="1" t="s">
        <v>58</v>
      </c>
      <c r="F4" s="1" t="s">
        <v>59</v>
      </c>
    </row>
    <row r="5" spans="1:11" ht="17" customHeight="1" x14ac:dyDescent="0.2">
      <c r="B5" s="62" t="s">
        <v>90</v>
      </c>
      <c r="C5" s="62"/>
      <c r="D5" s="62"/>
      <c r="E5" s="26"/>
      <c r="F5" s="26" t="s">
        <v>92</v>
      </c>
      <c r="G5" s="26"/>
    </row>
    <row r="6" spans="1:11" x14ac:dyDescent="0.2">
      <c r="B6" s="8" t="s">
        <v>34</v>
      </c>
      <c r="C6" s="8" t="s">
        <v>35</v>
      </c>
      <c r="D6" s="8" t="s">
        <v>60</v>
      </c>
      <c r="F6" s="9" t="s">
        <v>45</v>
      </c>
      <c r="G6" s="10" t="s">
        <v>61</v>
      </c>
    </row>
    <row r="7" spans="1:11" x14ac:dyDescent="0.2">
      <c r="B7" s="24">
        <v>46023</v>
      </c>
      <c r="C7" s="11" t="str">
        <f t="shared" ref="C7:C19" si="0">CHOOSE(WEEKDAY(B7),"domenica","lunedì","martedì","mercoledì","giovedì","venerdì","sabato")</f>
        <v>giovedì</v>
      </c>
      <c r="D7" s="12" t="s">
        <v>62</v>
      </c>
      <c r="F7" s="13" t="s">
        <v>63</v>
      </c>
      <c r="G7" s="10" t="s">
        <v>64</v>
      </c>
    </row>
    <row r="8" spans="1:11" x14ac:dyDescent="0.2">
      <c r="B8" s="24">
        <v>46028</v>
      </c>
      <c r="C8" s="11" t="str">
        <f t="shared" si="0"/>
        <v>martedì</v>
      </c>
      <c r="D8" s="12" t="s">
        <v>65</v>
      </c>
      <c r="F8" s="14" t="s">
        <v>66</v>
      </c>
      <c r="G8" s="10" t="s">
        <v>67</v>
      </c>
    </row>
    <row r="9" spans="1:11" x14ac:dyDescent="0.2">
      <c r="B9" s="24">
        <v>46117</v>
      </c>
      <c r="C9" s="11" t="str">
        <f t="shared" si="0"/>
        <v>domenica</v>
      </c>
      <c r="D9" s="12" t="s">
        <v>68</v>
      </c>
      <c r="F9" s="15" t="s">
        <v>69</v>
      </c>
      <c r="G9" s="10" t="s">
        <v>70</v>
      </c>
    </row>
    <row r="10" spans="1:11" x14ac:dyDescent="0.2">
      <c r="B10" s="24">
        <v>46118</v>
      </c>
      <c r="C10" s="11" t="str">
        <f t="shared" si="0"/>
        <v>lunedì</v>
      </c>
      <c r="D10" s="12" t="s">
        <v>71</v>
      </c>
      <c r="F10" s="16" t="s">
        <v>72</v>
      </c>
      <c r="G10" s="10" t="s">
        <v>73</v>
      </c>
    </row>
    <row r="11" spans="1:11" x14ac:dyDescent="0.2">
      <c r="B11" s="24">
        <v>46137</v>
      </c>
      <c r="C11" s="11" t="str">
        <f t="shared" si="0"/>
        <v>sabato</v>
      </c>
      <c r="D11" s="12" t="s">
        <v>74</v>
      </c>
      <c r="F11" s="17" t="s">
        <v>75</v>
      </c>
      <c r="G11" s="10" t="s">
        <v>76</v>
      </c>
    </row>
    <row r="12" spans="1:11" x14ac:dyDescent="0.2">
      <c r="B12" s="24">
        <v>46143</v>
      </c>
      <c r="C12" s="11" t="str">
        <f t="shared" si="0"/>
        <v>venerdì</v>
      </c>
      <c r="D12" s="12" t="s">
        <v>77</v>
      </c>
      <c r="F12" s="18" t="s">
        <v>78</v>
      </c>
      <c r="G12" s="10" t="s">
        <v>79</v>
      </c>
    </row>
    <row r="13" spans="1:11" x14ac:dyDescent="0.2">
      <c r="B13" s="24">
        <v>46175</v>
      </c>
      <c r="C13" s="11" t="str">
        <f t="shared" si="0"/>
        <v>martedì</v>
      </c>
      <c r="D13" s="12" t="s">
        <v>80</v>
      </c>
      <c r="F13" s="19" t="s">
        <v>81</v>
      </c>
      <c r="G13" s="10" t="s">
        <v>82</v>
      </c>
    </row>
    <row r="14" spans="1:11" x14ac:dyDescent="0.2">
      <c r="B14" s="24">
        <v>46249</v>
      </c>
      <c r="C14" s="11" t="str">
        <f t="shared" si="0"/>
        <v>sabato</v>
      </c>
      <c r="D14" s="12" t="s">
        <v>83</v>
      </c>
      <c r="F14" s="22"/>
      <c r="G14" s="21" t="s">
        <v>86</v>
      </c>
    </row>
    <row r="15" spans="1:11" x14ac:dyDescent="0.2">
      <c r="B15" s="24">
        <v>46327</v>
      </c>
      <c r="C15" s="11" t="str">
        <f t="shared" si="0"/>
        <v>domenica</v>
      </c>
      <c r="D15" s="12" t="s">
        <v>85</v>
      </c>
      <c r="F15" s="20"/>
      <c r="G15" s="21" t="s">
        <v>84</v>
      </c>
    </row>
    <row r="16" spans="1:11" x14ac:dyDescent="0.2">
      <c r="B16" s="25">
        <v>46363</v>
      </c>
      <c r="C16" s="11" t="str">
        <f t="shared" si="0"/>
        <v>lunedì</v>
      </c>
      <c r="D16" s="23" t="s">
        <v>91</v>
      </c>
    </row>
    <row r="17" spans="2:4" x14ac:dyDescent="0.2">
      <c r="B17" s="24">
        <v>46364</v>
      </c>
      <c r="C17" s="11" t="str">
        <f t="shared" si="0"/>
        <v>martedì</v>
      </c>
      <c r="D17" s="12" t="s">
        <v>87</v>
      </c>
    </row>
    <row r="18" spans="2:4" x14ac:dyDescent="0.2">
      <c r="B18" s="24">
        <v>46381</v>
      </c>
      <c r="C18" s="11" t="str">
        <f t="shared" si="0"/>
        <v>venerdì</v>
      </c>
      <c r="D18" s="12" t="s">
        <v>88</v>
      </c>
    </row>
    <row r="19" spans="2:4" x14ac:dyDescent="0.2">
      <c r="B19" s="24">
        <v>46382</v>
      </c>
      <c r="C19" s="11" t="str">
        <f t="shared" si="0"/>
        <v>sabato</v>
      </c>
      <c r="D19" s="12" t="s">
        <v>89</v>
      </c>
    </row>
  </sheetData>
  <mergeCells count="2">
    <mergeCell ref="B1:K2"/>
    <mergeCell ref="B5:D5"/>
  </mergeCells>
  <pageMargins left="0.75" right="0.75" top="1" bottom="1" header="0.511811023622047" footer="0.511811023622047"/>
  <pageSetup paperSize="9" orientation="portrait" horizontalDpi="300" verticalDpi="300"/>
  <ignoredErrors>
    <ignoredError sqref="F12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1150A"/>
    <pageSetUpPr fitToPage="1"/>
  </sheetPr>
  <dimension ref="A1:K59"/>
  <sheetViews>
    <sheetView showGridLines="0" tabSelected="1" zoomScale="114" zoomScaleNormal="100" workbookViewId="0">
      <pane ySplit="10" topLeftCell="A11" activePane="bottomLeft" state="frozen"/>
      <selection pane="bottomLeft" activeCell="J48" sqref="J48"/>
    </sheetView>
  </sheetViews>
  <sheetFormatPr baseColWidth="10" defaultColWidth="8.6640625" defaultRowHeight="15" x14ac:dyDescent="0.2"/>
  <cols>
    <col min="1" max="2" width="11" style="3" customWidth="1"/>
    <col min="3" max="5" width="9" style="3" customWidth="1"/>
    <col min="6" max="6" width="10" style="3" customWidth="1"/>
    <col min="7" max="7" width="9.5" style="3" customWidth="1"/>
    <col min="8" max="9" width="11" style="3" customWidth="1"/>
    <col min="10" max="10" width="9.5" style="3" customWidth="1"/>
    <col min="11" max="11" width="32" style="3" customWidth="1"/>
    <col min="12" max="16384" width="8.6640625" style="3"/>
  </cols>
  <sheetData>
    <row r="1" spans="1:11" ht="24" customHeight="1" x14ac:dyDescent="0.2">
      <c r="A1" s="42" t="s">
        <v>19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4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" customHeight="1" x14ac:dyDescent="0.2">
      <c r="A3" s="40" t="s">
        <v>93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5" spans="1:11" ht="18" customHeight="1" x14ac:dyDescent="0.2">
      <c r="A5" s="27" t="s">
        <v>20</v>
      </c>
      <c r="B5" s="41" t="s">
        <v>21</v>
      </c>
      <c r="C5" s="41"/>
      <c r="D5" s="41"/>
      <c r="F5" s="27" t="s">
        <v>22</v>
      </c>
      <c r="G5" s="41" t="s">
        <v>100</v>
      </c>
      <c r="H5" s="41"/>
      <c r="I5" s="27" t="s">
        <v>23</v>
      </c>
      <c r="J5" s="41" t="s">
        <v>24</v>
      </c>
      <c r="K5" s="41"/>
    </row>
    <row r="6" spans="1:11" ht="18" customHeight="1" x14ac:dyDescent="0.2">
      <c r="A6" s="27" t="s">
        <v>25</v>
      </c>
      <c r="B6" s="41" t="s">
        <v>26</v>
      </c>
      <c r="C6" s="41"/>
      <c r="D6" s="41"/>
      <c r="F6" s="27" t="s">
        <v>27</v>
      </c>
      <c r="G6" s="43">
        <v>2026</v>
      </c>
      <c r="H6" s="43"/>
      <c r="I6" s="27" t="s">
        <v>28</v>
      </c>
      <c r="J6" s="41" t="s">
        <v>29</v>
      </c>
      <c r="K6" s="41"/>
    </row>
    <row r="7" spans="1:11" ht="18" customHeight="1" x14ac:dyDescent="0.2">
      <c r="A7" s="27" t="s">
        <v>30</v>
      </c>
      <c r="B7" s="41" t="s">
        <v>31</v>
      </c>
      <c r="C7" s="41"/>
      <c r="D7" s="41"/>
      <c r="F7" s="27" t="s">
        <v>32</v>
      </c>
      <c r="G7" s="44">
        <v>8</v>
      </c>
      <c r="H7" s="44"/>
      <c r="I7" s="27" t="s">
        <v>33</v>
      </c>
      <c r="J7" s="41" t="s">
        <v>94</v>
      </c>
      <c r="K7" s="41"/>
    </row>
    <row r="9" spans="1:11" ht="15.75" customHeight="1" x14ac:dyDescent="0.2">
      <c r="A9" s="45" t="s">
        <v>34</v>
      </c>
      <c r="B9" s="45" t="s">
        <v>35</v>
      </c>
      <c r="C9" s="45" t="s">
        <v>36</v>
      </c>
      <c r="D9" s="45"/>
      <c r="E9" s="45" t="s">
        <v>37</v>
      </c>
      <c r="F9" s="45"/>
      <c r="G9" s="45" t="s">
        <v>38</v>
      </c>
      <c r="H9" s="45" t="s">
        <v>39</v>
      </c>
      <c r="I9" s="45" t="s">
        <v>40</v>
      </c>
      <c r="J9" s="45" t="s">
        <v>41</v>
      </c>
      <c r="K9" s="45" t="s">
        <v>42</v>
      </c>
    </row>
    <row r="10" spans="1:11" ht="13.5" customHeight="1" x14ac:dyDescent="0.2">
      <c r="A10" s="45"/>
      <c r="B10" s="45"/>
      <c r="C10" s="28" t="s">
        <v>43</v>
      </c>
      <c r="D10" s="28" t="s">
        <v>44</v>
      </c>
      <c r="E10" s="28" t="s">
        <v>43</v>
      </c>
      <c r="F10" s="28" t="s">
        <v>44</v>
      </c>
      <c r="G10" s="45"/>
      <c r="H10" s="45"/>
      <c r="I10" s="45"/>
      <c r="J10" s="45"/>
      <c r="K10" s="45"/>
    </row>
    <row r="11" spans="1:11" ht="15.75" customHeight="1" x14ac:dyDescent="0.2">
      <c r="A11" s="29">
        <f>IF(MONTH(DATE(Anno,MeseNum,1))=MeseNum,DATE(Anno,MeseNum,1),"")</f>
        <v>46082</v>
      </c>
      <c r="B11" s="30" t="str">
        <f t="shared" ref="B11:B41" si="0">IF($A11="","",CHOOSE(WEEKDAY($A11),"domenica","lunedì","martedì","mercoledì","giovedì","venerdì","sabato"))</f>
        <v>domenica</v>
      </c>
      <c r="C11" s="31">
        <v>0.375</v>
      </c>
      <c r="D11" s="31">
        <v>0.54166666666666696</v>
      </c>
      <c r="E11" s="31">
        <v>0.58333333333333304</v>
      </c>
      <c r="F11" s="31">
        <v>0.75</v>
      </c>
      <c r="G11" s="36">
        <f t="shared" ref="G11:G41" si="1">IF(OR($A11="",COUNT(C11:F11)=0),"",((N(D11)-N(C11))+(N(F11)-N(E11)))*24)</f>
        <v>8.0000000000000142</v>
      </c>
      <c r="H11" s="36">
        <f t="shared" ref="H11:H41" si="2">IF($G11="","",MAX(0,$G11-OreG))</f>
        <v>1.4210854715202004E-14</v>
      </c>
      <c r="I11" s="32"/>
      <c r="J11" s="38" t="str">
        <f t="shared" ref="J11:J41" si="3">IF(OR($A11="",$I11="",$I11="T"),"",IF(OR($I11="F5",$I11="P5"),OreG/2,OreG))</f>
        <v/>
      </c>
      <c r="K11" s="33"/>
    </row>
    <row r="12" spans="1:11" ht="15.75" customHeight="1" x14ac:dyDescent="0.2">
      <c r="A12" s="29">
        <f>IF(MONTH(DATE(Anno,MeseNum,2))=MeseNum,DATE(Anno,MeseNum,2),"")</f>
        <v>46083</v>
      </c>
      <c r="B12" s="30" t="str">
        <f t="shared" si="0"/>
        <v>lunedì</v>
      </c>
      <c r="C12" s="31">
        <v>0.375</v>
      </c>
      <c r="D12" s="31">
        <v>0.54166666666666696</v>
      </c>
      <c r="E12" s="31">
        <v>0.58333333333333304</v>
      </c>
      <c r="F12" s="31">
        <v>0.8125</v>
      </c>
      <c r="G12" s="36">
        <f t="shared" si="1"/>
        <v>9.5000000000000142</v>
      </c>
      <c r="H12" s="36">
        <f t="shared" si="2"/>
        <v>1.5000000000000142</v>
      </c>
      <c r="I12" s="32"/>
      <c r="J12" s="38" t="str">
        <f t="shared" si="3"/>
        <v/>
      </c>
      <c r="K12" s="33" t="s">
        <v>97</v>
      </c>
    </row>
    <row r="13" spans="1:11" ht="15.75" customHeight="1" x14ac:dyDescent="0.2">
      <c r="A13" s="29">
        <f>IF(MONTH(DATE(Anno,MeseNum,3))=MeseNum,DATE(Anno,MeseNum,3),"")</f>
        <v>46084</v>
      </c>
      <c r="B13" s="30" t="str">
        <f t="shared" si="0"/>
        <v>martedì</v>
      </c>
      <c r="C13" s="31"/>
      <c r="D13" s="31"/>
      <c r="E13" s="31"/>
      <c r="F13" s="31"/>
      <c r="G13" s="36" t="str">
        <f t="shared" si="1"/>
        <v/>
      </c>
      <c r="H13" s="36" t="str">
        <f t="shared" si="2"/>
        <v/>
      </c>
      <c r="I13" s="32" t="s">
        <v>45</v>
      </c>
      <c r="J13" s="38">
        <f t="shared" si="3"/>
        <v>8</v>
      </c>
      <c r="K13" s="33"/>
    </row>
    <row r="14" spans="1:11" ht="15.75" customHeight="1" x14ac:dyDescent="0.2">
      <c r="A14" s="29">
        <f>IF(MONTH(DATE(Anno,MeseNum,4))=MeseNum,DATE(Anno,MeseNum,4),"")</f>
        <v>46085</v>
      </c>
      <c r="B14" s="30" t="str">
        <f t="shared" si="0"/>
        <v>mercoledì</v>
      </c>
      <c r="C14" s="31"/>
      <c r="D14" s="31"/>
      <c r="E14" s="31"/>
      <c r="F14" s="31"/>
      <c r="G14" s="36" t="str">
        <f t="shared" si="1"/>
        <v/>
      </c>
      <c r="H14" s="36" t="str">
        <f t="shared" si="2"/>
        <v/>
      </c>
      <c r="I14" s="32"/>
      <c r="J14" s="38" t="str">
        <f t="shared" si="3"/>
        <v/>
      </c>
      <c r="K14" s="33"/>
    </row>
    <row r="15" spans="1:11" ht="15.75" customHeight="1" x14ac:dyDescent="0.2">
      <c r="A15" s="29">
        <f>IF(MONTH(DATE(Anno,MeseNum,5))=MeseNum,DATE(Anno,MeseNum,5),"")</f>
        <v>46086</v>
      </c>
      <c r="B15" s="30" t="str">
        <f t="shared" si="0"/>
        <v>giovedì</v>
      </c>
      <c r="C15" s="31"/>
      <c r="D15" s="31"/>
      <c r="E15" s="31"/>
      <c r="F15" s="31"/>
      <c r="G15" s="36" t="str">
        <f t="shared" si="1"/>
        <v/>
      </c>
      <c r="H15" s="36" t="str">
        <f t="shared" si="2"/>
        <v/>
      </c>
      <c r="I15" s="32"/>
      <c r="J15" s="38" t="str">
        <f t="shared" si="3"/>
        <v/>
      </c>
      <c r="K15" s="33"/>
    </row>
    <row r="16" spans="1:11" ht="15.75" customHeight="1" x14ac:dyDescent="0.2">
      <c r="A16" s="29">
        <f>IF(MONTH(DATE(Anno,MeseNum,6))=MeseNum,DATE(Anno,MeseNum,6),"")</f>
        <v>46087</v>
      </c>
      <c r="B16" s="30" t="str">
        <f t="shared" si="0"/>
        <v>venerdì</v>
      </c>
      <c r="C16" s="31"/>
      <c r="D16" s="31"/>
      <c r="E16" s="31"/>
      <c r="F16" s="31"/>
      <c r="G16" s="36" t="str">
        <f t="shared" si="1"/>
        <v/>
      </c>
      <c r="H16" s="36" t="str">
        <f t="shared" si="2"/>
        <v/>
      </c>
      <c r="I16" s="32" t="s">
        <v>63</v>
      </c>
      <c r="J16" s="38">
        <f t="shared" si="3"/>
        <v>4</v>
      </c>
      <c r="K16" s="33"/>
    </row>
    <row r="17" spans="1:11" ht="15.75" customHeight="1" x14ac:dyDescent="0.2">
      <c r="A17" s="29">
        <f>IF(MONTH(DATE(Anno,MeseNum,7))=MeseNum,DATE(Anno,MeseNum,7),"")</f>
        <v>46088</v>
      </c>
      <c r="B17" s="30" t="str">
        <f t="shared" si="0"/>
        <v>sabato</v>
      </c>
      <c r="C17" s="31"/>
      <c r="D17" s="31"/>
      <c r="E17" s="31"/>
      <c r="F17" s="31"/>
      <c r="G17" s="36" t="str">
        <f t="shared" si="1"/>
        <v/>
      </c>
      <c r="H17" s="36" t="str">
        <f t="shared" si="2"/>
        <v/>
      </c>
      <c r="I17" s="32"/>
      <c r="J17" s="38" t="str">
        <f t="shared" si="3"/>
        <v/>
      </c>
      <c r="K17" s="33"/>
    </row>
    <row r="18" spans="1:11" ht="15.75" customHeight="1" x14ac:dyDescent="0.2">
      <c r="A18" s="29">
        <f>IF(MONTH(DATE(Anno,MeseNum,8))=MeseNum,DATE(Anno,MeseNum,8),"")</f>
        <v>46089</v>
      </c>
      <c r="B18" s="30" t="str">
        <f t="shared" si="0"/>
        <v>domenica</v>
      </c>
      <c r="C18" s="31"/>
      <c r="D18" s="31"/>
      <c r="E18" s="31"/>
      <c r="F18" s="31"/>
      <c r="G18" s="36" t="str">
        <f t="shared" si="1"/>
        <v/>
      </c>
      <c r="H18" s="36" t="str">
        <f t="shared" si="2"/>
        <v/>
      </c>
      <c r="I18" s="32"/>
      <c r="J18" s="38" t="str">
        <f t="shared" si="3"/>
        <v/>
      </c>
      <c r="K18" s="33"/>
    </row>
    <row r="19" spans="1:11" ht="15.75" customHeight="1" x14ac:dyDescent="0.2">
      <c r="A19" s="29">
        <f>IF(MONTH(DATE(Anno,MeseNum,9))=MeseNum,DATE(Anno,MeseNum,9),"")</f>
        <v>46090</v>
      </c>
      <c r="B19" s="30" t="str">
        <f t="shared" si="0"/>
        <v>lunedì</v>
      </c>
      <c r="C19" s="31"/>
      <c r="D19" s="31"/>
      <c r="E19" s="31"/>
      <c r="F19" s="31"/>
      <c r="G19" s="36" t="str">
        <f t="shared" si="1"/>
        <v/>
      </c>
      <c r="H19" s="36" t="str">
        <f t="shared" si="2"/>
        <v/>
      </c>
      <c r="I19" s="32"/>
      <c r="J19" s="38" t="str">
        <f t="shared" si="3"/>
        <v/>
      </c>
      <c r="K19" s="33"/>
    </row>
    <row r="20" spans="1:11" ht="15.75" customHeight="1" x14ac:dyDescent="0.2">
      <c r="A20" s="29">
        <f>IF(MONTH(DATE(Anno,MeseNum,10))=MeseNum,DATE(Anno,MeseNum,10),"")</f>
        <v>46091</v>
      </c>
      <c r="B20" s="30" t="str">
        <f t="shared" si="0"/>
        <v>martedì</v>
      </c>
      <c r="C20" s="31"/>
      <c r="D20" s="31"/>
      <c r="E20" s="31"/>
      <c r="F20" s="31"/>
      <c r="G20" s="36" t="str">
        <f t="shared" si="1"/>
        <v/>
      </c>
      <c r="H20" s="36" t="str">
        <f t="shared" si="2"/>
        <v/>
      </c>
      <c r="I20" s="32"/>
      <c r="J20" s="38" t="str">
        <f t="shared" si="3"/>
        <v/>
      </c>
      <c r="K20" s="33"/>
    </row>
    <row r="21" spans="1:11" ht="15.75" customHeight="1" x14ac:dyDescent="0.2">
      <c r="A21" s="29">
        <f>IF(MONTH(DATE(Anno,MeseNum,11))=MeseNum,DATE(Anno,MeseNum,11),"")</f>
        <v>46092</v>
      </c>
      <c r="B21" s="30" t="str">
        <f t="shared" si="0"/>
        <v>mercoledì</v>
      </c>
      <c r="C21" s="31"/>
      <c r="D21" s="31"/>
      <c r="E21" s="31"/>
      <c r="F21" s="31"/>
      <c r="G21" s="36" t="str">
        <f t="shared" si="1"/>
        <v/>
      </c>
      <c r="H21" s="36" t="str">
        <f t="shared" si="2"/>
        <v/>
      </c>
      <c r="I21" s="32"/>
      <c r="J21" s="38" t="str">
        <f t="shared" si="3"/>
        <v/>
      </c>
      <c r="K21" s="33"/>
    </row>
    <row r="22" spans="1:11" ht="15.75" customHeight="1" x14ac:dyDescent="0.2">
      <c r="A22" s="29">
        <f>IF(MONTH(DATE(Anno,MeseNum,12))=MeseNum,DATE(Anno,MeseNum,12),"")</f>
        <v>46093</v>
      </c>
      <c r="B22" s="30" t="str">
        <f t="shared" si="0"/>
        <v>giovedì</v>
      </c>
      <c r="C22" s="31"/>
      <c r="D22" s="31"/>
      <c r="E22" s="31"/>
      <c r="F22" s="31"/>
      <c r="G22" s="36" t="str">
        <f t="shared" si="1"/>
        <v/>
      </c>
      <c r="H22" s="36" t="str">
        <f t="shared" si="2"/>
        <v/>
      </c>
      <c r="I22" s="32"/>
      <c r="J22" s="38" t="str">
        <f t="shared" si="3"/>
        <v/>
      </c>
      <c r="K22" s="33"/>
    </row>
    <row r="23" spans="1:11" ht="15.75" customHeight="1" x14ac:dyDescent="0.2">
      <c r="A23" s="29">
        <f>IF(MONTH(DATE(Anno,MeseNum,13))=MeseNum,DATE(Anno,MeseNum,13),"")</f>
        <v>46094</v>
      </c>
      <c r="B23" s="30" t="str">
        <f t="shared" si="0"/>
        <v>venerdì</v>
      </c>
      <c r="C23" s="31"/>
      <c r="D23" s="31"/>
      <c r="E23" s="31"/>
      <c r="F23" s="31"/>
      <c r="G23" s="36" t="str">
        <f t="shared" si="1"/>
        <v/>
      </c>
      <c r="H23" s="36" t="str">
        <f t="shared" si="2"/>
        <v/>
      </c>
      <c r="I23" s="32"/>
      <c r="J23" s="38" t="str">
        <f t="shared" si="3"/>
        <v/>
      </c>
      <c r="K23" s="33"/>
    </row>
    <row r="24" spans="1:11" ht="15.75" customHeight="1" x14ac:dyDescent="0.2">
      <c r="A24" s="29">
        <f>IF(MONTH(DATE(Anno,MeseNum,14))=MeseNum,DATE(Anno,MeseNum,14),"")</f>
        <v>46095</v>
      </c>
      <c r="B24" s="30" t="str">
        <f t="shared" si="0"/>
        <v>sabato</v>
      </c>
      <c r="C24" s="31"/>
      <c r="D24" s="31"/>
      <c r="E24" s="31"/>
      <c r="F24" s="31"/>
      <c r="G24" s="36" t="str">
        <f t="shared" si="1"/>
        <v/>
      </c>
      <c r="H24" s="36" t="str">
        <f t="shared" si="2"/>
        <v/>
      </c>
      <c r="I24" s="32"/>
      <c r="J24" s="38" t="str">
        <f t="shared" si="3"/>
        <v/>
      </c>
      <c r="K24" s="33"/>
    </row>
    <row r="25" spans="1:11" ht="15.75" customHeight="1" x14ac:dyDescent="0.2">
      <c r="A25" s="29">
        <f>IF(MONTH(DATE(Anno,MeseNum,15))=MeseNum,DATE(Anno,MeseNum,15),"")</f>
        <v>46096</v>
      </c>
      <c r="B25" s="30" t="str">
        <f t="shared" si="0"/>
        <v>domenica</v>
      </c>
      <c r="C25" s="31"/>
      <c r="D25" s="31"/>
      <c r="E25" s="31"/>
      <c r="F25" s="31"/>
      <c r="G25" s="36" t="str">
        <f t="shared" si="1"/>
        <v/>
      </c>
      <c r="H25" s="36" t="str">
        <f t="shared" si="2"/>
        <v/>
      </c>
      <c r="I25" s="32"/>
      <c r="J25" s="38" t="str">
        <f t="shared" si="3"/>
        <v/>
      </c>
      <c r="K25" s="33"/>
    </row>
    <row r="26" spans="1:11" ht="15.75" customHeight="1" x14ac:dyDescent="0.2">
      <c r="A26" s="29">
        <f>IF(MONTH(DATE(Anno,MeseNum,16))=MeseNum,DATE(Anno,MeseNum,16),"")</f>
        <v>46097</v>
      </c>
      <c r="B26" s="30" t="str">
        <f t="shared" si="0"/>
        <v>lunedì</v>
      </c>
      <c r="C26" s="31"/>
      <c r="D26" s="31"/>
      <c r="E26" s="31"/>
      <c r="F26" s="31"/>
      <c r="G26" s="36" t="str">
        <f t="shared" si="1"/>
        <v/>
      </c>
      <c r="H26" s="36" t="str">
        <f t="shared" si="2"/>
        <v/>
      </c>
      <c r="I26" s="32"/>
      <c r="J26" s="38" t="str">
        <f t="shared" si="3"/>
        <v/>
      </c>
      <c r="K26" s="33"/>
    </row>
    <row r="27" spans="1:11" ht="15.75" customHeight="1" x14ac:dyDescent="0.2">
      <c r="A27" s="29">
        <f>IF(MONTH(DATE(Anno,MeseNum,17))=MeseNum,DATE(Anno,MeseNum,17),"")</f>
        <v>46098</v>
      </c>
      <c r="B27" s="30" t="str">
        <f t="shared" si="0"/>
        <v>martedì</v>
      </c>
      <c r="C27" s="31"/>
      <c r="D27" s="31"/>
      <c r="E27" s="31"/>
      <c r="F27" s="31"/>
      <c r="G27" s="36" t="str">
        <f t="shared" si="1"/>
        <v/>
      </c>
      <c r="H27" s="36" t="str">
        <f t="shared" si="2"/>
        <v/>
      </c>
      <c r="I27" s="32"/>
      <c r="J27" s="38" t="str">
        <f t="shared" si="3"/>
        <v/>
      </c>
      <c r="K27" s="33"/>
    </row>
    <row r="28" spans="1:11" ht="15.75" customHeight="1" x14ac:dyDescent="0.2">
      <c r="A28" s="29">
        <f>IF(MONTH(DATE(Anno,MeseNum,18))=MeseNum,DATE(Anno,MeseNum,18),"")</f>
        <v>46099</v>
      </c>
      <c r="B28" s="30" t="str">
        <f t="shared" si="0"/>
        <v>mercoledì</v>
      </c>
      <c r="C28" s="31"/>
      <c r="D28" s="31"/>
      <c r="E28" s="31"/>
      <c r="F28" s="31"/>
      <c r="G28" s="36" t="str">
        <f t="shared" si="1"/>
        <v/>
      </c>
      <c r="H28" s="36" t="str">
        <f t="shared" si="2"/>
        <v/>
      </c>
      <c r="I28" s="32"/>
      <c r="J28" s="38" t="str">
        <f t="shared" si="3"/>
        <v/>
      </c>
      <c r="K28" s="33"/>
    </row>
    <row r="29" spans="1:11" ht="15.75" customHeight="1" x14ac:dyDescent="0.2">
      <c r="A29" s="29">
        <f>IF(MONTH(DATE(Anno,MeseNum,19))=MeseNum,DATE(Anno,MeseNum,19),"")</f>
        <v>46100</v>
      </c>
      <c r="B29" s="30" t="str">
        <f t="shared" si="0"/>
        <v>giovedì</v>
      </c>
      <c r="C29" s="31"/>
      <c r="D29" s="31"/>
      <c r="E29" s="31"/>
      <c r="F29" s="31"/>
      <c r="G29" s="36" t="str">
        <f t="shared" si="1"/>
        <v/>
      </c>
      <c r="H29" s="36" t="str">
        <f t="shared" si="2"/>
        <v/>
      </c>
      <c r="I29" s="32"/>
      <c r="J29" s="38" t="str">
        <f t="shared" si="3"/>
        <v/>
      </c>
      <c r="K29" s="33"/>
    </row>
    <row r="30" spans="1:11" ht="15.75" customHeight="1" x14ac:dyDescent="0.2">
      <c r="A30" s="29">
        <f>IF(MONTH(DATE(Anno,MeseNum,20))=MeseNum,DATE(Anno,MeseNum,20),"")</f>
        <v>46101</v>
      </c>
      <c r="B30" s="30" t="str">
        <f t="shared" si="0"/>
        <v>venerdì</v>
      </c>
      <c r="C30" s="31"/>
      <c r="D30" s="31"/>
      <c r="E30" s="31"/>
      <c r="F30" s="31"/>
      <c r="G30" s="36" t="str">
        <f t="shared" si="1"/>
        <v/>
      </c>
      <c r="H30" s="36" t="str">
        <f t="shared" si="2"/>
        <v/>
      </c>
      <c r="I30" s="32"/>
      <c r="J30" s="38" t="str">
        <f t="shared" si="3"/>
        <v/>
      </c>
      <c r="K30" s="33"/>
    </row>
    <row r="31" spans="1:11" ht="15.75" customHeight="1" x14ac:dyDescent="0.2">
      <c r="A31" s="29">
        <f>IF(MONTH(DATE(Anno,MeseNum,21))=MeseNum,DATE(Anno,MeseNum,21),"")</f>
        <v>46102</v>
      </c>
      <c r="B31" s="30" t="str">
        <f t="shared" si="0"/>
        <v>sabato</v>
      </c>
      <c r="C31" s="31"/>
      <c r="D31" s="31"/>
      <c r="E31" s="31"/>
      <c r="F31" s="31"/>
      <c r="G31" s="36" t="str">
        <f t="shared" si="1"/>
        <v/>
      </c>
      <c r="H31" s="36" t="str">
        <f t="shared" si="2"/>
        <v/>
      </c>
      <c r="I31" s="32"/>
      <c r="J31" s="38" t="str">
        <f t="shared" si="3"/>
        <v/>
      </c>
      <c r="K31" s="33"/>
    </row>
    <row r="32" spans="1:11" ht="15.75" customHeight="1" x14ac:dyDescent="0.2">
      <c r="A32" s="29">
        <f>IF(MONTH(DATE(Anno,MeseNum,22))=MeseNum,DATE(Anno,MeseNum,22),"")</f>
        <v>46103</v>
      </c>
      <c r="B32" s="30" t="str">
        <f t="shared" si="0"/>
        <v>domenica</v>
      </c>
      <c r="C32" s="31"/>
      <c r="D32" s="31"/>
      <c r="E32" s="31"/>
      <c r="F32" s="31"/>
      <c r="G32" s="36" t="str">
        <f t="shared" si="1"/>
        <v/>
      </c>
      <c r="H32" s="36" t="str">
        <f t="shared" si="2"/>
        <v/>
      </c>
      <c r="I32" s="32"/>
      <c r="J32" s="38" t="str">
        <f t="shared" si="3"/>
        <v/>
      </c>
      <c r="K32" s="33"/>
    </row>
    <row r="33" spans="1:11" ht="15.75" customHeight="1" x14ac:dyDescent="0.2">
      <c r="A33" s="29">
        <f>IF(MONTH(DATE(Anno,MeseNum,23))=MeseNum,DATE(Anno,MeseNum,23),"")</f>
        <v>46104</v>
      </c>
      <c r="B33" s="30" t="str">
        <f t="shared" si="0"/>
        <v>lunedì</v>
      </c>
      <c r="C33" s="31"/>
      <c r="D33" s="31"/>
      <c r="E33" s="31"/>
      <c r="F33" s="31"/>
      <c r="G33" s="36" t="str">
        <f t="shared" si="1"/>
        <v/>
      </c>
      <c r="H33" s="36" t="str">
        <f t="shared" si="2"/>
        <v/>
      </c>
      <c r="I33" s="32"/>
      <c r="J33" s="38" t="str">
        <f t="shared" si="3"/>
        <v/>
      </c>
      <c r="K33" s="33"/>
    </row>
    <row r="34" spans="1:11" ht="15.75" customHeight="1" x14ac:dyDescent="0.2">
      <c r="A34" s="29">
        <f>IF(MONTH(DATE(Anno,MeseNum,24))=MeseNum,DATE(Anno,MeseNum,24),"")</f>
        <v>46105</v>
      </c>
      <c r="B34" s="30" t="str">
        <f t="shared" si="0"/>
        <v>martedì</v>
      </c>
      <c r="C34" s="31"/>
      <c r="D34" s="31"/>
      <c r="E34" s="31"/>
      <c r="F34" s="31"/>
      <c r="G34" s="36" t="str">
        <f t="shared" si="1"/>
        <v/>
      </c>
      <c r="H34" s="36" t="str">
        <f t="shared" si="2"/>
        <v/>
      </c>
      <c r="I34" s="32"/>
      <c r="J34" s="38" t="str">
        <f t="shared" si="3"/>
        <v/>
      </c>
      <c r="K34" s="33"/>
    </row>
    <row r="35" spans="1:11" ht="15.75" customHeight="1" x14ac:dyDescent="0.2">
      <c r="A35" s="29">
        <f>IF(MONTH(DATE(Anno,MeseNum,25))=MeseNum,DATE(Anno,MeseNum,25),"")</f>
        <v>46106</v>
      </c>
      <c r="B35" s="30" t="str">
        <f t="shared" si="0"/>
        <v>mercoledì</v>
      </c>
      <c r="C35" s="31"/>
      <c r="D35" s="31"/>
      <c r="E35" s="31"/>
      <c r="F35" s="31"/>
      <c r="G35" s="36" t="str">
        <f t="shared" si="1"/>
        <v/>
      </c>
      <c r="H35" s="36" t="str">
        <f t="shared" si="2"/>
        <v/>
      </c>
      <c r="I35" s="32"/>
      <c r="J35" s="38" t="str">
        <f t="shared" si="3"/>
        <v/>
      </c>
      <c r="K35" s="33"/>
    </row>
    <row r="36" spans="1:11" ht="15.75" customHeight="1" x14ac:dyDescent="0.2">
      <c r="A36" s="29">
        <f>IF(MONTH(DATE(Anno,MeseNum,26))=MeseNum,DATE(Anno,MeseNum,26),"")</f>
        <v>46107</v>
      </c>
      <c r="B36" s="30" t="str">
        <f t="shared" si="0"/>
        <v>giovedì</v>
      </c>
      <c r="C36" s="31"/>
      <c r="D36" s="31"/>
      <c r="E36" s="31"/>
      <c r="F36" s="31"/>
      <c r="G36" s="36" t="str">
        <f t="shared" si="1"/>
        <v/>
      </c>
      <c r="H36" s="36" t="str">
        <f t="shared" si="2"/>
        <v/>
      </c>
      <c r="I36" s="32"/>
      <c r="J36" s="38" t="str">
        <f t="shared" si="3"/>
        <v/>
      </c>
      <c r="K36" s="33"/>
    </row>
    <row r="37" spans="1:11" ht="15.75" customHeight="1" x14ac:dyDescent="0.2">
      <c r="A37" s="29">
        <f>IF(MONTH(DATE(Anno,MeseNum,27))=MeseNum,DATE(Anno,MeseNum,27),"")</f>
        <v>46108</v>
      </c>
      <c r="B37" s="30" t="str">
        <f t="shared" si="0"/>
        <v>venerdì</v>
      </c>
      <c r="C37" s="31"/>
      <c r="D37" s="31"/>
      <c r="E37" s="31"/>
      <c r="F37" s="31"/>
      <c r="G37" s="36" t="str">
        <f t="shared" si="1"/>
        <v/>
      </c>
      <c r="H37" s="36" t="str">
        <f t="shared" si="2"/>
        <v/>
      </c>
      <c r="I37" s="32"/>
      <c r="J37" s="38" t="str">
        <f t="shared" si="3"/>
        <v/>
      </c>
      <c r="K37" s="33"/>
    </row>
    <row r="38" spans="1:11" ht="15.75" customHeight="1" x14ac:dyDescent="0.2">
      <c r="A38" s="29">
        <f>IF(MONTH(DATE(Anno,MeseNum,28))=MeseNum,DATE(Anno,MeseNum,28),"")</f>
        <v>46109</v>
      </c>
      <c r="B38" s="30" t="str">
        <f t="shared" si="0"/>
        <v>sabato</v>
      </c>
      <c r="C38" s="31"/>
      <c r="D38" s="31"/>
      <c r="E38" s="31"/>
      <c r="F38" s="31"/>
      <c r="G38" s="36" t="str">
        <f t="shared" si="1"/>
        <v/>
      </c>
      <c r="H38" s="36" t="str">
        <f t="shared" si="2"/>
        <v/>
      </c>
      <c r="I38" s="32"/>
      <c r="J38" s="38" t="str">
        <f t="shared" si="3"/>
        <v/>
      </c>
      <c r="K38" s="33"/>
    </row>
    <row r="39" spans="1:11" ht="15.75" customHeight="1" x14ac:dyDescent="0.2">
      <c r="A39" s="29">
        <f>IF(MONTH(DATE(Anno,MeseNum,29))=MeseNum,DATE(Anno,MeseNum,29),"")</f>
        <v>46110</v>
      </c>
      <c r="B39" s="30" t="str">
        <f t="shared" si="0"/>
        <v>domenica</v>
      </c>
      <c r="C39" s="31"/>
      <c r="D39" s="31"/>
      <c r="E39" s="31"/>
      <c r="F39" s="31"/>
      <c r="G39" s="36" t="str">
        <f t="shared" si="1"/>
        <v/>
      </c>
      <c r="H39" s="36" t="str">
        <f t="shared" si="2"/>
        <v/>
      </c>
      <c r="I39" s="32"/>
      <c r="J39" s="38" t="str">
        <f t="shared" si="3"/>
        <v/>
      </c>
      <c r="K39" s="33"/>
    </row>
    <row r="40" spans="1:11" ht="15.75" customHeight="1" x14ac:dyDescent="0.2">
      <c r="A40" s="29">
        <f>IF(MONTH(DATE(Anno,MeseNum,30))=MeseNum,DATE(Anno,MeseNum,30),"")</f>
        <v>46111</v>
      </c>
      <c r="B40" s="30" t="str">
        <f t="shared" si="0"/>
        <v>lunedì</v>
      </c>
      <c r="C40" s="31"/>
      <c r="D40" s="31"/>
      <c r="E40" s="31"/>
      <c r="F40" s="31"/>
      <c r="G40" s="36" t="str">
        <f t="shared" si="1"/>
        <v/>
      </c>
      <c r="H40" s="36" t="str">
        <f t="shared" si="2"/>
        <v/>
      </c>
      <c r="I40" s="32"/>
      <c r="J40" s="38" t="str">
        <f t="shared" si="3"/>
        <v/>
      </c>
      <c r="K40" s="33"/>
    </row>
    <row r="41" spans="1:11" ht="15.75" customHeight="1" x14ac:dyDescent="0.2">
      <c r="A41" s="29">
        <f>IF(MONTH(DATE(Anno,MeseNum,31))=MeseNum,DATE(Anno,MeseNum,31),"")</f>
        <v>46112</v>
      </c>
      <c r="B41" s="30" t="str">
        <f t="shared" si="0"/>
        <v>martedì</v>
      </c>
      <c r="C41" s="31"/>
      <c r="D41" s="31"/>
      <c r="E41" s="31"/>
      <c r="F41" s="31"/>
      <c r="G41" s="36" t="str">
        <f t="shared" si="1"/>
        <v/>
      </c>
      <c r="H41" s="36" t="str">
        <f t="shared" si="2"/>
        <v/>
      </c>
      <c r="I41" s="32"/>
      <c r="J41" s="38" t="str">
        <f t="shared" si="3"/>
        <v/>
      </c>
      <c r="K41" s="33"/>
    </row>
    <row r="42" spans="1:11" ht="18" customHeight="1" x14ac:dyDescent="0.2">
      <c r="A42" s="46" t="s">
        <v>46</v>
      </c>
      <c r="B42" s="46"/>
      <c r="C42" s="46"/>
      <c r="D42" s="46"/>
      <c r="E42" s="46"/>
      <c r="F42" s="46"/>
      <c r="G42" s="37">
        <f>SUM(G11:G41)</f>
        <v>17.500000000000028</v>
      </c>
      <c r="H42" s="37">
        <f>SUM(H11:H41)</f>
        <v>1.5000000000000284</v>
      </c>
      <c r="I42" s="34"/>
      <c r="J42" s="37">
        <f>SUM(J11:J41)</f>
        <v>12</v>
      </c>
      <c r="K42" s="34"/>
    </row>
    <row r="44" spans="1:11" x14ac:dyDescent="0.2">
      <c r="A44" s="47" t="s">
        <v>47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</row>
    <row r="45" spans="1:11" ht="15" customHeight="1" x14ac:dyDescent="0.2">
      <c r="A45" s="48" t="s">
        <v>48</v>
      </c>
      <c r="B45" s="48"/>
      <c r="C45" s="48"/>
      <c r="D45" s="48"/>
      <c r="E45" s="48"/>
      <c r="F45" s="48"/>
      <c r="G45" s="49">
        <f>COUNTIF(G11:G41,"&gt;0")</f>
        <v>2</v>
      </c>
      <c r="H45" s="49"/>
    </row>
    <row r="46" spans="1:11" ht="15" customHeight="1" x14ac:dyDescent="0.2">
      <c r="A46" s="48" t="s">
        <v>49</v>
      </c>
      <c r="B46" s="48"/>
      <c r="C46" s="48"/>
      <c r="D46" s="48"/>
      <c r="E46" s="48"/>
      <c r="F46" s="48"/>
      <c r="G46" s="49">
        <f>NETWORKDAYS(DATE(Anno,MeseNum,1),EOMONTH(DATE(Anno,MeseNum,1),0),Festivita)*OreG</f>
        <v>176</v>
      </c>
      <c r="H46" s="49"/>
    </row>
    <row r="47" spans="1:11" ht="15" customHeight="1" x14ac:dyDescent="0.2">
      <c r="A47" s="48" t="s">
        <v>96</v>
      </c>
      <c r="B47" s="48"/>
      <c r="C47" s="48"/>
      <c r="D47" s="48"/>
      <c r="E47" s="48"/>
      <c r="F47" s="48"/>
      <c r="G47" s="49">
        <f>G42</f>
        <v>17.500000000000028</v>
      </c>
      <c r="H47" s="49"/>
    </row>
    <row r="48" spans="1:11" ht="15" customHeight="1" x14ac:dyDescent="0.2">
      <c r="A48" s="48" t="s">
        <v>95</v>
      </c>
      <c r="B48" s="48"/>
      <c r="C48" s="48"/>
      <c r="D48" s="48"/>
      <c r="E48" s="48"/>
      <c r="F48" s="48"/>
      <c r="G48" s="49">
        <f>H42</f>
        <v>1.5000000000000284</v>
      </c>
      <c r="H48" s="49"/>
    </row>
    <row r="49" spans="1:11" ht="15" customHeight="1" x14ac:dyDescent="0.2">
      <c r="A49" s="48" t="s">
        <v>50</v>
      </c>
      <c r="B49" s="48"/>
      <c r="C49" s="48"/>
      <c r="D49" s="48"/>
      <c r="E49" s="48"/>
      <c r="F49" s="48"/>
      <c r="G49" s="49">
        <f>COUNTIF($I$11:$I$41,"F")+0.5*COUNTIF($I$11:$I$41,"F5")</f>
        <v>1.5</v>
      </c>
      <c r="H49" s="49"/>
    </row>
    <row r="50" spans="1:11" ht="15" customHeight="1" x14ac:dyDescent="0.2">
      <c r="A50" s="48" t="s">
        <v>51</v>
      </c>
      <c r="B50" s="48"/>
      <c r="C50" s="48"/>
      <c r="D50" s="48"/>
      <c r="E50" s="48"/>
      <c r="F50" s="48"/>
      <c r="G50" s="49">
        <f>(COUNTIF($I$11:$I$41,"P")+0.5*COUNTIF($I$11:$I$41,"P5"))*OreG</f>
        <v>0</v>
      </c>
      <c r="H50" s="49"/>
    </row>
    <row r="51" spans="1:11" ht="15" customHeight="1" x14ac:dyDescent="0.2">
      <c r="A51" s="48" t="s">
        <v>52</v>
      </c>
      <c r="B51" s="48"/>
      <c r="C51" s="48"/>
      <c r="D51" s="48"/>
      <c r="E51" s="48"/>
      <c r="F51" s="48"/>
      <c r="G51" s="49">
        <f>COUNTIF($I$11:$I$41,"M")</f>
        <v>0</v>
      </c>
      <c r="H51" s="49"/>
    </row>
    <row r="52" spans="1:11" ht="15" customHeight="1" x14ac:dyDescent="0.2">
      <c r="A52" s="48" t="s">
        <v>53</v>
      </c>
      <c r="B52" s="48"/>
      <c r="C52" s="48"/>
      <c r="D52" s="48"/>
      <c r="E52" s="48"/>
      <c r="F52" s="48"/>
      <c r="G52" s="49">
        <f>COUNTIF($I$11:$I$41,"CG")+COUNTIF($I$11:$I$41,"104")</f>
        <v>0</v>
      </c>
      <c r="H52" s="49"/>
    </row>
    <row r="53" spans="1:11" ht="15" customHeight="1" x14ac:dyDescent="0.2">
      <c r="A53" s="50" t="s">
        <v>54</v>
      </c>
      <c r="B53" s="50"/>
      <c r="C53" s="50"/>
      <c r="D53" s="50"/>
      <c r="E53" s="50"/>
      <c r="F53" s="50"/>
      <c r="G53" s="51">
        <f>G42+J42-G46</f>
        <v>-146.49999999999997</v>
      </c>
      <c r="H53" s="51"/>
    </row>
    <row r="54" spans="1:11" ht="15" customHeight="1" x14ac:dyDescent="0.2">
      <c r="A54" s="35"/>
      <c r="B54" s="35"/>
      <c r="C54" s="35"/>
      <c r="D54" s="35"/>
      <c r="E54" s="35"/>
      <c r="F54" s="35"/>
      <c r="G54" s="39"/>
      <c r="H54" s="39"/>
    </row>
    <row r="55" spans="1:11" ht="15" customHeight="1" x14ac:dyDescent="0.2">
      <c r="A55" s="35"/>
      <c r="B55" s="35"/>
      <c r="C55" s="35"/>
      <c r="D55" s="35"/>
      <c r="E55" s="35"/>
      <c r="F55" s="35"/>
      <c r="G55" s="39"/>
      <c r="H55" s="39"/>
    </row>
    <row r="56" spans="1:11" ht="15" customHeight="1" x14ac:dyDescent="0.2">
      <c r="A56" s="35"/>
      <c r="B56" s="35"/>
      <c r="C56" s="35"/>
      <c r="D56" s="35"/>
      <c r="E56" s="35"/>
      <c r="F56" s="35"/>
      <c r="G56" s="39"/>
      <c r="H56" s="39"/>
    </row>
    <row r="58" spans="1:11" x14ac:dyDescent="0.2">
      <c r="A58" s="52" t="s">
        <v>55</v>
      </c>
      <c r="B58" s="52"/>
      <c r="C58" s="52"/>
      <c r="D58" s="52"/>
      <c r="G58" s="52" t="s">
        <v>56</v>
      </c>
      <c r="H58" s="52"/>
      <c r="I58" s="52"/>
      <c r="J58" s="52"/>
      <c r="K58" s="52"/>
    </row>
    <row r="59" spans="1:11" ht="25.5" customHeight="1" x14ac:dyDescent="0.2">
      <c r="A59" s="53"/>
      <c r="B59" s="53"/>
      <c r="C59" s="53"/>
      <c r="D59" s="53"/>
      <c r="G59" s="53"/>
      <c r="H59" s="53"/>
      <c r="I59" s="53"/>
      <c r="J59" s="53"/>
      <c r="K59" s="53"/>
    </row>
  </sheetData>
  <mergeCells count="44">
    <mergeCell ref="A53:F53"/>
    <mergeCell ref="G53:H53"/>
    <mergeCell ref="A58:D58"/>
    <mergeCell ref="G58:K58"/>
    <mergeCell ref="A59:D59"/>
    <mergeCell ref="G59:K59"/>
    <mergeCell ref="A50:F50"/>
    <mergeCell ref="G50:H50"/>
    <mergeCell ref="A51:F51"/>
    <mergeCell ref="G51:H51"/>
    <mergeCell ref="A52:F52"/>
    <mergeCell ref="G52:H52"/>
    <mergeCell ref="A47:F47"/>
    <mergeCell ref="G47:H47"/>
    <mergeCell ref="A48:F48"/>
    <mergeCell ref="G48:H48"/>
    <mergeCell ref="A49:F49"/>
    <mergeCell ref="G49:H49"/>
    <mergeCell ref="A44:K44"/>
    <mergeCell ref="A45:F45"/>
    <mergeCell ref="G45:H45"/>
    <mergeCell ref="A46:F46"/>
    <mergeCell ref="G46:H46"/>
    <mergeCell ref="H9:H10"/>
    <mergeCell ref="I9:I10"/>
    <mergeCell ref="J9:J10"/>
    <mergeCell ref="K9:K10"/>
    <mergeCell ref="A42:F42"/>
    <mergeCell ref="A9:A10"/>
    <mergeCell ref="B9:B10"/>
    <mergeCell ref="C9:D9"/>
    <mergeCell ref="E9:F9"/>
    <mergeCell ref="G9:G10"/>
    <mergeCell ref="B6:D6"/>
    <mergeCell ref="G6:H6"/>
    <mergeCell ref="J6:K6"/>
    <mergeCell ref="B7:D7"/>
    <mergeCell ref="G7:H7"/>
    <mergeCell ref="J7:K7"/>
    <mergeCell ref="A3:K3"/>
    <mergeCell ref="B5:D5"/>
    <mergeCell ref="G5:H5"/>
    <mergeCell ref="J5:K5"/>
    <mergeCell ref="A1:K2"/>
  </mergeCells>
  <conditionalFormatting sqref="A11:K41">
    <cfRule type="expression" dxfId="11" priority="2">
      <formula>AND($A11&lt;&gt;"",COUNTIF(Festivita,$A11)&gt;0)</formula>
    </cfRule>
    <cfRule type="expression" dxfId="10" priority="3">
      <formula>AND($A11&lt;&gt;"",WEEKDAY($A11,2)&gt;5)</formula>
    </cfRule>
  </conditionalFormatting>
  <conditionalFormatting sqref="G53:H56">
    <cfRule type="cellIs" dxfId="9" priority="13" operator="lessThan">
      <formula>0</formula>
    </cfRule>
  </conditionalFormatting>
  <conditionalFormatting sqref="H11:H41">
    <cfRule type="cellIs" dxfId="8" priority="12" operator="greaterThan">
      <formula>0</formula>
    </cfRule>
  </conditionalFormatting>
  <conditionalFormatting sqref="I11:I41">
    <cfRule type="cellIs" dxfId="7" priority="4" operator="equal">
      <formula>"F"</formula>
    </cfRule>
    <cfRule type="cellIs" dxfId="6" priority="5" operator="equal">
      <formula>"F5"</formula>
    </cfRule>
    <cfRule type="cellIs" dxfId="5" priority="6" operator="equal">
      <formula>"P"</formula>
    </cfRule>
    <cfRule type="cellIs" dxfId="4" priority="7" operator="equal">
      <formula>"P5"</formula>
    </cfRule>
    <cfRule type="cellIs" dxfId="3" priority="8" operator="equal">
      <formula>"M"</formula>
    </cfRule>
    <cfRule type="cellIs" dxfId="2" priority="9" operator="equal">
      <formula>"CG"</formula>
    </cfRule>
    <cfRule type="cellIs" dxfId="1" priority="10" operator="equal">
      <formula>"104"</formula>
    </cfRule>
    <cfRule type="cellIs" dxfId="0" priority="11" operator="equal">
      <formula>"T"</formula>
    </cfRule>
  </conditionalFormatting>
  <dataValidations count="2">
    <dataValidation type="list" sqref="G5" xr:uid="{00000000-0002-0000-0100-000000000000}">
      <formula1>"Gennaio,Febbraio,Marzo,Aprile,Maggio,Giugno,Luglio,Agosto,Settembre,Ottobre,Novembre,Dicembre"</formula1>
      <formula2>0</formula2>
    </dataValidation>
    <dataValidation type="list" allowBlank="1" showErrorMessage="1" errorTitle="Codice non valido" error="Usa i codici della legenda: F, F5, P, P5, M, CG, 104, T" sqref="I11:I41" xr:uid="{00000000-0002-0000-0100-000001000000}">
      <formula1>"F,F5,P,P5,M,CG,104,T"</formula1>
      <formula2>0</formula2>
    </dataValidation>
  </dataValidations>
  <pageMargins left="0.75" right="0.75" top="1" bottom="1" header="0.511811023622047" footer="0.511811023622047"/>
  <pageSetup paperSize="9" scale="61" orientation="portrait" horizontalDpi="300" verticalDpi="300"/>
  <ignoredErrors>
    <ignoredError sqref="J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Guida</vt:lpstr>
      <vt:lpstr>Impostazioni</vt:lpstr>
      <vt:lpstr>Presenze 2026</vt:lpstr>
      <vt:lpstr>Anno</vt:lpstr>
      <vt:lpstr>'Presenze 2026'!Area_stampa</vt:lpstr>
      <vt:lpstr>Festivita</vt:lpstr>
      <vt:lpstr>OreG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Luca turco</cp:lastModifiedBy>
  <cp:revision>0</cp:revision>
  <cp:lastPrinted>2026-07-22T09:33:30Z</cp:lastPrinted>
  <dcterms:created xsi:type="dcterms:W3CDTF">2026-07-22T09:02:12Z</dcterms:created>
  <dcterms:modified xsi:type="dcterms:W3CDTF">2026-07-27T10:39:21Z</dcterms:modified>
  <dc:language>en-US</dc:language>
</cp:coreProperties>
</file>