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showObjects="none" defaultThemeVersion="202300"/>
  <mc:AlternateContent xmlns:mc="http://schemas.openxmlformats.org/markup-compatibility/2006">
    <mc:Choice Requires="x15">
      <x15ac:absPath xmlns:x15ac="http://schemas.microsoft.com/office/spreadsheetml/2010/11/ac" url="/Users/Andrea/Downloads/157/"/>
    </mc:Choice>
  </mc:AlternateContent>
  <xr:revisionPtr revIDLastSave="0" documentId="13_ncr:1_{FD280454-4351-D847-9597-CBEB1BC031BD}" xr6:coauthVersionLast="47" xr6:coauthVersionMax="47" xr10:uidLastSave="{00000000-0000-0000-0000-000000000000}"/>
  <bookViews>
    <workbookView xWindow="16320" yWindow="500" windowWidth="12480" windowHeight="16020" xr2:uid="{63FD84C9-506E-408B-AF28-D5EBFA197249}"/>
  </bookViews>
  <sheets>
    <sheet name="Hoja1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C9" i="2"/>
  <c r="E9" i="2"/>
  <c r="D9" i="2" s="1"/>
  <c r="D5" i="2"/>
  <c r="J67" i="1" l="1"/>
  <c r="J66" i="1"/>
  <c r="J65" i="1"/>
  <c r="J64" i="1"/>
  <c r="J63" i="1"/>
  <c r="J62" i="1"/>
  <c r="J61" i="1"/>
  <c r="J60" i="1"/>
  <c r="J59" i="1"/>
  <c r="J58" i="1"/>
  <c r="J57" i="1"/>
  <c r="J54" i="1"/>
  <c r="J49" i="1"/>
  <c r="J53" i="1"/>
  <c r="J52" i="1"/>
  <c r="J51" i="1"/>
  <c r="J50" i="1"/>
  <c r="J48" i="1"/>
  <c r="J47" i="1"/>
  <c r="J46" i="1"/>
  <c r="J45" i="1"/>
  <c r="J44" i="1"/>
  <c r="J43" i="1"/>
  <c r="J40" i="1"/>
  <c r="J39" i="1"/>
  <c r="J38" i="1"/>
  <c r="J37" i="1"/>
  <c r="J36" i="1"/>
  <c r="J35" i="1"/>
  <c r="J34" i="1"/>
  <c r="J33" i="1"/>
  <c r="J32" i="1"/>
  <c r="J31" i="1"/>
  <c r="J30" i="1"/>
  <c r="P18" i="1"/>
  <c r="P19" i="1"/>
  <c r="P17" i="1"/>
  <c r="J18" i="1"/>
  <c r="J19" i="1"/>
  <c r="J20" i="1"/>
  <c r="J21" i="1"/>
  <c r="J22" i="1"/>
  <c r="J23" i="1"/>
  <c r="J24" i="1"/>
  <c r="J25" i="1"/>
  <c r="J26" i="1"/>
  <c r="J27" i="1"/>
  <c r="J17" i="1"/>
  <c r="L11" i="1"/>
  <c r="H10" i="1"/>
  <c r="H9" i="1"/>
  <c r="I9" i="1" s="1"/>
  <c r="H8" i="1"/>
  <c r="I8" i="1" s="1"/>
  <c r="H7" i="1"/>
  <c r="G10" i="1"/>
  <c r="G9" i="1"/>
  <c r="G8" i="1"/>
  <c r="G7" i="1"/>
  <c r="F10" i="1"/>
  <c r="F7" i="1"/>
  <c r="E10" i="1"/>
  <c r="E7" i="1"/>
  <c r="I7" i="1" l="1"/>
  <c r="I10" i="1"/>
  <c r="E11" i="1"/>
  <c r="G11" i="1"/>
  <c r="F14" i="1" s="1"/>
  <c r="F11" i="1"/>
  <c r="H11" i="1"/>
  <c r="I11" i="1" l="1"/>
</calcChain>
</file>

<file path=xl/sharedStrings.xml><?xml version="1.0" encoding="utf-8"?>
<sst xmlns="http://schemas.openxmlformats.org/spreadsheetml/2006/main" count="115" uniqueCount="57">
  <si>
    <t xml:space="preserve">Tipo de permiso </t>
  </si>
  <si>
    <t>Industrial</t>
  </si>
  <si>
    <t>Residencial (residencial-comercial)</t>
  </si>
  <si>
    <t>Valor</t>
  </si>
  <si>
    <t>Total</t>
  </si>
  <si>
    <t>Comercial</t>
  </si>
  <si>
    <t>Educativo, religioso y recreativo</t>
  </si>
  <si>
    <t xml:space="preserve">Permiso de construcción consolidado </t>
  </si>
  <si>
    <t xml:space="preserve">Permiso de construcción </t>
  </si>
  <si>
    <t>Aprobación de planos seguros</t>
  </si>
  <si>
    <t>Permiso de mantenimiento de obras de infraestructuras públicas</t>
  </si>
  <si>
    <t>Diametro del contador</t>
  </si>
  <si>
    <t>Agua</t>
  </si>
  <si>
    <t>Alcantarillado</t>
  </si>
  <si>
    <t>½" y ⅝"</t>
  </si>
  <si>
    <t>¾"</t>
  </si>
  <si>
    <t>1"</t>
  </si>
  <si>
    <t>1½"</t>
  </si>
  <si>
    <t>2"</t>
  </si>
  <si>
    <t>3"</t>
  </si>
  <si>
    <t>4"</t>
  </si>
  <si>
    <t>6"</t>
  </si>
  <si>
    <t>8"</t>
  </si>
  <si>
    <t>10"</t>
  </si>
  <si>
    <t>12"</t>
  </si>
  <si>
    <t>Agua y alcantarillado</t>
  </si>
  <si>
    <t>Bloques</t>
  </si>
  <si>
    <t>1. menor a 10-15 m^3</t>
  </si>
  <si>
    <t>2. menor a 15-25 m^3</t>
  </si>
  <si>
    <t>3. menor a 25 m^3</t>
  </si>
  <si>
    <t>R</t>
  </si>
  <si>
    <t>C</t>
  </si>
  <si>
    <t>G</t>
  </si>
  <si>
    <t>I</t>
  </si>
  <si>
    <t>Año Fiscal</t>
  </si>
  <si>
    <t>Año Fiscal 2023</t>
  </si>
  <si>
    <t>Año Fiscal 2024</t>
  </si>
  <si>
    <t>Permisos 
expedidos</t>
  </si>
  <si>
    <t>Cambio</t>
  </si>
  <si>
    <t>Trámites aprobados</t>
  </si>
  <si>
    <t>Tipo de trámite</t>
  </si>
  <si>
    <t>PCOC</t>
  </si>
  <si>
    <t>PCO</t>
  </si>
  <si>
    <t>APS</t>
  </si>
  <si>
    <t>PMO</t>
  </si>
  <si>
    <t>Feb</t>
  </si>
  <si>
    <t>Mar</t>
  </si>
  <si>
    <t>Año</t>
  </si>
  <si>
    <t>Ene</t>
  </si>
  <si>
    <t>All</t>
  </si>
  <si>
    <t>Cantidad Vendidas</t>
  </si>
  <si>
    <t>Precio de Venta</t>
  </si>
  <si>
    <t>Precio Promedio</t>
  </si>
  <si>
    <t>Tabla 1: Número y valor (en miles $) de permisos para el año fiscal 2023 y 2024</t>
  </si>
  <si>
    <t xml:space="preserve">Fuente: Elaborado por la OPAL utilizando datos de la JP. </t>
  </si>
  <si>
    <t>Tabla 2: Tipo y cantidad de trámites aprobados por la OGPe para el periodo 2014 al 2025</t>
  </si>
  <si>
    <t>Fuente: Elaborado por la OPAL basado en datos de la OGPe. Datos hasta el 22 de septiembre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</si>
</sst>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"/>
    <numFmt numFmtId="167" formatCode="0.0%"/>
    <numFmt numFmtId="168" formatCode="_(&quot;$&quot;* #,##0_);_(&quot;$&quot;* \(#,##0\);_(&quot;$&quot;* &quot;-&quot;??_);_(@_)"/>
  </numFmts>
  <fonts count="13"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  <font>
      <sz val="12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1"/>
      <color theme="1"/>
      <name val="Myriad Pro Condensed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Myriad Pro Condensed"/>
    </font>
    <font>
      <b/>
      <sz val="12"/>
      <color theme="1"/>
      <name val="MyriadPro-Cond"/>
    </font>
    <font>
      <b/>
      <sz val="12"/>
      <color theme="0"/>
      <name val="MyriadPro-Cond"/>
    </font>
    <font>
      <sz val="12"/>
      <color theme="1"/>
      <name val="MyriadPro-Cond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3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4" fillId="3" borderId="0" xfId="1" applyNumberFormat="1" applyFont="1" applyFill="1" applyAlignment="1">
      <alignment horizontal="right"/>
    </xf>
    <xf numFmtId="0" fontId="0" fillId="0" borderId="0" xfId="0" applyAlignment="1">
      <alignment horizontal="center"/>
    </xf>
    <xf numFmtId="3" fontId="5" fillId="4" borderId="0" xfId="1" applyNumberFormat="1" applyFont="1" applyFill="1" applyAlignment="1">
      <alignment horizontal="right"/>
    </xf>
    <xf numFmtId="0" fontId="6" fillId="0" borderId="1" xfId="0" applyFont="1" applyBorder="1" applyAlignment="1">
      <alignment horizontal="center"/>
    </xf>
    <xf numFmtId="165" fontId="0" fillId="0" borderId="0" xfId="0" applyNumberFormat="1"/>
    <xf numFmtId="166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0" fontId="0" fillId="0" borderId="0" xfId="0" applyAlignment="1">
      <alignment horizontal="left" indent="7"/>
    </xf>
    <xf numFmtId="0" fontId="2" fillId="0" borderId="2" xfId="0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/>
    </xf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68" fontId="0" fillId="0" borderId="0" xfId="2" applyNumberFormat="1" applyFont="1"/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/>
    <xf numFmtId="0" fontId="9" fillId="0" borderId="0" xfId="0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167" fontId="9" fillId="0" borderId="0" xfId="3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7" fontId="12" fillId="0" borderId="1" xfId="3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7" fontId="10" fillId="0" borderId="1" xfId="3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left" wrapText="1"/>
    </xf>
    <xf numFmtId="0" fontId="1" fillId="0" borderId="0" xfId="0" applyFont="1" applyFill="1" applyAlignment="1">
      <alignment horizontal="center" vertical="center" wrapText="1"/>
    </xf>
  </cellXfs>
  <cellStyles count="4">
    <cellStyle name="Currency" xfId="2" builtinId="4"/>
    <cellStyle name="Normal" xfId="0" builtinId="0"/>
    <cellStyle name="Normal 2" xfId="1" xr:uid="{1072853E-C510-458F-B608-E5493CD992B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1386E-83C4-49E9-A5AE-149CEE6DA59F}">
  <dimension ref="A3:P67"/>
  <sheetViews>
    <sheetView tabSelected="1" topLeftCell="I2" zoomScale="86" workbookViewId="0">
      <selection activeCell="M10" sqref="M10"/>
    </sheetView>
  </sheetViews>
  <sheetFormatPr baseColWidth="10" defaultColWidth="10.6640625" defaultRowHeight="15"/>
  <cols>
    <col min="2" max="2" width="18.1640625" bestFit="1" customWidth="1"/>
    <col min="3" max="3" width="22.6640625" bestFit="1" customWidth="1"/>
    <col min="4" max="4" width="22.33203125" bestFit="1" customWidth="1"/>
    <col min="5" max="8" width="13.83203125" customWidth="1"/>
    <col min="9" max="9" width="9.6640625" customWidth="1"/>
    <col min="10" max="10" width="22.1640625" bestFit="1" customWidth="1"/>
    <col min="11" max="11" width="25.5" customWidth="1"/>
    <col min="12" max="12" width="20" bestFit="1" customWidth="1"/>
    <col min="13" max="13" width="20" customWidth="1"/>
    <col min="14" max="14" width="6.5" bestFit="1" customWidth="1"/>
    <col min="15" max="15" width="15.33203125" bestFit="1" customWidth="1"/>
    <col min="16" max="16" width="22.6640625" bestFit="1" customWidth="1"/>
  </cols>
  <sheetData>
    <row r="3" spans="1:16" ht="78" customHeight="1"/>
    <row r="4" spans="1:16" ht="16">
      <c r="D4" s="39" t="s">
        <v>53</v>
      </c>
      <c r="E4" s="39"/>
      <c r="F4" s="39"/>
      <c r="G4" s="39"/>
      <c r="H4" s="39"/>
      <c r="I4" s="39"/>
    </row>
    <row r="5" spans="1:16" ht="24" customHeight="1">
      <c r="D5" s="25" t="s">
        <v>0</v>
      </c>
      <c r="E5" s="26" t="s">
        <v>35</v>
      </c>
      <c r="F5" s="26"/>
      <c r="G5" s="26" t="s">
        <v>36</v>
      </c>
      <c r="H5" s="26"/>
      <c r="I5" s="25" t="s">
        <v>38</v>
      </c>
      <c r="K5" s="38" t="s">
        <v>55</v>
      </c>
      <c r="L5" s="38"/>
    </row>
    <row r="6" spans="1:16" ht="34">
      <c r="A6" s="3">
        <v>4630.9999999999909</v>
      </c>
      <c r="B6" s="3">
        <v>672440.11953000003</v>
      </c>
      <c r="C6" s="4" t="s">
        <v>34</v>
      </c>
      <c r="D6" s="25"/>
      <c r="E6" s="27" t="s">
        <v>37</v>
      </c>
      <c r="F6" s="28" t="s">
        <v>3</v>
      </c>
      <c r="G6" s="27" t="s">
        <v>37</v>
      </c>
      <c r="H6" s="28" t="s">
        <v>3</v>
      </c>
      <c r="I6" s="25"/>
      <c r="K6" s="28" t="s">
        <v>40</v>
      </c>
      <c r="L6" s="27" t="s">
        <v>39</v>
      </c>
      <c r="M6" s="41"/>
      <c r="N6">
        <v>4728.9999999999982</v>
      </c>
      <c r="O6" s="5">
        <v>807132.19254000252</v>
      </c>
    </row>
    <row r="7" spans="1:16" ht="17">
      <c r="A7" s="3">
        <v>11</v>
      </c>
      <c r="B7" s="3">
        <v>96992.613780000014</v>
      </c>
      <c r="D7" s="29" t="s">
        <v>2</v>
      </c>
      <c r="E7" s="30">
        <f>4631+11</f>
        <v>4642</v>
      </c>
      <c r="F7" s="31">
        <f>672440+96993</f>
        <v>769433</v>
      </c>
      <c r="G7" s="30">
        <f>N6+N7</f>
        <v>4741.9999999999982</v>
      </c>
      <c r="H7" s="31">
        <f>SUM(O6:O7)</f>
        <v>808315.59504000249</v>
      </c>
      <c r="I7" s="32">
        <f>(H7-F7)/F7</f>
        <v>5.0534088140231172E-2</v>
      </c>
      <c r="J7" t="s">
        <v>41</v>
      </c>
      <c r="K7" s="29" t="s">
        <v>7</v>
      </c>
      <c r="L7" s="30">
        <v>37861</v>
      </c>
      <c r="M7" s="15"/>
      <c r="N7">
        <v>13</v>
      </c>
      <c r="O7" s="5">
        <v>1183.4024999999999</v>
      </c>
    </row>
    <row r="8" spans="1:16" ht="17">
      <c r="A8" s="3">
        <v>128</v>
      </c>
      <c r="B8" s="3">
        <v>172769.96130999998</v>
      </c>
      <c r="D8" s="29" t="s">
        <v>1</v>
      </c>
      <c r="E8" s="30">
        <v>128</v>
      </c>
      <c r="F8" s="31">
        <v>172770</v>
      </c>
      <c r="G8" s="30">
        <f>N8</f>
        <v>124</v>
      </c>
      <c r="H8" s="31">
        <f>O8</f>
        <v>259200.34888000003</v>
      </c>
      <c r="I8" s="32">
        <f t="shared" ref="I8:I11" si="0">(H8-F8)/F8</f>
        <v>0.50026248121780426</v>
      </c>
      <c r="J8" t="s">
        <v>42</v>
      </c>
      <c r="K8" s="29" t="s">
        <v>8</v>
      </c>
      <c r="L8" s="30">
        <v>10442</v>
      </c>
      <c r="M8" s="15"/>
      <c r="N8">
        <v>124</v>
      </c>
      <c r="O8" s="5">
        <v>259200.34888000003</v>
      </c>
    </row>
    <row r="9" spans="1:16" ht="17">
      <c r="A9" s="3">
        <v>936.00000000000011</v>
      </c>
      <c r="B9" s="3">
        <v>560805.67755999998</v>
      </c>
      <c r="D9" s="29" t="s">
        <v>5</v>
      </c>
      <c r="E9" s="30">
        <v>936</v>
      </c>
      <c r="F9" s="31">
        <v>560806</v>
      </c>
      <c r="G9" s="30">
        <f>N9</f>
        <v>1001</v>
      </c>
      <c r="H9" s="31">
        <f>O9</f>
        <v>495185.83039000008</v>
      </c>
      <c r="I9" s="32">
        <f t="shared" si="0"/>
        <v>-0.11701046281601823</v>
      </c>
      <c r="J9" t="s">
        <v>43</v>
      </c>
      <c r="K9" s="29" t="s">
        <v>9</v>
      </c>
      <c r="L9" s="30">
        <v>825</v>
      </c>
      <c r="M9" s="15"/>
      <c r="N9">
        <v>1001</v>
      </c>
      <c r="O9" s="5">
        <v>495185.83039000008</v>
      </c>
    </row>
    <row r="10" spans="1:16" ht="34">
      <c r="A10" s="3">
        <v>104</v>
      </c>
      <c r="B10" s="3">
        <v>121163.35064999999</v>
      </c>
      <c r="D10" s="29" t="s">
        <v>6</v>
      </c>
      <c r="E10" s="30">
        <f>104+26+82</f>
        <v>212</v>
      </c>
      <c r="F10" s="31">
        <f>121163+11241+35962</f>
        <v>168366</v>
      </c>
      <c r="G10" s="30">
        <f>SUM(N10:N14)</f>
        <v>231</v>
      </c>
      <c r="H10" s="31">
        <f>SUM(O10:O14)</f>
        <v>252542.53507000001</v>
      </c>
      <c r="I10" s="32">
        <f t="shared" si="0"/>
        <v>0.49996160192675487</v>
      </c>
      <c r="J10" t="s">
        <v>44</v>
      </c>
      <c r="K10" s="29" t="s">
        <v>10</v>
      </c>
      <c r="L10" s="30">
        <v>10</v>
      </c>
      <c r="M10" s="15"/>
      <c r="N10">
        <v>90</v>
      </c>
      <c r="O10" s="5">
        <v>128475.11717000001</v>
      </c>
    </row>
    <row r="11" spans="1:16" ht="17.75" customHeight="1">
      <c r="A11" s="3">
        <v>26</v>
      </c>
      <c r="B11" s="3">
        <v>11241.356310000001</v>
      </c>
      <c r="D11" s="33" t="s">
        <v>4</v>
      </c>
      <c r="E11" s="34">
        <f>SUM(E7:E10)</f>
        <v>5918</v>
      </c>
      <c r="F11" s="35">
        <f>SUM(F7:F10)</f>
        <v>1671375</v>
      </c>
      <c r="G11" s="34">
        <f>SUM(G7:G10)</f>
        <v>6097.9999999999982</v>
      </c>
      <c r="H11" s="35">
        <f>SUM(H7:H10)</f>
        <v>1815244.3093800026</v>
      </c>
      <c r="I11" s="36">
        <f t="shared" si="0"/>
        <v>8.6078414108146026E-2</v>
      </c>
      <c r="K11" s="33" t="s">
        <v>4</v>
      </c>
      <c r="L11" s="34">
        <f>SUM(L7:L10)</f>
        <v>49138</v>
      </c>
      <c r="M11" s="16"/>
      <c r="N11">
        <v>48</v>
      </c>
      <c r="O11" s="5">
        <v>8617.2012800000011</v>
      </c>
    </row>
    <row r="12" spans="1:16" ht="17.75" customHeight="1">
      <c r="A12" s="3"/>
      <c r="B12" s="3"/>
      <c r="D12" s="37" t="s">
        <v>54</v>
      </c>
      <c r="E12" s="37"/>
      <c r="F12" s="37"/>
      <c r="G12" s="37"/>
      <c r="H12" s="37"/>
      <c r="I12" s="37"/>
      <c r="K12" s="40" t="s">
        <v>56</v>
      </c>
      <c r="L12" s="40"/>
      <c r="M12" s="16"/>
      <c r="O12" s="5"/>
    </row>
    <row r="13" spans="1:16" ht="17.75" customHeight="1">
      <c r="A13" s="3"/>
      <c r="B13" s="3"/>
      <c r="D13" s="21"/>
      <c r="E13" s="22"/>
      <c r="F13" s="23"/>
      <c r="G13" s="22"/>
      <c r="H13" s="23"/>
      <c r="I13" s="24"/>
      <c r="K13" s="21"/>
      <c r="L13" s="22"/>
      <c r="M13" s="16"/>
      <c r="O13" s="5"/>
    </row>
    <row r="14" spans="1:16" ht="16">
      <c r="A14" s="3">
        <v>82</v>
      </c>
      <c r="B14" s="3">
        <v>35961.764330000005</v>
      </c>
      <c r="F14" s="14">
        <f>G11-E11</f>
        <v>179.99999999999818</v>
      </c>
      <c r="N14">
        <v>93</v>
      </c>
      <c r="O14" s="5">
        <v>115450.21661999999</v>
      </c>
    </row>
    <row r="15" spans="1:16">
      <c r="F15" s="7"/>
    </row>
    <row r="16" spans="1:16" ht="16">
      <c r="G16" s="1" t="s">
        <v>11</v>
      </c>
      <c r="H16" s="1" t="s">
        <v>12</v>
      </c>
      <c r="I16" s="1" t="s">
        <v>13</v>
      </c>
      <c r="J16" s="1" t="s">
        <v>25</v>
      </c>
      <c r="L16" s="1" t="s">
        <v>26</v>
      </c>
      <c r="M16" s="1"/>
      <c r="N16" s="1" t="s">
        <v>12</v>
      </c>
      <c r="O16" s="1" t="s">
        <v>13</v>
      </c>
      <c r="P16" s="1" t="s">
        <v>25</v>
      </c>
    </row>
    <row r="17" spans="6:16" ht="17">
      <c r="F17" s="10" t="s">
        <v>30</v>
      </c>
      <c r="G17" s="2" t="s">
        <v>14</v>
      </c>
      <c r="H17" s="8">
        <v>17.13</v>
      </c>
      <c r="I17" s="8">
        <v>12.75</v>
      </c>
      <c r="J17" s="8">
        <f>SUM(H17:I17)</f>
        <v>29.88</v>
      </c>
      <c r="L17" s="6" t="s">
        <v>27</v>
      </c>
      <c r="M17" s="6"/>
      <c r="N17" s="13">
        <v>3.04</v>
      </c>
      <c r="O17" s="13">
        <v>2.63</v>
      </c>
      <c r="P17" s="13">
        <f>SUM(N17:O17)</f>
        <v>5.67</v>
      </c>
    </row>
    <row r="18" spans="6:16" ht="17">
      <c r="G18" s="2" t="s">
        <v>15</v>
      </c>
      <c r="H18" s="8">
        <v>26.97</v>
      </c>
      <c r="I18" s="8">
        <v>21.25</v>
      </c>
      <c r="J18" s="8">
        <f t="shared" ref="J18:J27" si="1">SUM(H18:I18)</f>
        <v>48.22</v>
      </c>
      <c r="L18" s="6" t="s">
        <v>28</v>
      </c>
      <c r="M18" s="6"/>
      <c r="N18" s="13">
        <v>3.33</v>
      </c>
      <c r="O18" s="13">
        <v>2.9</v>
      </c>
      <c r="P18" s="13">
        <f t="shared" ref="P18:P19" si="2">SUM(N18:O18)</f>
        <v>6.23</v>
      </c>
    </row>
    <row r="19" spans="6:16" ht="17">
      <c r="G19" s="2" t="s">
        <v>16</v>
      </c>
      <c r="H19" s="8">
        <v>41.88</v>
      </c>
      <c r="I19" s="8">
        <v>26.92</v>
      </c>
      <c r="J19" s="8">
        <f t="shared" si="1"/>
        <v>68.800000000000011</v>
      </c>
      <c r="L19" s="6" t="s">
        <v>29</v>
      </c>
      <c r="M19" s="6"/>
      <c r="N19" s="13">
        <v>4.49</v>
      </c>
      <c r="O19" s="13">
        <v>3.91</v>
      </c>
      <c r="P19" s="13">
        <f t="shared" si="2"/>
        <v>8.4</v>
      </c>
    </row>
    <row r="20" spans="6:16" ht="17">
      <c r="G20" s="2" t="s">
        <v>17</v>
      </c>
      <c r="H20" s="8">
        <v>75.77</v>
      </c>
      <c r="I20" s="8">
        <v>40.729999999999997</v>
      </c>
      <c r="J20" s="8">
        <f t="shared" si="1"/>
        <v>116.5</v>
      </c>
    </row>
    <row r="21" spans="6:16" ht="20.25" customHeight="1">
      <c r="G21" s="2" t="s">
        <v>18</v>
      </c>
      <c r="H21" s="8">
        <v>126.32</v>
      </c>
      <c r="I21" s="8">
        <v>68.75</v>
      </c>
      <c r="J21" s="8">
        <f t="shared" si="1"/>
        <v>195.07</v>
      </c>
    </row>
    <row r="22" spans="6:16" ht="17">
      <c r="G22" s="2" t="s">
        <v>19</v>
      </c>
      <c r="H22" s="8">
        <v>191.73</v>
      </c>
      <c r="I22" s="8">
        <v>113.7</v>
      </c>
      <c r="J22" s="8">
        <f t="shared" si="1"/>
        <v>305.43</v>
      </c>
    </row>
    <row r="23" spans="6:16" ht="17">
      <c r="G23" s="2" t="s">
        <v>20</v>
      </c>
      <c r="H23" s="8">
        <v>426.54</v>
      </c>
      <c r="I23" s="8">
        <v>198.7</v>
      </c>
      <c r="J23" s="8">
        <f t="shared" si="1"/>
        <v>625.24</v>
      </c>
    </row>
    <row r="24" spans="6:16" ht="17">
      <c r="G24" s="2" t="s">
        <v>21</v>
      </c>
      <c r="H24" s="8">
        <v>1131.21</v>
      </c>
      <c r="I24" s="8">
        <v>922.63</v>
      </c>
      <c r="J24" s="8">
        <f t="shared" si="1"/>
        <v>2053.84</v>
      </c>
    </row>
    <row r="25" spans="6:16" ht="17">
      <c r="G25" s="2" t="s">
        <v>22</v>
      </c>
      <c r="H25" s="8">
        <v>1807.66</v>
      </c>
      <c r="I25" s="8">
        <v>1054.24</v>
      </c>
      <c r="J25" s="8">
        <f t="shared" si="1"/>
        <v>2861.9</v>
      </c>
    </row>
    <row r="26" spans="6:16" ht="17">
      <c r="G26" s="2" t="s">
        <v>23</v>
      </c>
      <c r="H26" s="8">
        <v>2890.03</v>
      </c>
      <c r="I26" s="8">
        <v>1686.03</v>
      </c>
      <c r="J26" s="8">
        <f t="shared" si="1"/>
        <v>4576.0600000000004</v>
      </c>
    </row>
    <row r="27" spans="6:16" ht="17">
      <c r="G27" s="2" t="s">
        <v>24</v>
      </c>
      <c r="H27" s="8">
        <v>4621.76</v>
      </c>
      <c r="I27" s="8">
        <v>2696.91</v>
      </c>
      <c r="J27" s="8">
        <f t="shared" si="1"/>
        <v>7318.67</v>
      </c>
    </row>
    <row r="29" spans="6:16" ht="16">
      <c r="F29" s="10" t="s">
        <v>31</v>
      </c>
      <c r="G29" s="1" t="s">
        <v>11</v>
      </c>
      <c r="H29" s="1" t="s">
        <v>12</v>
      </c>
      <c r="I29" s="1" t="s">
        <v>13</v>
      </c>
      <c r="J29" s="1" t="s">
        <v>25</v>
      </c>
    </row>
    <row r="30" spans="6:16" ht="17">
      <c r="G30" s="2" t="s">
        <v>14</v>
      </c>
      <c r="H30" s="8">
        <v>33.72</v>
      </c>
      <c r="I30" s="8">
        <v>25.69</v>
      </c>
      <c r="J30" s="8">
        <f>SUM(H30:I30)</f>
        <v>59.41</v>
      </c>
    </row>
    <row r="31" spans="6:16" ht="17">
      <c r="G31" s="2" t="s">
        <v>15</v>
      </c>
      <c r="H31" s="8">
        <v>48.71</v>
      </c>
      <c r="I31" s="8">
        <v>40.729999999999997</v>
      </c>
      <c r="J31" s="8">
        <f t="shared" ref="J31:J39" si="3">SUM(H31:I31)</f>
        <v>89.44</v>
      </c>
    </row>
    <row r="32" spans="6:16" ht="17">
      <c r="G32" s="2" t="s">
        <v>16</v>
      </c>
      <c r="H32" s="8">
        <v>80.680000000000007</v>
      </c>
      <c r="I32" s="8">
        <v>57.34</v>
      </c>
      <c r="J32" s="8">
        <f t="shared" si="3"/>
        <v>138.02000000000001</v>
      </c>
    </row>
    <row r="33" spans="6:10" ht="17">
      <c r="G33" s="2" t="s">
        <v>17</v>
      </c>
      <c r="H33" s="8">
        <v>159.1</v>
      </c>
      <c r="I33" s="8">
        <v>96.2</v>
      </c>
      <c r="J33" s="8">
        <f t="shared" si="3"/>
        <v>255.3</v>
      </c>
    </row>
    <row r="34" spans="6:10" ht="17">
      <c r="G34" s="2" t="s">
        <v>18</v>
      </c>
      <c r="H34" s="8">
        <v>251.41</v>
      </c>
      <c r="I34" s="8">
        <v>150</v>
      </c>
      <c r="J34" s="8">
        <f t="shared" si="3"/>
        <v>401.40999999999997</v>
      </c>
    </row>
    <row r="35" spans="6:10" ht="17">
      <c r="G35" s="2" t="s">
        <v>19</v>
      </c>
      <c r="H35" s="8">
        <v>561.16</v>
      </c>
      <c r="I35" s="8">
        <v>311.81</v>
      </c>
      <c r="J35" s="8">
        <f t="shared" si="3"/>
        <v>872.97</v>
      </c>
    </row>
    <row r="36" spans="6:10" ht="17">
      <c r="G36" s="2" t="s">
        <v>20</v>
      </c>
      <c r="H36" s="8">
        <v>930.54</v>
      </c>
      <c r="I36" s="9">
        <v>587.92999999999995</v>
      </c>
      <c r="J36" s="8">
        <f t="shared" si="3"/>
        <v>1518.4699999999998</v>
      </c>
    </row>
    <row r="37" spans="6:10" ht="17">
      <c r="G37" s="2" t="s">
        <v>21</v>
      </c>
      <c r="H37" s="8">
        <v>2340.66</v>
      </c>
      <c r="I37" s="8">
        <v>1885.9</v>
      </c>
      <c r="J37" s="8">
        <f t="shared" si="3"/>
        <v>4226.5599999999995</v>
      </c>
    </row>
    <row r="38" spans="6:10" ht="17">
      <c r="G38" s="2" t="s">
        <v>22</v>
      </c>
      <c r="H38" s="8">
        <v>3761.51</v>
      </c>
      <c r="I38" s="8">
        <v>2925.58</v>
      </c>
      <c r="J38" s="8">
        <f t="shared" si="3"/>
        <v>6687.09</v>
      </c>
    </row>
    <row r="39" spans="6:10" ht="17">
      <c r="G39" s="2" t="s">
        <v>23</v>
      </c>
      <c r="H39" s="8">
        <v>6016.9</v>
      </c>
      <c r="I39" s="8">
        <v>4680.9399999999996</v>
      </c>
      <c r="J39" s="8">
        <f t="shared" si="3"/>
        <v>10697.84</v>
      </c>
    </row>
    <row r="40" spans="6:10" ht="17">
      <c r="G40" s="2" t="s">
        <v>24</v>
      </c>
      <c r="H40" s="8">
        <v>9625.49</v>
      </c>
      <c r="I40" s="8">
        <v>7489.49</v>
      </c>
      <c r="J40" s="8">
        <f>SUM(H40:I40)</f>
        <v>17114.98</v>
      </c>
    </row>
    <row r="42" spans="6:10" ht="16">
      <c r="F42" s="10" t="s">
        <v>33</v>
      </c>
      <c r="G42" s="1" t="s">
        <v>11</v>
      </c>
      <c r="H42" s="1" t="s">
        <v>12</v>
      </c>
      <c r="I42" s="1" t="s">
        <v>13</v>
      </c>
      <c r="J42" s="1" t="s">
        <v>25</v>
      </c>
    </row>
    <row r="43" spans="6:10" ht="17">
      <c r="G43" s="2" t="s">
        <v>14</v>
      </c>
      <c r="H43" s="8">
        <v>34.880000000000003</v>
      </c>
      <c r="I43" s="8">
        <v>26.58</v>
      </c>
      <c r="J43" s="8">
        <f>SUM(H43:I43)</f>
        <v>61.46</v>
      </c>
    </row>
    <row r="44" spans="6:10" ht="17">
      <c r="G44" s="2" t="s">
        <v>15</v>
      </c>
      <c r="H44" s="8">
        <v>50.39</v>
      </c>
      <c r="I44" s="8">
        <v>42.13</v>
      </c>
      <c r="J44" s="8">
        <f t="shared" ref="J44:J50" si="4">SUM(H44:I44)</f>
        <v>92.52000000000001</v>
      </c>
    </row>
    <row r="45" spans="6:10" ht="17">
      <c r="G45" s="2" t="s">
        <v>16</v>
      </c>
      <c r="H45" s="8">
        <v>83.46</v>
      </c>
      <c r="I45" s="8">
        <v>59.32</v>
      </c>
      <c r="J45" s="8">
        <f t="shared" si="4"/>
        <v>142.78</v>
      </c>
    </row>
    <row r="46" spans="6:10" ht="17">
      <c r="G46" s="2" t="s">
        <v>17</v>
      </c>
      <c r="H46" s="8">
        <v>164</v>
      </c>
      <c r="I46" s="8">
        <v>99.51</v>
      </c>
      <c r="J46" s="8">
        <f t="shared" si="4"/>
        <v>263.51</v>
      </c>
    </row>
    <row r="47" spans="6:10" ht="17">
      <c r="G47" s="2" t="s">
        <v>18</v>
      </c>
      <c r="H47" s="8">
        <v>260.08</v>
      </c>
      <c r="I47" s="8">
        <v>155.18</v>
      </c>
      <c r="J47" s="8">
        <f t="shared" si="4"/>
        <v>415.26</v>
      </c>
    </row>
    <row r="48" spans="6:10" ht="17">
      <c r="G48" s="2" t="s">
        <v>19</v>
      </c>
      <c r="H48" s="8">
        <v>580.20000000000005</v>
      </c>
      <c r="I48" s="8">
        <v>322.58</v>
      </c>
      <c r="J48" s="8">
        <f>SUM(H48:I48)</f>
        <v>902.78</v>
      </c>
    </row>
    <row r="49" spans="6:10" ht="17">
      <c r="G49" s="2" t="s">
        <v>20</v>
      </c>
      <c r="H49" s="8">
        <v>962.65</v>
      </c>
      <c r="I49" s="9">
        <v>608.22</v>
      </c>
      <c r="J49" s="8">
        <f t="shared" ref="J49" si="5">SUM(H49:I49)</f>
        <v>1570.87</v>
      </c>
    </row>
    <row r="50" spans="6:10" ht="17" hidden="1">
      <c r="G50" s="11" t="s">
        <v>20</v>
      </c>
      <c r="H50" s="12">
        <v>26</v>
      </c>
      <c r="I50" s="9">
        <v>587.92999999999995</v>
      </c>
      <c r="J50" s="12">
        <f t="shared" si="4"/>
        <v>613.92999999999995</v>
      </c>
    </row>
    <row r="51" spans="6:10" ht="17">
      <c r="G51" s="2" t="s">
        <v>21</v>
      </c>
      <c r="H51" s="8">
        <v>2421.4</v>
      </c>
      <c r="I51" s="8">
        <v>1950.99</v>
      </c>
      <c r="J51" s="8">
        <f>SUM(H51:I51)</f>
        <v>4372.3900000000003</v>
      </c>
    </row>
    <row r="52" spans="6:10" ht="17">
      <c r="G52" s="2" t="s">
        <v>22</v>
      </c>
      <c r="H52" s="8">
        <v>3891.33</v>
      </c>
      <c r="I52" s="8">
        <v>3026.55</v>
      </c>
      <c r="J52" s="8">
        <f>SUM(H52:I52)</f>
        <v>6917.88</v>
      </c>
    </row>
    <row r="53" spans="6:10" ht="17">
      <c r="G53" s="2" t="s">
        <v>23</v>
      </c>
      <c r="H53" s="8">
        <v>6224.57</v>
      </c>
      <c r="I53" s="8">
        <v>4842.49</v>
      </c>
      <c r="J53" s="8">
        <f>SUM(H53:I53)</f>
        <v>11067.06</v>
      </c>
    </row>
    <row r="54" spans="6:10" ht="17">
      <c r="G54" s="2" t="s">
        <v>24</v>
      </c>
      <c r="H54" s="8">
        <v>9957.7099999999991</v>
      </c>
      <c r="I54" s="8">
        <v>7747.98</v>
      </c>
      <c r="J54" s="8">
        <f>SUM(H54:I54)</f>
        <v>17705.689999999999</v>
      </c>
    </row>
    <row r="56" spans="6:10" ht="16">
      <c r="F56" s="10" t="s">
        <v>32</v>
      </c>
      <c r="G56" s="1" t="s">
        <v>11</v>
      </c>
      <c r="H56" s="1" t="s">
        <v>12</v>
      </c>
      <c r="I56" s="1" t="s">
        <v>13</v>
      </c>
      <c r="J56" s="1" t="s">
        <v>25</v>
      </c>
    </row>
    <row r="57" spans="6:10" ht="17">
      <c r="G57" s="2" t="s">
        <v>14</v>
      </c>
      <c r="H57" s="8">
        <v>36.6</v>
      </c>
      <c r="I57" s="8">
        <v>27.91</v>
      </c>
      <c r="J57" s="8">
        <f>SUM(H57:I57)</f>
        <v>64.510000000000005</v>
      </c>
    </row>
    <row r="58" spans="6:10" ht="17">
      <c r="G58" s="2" t="s">
        <v>15</v>
      </c>
      <c r="H58" s="8">
        <v>52.88</v>
      </c>
      <c r="I58" s="8">
        <v>44.2</v>
      </c>
      <c r="J58" s="8">
        <f t="shared" ref="J58:J61" si="6">SUM(H58:I58)</f>
        <v>97.080000000000013</v>
      </c>
    </row>
    <row r="59" spans="6:10" ht="17">
      <c r="G59" s="2" t="s">
        <v>16</v>
      </c>
      <c r="H59" s="8">
        <v>87.58</v>
      </c>
      <c r="I59" s="8">
        <v>62.25</v>
      </c>
      <c r="J59" s="8">
        <f t="shared" si="6"/>
        <v>149.82999999999998</v>
      </c>
    </row>
    <row r="60" spans="6:10" ht="17">
      <c r="G60" s="2" t="s">
        <v>17</v>
      </c>
      <c r="H60" s="8">
        <v>172.69</v>
      </c>
      <c r="I60" s="8">
        <v>104.43</v>
      </c>
      <c r="J60" s="8">
        <f t="shared" si="6"/>
        <v>277.12</v>
      </c>
    </row>
    <row r="61" spans="6:10" ht="17">
      <c r="G61" s="2" t="s">
        <v>18</v>
      </c>
      <c r="H61" s="8">
        <v>272.89</v>
      </c>
      <c r="I61" s="8">
        <v>162.83000000000001</v>
      </c>
      <c r="J61" s="8">
        <f t="shared" si="6"/>
        <v>435.72</v>
      </c>
    </row>
    <row r="62" spans="6:10" ht="17">
      <c r="G62" s="2" t="s">
        <v>19</v>
      </c>
      <c r="H62" s="8">
        <v>609.11</v>
      </c>
      <c r="I62" s="8">
        <v>338.46</v>
      </c>
      <c r="J62" s="8">
        <f>SUM(H62:I62)</f>
        <v>947.56999999999994</v>
      </c>
    </row>
    <row r="63" spans="6:10" ht="17">
      <c r="G63" s="2" t="s">
        <v>20</v>
      </c>
      <c r="H63" s="8">
        <v>1010.07</v>
      </c>
      <c r="I63" s="9">
        <v>638.17999999999995</v>
      </c>
      <c r="J63" s="8">
        <f t="shared" ref="J63" si="7">SUM(H63:I63)</f>
        <v>1648.25</v>
      </c>
    </row>
    <row r="64" spans="6:10" ht="17">
      <c r="G64" s="2" t="s">
        <v>21</v>
      </c>
      <c r="H64" s="8">
        <v>2540.6999999999998</v>
      </c>
      <c r="I64" s="8">
        <v>2047.08</v>
      </c>
      <c r="J64" s="8">
        <f>SUM(H64:I64)</f>
        <v>4587.78</v>
      </c>
    </row>
    <row r="65" spans="7:10" ht="17">
      <c r="G65" s="2" t="s">
        <v>22</v>
      </c>
      <c r="H65" s="8">
        <v>4082.99</v>
      </c>
      <c r="I65" s="8">
        <v>3175.62</v>
      </c>
      <c r="J65" s="8">
        <f>SUM(H65:I65)</f>
        <v>7258.61</v>
      </c>
    </row>
    <row r="66" spans="7:10" ht="17">
      <c r="G66" s="2" t="s">
        <v>23</v>
      </c>
      <c r="H66" s="8">
        <v>6531.13</v>
      </c>
      <c r="I66" s="8">
        <v>5080.99</v>
      </c>
      <c r="J66" s="8">
        <f>SUM(H66:I66)</f>
        <v>11612.119999999999</v>
      </c>
    </row>
    <row r="67" spans="7:10" ht="17">
      <c r="G67" s="2" t="s">
        <v>24</v>
      </c>
      <c r="H67" s="8">
        <v>10448.14</v>
      </c>
      <c r="I67" s="8">
        <v>8129.58</v>
      </c>
      <c r="J67" s="8">
        <f>SUM(H67:I67)</f>
        <v>18577.72</v>
      </c>
    </row>
  </sheetData>
  <mergeCells count="8">
    <mergeCell ref="D12:I12"/>
    <mergeCell ref="K5:L5"/>
    <mergeCell ref="K12:L12"/>
    <mergeCell ref="E5:F5"/>
    <mergeCell ref="D5:D6"/>
    <mergeCell ref="G5:H5"/>
    <mergeCell ref="I5:I6"/>
    <mergeCell ref="D4:I4"/>
  </mergeCells>
  <phoneticPr fontId="7" type="noConversion"/>
  <pageMargins left="0.7" right="0.7" top="0.75" bottom="0.75" header="0.3" footer="0.3"/>
  <ignoredErrors>
    <ignoredError sqref="H7:H10 G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AA6D7-394F-4DF7-91C4-A478996FD847}">
  <dimension ref="A1:I9"/>
  <sheetViews>
    <sheetView zoomScale="106" zoomScaleNormal="106" workbookViewId="0">
      <selection activeCell="E12" sqref="E12"/>
    </sheetView>
  </sheetViews>
  <sheetFormatPr baseColWidth="10" defaultColWidth="8.83203125" defaultRowHeight="15"/>
  <cols>
    <col min="4" max="4" width="12" style="17" bestFit="1" customWidth="1"/>
    <col min="5" max="5" width="11.83203125" bestFit="1" customWidth="1"/>
    <col min="7" max="7" width="11.6640625" customWidth="1"/>
    <col min="9" max="9" width="9.33203125" bestFit="1" customWidth="1"/>
  </cols>
  <sheetData>
    <row r="1" spans="1:9">
      <c r="B1" t="s">
        <v>47</v>
      </c>
      <c r="C1" t="s">
        <v>50</v>
      </c>
      <c r="D1" s="17" t="s">
        <v>52</v>
      </c>
      <c r="E1" t="s">
        <v>51</v>
      </c>
      <c r="H1" t="s">
        <v>47</v>
      </c>
      <c r="I1" t="s">
        <v>52</v>
      </c>
    </row>
    <row r="2" spans="1:9">
      <c r="A2" t="s">
        <v>49</v>
      </c>
      <c r="B2">
        <v>2021</v>
      </c>
      <c r="C2" s="18">
        <v>1019</v>
      </c>
      <c r="D2" s="17">
        <f>E2/C2</f>
        <v>246364.70559371932</v>
      </c>
      <c r="E2" s="19">
        <v>251045635</v>
      </c>
      <c r="H2" s="14">
        <v>2021</v>
      </c>
      <c r="I2" s="20">
        <v>246364.70559371932</v>
      </c>
    </row>
    <row r="3" spans="1:9">
      <c r="A3" t="s">
        <v>49</v>
      </c>
      <c r="B3">
        <v>2022</v>
      </c>
      <c r="C3" s="18">
        <v>853</v>
      </c>
      <c r="D3" s="17">
        <f>E3/C3</f>
        <v>256696.62485345837</v>
      </c>
      <c r="E3" s="19">
        <v>218962221</v>
      </c>
      <c r="H3" s="14">
        <v>2022</v>
      </c>
      <c r="I3" s="20">
        <v>256696.62485345837</v>
      </c>
    </row>
    <row r="4" spans="1:9">
      <c r="A4" t="s">
        <v>49</v>
      </c>
      <c r="B4">
        <v>2023</v>
      </c>
      <c r="C4" s="18">
        <v>786</v>
      </c>
      <c r="D4" s="17">
        <f>E4/C4</f>
        <v>312564.96946564887</v>
      </c>
      <c r="E4" s="19">
        <v>245676066</v>
      </c>
      <c r="H4" s="14">
        <v>2023</v>
      </c>
      <c r="I4" s="20">
        <v>312564.96946564887</v>
      </c>
    </row>
    <row r="5" spans="1:9">
      <c r="A5" t="s">
        <v>49</v>
      </c>
      <c r="B5">
        <v>2024</v>
      </c>
      <c r="C5" s="18">
        <v>1028</v>
      </c>
      <c r="D5" s="17">
        <f>E5/C5</f>
        <v>365369.18968871597</v>
      </c>
      <c r="E5" s="19">
        <v>375599527</v>
      </c>
      <c r="H5" s="14">
        <v>2024</v>
      </c>
      <c r="I5" s="20">
        <v>365369.18968871597</v>
      </c>
    </row>
    <row r="6" spans="1:9">
      <c r="A6" t="s">
        <v>48</v>
      </c>
      <c r="B6">
        <v>2025</v>
      </c>
      <c r="C6" s="18">
        <v>190</v>
      </c>
      <c r="E6" s="19">
        <v>48724633</v>
      </c>
      <c r="H6" s="14"/>
      <c r="I6" s="14"/>
    </row>
    <row r="7" spans="1:9">
      <c r="A7" t="s">
        <v>45</v>
      </c>
      <c r="B7">
        <v>2025</v>
      </c>
      <c r="C7" s="18">
        <v>175</v>
      </c>
      <c r="E7" s="19">
        <v>52395122</v>
      </c>
    </row>
    <row r="8" spans="1:9">
      <c r="A8" t="s">
        <v>46</v>
      </c>
      <c r="B8">
        <v>2025</v>
      </c>
      <c r="C8" s="18">
        <v>214</v>
      </c>
      <c r="E8" s="19">
        <v>64609627</v>
      </c>
    </row>
    <row r="9" spans="1:9">
      <c r="A9" t="s">
        <v>49</v>
      </c>
      <c r="B9">
        <v>2025</v>
      </c>
      <c r="C9" s="18">
        <f>SUM(C6:C8)</f>
        <v>579</v>
      </c>
      <c r="D9" s="17">
        <f>E9/C9</f>
        <v>286233.82037996547</v>
      </c>
      <c r="E9" s="19">
        <f>SUM(E6:E8)</f>
        <v>165729382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38d5d96808de2b67776078e767d2f66e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100cf14cfb49a34019c71d7a7c9348c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Props1.xml><?xml version="1.0" encoding="utf-8"?>
<ds:datastoreItem xmlns:ds="http://schemas.openxmlformats.org/officeDocument/2006/customXml" ds:itemID="{0B6343AC-F8D1-43F7-89D9-89E8EE114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993BD8-00E6-4F27-AA57-F54C34F574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91436F-E3BB-4C44-9EA2-FEAD8D7C939E}">
  <ds:schemaRefs>
    <ds:schemaRef ds:uri="http://schemas.microsoft.com/office/2006/metadata/properties"/>
    <ds:schemaRef ds:uri="http://www.w3.org/XML/1998/namespace"/>
    <ds:schemaRef ds:uri="http://purl.org/dc/dcmitype/"/>
    <ds:schemaRef ds:uri="1f23fbc9-fed8-4fe5-aa4f-ed739643a384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a09e65a3-c7c6-46c4-8cad-d2b1e4cef29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Andrea Ocasio</cp:lastModifiedBy>
  <dcterms:created xsi:type="dcterms:W3CDTF">2025-08-28T14:21:26Z</dcterms:created>
  <dcterms:modified xsi:type="dcterms:W3CDTF">2025-09-25T20:49:20Z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