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S 0746/2. Tabla/"/>
    </mc:Choice>
  </mc:AlternateContent>
  <xr:revisionPtr revIDLastSave="80" documentId="13_ncr:1_{70DD6F0F-BF3A-439F-95EF-4E0EB4444BC3}" xr6:coauthVersionLast="47" xr6:coauthVersionMax="47" xr10:uidLastSave="{C3799BF9-91E6-4E5E-A4DB-7868492B8A18}"/>
  <bookViews>
    <workbookView minimized="1" xWindow="8325" yWindow="-11250" windowWidth="16200" windowHeight="9990" activeTab="1" xr2:uid="{93053071-F0E0-4434-91E7-FC19DEEB7117}"/>
  </bookViews>
  <sheets>
    <sheet name="DATOS" sheetId="1" r:id="rId1"/>
    <sheet name="ESTIMACION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2" l="1"/>
  <c r="J3" i="2"/>
  <c r="I11" i="2" s="1"/>
  <c r="I3" i="2"/>
  <c r="K4" i="2"/>
  <c r="K6" i="2"/>
  <c r="J6" i="2"/>
  <c r="I5" i="2"/>
  <c r="D3" i="2"/>
  <c r="H3" i="2"/>
  <c r="G3" i="2"/>
  <c r="B3" i="2"/>
  <c r="C3" i="2"/>
  <c r="G4" i="2"/>
  <c r="B8" i="2"/>
  <c r="B9" i="2" s="1"/>
  <c r="G5" i="2"/>
  <c r="G6" i="2"/>
  <c r="G7" i="2"/>
  <c r="F11" i="1"/>
  <c r="J4" i="2"/>
  <c r="J5" i="2"/>
  <c r="J7" i="2"/>
  <c r="G8" i="2"/>
  <c r="C4" i="2"/>
  <c r="D4" i="2" s="1"/>
  <c r="I4" i="2" s="1"/>
  <c r="C5" i="2"/>
  <c r="D5" i="2" s="1"/>
  <c r="C6" i="2"/>
  <c r="D6" i="2" s="1"/>
  <c r="I6" i="2" s="1"/>
  <c r="C7" i="2"/>
  <c r="D7" i="2" s="1"/>
  <c r="I7" i="2" s="1"/>
  <c r="F5" i="1"/>
  <c r="F6" i="1" s="1"/>
  <c r="D8" i="2" l="1"/>
  <c r="D9" i="2" s="1"/>
  <c r="H7" i="2"/>
  <c r="H6" i="2"/>
  <c r="H5" i="2"/>
  <c r="H4" i="2"/>
  <c r="K7" i="2"/>
  <c r="K5" i="2"/>
  <c r="J8" i="2"/>
  <c r="H8" i="2"/>
  <c r="C8" i="2" l="1"/>
  <c r="C9" i="2" s="1"/>
  <c r="I8" i="2" l="1"/>
  <c r="K3" i="2"/>
</calcChain>
</file>

<file path=xl/sharedStrings.xml><?xml version="1.0" encoding="utf-8"?>
<sst xmlns="http://schemas.openxmlformats.org/spreadsheetml/2006/main" count="63" uniqueCount="59">
  <si>
    <t>puestos autorizados en PRITS</t>
  </si>
  <si>
    <t>presupuesto PRITS</t>
  </si>
  <si>
    <t>FY-2026</t>
  </si>
  <si>
    <t>agosto 2025</t>
  </si>
  <si>
    <t>Procedencia</t>
  </si>
  <si>
    <t>Cotralor</t>
  </si>
  <si>
    <t>JSAF</t>
  </si>
  <si>
    <t>fecha</t>
  </si>
  <si>
    <t>proporcion de salarios/presupuesto</t>
  </si>
  <si>
    <t>proporcion de benficios marginales</t>
  </si>
  <si>
    <t>Nivel de Ingreso</t>
  </si>
  <si>
    <t>Tasa Efectiva Marginal</t>
  </si>
  <si>
    <t>Hasta 10,000</t>
  </si>
  <si>
    <t>10,001 a 12,500</t>
  </si>
  <si>
    <t>12,501 a 15,000</t>
  </si>
  <si>
    <t>15,001 a 20,000</t>
  </si>
  <si>
    <t>20,001 a 25,000</t>
  </si>
  <si>
    <t>25,001 a 30,000</t>
  </si>
  <si>
    <t>30,001 a 40,000</t>
  </si>
  <si>
    <t>40,001 a 50,000</t>
  </si>
  <si>
    <t>50,001 a 60,000</t>
  </si>
  <si>
    <t>60,001 a 70,000</t>
  </si>
  <si>
    <t>70,001 a 80,000</t>
  </si>
  <si>
    <t>80,001 a 90,000</t>
  </si>
  <si>
    <t>90,001 a 100,000</t>
  </si>
  <si>
    <t>100,001 a 125,000</t>
  </si>
  <si>
    <t>125,001 a 150,000</t>
  </si>
  <si>
    <t>150,001 a 200,000</t>
  </si>
  <si>
    <t>200,001 a 250,000</t>
  </si>
  <si>
    <t>250,001 a 500,000</t>
  </si>
  <si>
    <t>Mayor de 500,000</t>
  </si>
  <si>
    <t>TEM</t>
  </si>
  <si>
    <t>AC-2023</t>
  </si>
  <si>
    <t>DH</t>
  </si>
  <si>
    <t>Junta Adjudicativa de Tecnologia</t>
  </si>
  <si>
    <t>Remuneracion sugerida</t>
  </si>
  <si>
    <t>Ley 101-2024/Art. 1</t>
  </si>
  <si>
    <t>PS 0746</t>
  </si>
  <si>
    <t>Año</t>
  </si>
  <si>
    <t>IPD</t>
  </si>
  <si>
    <t>IVU</t>
  </si>
  <si>
    <t>Ingreso por contribuciones</t>
  </si>
  <si>
    <t>Total</t>
  </si>
  <si>
    <t>Salarios</t>
  </si>
  <si>
    <t>Ingresos fiscales</t>
  </si>
  <si>
    <t>FY 2026</t>
  </si>
  <si>
    <t>Departamento de Hacienda</t>
  </si>
  <si>
    <t>Puesto</t>
  </si>
  <si>
    <t>LEY 201-2003</t>
  </si>
  <si>
    <t>Jueces Asociados</t>
  </si>
  <si>
    <t>Jueces del Tribunal de Apelaciones</t>
  </si>
  <si>
    <t>Jueces Superiores del Tribunal de Primera Instancia</t>
  </si>
  <si>
    <t>Jueces Municipales del Tribunal de Primera Instancia</t>
  </si>
  <si>
    <t>Remuneracion total</t>
  </si>
  <si>
    <t>Dato</t>
  </si>
  <si>
    <t>Juez Presidente</t>
  </si>
  <si>
    <t>Salario Anual</t>
  </si>
  <si>
    <t>Contribuciones sobre Ingresos</t>
  </si>
  <si>
    <t>Efecto Fiscal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</si>
</sst>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%"/>
    <numFmt numFmtId="166" formatCode="&quot;$&quot;#,##0.0"/>
    <numFmt numFmtId="167" formatCode="&quot;$&quot;#,##0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194A6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1" xfId="0" applyFill="1" applyBorder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3" fillId="0" borderId="2" xfId="0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/>
    </xf>
    <xf numFmtId="167" fontId="0" fillId="0" borderId="0" xfId="0" applyNumberFormat="1"/>
    <xf numFmtId="167" fontId="0" fillId="0" borderId="0" xfId="0" applyNumberFormat="1" applyAlignment="1">
      <alignment horizontal="center"/>
    </xf>
    <xf numFmtId="166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2" xfId="0" applyBorder="1"/>
    <xf numFmtId="0" fontId="2" fillId="3" borderId="13" xfId="0" applyFont="1" applyFill="1" applyBorder="1" applyAlignment="1">
      <alignment horizontal="center" vertical="center"/>
    </xf>
    <xf numFmtId="167" fontId="3" fillId="0" borderId="13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8779B-BBAF-4264-A2DF-B44B11CC1401}">
  <dimension ref="A1:Q23"/>
  <sheetViews>
    <sheetView zoomScale="80" zoomScaleNormal="80" workbookViewId="0">
      <selection activeCell="F11" sqref="F11"/>
    </sheetView>
  </sheetViews>
  <sheetFormatPr baseColWidth="10" defaultColWidth="10.6640625" defaultRowHeight="14.25"/>
  <cols>
    <col min="1" max="1" width="15.53125" bestFit="1" customWidth="1"/>
    <col min="2" max="2" width="10.33203125" bestFit="1" customWidth="1"/>
    <col min="6" max="6" width="14.33203125" bestFit="1" customWidth="1"/>
    <col min="8" max="8" width="18.86328125" bestFit="1" customWidth="1"/>
    <col min="9" max="9" width="9.796875" bestFit="1" customWidth="1"/>
    <col min="13" max="13" width="13.73046875" customWidth="1"/>
    <col min="14" max="14" width="18.53125" customWidth="1"/>
    <col min="17" max="17" width="11.33203125" bestFit="1" customWidth="1"/>
  </cols>
  <sheetData>
    <row r="1" spans="1:17" ht="14.65" thickBot="1">
      <c r="A1" s="3" t="s">
        <v>4</v>
      </c>
      <c r="B1" s="21" t="s">
        <v>7</v>
      </c>
      <c r="D1" s="30" t="s">
        <v>54</v>
      </c>
      <c r="E1" s="32"/>
      <c r="G1" s="30" t="s">
        <v>46</v>
      </c>
      <c r="H1" s="31"/>
      <c r="I1" s="31"/>
      <c r="J1" s="31"/>
      <c r="K1" s="10"/>
      <c r="L1" s="30" t="s">
        <v>48</v>
      </c>
      <c r="M1" s="31"/>
      <c r="N1" s="31"/>
      <c r="O1" s="32"/>
    </row>
    <row r="2" spans="1:17">
      <c r="B2" s="13"/>
      <c r="G2" s="10"/>
      <c r="K2" s="10"/>
    </row>
    <row r="3" spans="1:17">
      <c r="B3" s="22"/>
      <c r="G3" s="10"/>
      <c r="K3" s="10"/>
    </row>
    <row r="4" spans="1:17" ht="45">
      <c r="A4" s="19" t="s">
        <v>5</v>
      </c>
      <c r="B4" s="20" t="s">
        <v>3</v>
      </c>
      <c r="C4" s="34" t="s">
        <v>0</v>
      </c>
      <c r="D4" s="34"/>
      <c r="E4" s="34"/>
      <c r="F4" s="20">
        <v>82</v>
      </c>
      <c r="G4" s="10"/>
      <c r="H4" s="7" t="s">
        <v>10</v>
      </c>
      <c r="I4" s="7" t="s">
        <v>11</v>
      </c>
      <c r="K4" s="10"/>
    </row>
    <row r="5" spans="1:17" ht="15">
      <c r="A5" s="1" t="s">
        <v>6</v>
      </c>
      <c r="B5" s="12" t="s">
        <v>2</v>
      </c>
      <c r="C5" s="29" t="s">
        <v>1</v>
      </c>
      <c r="D5" s="29"/>
      <c r="E5" s="29"/>
      <c r="F5" s="5">
        <f>(103423000+9897000)</f>
        <v>113320000</v>
      </c>
      <c r="G5" s="10"/>
      <c r="H5" s="8" t="s">
        <v>12</v>
      </c>
      <c r="I5" s="9">
        <v>2.4344270772680698E-3</v>
      </c>
      <c r="K5" s="10"/>
      <c r="M5" s="6" t="s">
        <v>47</v>
      </c>
      <c r="N5" s="6" t="s">
        <v>56</v>
      </c>
    </row>
    <row r="6" spans="1:17" ht="30">
      <c r="A6" s="1" t="s">
        <v>6</v>
      </c>
      <c r="B6" s="12" t="s">
        <v>2</v>
      </c>
      <c r="C6" s="29" t="s">
        <v>8</v>
      </c>
      <c r="D6" s="29"/>
      <c r="E6" s="29"/>
      <c r="F6" s="4">
        <f>4402000/F5</f>
        <v>3.8845746558418638E-2</v>
      </c>
      <c r="G6" s="10"/>
      <c r="H6" s="8" t="s">
        <v>13</v>
      </c>
      <c r="I6" s="9">
        <v>1.8121406543288299E-3</v>
      </c>
      <c r="K6" s="10"/>
      <c r="M6" s="14" t="s">
        <v>55</v>
      </c>
      <c r="N6" s="15">
        <v>164265</v>
      </c>
    </row>
    <row r="7" spans="1:17" ht="30">
      <c r="A7" s="1"/>
      <c r="B7" s="12"/>
      <c r="C7" s="29" t="s">
        <v>9</v>
      </c>
      <c r="D7" s="29"/>
      <c r="E7" s="29"/>
      <c r="F7" s="4">
        <v>0.16</v>
      </c>
      <c r="G7" s="10"/>
      <c r="H7" s="8" t="s">
        <v>14</v>
      </c>
      <c r="I7" s="9">
        <v>4.7814934893034696E-3</v>
      </c>
      <c r="K7" s="10"/>
      <c r="M7" s="14" t="s">
        <v>49</v>
      </c>
      <c r="N7" s="15">
        <v>153519</v>
      </c>
    </row>
    <row r="8" spans="1:17" ht="45">
      <c r="A8" s="1" t="s">
        <v>33</v>
      </c>
      <c r="B8" s="12" t="s">
        <v>32</v>
      </c>
      <c r="C8" s="29" t="s">
        <v>31</v>
      </c>
      <c r="D8" s="29"/>
      <c r="E8" s="29"/>
      <c r="F8" s="4">
        <v>0.16400000000000001</v>
      </c>
      <c r="G8" s="10"/>
      <c r="H8" s="8" t="s">
        <v>15</v>
      </c>
      <c r="I8" s="9">
        <v>1.30609639242764E-2</v>
      </c>
      <c r="K8" s="10"/>
      <c r="M8" s="14" t="s">
        <v>50</v>
      </c>
      <c r="N8" s="15">
        <v>139563</v>
      </c>
    </row>
    <row r="9" spans="1:17" ht="75">
      <c r="A9" s="1" t="s">
        <v>37</v>
      </c>
      <c r="B9" s="12" t="s">
        <v>45</v>
      </c>
      <c r="C9" s="29" t="s">
        <v>34</v>
      </c>
      <c r="D9" s="29"/>
      <c r="E9" s="29"/>
      <c r="F9" s="1">
        <v>3</v>
      </c>
      <c r="G9" s="10"/>
      <c r="H9" s="8" t="s">
        <v>16</v>
      </c>
      <c r="I9" s="9">
        <v>2.1987429739628299E-2</v>
      </c>
      <c r="K9" s="10"/>
      <c r="M9" s="14" t="s">
        <v>51</v>
      </c>
      <c r="N9" s="15">
        <v>126875</v>
      </c>
      <c r="Q9" s="18"/>
    </row>
    <row r="10" spans="1:17" ht="75">
      <c r="A10" s="1" t="s">
        <v>36</v>
      </c>
      <c r="B10" s="12">
        <v>2024</v>
      </c>
      <c r="C10" s="29" t="s">
        <v>35</v>
      </c>
      <c r="D10" s="29"/>
      <c r="E10" s="29"/>
      <c r="F10" s="5">
        <v>139563</v>
      </c>
      <c r="G10" s="10"/>
      <c r="H10" s="8" t="s">
        <v>17</v>
      </c>
      <c r="I10" s="9">
        <v>2.8378655349219899E-2</v>
      </c>
      <c r="K10" s="10"/>
      <c r="M10" s="14" t="s">
        <v>52</v>
      </c>
      <c r="N10" s="15">
        <v>107844</v>
      </c>
    </row>
    <row r="11" spans="1:17" ht="15">
      <c r="C11" s="33" t="s">
        <v>53</v>
      </c>
      <c r="D11" s="29"/>
      <c r="E11" s="29"/>
      <c r="F11" s="5">
        <f>F10+(F7*F10)</f>
        <v>161893.08000000002</v>
      </c>
      <c r="G11" s="10"/>
      <c r="H11" s="8" t="s">
        <v>18</v>
      </c>
      <c r="I11" s="9">
        <v>4.0388852786135597E-2</v>
      </c>
      <c r="K11" s="10"/>
    </row>
    <row r="12" spans="1:17" ht="15">
      <c r="G12" s="10"/>
      <c r="H12" s="8" t="s">
        <v>19</v>
      </c>
      <c r="I12" s="9">
        <v>5.56848729602838E-2</v>
      </c>
      <c r="K12" s="10"/>
    </row>
    <row r="13" spans="1:17" ht="15">
      <c r="G13" s="10"/>
      <c r="H13" s="8" t="s">
        <v>20</v>
      </c>
      <c r="I13" s="9">
        <v>7.2261965659919394E-2</v>
      </c>
      <c r="K13" s="10"/>
    </row>
    <row r="14" spans="1:17" ht="15">
      <c r="G14" s="10"/>
      <c r="H14" s="8" t="s">
        <v>21</v>
      </c>
      <c r="I14" s="9">
        <v>8.7530293663582101E-2</v>
      </c>
      <c r="K14" s="10"/>
    </row>
    <row r="15" spans="1:17" ht="15">
      <c r="G15" s="10"/>
      <c r="H15" s="8" t="s">
        <v>22</v>
      </c>
      <c r="I15" s="9">
        <v>0.10130320675599901</v>
      </c>
      <c r="K15" s="10"/>
    </row>
    <row r="16" spans="1:17" ht="15">
      <c r="G16" s="10"/>
      <c r="H16" s="8" t="s">
        <v>23</v>
      </c>
      <c r="I16" s="9">
        <v>0.11468708826390001</v>
      </c>
      <c r="K16" s="10"/>
    </row>
    <row r="17" spans="7:11" ht="15">
      <c r="G17" s="10"/>
      <c r="H17" s="8" t="s">
        <v>24</v>
      </c>
      <c r="I17" s="9">
        <v>0.12581893810792999</v>
      </c>
      <c r="K17" s="10"/>
    </row>
    <row r="18" spans="7:11" ht="15">
      <c r="G18" s="10"/>
      <c r="H18" s="8" t="s">
        <v>25</v>
      </c>
      <c r="I18" s="9">
        <v>0.14511843158555199</v>
      </c>
      <c r="K18" s="10"/>
    </row>
    <row r="19" spans="7:11" ht="15">
      <c r="G19" s="10"/>
      <c r="H19" s="8" t="s">
        <v>26</v>
      </c>
      <c r="I19" s="9">
        <v>0.16351579827811899</v>
      </c>
      <c r="K19" s="10"/>
    </row>
    <row r="20" spans="7:11" ht="15">
      <c r="G20" s="10"/>
      <c r="H20" s="8" t="s">
        <v>27</v>
      </c>
      <c r="I20" s="9">
        <v>0.178665241361528</v>
      </c>
      <c r="K20" s="10"/>
    </row>
    <row r="21" spans="7:11" ht="15">
      <c r="G21" s="10"/>
      <c r="H21" s="8" t="s">
        <v>28</v>
      </c>
      <c r="I21" s="9">
        <v>0.19243126854591899</v>
      </c>
      <c r="K21" s="10"/>
    </row>
    <row r="22" spans="7:11" ht="15">
      <c r="G22" s="11"/>
      <c r="H22" s="8" t="s">
        <v>29</v>
      </c>
      <c r="I22" s="9">
        <v>0.19244052412727</v>
      </c>
      <c r="K22" s="10"/>
    </row>
    <row r="23" spans="7:11" ht="15">
      <c r="G23" s="11"/>
      <c r="H23" s="8" t="s">
        <v>30</v>
      </c>
      <c r="I23" s="9">
        <v>0.19838770917748599</v>
      </c>
      <c r="K23" s="10"/>
    </row>
  </sheetData>
  <mergeCells count="11">
    <mergeCell ref="C9:E9"/>
    <mergeCell ref="C10:E10"/>
    <mergeCell ref="G1:J1"/>
    <mergeCell ref="L1:O1"/>
    <mergeCell ref="C11:E11"/>
    <mergeCell ref="D1:E1"/>
    <mergeCell ref="C4:E4"/>
    <mergeCell ref="C5:E5"/>
    <mergeCell ref="C6:E6"/>
    <mergeCell ref="C7:E7"/>
    <mergeCell ref="C8:E8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C13AD-0F2A-429B-BFC1-626311850FA2}">
  <dimension ref="A1:N25"/>
  <sheetViews>
    <sheetView tabSelected="1" topLeftCell="B2" workbookViewId="0">
      <selection activeCell="J8" sqref="J8"/>
    </sheetView>
  </sheetViews>
  <sheetFormatPr baseColWidth="10" defaultColWidth="10.6640625" defaultRowHeight="14.25"/>
  <cols>
    <col min="2" max="3" width="29.1328125" bestFit="1" customWidth="1"/>
    <col min="4" max="4" width="13.33203125" bestFit="1" customWidth="1"/>
    <col min="6" max="6" width="5.9296875" bestFit="1" customWidth="1"/>
    <col min="7" max="7" width="33.33203125" customWidth="1"/>
    <col min="8" max="8" width="10.06640625" customWidth="1"/>
    <col min="9" max="9" width="18.46484375" customWidth="1"/>
    <col min="10" max="10" width="11.796875" bestFit="1" customWidth="1"/>
    <col min="11" max="11" width="21.19921875" customWidth="1"/>
    <col min="12" max="12" width="18.46484375" customWidth="1"/>
    <col min="13" max="14" width="10.796875" bestFit="1" customWidth="1"/>
  </cols>
  <sheetData>
    <row r="1" spans="1:14">
      <c r="E1" s="10"/>
    </row>
    <row r="2" spans="1:14" ht="15">
      <c r="A2" s="6" t="s">
        <v>38</v>
      </c>
      <c r="B2" s="6" t="s">
        <v>41</v>
      </c>
      <c r="C2" s="6" t="s">
        <v>39</v>
      </c>
      <c r="D2" s="23" t="s">
        <v>40</v>
      </c>
      <c r="E2" s="10"/>
      <c r="F2" s="6" t="s">
        <v>38</v>
      </c>
      <c r="G2" s="6" t="s">
        <v>57</v>
      </c>
      <c r="H2" s="6" t="s">
        <v>40</v>
      </c>
      <c r="I2" s="6" t="s">
        <v>44</v>
      </c>
      <c r="J2" s="26" t="s">
        <v>43</v>
      </c>
      <c r="K2" s="25" t="s">
        <v>58</v>
      </c>
    </row>
    <row r="3" spans="1:14" ht="15.4">
      <c r="A3" s="14">
        <v>2026</v>
      </c>
      <c r="B3" s="15">
        <f>DATOS!F10*DATOS!F8</f>
        <v>22888.332000000002</v>
      </c>
      <c r="C3" s="15">
        <f>DATOS!F$10-B3</f>
        <v>116674.66800000001</v>
      </c>
      <c r="D3" s="24">
        <f>(C3*4)*0.08</f>
        <v>37335.893759999999</v>
      </c>
      <c r="E3" s="10"/>
      <c r="F3" s="14">
        <v>2026</v>
      </c>
      <c r="G3" s="15">
        <f>3*B3</f>
        <v>68664.996000000014</v>
      </c>
      <c r="H3" s="15">
        <f>3*D3</f>
        <v>112007.68127999999</v>
      </c>
      <c r="I3" s="15">
        <f>3*(B3+D3)</f>
        <v>180672.67728</v>
      </c>
      <c r="J3" s="15">
        <f>3*(DATOS!F$11)</f>
        <v>485679.24000000005</v>
      </c>
      <c r="K3" s="27">
        <f>J3-I3</f>
        <v>305006.56272000005</v>
      </c>
      <c r="L3" s="16"/>
    </row>
    <row r="4" spans="1:14" ht="15.4">
      <c r="A4" s="14">
        <v>2027</v>
      </c>
      <c r="B4" s="15">
        <v>22888.332000000002</v>
      </c>
      <c r="C4" s="15">
        <f>DATOS!F$10-B4</f>
        <v>116674.66800000001</v>
      </c>
      <c r="D4" s="24">
        <f>(C4*4)*0.08</f>
        <v>37335.893759999999</v>
      </c>
      <c r="E4" s="10"/>
      <c r="F4" s="14">
        <v>2027</v>
      </c>
      <c r="G4" s="15">
        <f>3*B4</f>
        <v>68664.996000000014</v>
      </c>
      <c r="H4" s="15">
        <f>3*D4</f>
        <v>112007.68127999999</v>
      </c>
      <c r="I4" s="15">
        <f>3*(B4+D4)</f>
        <v>180672.67728</v>
      </c>
      <c r="J4" s="15">
        <f>3*(DATOS!F$11)</f>
        <v>485679.24000000005</v>
      </c>
      <c r="K4" s="27">
        <f>J4-I4</f>
        <v>305006.56272000005</v>
      </c>
    </row>
    <row r="5" spans="1:14" ht="15.4">
      <c r="A5" s="14">
        <v>2028</v>
      </c>
      <c r="B5" s="15">
        <v>22888.332000000002</v>
      </c>
      <c r="C5" s="15">
        <f>DATOS!F$10-B5</f>
        <v>116674.66800000001</v>
      </c>
      <c r="D5" s="24">
        <f t="shared" ref="D5:D7" si="0">(C5*4)*0.08</f>
        <v>37335.893759999999</v>
      </c>
      <c r="E5" s="10"/>
      <c r="F5" s="14">
        <v>2028</v>
      </c>
      <c r="G5" s="15">
        <f>3*B5</f>
        <v>68664.996000000014</v>
      </c>
      <c r="H5" s="15">
        <f>3*D5</f>
        <v>112007.68127999999</v>
      </c>
      <c r="I5" s="15">
        <f>3*(B5+D5)</f>
        <v>180672.67728</v>
      </c>
      <c r="J5" s="15">
        <f>3*(DATOS!F$11)</f>
        <v>485679.24000000005</v>
      </c>
      <c r="K5" s="27">
        <f t="shared" ref="K5:K7" si="1">J5-I5</f>
        <v>305006.56272000005</v>
      </c>
    </row>
    <row r="6" spans="1:14" ht="15.4">
      <c r="A6" s="14">
        <v>2029</v>
      </c>
      <c r="B6" s="15">
        <v>22888.332000000002</v>
      </c>
      <c r="C6" s="15">
        <f>DATOS!F$10-B6</f>
        <v>116674.66800000001</v>
      </c>
      <c r="D6" s="24">
        <f t="shared" si="0"/>
        <v>37335.893759999999</v>
      </c>
      <c r="E6" s="10"/>
      <c r="F6" s="14">
        <v>2029</v>
      </c>
      <c r="G6" s="15">
        <f>3*B6</f>
        <v>68664.996000000014</v>
      </c>
      <c r="H6" s="15">
        <f>3*D6</f>
        <v>112007.68127999999</v>
      </c>
      <c r="I6" s="15">
        <f>3*(B6+D6)</f>
        <v>180672.67728</v>
      </c>
      <c r="J6" s="15">
        <f>3*(DATOS!F$11)</f>
        <v>485679.24000000005</v>
      </c>
      <c r="K6" s="27">
        <f>J6-I6</f>
        <v>305006.56272000005</v>
      </c>
    </row>
    <row r="7" spans="1:14" ht="15.4">
      <c r="A7" s="14">
        <v>2030</v>
      </c>
      <c r="B7" s="15">
        <v>22888.332000000002</v>
      </c>
      <c r="C7" s="15">
        <f>DATOS!F$10-B7</f>
        <v>116674.66800000001</v>
      </c>
      <c r="D7" s="24">
        <f t="shared" si="0"/>
        <v>37335.893759999999</v>
      </c>
      <c r="E7" s="10"/>
      <c r="F7" s="14">
        <v>2030</v>
      </c>
      <c r="G7" s="15">
        <f>3*B7</f>
        <v>68664.996000000014</v>
      </c>
      <c r="H7" s="15">
        <f>3*D7</f>
        <v>112007.68127999999</v>
      </c>
      <c r="I7" s="15">
        <f>3*(B7+D7)</f>
        <v>180672.67728</v>
      </c>
      <c r="J7" s="15">
        <f>3*(DATOS!F$11)</f>
        <v>485679.24000000005</v>
      </c>
      <c r="K7" s="27">
        <f t="shared" si="1"/>
        <v>305006.56272000005</v>
      </c>
    </row>
    <row r="8" spans="1:14" ht="15.4">
      <c r="B8" s="17">
        <f>SUM(B3:B7)</f>
        <v>114441.66</v>
      </c>
      <c r="C8" s="17">
        <f t="shared" ref="C8" si="2">SUM(C3:C7)</f>
        <v>583373.34000000008</v>
      </c>
      <c r="D8" s="17">
        <f>SUM(D3:D7)</f>
        <v>186679.4688</v>
      </c>
      <c r="E8" s="28"/>
      <c r="F8" s="14" t="s">
        <v>42</v>
      </c>
      <c r="G8" s="15">
        <f>SUM(G3:G7)</f>
        <v>343324.9800000001</v>
      </c>
      <c r="H8" s="15">
        <f>SUM(H3:H7)</f>
        <v>560038.40639999998</v>
      </c>
      <c r="I8" s="15">
        <f>SUM(I3:I7)</f>
        <v>903363.38639999996</v>
      </c>
      <c r="J8" s="15">
        <f>SUM(J3:J7)</f>
        <v>2428396.2000000002</v>
      </c>
      <c r="K8" s="27">
        <f>J8-I8</f>
        <v>1525032.8136000002</v>
      </c>
    </row>
    <row r="9" spans="1:14">
      <c r="B9" s="5">
        <f>B8*3</f>
        <v>343324.98</v>
      </c>
      <c r="C9" s="35">
        <f>C8*3</f>
        <v>1750120.0200000003</v>
      </c>
      <c r="D9" s="5">
        <f>D8*3</f>
        <v>560038.40639999998</v>
      </c>
      <c r="E9" s="28"/>
      <c r="F9" s="1"/>
      <c r="G9" s="1"/>
      <c r="H9" s="1"/>
      <c r="I9" s="1"/>
      <c r="J9" s="1"/>
      <c r="K9" s="1"/>
    </row>
    <row r="10" spans="1:14">
      <c r="C10" s="2"/>
      <c r="E10" s="10"/>
      <c r="J10" s="2"/>
    </row>
    <row r="11" spans="1:14">
      <c r="C11" s="2"/>
      <c r="E11" s="10"/>
      <c r="I11" s="2">
        <f>J3-I3</f>
        <v>305006.56272000005</v>
      </c>
    </row>
    <row r="12" spans="1:14">
      <c r="E12" s="10"/>
    </row>
    <row r="13" spans="1:14">
      <c r="E13" s="10"/>
      <c r="G13" s="16"/>
    </row>
    <row r="14" spans="1:14">
      <c r="E14" s="10"/>
      <c r="G14" s="16"/>
    </row>
    <row r="15" spans="1:14">
      <c r="E15" s="10"/>
    </row>
    <row r="16" spans="1:14">
      <c r="E16" s="10"/>
      <c r="L16" s="2"/>
      <c r="M16" s="2"/>
      <c r="N16" s="2"/>
    </row>
    <row r="17" spans="5:12">
      <c r="E17" s="10"/>
    </row>
    <row r="18" spans="5:12">
      <c r="E18" s="10"/>
    </row>
    <row r="19" spans="5:12">
      <c r="E19" s="10"/>
    </row>
    <row r="25" spans="5:12">
      <c r="J25" s="2"/>
      <c r="K25" s="2"/>
      <c r="L25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ffe5051bde4b16788d8db8d0ad8f45da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228fec9fec968042104e4231a39b237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2E1AA8-2AAB-4D09-92A8-C8CE7528E7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874DF6-4C74-4475-92D8-C97AB8F6F114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customXml/itemProps3.xml><?xml version="1.0" encoding="utf-8"?>
<ds:datastoreItem xmlns:ds="http://schemas.openxmlformats.org/officeDocument/2006/customXml" ds:itemID="{81D6E00F-12A6-405A-B6C3-5762C5A3E4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ESTIMACIONES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Fabian A. Otero Maldonado</cp:lastModifiedBy>
  <dcterms:created xsi:type="dcterms:W3CDTF">2025-10-07T14:23:17Z</dcterms:created>
  <dcterms:modified xsi:type="dcterms:W3CDTF">2025-11-10T17:38:09Z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