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969/2. Tabla/"/>
    </mc:Choice>
  </mc:AlternateContent>
  <xr:revisionPtr revIDLastSave="9" documentId="8_{E4615F4F-B0CD-4C5E-9F74-44D5B711020E}" xr6:coauthVersionLast="47" xr6:coauthVersionMax="47" xr10:uidLastSave="{B4489FCC-16FC-4D2C-B829-A6143DF701C3}"/>
  <bookViews>
    <workbookView xWindow="-98" yWindow="-98" windowWidth="21795" windowHeight="13875" xr2:uid="{F4D413FF-FBF5-498C-A63B-0F3F48A0FF37}"/>
  </bookViews>
  <sheets>
    <sheet name="Tabla 1" sheetId="2" r:id="rId1"/>
    <sheet name="Tabla 2" sheetId="3" r:id="rId2"/>
    <sheet name="Tabla 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M19" i="2"/>
  <c r="M18" i="2"/>
  <c r="N18" i="2"/>
  <c r="M16" i="2"/>
  <c r="H9" i="3"/>
  <c r="I8" i="3"/>
  <c r="I7" i="3"/>
  <c r="I6" i="3"/>
  <c r="I5" i="3"/>
  <c r="I3" i="1" l="1"/>
  <c r="I4" i="1"/>
  <c r="I5" i="1"/>
</calcChain>
</file>

<file path=xl/sharedStrings.xml><?xml version="1.0" encoding="utf-8"?>
<sst xmlns="http://schemas.openxmlformats.org/spreadsheetml/2006/main" count="20" uniqueCount="20">
  <si>
    <t>Año fiscal</t>
  </si>
  <si>
    <t>Pay-Go</t>
  </si>
  <si>
    <t>Ley Núm. 305-1999</t>
  </si>
  <si>
    <t>Ley Núm. 3-2013</t>
  </si>
  <si>
    <t>Miembros</t>
  </si>
  <si>
    <t>Cantidad</t>
  </si>
  <si>
    <t xml:space="preserve">Desembolso anual promedio </t>
  </si>
  <si>
    <t>Derecho adquirido diferido</t>
  </si>
  <si>
    <t>Retirados</t>
  </si>
  <si>
    <t>Discapacitados</t>
  </si>
  <si>
    <t>Beneficiarios</t>
  </si>
  <si>
    <t xml:space="preserve">Programa </t>
  </si>
  <si>
    <t>Ley</t>
  </si>
  <si>
    <t>Ley Núm. 106-2017</t>
  </si>
  <si>
    <t>"PAY-GO"</t>
  </si>
  <si>
    <t xml:space="preserve"> Híbrido de Contribución Definida</t>
  </si>
  <si>
    <t>Ley Núm. 447-1951 / Ley Núm. 1-1990</t>
  </si>
  <si>
    <t xml:space="preserve">Nuevo Plan de Aportaciones Definidas (Contribución Definida) </t>
  </si>
  <si>
    <t>Cuentas de Ahorro para el Retiro (Contribución Definida)</t>
  </si>
  <si>
    <t>Sistemas de Beneficios Definidos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</si>
</sst>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BD3B-FAB1-4CB8-91EE-EF2CCD5469FA}">
  <dimension ref="H3:N20"/>
  <sheetViews>
    <sheetView tabSelected="1" workbookViewId="0">
      <selection activeCell="N5" sqref="N5"/>
    </sheetView>
  </sheetViews>
  <sheetFormatPr defaultColWidth="10.6640625" defaultRowHeight="14.25"/>
  <cols>
    <col min="7" max="7" width="6.265625" customWidth="1"/>
    <col min="8" max="8" width="10" bestFit="1" customWidth="1"/>
    <col min="9" max="9" width="14.1328125" bestFit="1" customWidth="1"/>
    <col min="13" max="14" width="17.1328125" bestFit="1" customWidth="1"/>
  </cols>
  <sheetData>
    <row r="3" spans="8:13" ht="15">
      <c r="H3" s="4" t="s">
        <v>12</v>
      </c>
      <c r="I3" s="4" t="s">
        <v>11</v>
      </c>
    </row>
    <row r="4" spans="8:13" ht="75">
      <c r="H4" s="2" t="s">
        <v>16</v>
      </c>
      <c r="I4" s="5" t="s">
        <v>19</v>
      </c>
    </row>
    <row r="5" spans="8:13" ht="75">
      <c r="H5" s="2" t="s">
        <v>2</v>
      </c>
      <c r="I5" s="5" t="s">
        <v>18</v>
      </c>
    </row>
    <row r="6" spans="8:13" ht="45">
      <c r="H6" s="2" t="s">
        <v>3</v>
      </c>
      <c r="I6" s="5" t="s">
        <v>15</v>
      </c>
    </row>
    <row r="7" spans="8:13" ht="90">
      <c r="H7" s="2" t="s">
        <v>13</v>
      </c>
      <c r="I7" s="5" t="s">
        <v>17</v>
      </c>
      <c r="J7" t="s">
        <v>14</v>
      </c>
    </row>
    <row r="16" spans="8:13">
      <c r="M16" s="10">
        <f>3050035912+160590906+194559375+81256057</f>
        <v>3486442250</v>
      </c>
    </row>
    <row r="17" spans="13:14">
      <c r="N17" s="11"/>
    </row>
    <row r="18" spans="13:14">
      <c r="M18" s="11">
        <f>M16-23262607</f>
        <v>3463179643</v>
      </c>
      <c r="N18" s="11">
        <f>M18/1000000</f>
        <v>3463.1796429999999</v>
      </c>
    </row>
    <row r="19" spans="13:14">
      <c r="M19" s="10">
        <f>3302973909</f>
        <v>3302973909</v>
      </c>
    </row>
    <row r="20" spans="13:14">
      <c r="M20" s="11">
        <f>M18-M19</f>
        <v>160205734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D36F-A631-479E-9C5E-B993EA384DB1}">
  <dimension ref="G4:J9"/>
  <sheetViews>
    <sheetView topLeftCell="D1" workbookViewId="0">
      <selection activeCell="O6" sqref="O6:O7"/>
    </sheetView>
  </sheetViews>
  <sheetFormatPr defaultColWidth="10.6640625" defaultRowHeight="14.25"/>
  <cols>
    <col min="7" max="7" width="15" bestFit="1" customWidth="1"/>
    <col min="8" max="8" width="10" bestFit="1" customWidth="1"/>
    <col min="9" max="9" width="13.53125" bestFit="1" customWidth="1"/>
    <col min="10" max="10" width="13.33203125" bestFit="1" customWidth="1"/>
  </cols>
  <sheetData>
    <row r="4" spans="7:10" ht="45">
      <c r="G4" s="4" t="s">
        <v>4</v>
      </c>
      <c r="H4" s="4" t="s">
        <v>5</v>
      </c>
      <c r="I4" s="4" t="s">
        <v>6</v>
      </c>
    </row>
    <row r="5" spans="7:10" ht="45">
      <c r="G5" s="2" t="s">
        <v>7</v>
      </c>
      <c r="H5" s="7">
        <v>12451</v>
      </c>
      <c r="I5" s="5">
        <f>585*12</f>
        <v>7020</v>
      </c>
      <c r="J5" s="9"/>
    </row>
    <row r="6" spans="7:10" ht="15">
      <c r="G6" s="2" t="s">
        <v>8</v>
      </c>
      <c r="H6" s="7">
        <v>95127</v>
      </c>
      <c r="I6" s="5">
        <f>(1105+69)*12</f>
        <v>14088</v>
      </c>
      <c r="J6" s="9"/>
    </row>
    <row r="7" spans="7:10" ht="30">
      <c r="G7" s="2" t="s">
        <v>9</v>
      </c>
      <c r="H7" s="7">
        <v>11661</v>
      </c>
      <c r="I7" s="5">
        <f>(419+207)*12</f>
        <v>7512</v>
      </c>
      <c r="J7" s="9"/>
    </row>
    <row r="8" spans="7:10" ht="15">
      <c r="G8" s="2" t="s">
        <v>10</v>
      </c>
      <c r="H8" s="7">
        <v>15884</v>
      </c>
      <c r="I8" s="5">
        <f>(417+24)*12</f>
        <v>5292</v>
      </c>
      <c r="J8" s="9"/>
    </row>
    <row r="9" spans="7:10">
      <c r="H9" s="8">
        <f>SUM(H5:H8)</f>
        <v>135123</v>
      </c>
      <c r="J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1264-4567-4D81-B30E-88F14975410F}">
  <dimension ref="H2:I5"/>
  <sheetViews>
    <sheetView workbookViewId="0">
      <selection activeCell="J4" sqref="J4"/>
    </sheetView>
  </sheetViews>
  <sheetFormatPr defaultColWidth="10.6640625" defaultRowHeight="14.25"/>
  <cols>
    <col min="1" max="1" width="8.59765625" bestFit="1" customWidth="1"/>
    <col min="8" max="8" width="11.19921875" bestFit="1" customWidth="1"/>
    <col min="9" max="9" width="8.19921875" bestFit="1" customWidth="1"/>
  </cols>
  <sheetData>
    <row r="2" spans="8:9" ht="15">
      <c r="H2" s="1" t="s">
        <v>0</v>
      </c>
      <c r="I2" s="1" t="s">
        <v>1</v>
      </c>
    </row>
    <row r="3" spans="8:9" ht="15">
      <c r="H3" s="6">
        <v>2024</v>
      </c>
      <c r="I3" s="3">
        <f>2370159/1000</f>
        <v>2370.1590000000001</v>
      </c>
    </row>
    <row r="4" spans="8:9" ht="15">
      <c r="H4" s="6">
        <v>2025</v>
      </c>
      <c r="I4" s="3">
        <f>2111510/1000</f>
        <v>2111.5100000000002</v>
      </c>
    </row>
    <row r="5" spans="8:9" ht="15">
      <c r="H5" s="6">
        <v>2026</v>
      </c>
      <c r="I5" s="3">
        <f>2063566/1000</f>
        <v>2063.5659999999998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99B5E-EF66-4EFD-BA5F-499794C4E965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03F623BB-69BF-4241-A2BD-4AD374039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E68AC-1349-4B8B-A408-3E652A4DC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Hecrian Martinez Martinez</cp:lastModifiedBy>
  <dcterms:created xsi:type="dcterms:W3CDTF">2026-02-20T20:31:15Z</dcterms:created>
  <dcterms:modified xsi:type="dcterms:W3CDTF">2026-02-27T20:22:13Z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