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462 _ PS 1027/"/>
    </mc:Choice>
  </mc:AlternateContent>
  <xr:revisionPtr revIDLastSave="0" documentId="13_ncr:1_{467B196D-14D4-C94A-9204-57351A0288F4}" xr6:coauthVersionLast="47" xr6:coauthVersionMax="47" xr10:uidLastSave="{00000000-0000-0000-0000-000000000000}"/>
  <bookViews>
    <workbookView xWindow="0" yWindow="660" windowWidth="30240" windowHeight="18980" activeTab="1" xr2:uid="{EC08AFB0-D933-4077-B01A-7989DD9B8FA2}"/>
  </bookViews>
  <sheets>
    <sheet name="Tabla 1" sheetId="3" r:id="rId1"/>
    <sheet name="Tabla 2" sheetId="5" r:id="rId2"/>
    <sheet name="Sheet1" sheetId="6" r:id="rId3"/>
    <sheet name="Sheet2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G3" i="6"/>
  <c r="H3" i="6"/>
  <c r="I3" i="6"/>
  <c r="G4" i="6"/>
  <c r="H4" i="6"/>
  <c r="I4" i="6"/>
  <c r="G5" i="6"/>
  <c r="H5" i="6"/>
  <c r="I5" i="6"/>
  <c r="F5" i="6"/>
  <c r="F4" i="6"/>
  <c r="F3" i="6"/>
  <c r="F2" i="6"/>
  <c r="J6" i="3"/>
  <c r="J7" i="3"/>
  <c r="J8" i="3"/>
  <c r="J9" i="3"/>
  <c r="J5" i="3"/>
  <c r="C10" i="5"/>
  <c r="C9" i="5"/>
  <c r="C8" i="5"/>
  <c r="C7" i="5"/>
  <c r="C6" i="5"/>
  <c r="C5" i="5"/>
  <c r="C4" i="5"/>
  <c r="D10" i="5"/>
  <c r="I9" i="3"/>
</calcChain>
</file>

<file path=xl/sharedStrings.xml><?xml version="1.0" encoding="utf-8"?>
<sst xmlns="http://schemas.openxmlformats.org/spreadsheetml/2006/main" count="28" uniqueCount="24">
  <si>
    <t>Cantidad</t>
  </si>
  <si>
    <t>Regular</t>
  </si>
  <si>
    <t>Transitorio</t>
  </si>
  <si>
    <t>Probatorio</t>
  </si>
  <si>
    <t>2024-2025 personal docente</t>
  </si>
  <si>
    <t xml:space="preserve">Total </t>
  </si>
  <si>
    <t>Docentes beneficiados</t>
  </si>
  <si>
    <t>Pagos emitidos</t>
  </si>
  <si>
    <t>Transitorio elegible</t>
  </si>
  <si>
    <t>Tipo de puesto</t>
  </si>
  <si>
    <t>2021-2022</t>
  </si>
  <si>
    <t>2022-2023</t>
  </si>
  <si>
    <t>2023-2024</t>
  </si>
  <si>
    <t>Año Fiscal</t>
  </si>
  <si>
    <t>Total</t>
  </si>
  <si>
    <t>%</t>
  </si>
  <si>
    <t>AF</t>
  </si>
  <si>
    <t>Fondo General</t>
  </si>
  <si>
    <t>Fondos Especiales</t>
  </si>
  <si>
    <t>Fondos Federales</t>
  </si>
  <si>
    <t>Presupuesto Consolidado</t>
  </si>
  <si>
    <t>Presupuestado</t>
  </si>
  <si>
    <t>Presupuesto consolidado</t>
  </si>
  <si>
    <t>Gastado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</si>
</sst>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0.0%"/>
  </numFmts>
  <fonts count="7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Pro-Cond"/>
    </font>
    <font>
      <sz val="12"/>
      <color theme="1"/>
      <name val="MyriadPro-Cond"/>
    </font>
    <font>
      <b/>
      <sz val="12"/>
      <color theme="1"/>
      <name val="MyriadPro-Con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 applyAlignment="1">
      <alignment horizontal="center" wrapText="1"/>
    </xf>
    <xf numFmtId="9" fontId="0" fillId="0" borderId="0" xfId="1" applyFont="1"/>
    <xf numFmtId="165" fontId="0" fillId="0" borderId="0" xfId="0" applyNumberFormat="1"/>
    <xf numFmtId="166" fontId="0" fillId="0" borderId="0" xfId="1" applyNumberFormat="1" applyFont="1"/>
    <xf numFmtId="0" fontId="1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502"/>
      <color rgb="FF194A65"/>
      <color rgb="FFD3A25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850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41-470B-82B4-E7A9C09052BE}"/>
              </c:ext>
            </c:extLst>
          </c:dPt>
          <c:dPt>
            <c:idx val="1"/>
            <c:bubble3D val="0"/>
            <c:spPr>
              <a:solidFill>
                <a:srgbClr val="D3A25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1-470B-82B4-E7A9C09052BE}"/>
              </c:ext>
            </c:extLst>
          </c:dPt>
          <c:dPt>
            <c:idx val="2"/>
            <c:bubble3D val="0"/>
            <c:spPr>
              <a:solidFill>
                <a:srgbClr val="194A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1-470B-82B4-E7A9C09052BE}"/>
              </c:ext>
            </c:extLst>
          </c:dPt>
          <c:dLbls>
            <c:dLbl>
              <c:idx val="0"/>
              <c:layout>
                <c:manualLayout>
                  <c:x val="9.8360655737704916E-2"/>
                  <c:y val="8.5308035648757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41-470B-82B4-E7A9C09052BE}"/>
                </c:ext>
              </c:extLst>
            </c:dLbl>
            <c:dLbl>
              <c:idx val="1"/>
              <c:layout>
                <c:manualLayout>
                  <c:x val="-7.4316939890710337E-2"/>
                  <c:y val="6.0031580641718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1-470B-82B4-E7A9C09052BE}"/>
                </c:ext>
              </c:extLst>
            </c:dLbl>
            <c:dLbl>
              <c:idx val="2"/>
              <c:layout>
                <c:manualLayout>
                  <c:x val="-8.9617486338797819E-2"/>
                  <c:y val="-6.6350694393478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1-470B-82B4-E7A9C0905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Sheet1!$B$1:$D$1</c:f>
              <c:strCache>
                <c:ptCount val="3"/>
                <c:pt idx="0">
                  <c:v>Fondo General</c:v>
                </c:pt>
                <c:pt idx="1">
                  <c:v>Fondos Especiales</c:v>
                </c:pt>
                <c:pt idx="2">
                  <c:v>Fondos Federales</c:v>
                </c:pt>
              </c:strCache>
            </c:strRef>
          </c:cat>
          <c:val>
            <c:numRef>
              <c:f>Sheet1!$B$5:$D$5</c:f>
              <c:numCache>
                <c:formatCode>"$"#,##0.0</c:formatCode>
                <c:ptCount val="3"/>
                <c:pt idx="0">
                  <c:v>3044.384</c:v>
                </c:pt>
                <c:pt idx="1">
                  <c:v>10.039</c:v>
                </c:pt>
                <c:pt idx="2">
                  <c:v>2150.6709999999998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1-470B-82B4-E7A9C09052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Myriad Pro Con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94A6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B3-4BDA-91B2-D31C2A7BC761}"/>
              </c:ext>
            </c:extLst>
          </c:dPt>
          <c:dPt>
            <c:idx val="1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B3-4BDA-91B2-D31C2A7BC761}"/>
              </c:ext>
            </c:extLst>
          </c:dPt>
          <c:dPt>
            <c:idx val="2"/>
            <c:invertIfNegative val="0"/>
            <c:bubble3D val="0"/>
            <c:spPr>
              <a:solidFill>
                <a:srgbClr val="194A6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3-4BDA-91B2-D31C2A7BC761}"/>
              </c:ext>
            </c:extLst>
          </c:dPt>
          <c:dPt>
            <c:idx val="3"/>
            <c:invertIfNegative val="0"/>
            <c:bubble3D val="0"/>
            <c:spPr>
              <a:solidFill>
                <a:srgbClr val="194A6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B3-4BDA-91B2-D31C2A7BC7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Sheet1!$E$2:$E$5</c:f>
              <c:numCache>
                <c:formatCode>"$"#,##0.0</c:formatCode>
                <c:ptCount val="4"/>
                <c:pt idx="0">
                  <c:v>5053.4139999999998</c:v>
                </c:pt>
                <c:pt idx="1">
                  <c:v>5891.9070000000002</c:v>
                </c:pt>
                <c:pt idx="2">
                  <c:v>5312.2520000000004</c:v>
                </c:pt>
                <c:pt idx="3">
                  <c:v>5205.0940000000001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3-4BDA-91B2-D31C2A7BC7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8689056"/>
        <c:axId val="888690016"/>
      </c:barChart>
      <c:catAx>
        <c:axId val="8886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888690016"/>
        <c:crosses val="autoZero"/>
        <c:auto val="1"/>
        <c:lblAlgn val="ctr"/>
        <c:lblOffset val="100"/>
        <c:noMultiLvlLbl val="0"/>
      </c:catAx>
      <c:valAx>
        <c:axId val="888690016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88868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 b="0" i="0">
          <a:latin typeface="Myriad Pro Cond" panose="020B0506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Sheet2!$A$2:$A$3</c:f>
              <c:strCache>
                <c:ptCount val="2"/>
                <c:pt idx="0">
                  <c:v>Presupuesto consolidado</c:v>
                </c:pt>
                <c:pt idx="1">
                  <c:v>Fondo General</c:v>
                </c:pt>
              </c:strCache>
            </c:strRef>
          </c:cat>
          <c:val>
            <c:numRef>
              <c:f>Sheet2!$B$2:$B$3</c:f>
              <c:numCache>
                <c:formatCode>"$"#,##0.0</c:formatCode>
                <c:ptCount val="2"/>
                <c:pt idx="0">
                  <c:v>5891.9</c:v>
                </c:pt>
                <c:pt idx="1">
                  <c:v>2618.4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4-AF4E-8922-26667B6799F6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Gastado</c:v>
                </c:pt>
              </c:strCache>
            </c:strRef>
          </c:tx>
          <c:spPr>
            <a:solidFill>
              <a:srgbClr val="FF850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Sheet2!$A$2:$A$3</c:f>
              <c:strCache>
                <c:ptCount val="2"/>
                <c:pt idx="0">
                  <c:v>Presupuesto consolidado</c:v>
                </c:pt>
                <c:pt idx="1">
                  <c:v>Fondo General</c:v>
                </c:pt>
              </c:strCache>
            </c:strRef>
          </c:cat>
          <c:val>
            <c:numRef>
              <c:f>Sheet2!$C$2:$C$3</c:f>
              <c:numCache>
                <c:formatCode>"$"#,##0.0</c:formatCode>
                <c:ptCount val="2"/>
                <c:pt idx="0">
                  <c:v>5406.8</c:v>
                </c:pt>
                <c:pt idx="1">
                  <c:v>2652.3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4-AF4E-8922-26667B679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8100032"/>
        <c:axId val="1147763136"/>
      </c:barChart>
      <c:catAx>
        <c:axId val="11481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147763136"/>
        <c:crosses val="autoZero"/>
        <c:auto val="1"/>
        <c:lblAlgn val="ctr"/>
        <c:lblOffset val="100"/>
        <c:noMultiLvlLbl val="0"/>
      </c:catAx>
      <c:valAx>
        <c:axId val="1147763136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11481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yriad Pro Cond" panose="020B05060304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>
          <a:latin typeface="Myriad Pro Cond" panose="020B0506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454025</xdr:colOff>
      <xdr:row>1</xdr:row>
      <xdr:rowOff>126999</xdr:rowOff>
    </xdr:from>
    <xdr:to>
      <xdr:col>18</xdr:col>
      <xdr:colOff>381000</xdr:colOff>
      <xdr:row>19</xdr:row>
      <xdr:rowOff>22226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B55163-ED01-C100-E8B0-B0FCDEAF1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433387</xdr:colOff>
      <xdr:row>18</xdr:row>
      <xdr:rowOff>119062</xdr:rowOff>
    </xdr:from>
    <xdr:to>
      <xdr:col>10</xdr:col>
      <xdr:colOff>157162</xdr:colOff>
      <xdr:row>33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E83239-3725-8745-0AF1-C8DC6F2AB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16</xdr:row>
      <xdr:rowOff>101600</xdr:rowOff>
    </xdr:from>
    <xdr:to>
      <xdr:col>13</xdr:col>
      <xdr:colOff>171450</xdr:colOff>
      <xdr:row>30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10AAB3-9965-E73F-B93A-AD671626F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C751-8972-45F2-A9F0-BA76616D2136}">
  <dimension ref="A1:J9"/>
  <sheetViews>
    <sheetView workbookViewId="0">
      <selection activeCell="H4" sqref="H4:I9"/>
    </sheetView>
  </sheetViews>
  <sheetFormatPr baseColWidth="10" defaultColWidth="10.6640625" defaultRowHeight="15"/>
  <cols>
    <col min="7" max="7" width="10" customWidth="1"/>
    <col min="8" max="8" width="14.1640625" customWidth="1"/>
    <col min="9" max="9" width="12.33203125" customWidth="1"/>
  </cols>
  <sheetData>
    <row r="1" spans="1:10" ht="48">
      <c r="A1" s="1" t="s">
        <v>4</v>
      </c>
    </row>
    <row r="4" spans="1:10" ht="17">
      <c r="H4" s="6" t="s">
        <v>9</v>
      </c>
      <c r="I4" s="6" t="s">
        <v>0</v>
      </c>
      <c r="J4" s="5" t="s">
        <v>15</v>
      </c>
    </row>
    <row r="5" spans="1:10" ht="24.75" customHeight="1">
      <c r="H5" s="7" t="s">
        <v>1</v>
      </c>
      <c r="I5" s="8">
        <v>18151</v>
      </c>
      <c r="J5" s="2">
        <f>I5/$I$9</f>
        <v>0.76261501617579097</v>
      </c>
    </row>
    <row r="6" spans="1:10" ht="24.75" customHeight="1">
      <c r="H6" s="7" t="s">
        <v>2</v>
      </c>
      <c r="I6" s="8">
        <v>3412</v>
      </c>
      <c r="J6" s="2">
        <f t="shared" ref="J6:J9" si="0">I6/$I$9</f>
        <v>0.14335532120499139</v>
      </c>
    </row>
    <row r="7" spans="1:10" ht="24.75" customHeight="1">
      <c r="H7" s="7" t="s">
        <v>3</v>
      </c>
      <c r="I7" s="8">
        <v>2019</v>
      </c>
      <c r="J7" s="2">
        <f t="shared" si="0"/>
        <v>8.4828368555943029E-2</v>
      </c>
    </row>
    <row r="8" spans="1:10" ht="31.5" customHeight="1">
      <c r="H8" s="7" t="s">
        <v>8</v>
      </c>
      <c r="I8" s="8">
        <v>219</v>
      </c>
      <c r="J8" s="2">
        <f t="shared" si="0"/>
        <v>9.2012940632746516E-3</v>
      </c>
    </row>
    <row r="9" spans="1:10" ht="24.75" customHeight="1">
      <c r="H9" s="9" t="s">
        <v>14</v>
      </c>
      <c r="I9" s="10">
        <f>SUM(I5:I8)</f>
        <v>23801</v>
      </c>
      <c r="J9" s="2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F323-DFCB-4FF4-AA60-104923D6E864}">
  <dimension ref="B3:D10"/>
  <sheetViews>
    <sheetView tabSelected="1" workbookViewId="0">
      <selection activeCell="H5" sqref="H5"/>
    </sheetView>
  </sheetViews>
  <sheetFormatPr baseColWidth="10" defaultColWidth="10.6640625" defaultRowHeight="15"/>
  <cols>
    <col min="2" max="2" width="12.83203125" customWidth="1"/>
    <col min="3" max="3" width="22" customWidth="1"/>
    <col min="4" max="4" width="14" bestFit="1" customWidth="1"/>
    <col min="8" max="8" width="14.5" bestFit="1" customWidth="1"/>
  </cols>
  <sheetData>
    <row r="3" spans="2:4" ht="34">
      <c r="B3" s="6" t="s">
        <v>13</v>
      </c>
      <c r="C3" s="6" t="s">
        <v>7</v>
      </c>
      <c r="D3" s="6" t="s">
        <v>6</v>
      </c>
    </row>
    <row r="4" spans="2:4" ht="17">
      <c r="B4" s="7" t="s">
        <v>10</v>
      </c>
      <c r="C4" s="15">
        <f>5711945.33</f>
        <v>5711945.3300000001</v>
      </c>
      <c r="D4" s="7">
        <v>166</v>
      </c>
    </row>
    <row r="5" spans="2:4" ht="17">
      <c r="B5" s="7" t="s">
        <v>11</v>
      </c>
      <c r="C5" s="15">
        <f>1805190</f>
        <v>1805190</v>
      </c>
      <c r="D5" s="7">
        <v>952</v>
      </c>
    </row>
    <row r="6" spans="2:4" ht="17">
      <c r="B6" s="7" t="s">
        <v>12</v>
      </c>
      <c r="C6" s="15">
        <f>6080549.47</f>
        <v>6080549.4699999997</v>
      </c>
      <c r="D6" s="8">
        <v>6345</v>
      </c>
    </row>
    <row r="7" spans="2:4" ht="17">
      <c r="B7" s="7" t="s">
        <v>12</v>
      </c>
      <c r="C7" s="15">
        <f>390736.5</f>
        <v>390736.5</v>
      </c>
      <c r="D7" s="7">
        <v>408</v>
      </c>
    </row>
    <row r="8" spans="2:4" ht="17">
      <c r="B8" s="7" t="s">
        <v>12</v>
      </c>
      <c r="C8" s="15">
        <f>202477.42</f>
        <v>202477.42</v>
      </c>
      <c r="D8" s="7">
        <v>215</v>
      </c>
    </row>
    <row r="9" spans="2:4" ht="17">
      <c r="B9" s="7" t="s">
        <v>12</v>
      </c>
      <c r="C9" s="15">
        <f>1128845.41</f>
        <v>1128845.4099999999</v>
      </c>
      <c r="D9" s="8">
        <v>2075</v>
      </c>
    </row>
    <row r="10" spans="2:4" ht="17">
      <c r="B10" s="9" t="s">
        <v>5</v>
      </c>
      <c r="C10" s="16">
        <f>SUM(C4:C9)</f>
        <v>15319744.130000001</v>
      </c>
      <c r="D10" s="10">
        <f>SUM(D4:D9)</f>
        <v>10161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22DC-E78B-47AF-8F19-C020DF4496DA}">
  <dimension ref="A1:I5"/>
  <sheetViews>
    <sheetView workbookViewId="0">
      <selection activeCell="O28" sqref="O28"/>
    </sheetView>
  </sheetViews>
  <sheetFormatPr baseColWidth="10" defaultColWidth="8.83203125" defaultRowHeight="15"/>
  <cols>
    <col min="2" max="2" width="13" bestFit="1" customWidth="1"/>
    <col min="3" max="3" width="16.5" bestFit="1" customWidth="1"/>
    <col min="4" max="4" width="15.5" bestFit="1" customWidth="1"/>
    <col min="5" max="5" width="22.5" bestFit="1" customWidth="1"/>
  </cols>
  <sheetData>
    <row r="1" spans="1:9">
      <c r="A1" t="s">
        <v>16</v>
      </c>
      <c r="B1" t="s">
        <v>17</v>
      </c>
      <c r="C1" t="s">
        <v>18</v>
      </c>
      <c r="D1" t="s">
        <v>19</v>
      </c>
      <c r="E1" t="s">
        <v>20</v>
      </c>
    </row>
    <row r="2" spans="1:9">
      <c r="A2">
        <v>2023</v>
      </c>
      <c r="B2" s="3">
        <v>2473.84</v>
      </c>
      <c r="C2" s="3">
        <v>14.961</v>
      </c>
      <c r="D2" s="3">
        <v>2564.6129999999998</v>
      </c>
      <c r="E2" s="3">
        <v>5053.4139999999998</v>
      </c>
      <c r="F2" s="4">
        <f>B2/$E$2</f>
        <v>0.48953835961193765</v>
      </c>
      <c r="G2" s="4">
        <f t="shared" ref="G2:I2" si="0">C2/$E$2</f>
        <v>2.9605727929672893E-3</v>
      </c>
      <c r="H2" s="4">
        <f t="shared" si="0"/>
        <v>0.50750106759509506</v>
      </c>
      <c r="I2" s="4">
        <f t="shared" si="0"/>
        <v>1</v>
      </c>
    </row>
    <row r="3" spans="1:9">
      <c r="A3">
        <v>2024</v>
      </c>
      <c r="B3" s="3">
        <v>2618.4340000000002</v>
      </c>
      <c r="C3" s="3">
        <v>15.042</v>
      </c>
      <c r="D3" s="3">
        <v>3258.431</v>
      </c>
      <c r="E3" s="3">
        <v>5891.9070000000002</v>
      </c>
      <c r="F3" s="4">
        <f>B3/$E$3</f>
        <v>0.44441197052159853</v>
      </c>
      <c r="G3" s="4">
        <f t="shared" ref="G3:I3" si="1">C3/$E$3</f>
        <v>2.5529934535626578E-3</v>
      </c>
      <c r="H3" s="4">
        <f t="shared" si="1"/>
        <v>0.55303503602483883</v>
      </c>
      <c r="I3" s="4">
        <f t="shared" si="1"/>
        <v>1</v>
      </c>
    </row>
    <row r="4" spans="1:9">
      <c r="A4">
        <v>2025</v>
      </c>
      <c r="B4" s="3">
        <v>2869.674</v>
      </c>
      <c r="C4" s="3">
        <v>9.2810000000000006</v>
      </c>
      <c r="D4" s="3">
        <v>2433.297</v>
      </c>
      <c r="E4" s="3">
        <v>5312.2520000000004</v>
      </c>
      <c r="F4" s="4">
        <f>B4/$E$4</f>
        <v>0.54019914717901174</v>
      </c>
      <c r="G4" s="4">
        <f t="shared" ref="G4:I4" si="2">C4/$E$4</f>
        <v>1.747093323133014E-3</v>
      </c>
      <c r="H4" s="4">
        <f t="shared" si="2"/>
        <v>0.4580537594978551</v>
      </c>
      <c r="I4" s="4">
        <f t="shared" si="2"/>
        <v>1</v>
      </c>
    </row>
    <row r="5" spans="1:9">
      <c r="A5">
        <v>2026</v>
      </c>
      <c r="B5" s="3">
        <v>3044.384</v>
      </c>
      <c r="C5" s="3">
        <v>10.039</v>
      </c>
      <c r="D5" s="3">
        <v>2150.6709999999998</v>
      </c>
      <c r="E5" s="3">
        <v>5205.0940000000001</v>
      </c>
      <c r="F5" s="4">
        <f>B5/$E$5</f>
        <v>0.58488549870569095</v>
      </c>
      <c r="G5" s="4">
        <f t="shared" ref="G5:I5" si="3">C5/$E$5</f>
        <v>1.9286875510797692E-3</v>
      </c>
      <c r="H5" s="4">
        <f t="shared" si="3"/>
        <v>0.41318581374322921</v>
      </c>
      <c r="I5" s="4">
        <f t="shared" si="3"/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14E7-8D4E-964D-98A4-65E427260A7B}">
  <dimension ref="A1:C3"/>
  <sheetViews>
    <sheetView workbookViewId="0">
      <selection activeCell="D11" sqref="D11"/>
    </sheetView>
  </sheetViews>
  <sheetFormatPr baseColWidth="10" defaultRowHeight="15"/>
  <cols>
    <col min="1" max="1" width="20.33203125" bestFit="1" customWidth="1"/>
    <col min="2" max="2" width="12.33203125" bestFit="1" customWidth="1"/>
  </cols>
  <sheetData>
    <row r="1" spans="1:3" ht="16">
      <c r="A1" s="11"/>
      <c r="B1" s="12" t="s">
        <v>21</v>
      </c>
      <c r="C1" s="12" t="s">
        <v>23</v>
      </c>
    </row>
    <row r="2" spans="1:3" ht="16">
      <c r="A2" s="14" t="s">
        <v>22</v>
      </c>
      <c r="B2" s="13">
        <v>5891.9</v>
      </c>
      <c r="C2" s="13">
        <v>5406.8</v>
      </c>
    </row>
    <row r="3" spans="1:3" ht="16">
      <c r="A3" s="14" t="s">
        <v>17</v>
      </c>
      <c r="B3" s="13">
        <v>2618.4</v>
      </c>
      <c r="C3" s="13">
        <v>2652.3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C61E1-CE1B-4C36-8C57-2EE8F52AA6A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051C0B5D-123A-4213-9A3D-A8A02E14A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45C1B-7EE1-48F2-82D3-7D313046D8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</vt:lpstr>
      <vt:lpstr>Tabla 2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Ronald Rivas</cp:lastModifiedBy>
  <dcterms:created xsi:type="dcterms:W3CDTF">2026-03-24T13:17:38Z</dcterms:created>
  <dcterms:modified xsi:type="dcterms:W3CDTF">2026-04-20T18:33:12Z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