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569/2. Tabla/"/>
    </mc:Choice>
  </mc:AlternateContent>
  <xr:revisionPtr revIDLastSave="350" documentId="8_{DE9AD6B5-A98F-4C0A-BC0F-2D9171CFE4E2}" xr6:coauthVersionLast="47" xr6:coauthVersionMax="47" xr10:uidLastSave="{7EF01200-1797-4462-B408-0ECE61AF410C}"/>
  <bookViews>
    <workbookView xWindow="-4305" yWindow="-21600" windowWidth="26010" windowHeight="20985" activeTab="3" xr2:uid="{5D9FBA43-D578-439F-83E1-F144685AAEBD}"/>
  </bookViews>
  <sheets>
    <sheet name="Tabla 1" sheetId="3" r:id="rId1"/>
    <sheet name="Tabla 2" sheetId="2" r:id="rId2"/>
    <sheet name="Tabla 3" sheetId="6" r:id="rId3"/>
    <sheet name="Tabla 4" sheetId="4" r:id="rId4"/>
    <sheet name="Tabla 5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4" l="1"/>
  <c r="D9" i="6"/>
  <c r="D8" i="6"/>
  <c r="D7" i="6"/>
  <c r="J4" i="4"/>
  <c r="J5" i="4"/>
  <c r="J3" i="4"/>
  <c r="K5" i="4"/>
  <c r="D13" i="6"/>
  <c r="D14" i="6"/>
  <c r="D12" i="6"/>
  <c r="D11" i="6"/>
  <c r="D10" i="6"/>
  <c r="D6" i="6"/>
  <c r="D5" i="6"/>
  <c r="D4" i="6"/>
  <c r="D3" i="6"/>
  <c r="C8" i="2"/>
  <c r="I12" i="3"/>
  <c r="H5" i="4"/>
  <c r="H4" i="4"/>
  <c r="H3" i="4"/>
  <c r="I5" i="4"/>
  <c r="I4" i="4"/>
  <c r="I3" i="4"/>
  <c r="O19" i="4"/>
  <c r="O20" i="4" s="1"/>
  <c r="K15" i="4"/>
  <c r="K13" i="3"/>
  <c r="E5" i="2"/>
  <c r="E4" i="2"/>
  <c r="E6" i="2"/>
  <c r="D7" i="2"/>
  <c r="E7" i="2" s="1"/>
  <c r="D6" i="2"/>
  <c r="D5" i="2"/>
  <c r="D4" i="2"/>
  <c r="D8" i="2" s="1"/>
  <c r="C7" i="2"/>
  <c r="C6" i="2"/>
  <c r="C5" i="2"/>
  <c r="C4" i="2"/>
  <c r="K4" i="4" l="1"/>
  <c r="K3" i="4"/>
  <c r="E8" i="2"/>
  <c r="K16" i="4"/>
  <c r="L16" i="4" s="1"/>
</calcChain>
</file>

<file path=xl/sharedStrings.xml><?xml version="1.0" encoding="utf-8"?>
<sst xmlns="http://schemas.openxmlformats.org/spreadsheetml/2006/main" count="49" uniqueCount="43">
  <si>
    <t>Cantidad</t>
  </si>
  <si>
    <t>Retirados</t>
  </si>
  <si>
    <t>Beneficiarios</t>
  </si>
  <si>
    <t>Año</t>
  </si>
  <si>
    <t>Renuncia (pensión)</t>
  </si>
  <si>
    <t>Retiro (obligatorio)</t>
  </si>
  <si>
    <t>Total</t>
  </si>
  <si>
    <t>Rangos</t>
  </si>
  <si>
    <t>Coronel</t>
  </si>
  <si>
    <t>Comandante</t>
  </si>
  <si>
    <t>Inspector</t>
  </si>
  <si>
    <t>Capitán</t>
  </si>
  <si>
    <t>Teniente Primero</t>
  </si>
  <si>
    <t>Teniente Segundo</t>
  </si>
  <si>
    <t>Sargento</t>
  </si>
  <si>
    <t>Agente</t>
  </si>
  <si>
    <t>(personal total)</t>
  </si>
  <si>
    <t>(personal del sistema de rango)</t>
  </si>
  <si>
    <t>PayGo</t>
  </si>
  <si>
    <t>GASTADO</t>
  </si>
  <si>
    <t>APROBADO</t>
  </si>
  <si>
    <t>Teniente Coronel</t>
  </si>
  <si>
    <t>Puesto</t>
  </si>
  <si>
    <t>Salario promedio</t>
  </si>
  <si>
    <t>Consejero ocupacional</t>
  </si>
  <si>
    <t>Especialista de educación financiera y prevención al consumidor</t>
  </si>
  <si>
    <t>Director de Servicios para la Calidad de Vida</t>
  </si>
  <si>
    <t>Evaluador de Condiciones de Riesgos</t>
  </si>
  <si>
    <t>Psicólogo Clínico</t>
  </si>
  <si>
    <t>Miembros Activos</t>
  </si>
  <si>
    <t>Salario Promedio</t>
  </si>
  <si>
    <t>Sistema de Retiro del Gobierno de Puerto Rico</t>
  </si>
  <si>
    <t>AF 2023</t>
  </si>
  <si>
    <t>Miembros con Discapacidad</t>
  </si>
  <si>
    <t>Beneficio Mensual Promedio (Básico)</t>
  </si>
  <si>
    <t>Miembros con Derecho Adquirido Diferido</t>
  </si>
  <si>
    <t>Cambio</t>
  </si>
  <si>
    <t>Total: Pasivos de las Pensiones (Total Pension Liability, en millones $)</t>
  </si>
  <si>
    <t>Total: Otros Beneficios Postempleo (OPEB, en millones $)</t>
  </si>
  <si>
    <t>Presupuesto consolidado  DSP</t>
  </si>
  <si>
    <t>Año Fiscal</t>
  </si>
  <si>
    <t>%</t>
  </si>
  <si>
    <t>AF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</si>
</sst>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"/>
    <numFmt numFmtId="167" formatCode="0.0%"/>
  </numFmts>
  <fonts count="5"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sz val="11"/>
      <color theme="1"/>
      <name val="Aptos Narrow"/>
      <family val="2"/>
      <scheme val="minor"/>
    </font>
    <font>
      <b/>
      <sz val="12"/>
      <color theme="1"/>
      <name val="Myriad Pro Condensed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94A6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2" borderId="0" xfId="0" applyFill="1" applyAlignment="1">
      <alignment horizontal="center"/>
    </xf>
    <xf numFmtId="9" fontId="0" fillId="0" borderId="0" xfId="2" applyFont="1"/>
    <xf numFmtId="164" fontId="0" fillId="0" borderId="0" xfId="2" applyNumberFormat="1" applyFont="1"/>
    <xf numFmtId="164" fontId="0" fillId="0" borderId="0" xfId="0" applyNumberFormat="1"/>
    <xf numFmtId="164" fontId="0" fillId="0" borderId="0" xfId="1" applyNumberFormat="1" applyFont="1"/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2"/>
    </xf>
    <xf numFmtId="164" fontId="4" fillId="0" borderId="1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167" fontId="2" fillId="0" borderId="1" xfId="2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ianAOteroMaldonad\Downloads\OTROS\Sabana-Agencias-Integrantes-del-Plan-Fiscal-AF-2026.xlsx" TargetMode="External"/><Relationship Id="rId1" Type="http://schemas.openxmlformats.org/officeDocument/2006/relationships/externalLinkPath" Target="file:///C:\Users\FabianAOteroMaldonad\Downloads\OTROS\Sabana-Agencias-Integrantes-del-Plan-Fiscal-AF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bana"/>
    </sheetNames>
    <sheetDataSet>
      <sheetData sheetId="0">
        <row r="12">
          <cell r="H12">
            <v>881578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1B4B-68EE-404A-9DC0-7F1028AFBA10}">
  <dimension ref="A1:M13"/>
  <sheetViews>
    <sheetView workbookViewId="0">
      <selection activeCell="H2" sqref="H2:I12"/>
    </sheetView>
  </sheetViews>
  <sheetFormatPr defaultColWidth="10.6640625" defaultRowHeight="14.25"/>
  <cols>
    <col min="8" max="8" width="19.9296875" customWidth="1"/>
    <col min="9" max="9" width="11.59765625" customWidth="1"/>
  </cols>
  <sheetData>
    <row r="1" spans="1:13">
      <c r="A1" s="9">
        <v>2026</v>
      </c>
    </row>
    <row r="2" spans="1:13" ht="30">
      <c r="H2" s="16" t="s">
        <v>7</v>
      </c>
      <c r="I2" s="16" t="s">
        <v>0</v>
      </c>
    </row>
    <row r="3" spans="1:13" ht="20.350000000000001" customHeight="1">
      <c r="H3" s="15" t="s">
        <v>8</v>
      </c>
      <c r="I3" s="1">
        <v>11</v>
      </c>
    </row>
    <row r="4" spans="1:13" ht="20.350000000000001" customHeight="1">
      <c r="H4" s="15" t="s">
        <v>21</v>
      </c>
      <c r="I4" s="1">
        <v>20</v>
      </c>
    </row>
    <row r="5" spans="1:13" ht="20.350000000000001" customHeight="1">
      <c r="H5" s="15" t="s">
        <v>9</v>
      </c>
      <c r="I5" s="1">
        <v>23</v>
      </c>
    </row>
    <row r="6" spans="1:13" ht="20.350000000000001" customHeight="1">
      <c r="H6" s="15" t="s">
        <v>10</v>
      </c>
      <c r="I6" s="1">
        <v>62</v>
      </c>
    </row>
    <row r="7" spans="1:13" ht="20.350000000000001" customHeight="1">
      <c r="H7" s="15" t="s">
        <v>11</v>
      </c>
      <c r="I7" s="1">
        <v>114</v>
      </c>
    </row>
    <row r="8" spans="1:13" ht="20.350000000000001" customHeight="1">
      <c r="H8" s="15" t="s">
        <v>12</v>
      </c>
      <c r="I8" s="1">
        <v>167</v>
      </c>
    </row>
    <row r="9" spans="1:13" ht="20.350000000000001" customHeight="1">
      <c r="H9" s="15" t="s">
        <v>13</v>
      </c>
      <c r="I9" s="1">
        <v>331</v>
      </c>
    </row>
    <row r="10" spans="1:13" ht="20.350000000000001" customHeight="1">
      <c r="H10" s="15" t="s">
        <v>14</v>
      </c>
      <c r="I10" s="3">
        <v>1305</v>
      </c>
    </row>
    <row r="11" spans="1:13" ht="21" customHeight="1">
      <c r="H11" s="15" t="s">
        <v>15</v>
      </c>
      <c r="I11" s="3">
        <v>8296</v>
      </c>
    </row>
    <row r="12" spans="1:13" ht="20.45" customHeight="1">
      <c r="H12" s="17" t="s">
        <v>6</v>
      </c>
      <c r="I12" s="19">
        <f>SUM(I3:I11)</f>
        <v>10329</v>
      </c>
    </row>
    <row r="13" spans="1:13" ht="42.75">
      <c r="J13" s="6" t="s">
        <v>17</v>
      </c>
      <c r="K13" s="7">
        <f>SUM(I3:I11)</f>
        <v>10329</v>
      </c>
      <c r="L13" s="7">
        <v>11752</v>
      </c>
      <c r="M13" s="6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4DA48-181A-4593-A87D-58C52714D92B}">
  <dimension ref="B3:E8"/>
  <sheetViews>
    <sheetView workbookViewId="0">
      <selection activeCell="B3" sqref="B3:E8"/>
    </sheetView>
  </sheetViews>
  <sheetFormatPr defaultColWidth="10.6640625" defaultRowHeight="14.25"/>
  <cols>
    <col min="2" max="2" width="11.1328125" customWidth="1"/>
    <col min="3" max="4" width="19.6640625" customWidth="1"/>
    <col min="5" max="5" width="10.46484375" customWidth="1"/>
  </cols>
  <sheetData>
    <row r="3" spans="2:5" ht="33" customHeight="1">
      <c r="B3" s="16" t="s">
        <v>3</v>
      </c>
      <c r="C3" s="16" t="s">
        <v>4</v>
      </c>
      <c r="D3" s="16" t="s">
        <v>5</v>
      </c>
      <c r="E3" s="16" t="s">
        <v>6</v>
      </c>
    </row>
    <row r="4" spans="2:5" ht="20.45" customHeight="1">
      <c r="B4" s="1">
        <v>2021</v>
      </c>
      <c r="C4" s="1">
        <f>140</f>
        <v>140</v>
      </c>
      <c r="D4" s="1">
        <f>27</f>
        <v>27</v>
      </c>
      <c r="E4" s="1">
        <f>SUM(C4:D4)</f>
        <v>167</v>
      </c>
    </row>
    <row r="5" spans="2:5" ht="20.45" customHeight="1">
      <c r="B5" s="1">
        <v>2022</v>
      </c>
      <c r="C5" s="1">
        <f>112</f>
        <v>112</v>
      </c>
      <c r="D5" s="1">
        <f>43</f>
        <v>43</v>
      </c>
      <c r="E5" s="1">
        <f>SUM(C5:D5)</f>
        <v>155</v>
      </c>
    </row>
    <row r="6" spans="2:5" ht="20.45" customHeight="1">
      <c r="B6" s="1">
        <v>2023</v>
      </c>
      <c r="C6" s="1">
        <f>154</f>
        <v>154</v>
      </c>
      <c r="D6" s="1">
        <f>137</f>
        <v>137</v>
      </c>
      <c r="E6" s="1">
        <f t="shared" ref="E6" si="0">SUM(C6:D6)</f>
        <v>291</v>
      </c>
    </row>
    <row r="7" spans="2:5" ht="20.45" customHeight="1">
      <c r="B7" s="1">
        <v>2024</v>
      </c>
      <c r="C7" s="1">
        <f>79</f>
        <v>79</v>
      </c>
      <c r="D7" s="1">
        <f>98</f>
        <v>98</v>
      </c>
      <c r="E7" s="1">
        <f>SUM(C7:D7)</f>
        <v>177</v>
      </c>
    </row>
    <row r="8" spans="2:5" ht="20.45" customHeight="1">
      <c r="B8" s="18" t="s">
        <v>6</v>
      </c>
      <c r="C8" s="18">
        <f>SUM(C4:C7)</f>
        <v>485</v>
      </c>
      <c r="D8" s="18">
        <f>SUM(D4:D7)</f>
        <v>305</v>
      </c>
      <c r="E8" s="18">
        <f>SUM(E4:E7)</f>
        <v>790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77A1-916F-4BDE-B407-E9A58A249E1B}">
  <dimension ref="A2:D14"/>
  <sheetViews>
    <sheetView workbookViewId="0">
      <selection activeCell="A2" sqref="A2:D14"/>
    </sheetView>
  </sheetViews>
  <sheetFormatPr defaultRowHeight="14.25"/>
  <cols>
    <col min="1" max="1" width="29.796875" customWidth="1"/>
    <col min="2" max="3" width="17.59765625" customWidth="1"/>
    <col min="4" max="4" width="11.6640625" customWidth="1"/>
  </cols>
  <sheetData>
    <row r="2" spans="1:4" ht="36.75" customHeight="1">
      <c r="A2" s="16" t="s">
        <v>31</v>
      </c>
      <c r="B2" s="16" t="s">
        <v>32</v>
      </c>
      <c r="C2" s="16" t="s">
        <v>42</v>
      </c>
      <c r="D2" s="22" t="s">
        <v>36</v>
      </c>
    </row>
    <row r="3" spans="1:4" ht="25.5" customHeight="1">
      <c r="A3" s="17" t="s">
        <v>29</v>
      </c>
      <c r="B3" s="19">
        <v>34380</v>
      </c>
      <c r="C3" s="19">
        <v>31102</v>
      </c>
      <c r="D3" s="19">
        <f>C3-B3</f>
        <v>-3278</v>
      </c>
    </row>
    <row r="4" spans="1:4" ht="25.5" customHeight="1">
      <c r="A4" s="20" t="s">
        <v>30</v>
      </c>
      <c r="B4" s="2">
        <v>35406</v>
      </c>
      <c r="C4" s="2">
        <v>38097</v>
      </c>
      <c r="D4" s="2">
        <f t="shared" ref="D4:D14" si="0">C4-B4</f>
        <v>2691</v>
      </c>
    </row>
    <row r="5" spans="1:4" ht="25.5" customHeight="1">
      <c r="A5" s="17" t="s">
        <v>1</v>
      </c>
      <c r="B5" s="19">
        <v>95127</v>
      </c>
      <c r="C5" s="19">
        <v>94973</v>
      </c>
      <c r="D5" s="19">
        <f t="shared" si="0"/>
        <v>-154</v>
      </c>
    </row>
    <row r="6" spans="1:4" ht="30">
      <c r="A6" s="20" t="s">
        <v>34</v>
      </c>
      <c r="B6" s="2">
        <v>1105</v>
      </c>
      <c r="C6" s="2">
        <v>1114</v>
      </c>
      <c r="D6" s="2">
        <f t="shared" si="0"/>
        <v>9</v>
      </c>
    </row>
    <row r="7" spans="1:4" ht="30">
      <c r="A7" s="17" t="s">
        <v>35</v>
      </c>
      <c r="B7" s="19">
        <v>12451</v>
      </c>
      <c r="C7" s="19">
        <v>12181</v>
      </c>
      <c r="D7" s="19">
        <f>C7-B7</f>
        <v>-270</v>
      </c>
    </row>
    <row r="8" spans="1:4" ht="30">
      <c r="A8" s="20" t="s">
        <v>34</v>
      </c>
      <c r="B8" s="2">
        <v>585</v>
      </c>
      <c r="C8" s="2">
        <v>580</v>
      </c>
      <c r="D8" s="2">
        <f>C8-B8</f>
        <v>-5</v>
      </c>
    </row>
    <row r="9" spans="1:4" ht="30">
      <c r="A9" s="17" t="s">
        <v>33</v>
      </c>
      <c r="B9" s="19">
        <v>11661</v>
      </c>
      <c r="C9" s="19">
        <v>11117</v>
      </c>
      <c r="D9" s="19">
        <f>C9-B9</f>
        <v>-544</v>
      </c>
    </row>
    <row r="10" spans="1:4" ht="30">
      <c r="A10" s="20" t="s">
        <v>34</v>
      </c>
      <c r="B10" s="2">
        <v>419</v>
      </c>
      <c r="C10" s="2">
        <v>423</v>
      </c>
      <c r="D10" s="2">
        <f t="shared" si="0"/>
        <v>4</v>
      </c>
    </row>
    <row r="11" spans="1:4" ht="25.5" customHeight="1">
      <c r="A11" s="17" t="s">
        <v>2</v>
      </c>
      <c r="B11" s="19">
        <v>15884</v>
      </c>
      <c r="C11" s="19">
        <v>16143</v>
      </c>
      <c r="D11" s="19">
        <f t="shared" si="0"/>
        <v>259</v>
      </c>
    </row>
    <row r="12" spans="1:4" ht="30">
      <c r="A12" s="20" t="s">
        <v>34</v>
      </c>
      <c r="B12" s="2">
        <v>417</v>
      </c>
      <c r="C12" s="2">
        <v>432</v>
      </c>
      <c r="D12" s="2">
        <f t="shared" si="0"/>
        <v>15</v>
      </c>
    </row>
    <row r="13" spans="1:4" ht="57" customHeight="1">
      <c r="A13" s="23" t="s">
        <v>37</v>
      </c>
      <c r="B13" s="21">
        <v>23335.683397000001</v>
      </c>
      <c r="C13" s="21">
        <v>22288.148916999999</v>
      </c>
      <c r="D13" s="21">
        <f>C13-B13</f>
        <v>-1047.5344800000021</v>
      </c>
    </row>
    <row r="14" spans="1:4" ht="60" customHeight="1">
      <c r="A14" s="23" t="s">
        <v>38</v>
      </c>
      <c r="B14" s="21">
        <v>745.28250700000001</v>
      </c>
      <c r="C14" s="21">
        <v>684.95320600000002</v>
      </c>
      <c r="D14" s="21">
        <f t="shared" si="0"/>
        <v>-60.329300999999987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98E2-8A73-4A1D-9ECE-4F0D094B4DA3}">
  <dimension ref="F2:O20"/>
  <sheetViews>
    <sheetView tabSelected="1" workbookViewId="0">
      <selection activeCell="I17" sqref="I17"/>
    </sheetView>
  </sheetViews>
  <sheetFormatPr defaultColWidth="10.6640625" defaultRowHeight="14.25"/>
  <cols>
    <col min="7" max="7" width="13.19921875" customWidth="1"/>
    <col min="8" max="8" width="15.3984375" customWidth="1"/>
    <col min="9" max="9" width="14.06640625" bestFit="1" customWidth="1"/>
    <col min="11" max="11" width="14.33203125" bestFit="1" customWidth="1"/>
    <col min="15" max="15" width="15.53125" bestFit="1" customWidth="1"/>
  </cols>
  <sheetData>
    <row r="2" spans="6:12" ht="45">
      <c r="F2" s="5"/>
      <c r="G2" s="16" t="s">
        <v>40</v>
      </c>
      <c r="H2" s="16" t="s">
        <v>39</v>
      </c>
      <c r="I2" s="16" t="s">
        <v>18</v>
      </c>
      <c r="J2" s="24" t="s">
        <v>41</v>
      </c>
    </row>
    <row r="3" spans="6:12" ht="27" customHeight="1">
      <c r="F3" s="5" t="s">
        <v>19</v>
      </c>
      <c r="G3" s="1">
        <v>2024</v>
      </c>
      <c r="H3" s="14">
        <f>236773000/1000000</f>
        <v>236.773</v>
      </c>
      <c r="I3" s="14">
        <f>215121000/1000000</f>
        <v>215.12100000000001</v>
      </c>
      <c r="J3" s="25">
        <f>I3/H3</f>
        <v>0.90855376246447028</v>
      </c>
      <c r="K3" s="10">
        <f>I3/H3</f>
        <v>0.90855376246447028</v>
      </c>
    </row>
    <row r="4" spans="6:12" ht="27" customHeight="1">
      <c r="F4" s="5" t="s">
        <v>20</v>
      </c>
      <c r="G4" s="1">
        <v>2025</v>
      </c>
      <c r="H4" s="14">
        <f>271015000/1000000</f>
        <v>271.01499999999999</v>
      </c>
      <c r="I4" s="14">
        <f>226029000/1000000</f>
        <v>226.029</v>
      </c>
      <c r="J4" s="25">
        <f t="shared" ref="J4:J5" si="0">I4/H4</f>
        <v>0.83400918768333854</v>
      </c>
      <c r="K4" s="10">
        <f>I4/H4</f>
        <v>0.83400918768333854</v>
      </c>
    </row>
    <row r="5" spans="6:12" ht="27" customHeight="1">
      <c r="F5" s="5" t="s">
        <v>20</v>
      </c>
      <c r="G5" s="1">
        <v>2026</v>
      </c>
      <c r="H5" s="14">
        <f>276756000/1000000</f>
        <v>276.75599999999997</v>
      </c>
      <c r="I5" s="14">
        <f>223958000/1000000</f>
        <v>223.958</v>
      </c>
      <c r="J5" s="25">
        <f t="shared" si="0"/>
        <v>0.8092254549133534</v>
      </c>
      <c r="K5" s="10">
        <f>I5/H5</f>
        <v>0.8092254549133534</v>
      </c>
    </row>
    <row r="15" spans="6:12">
      <c r="K15" s="11">
        <f>13095315*1000</f>
        <v>13095315000</v>
      </c>
    </row>
    <row r="16" spans="6:12">
      <c r="I16">
        <f>55400*4+34200+31800</f>
        <v>287600</v>
      </c>
      <c r="K16" s="12">
        <f>[1]Sabana!$H$12*1000</f>
        <v>881578000</v>
      </c>
      <c r="L16" s="10">
        <f>K16/K15</f>
        <v>6.732010646555657E-2</v>
      </c>
    </row>
    <row r="18" spans="15:15">
      <c r="O18" s="13">
        <v>223958000</v>
      </c>
    </row>
    <row r="19" spans="15:15">
      <c r="O19" s="12">
        <f>276756*1000</f>
        <v>276756000</v>
      </c>
    </row>
    <row r="20" spans="15:15">
      <c r="O20" s="10">
        <f>O18/O19</f>
        <v>0.80922545491335329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AEA7E-AC30-4006-8560-27938CC219F8}">
  <dimension ref="A2:I7"/>
  <sheetViews>
    <sheetView workbookViewId="0">
      <selection activeCell="H2" sqref="H2:I7"/>
    </sheetView>
  </sheetViews>
  <sheetFormatPr defaultColWidth="10.6640625" defaultRowHeight="14.25"/>
  <cols>
    <col min="8" max="8" width="27.33203125" customWidth="1"/>
    <col min="9" max="9" width="14" customWidth="1"/>
  </cols>
  <sheetData>
    <row r="2" spans="1:9" ht="30">
      <c r="H2" s="16" t="s">
        <v>22</v>
      </c>
      <c r="I2" s="16" t="s">
        <v>23</v>
      </c>
    </row>
    <row r="3" spans="1:9" ht="21" customHeight="1">
      <c r="A3" s="8">
        <v>12</v>
      </c>
      <c r="G3" s="4"/>
      <c r="H3" s="15" t="s">
        <v>24</v>
      </c>
      <c r="I3" s="2">
        <v>55400</v>
      </c>
    </row>
    <row r="4" spans="1:9" ht="21" customHeight="1">
      <c r="A4" s="8">
        <v>6</v>
      </c>
      <c r="H4" s="15" t="s">
        <v>28</v>
      </c>
      <c r="I4" s="2">
        <v>55400</v>
      </c>
    </row>
    <row r="5" spans="1:9" ht="33.85" customHeight="1">
      <c r="A5" s="8">
        <v>5</v>
      </c>
      <c r="H5" s="15" t="s">
        <v>26</v>
      </c>
      <c r="I5" s="2">
        <v>55400</v>
      </c>
    </row>
    <row r="6" spans="1:9" ht="33.85" customHeight="1">
      <c r="A6" s="8">
        <v>12</v>
      </c>
      <c r="H6" s="15" t="s">
        <v>27</v>
      </c>
      <c r="I6" s="2">
        <v>34200</v>
      </c>
    </row>
    <row r="7" spans="1:9" ht="47.35" customHeight="1">
      <c r="A7" s="8">
        <v>12</v>
      </c>
      <c r="H7" s="15" t="s">
        <v>25</v>
      </c>
      <c r="I7" s="2">
        <v>31800</v>
      </c>
    </row>
  </sheetData>
  <sortState xmlns:xlrd2="http://schemas.microsoft.com/office/spreadsheetml/2017/richdata2" ref="H3:I7">
    <sortCondition descending="1" ref="I3:I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E6B2EAF-7CDB-4A89-8CA6-D139807036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919200-A566-493E-B9E2-E25A15A8C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166B49-4EB6-43FD-9140-7FAD1D5348C2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Tabla 1</vt:lpstr>
      <vt:lpstr>Tabla 2</vt:lpstr>
      <vt:lpstr>Tabla 3</vt:lpstr>
      <vt:lpstr>Tabla 4</vt:lpstr>
      <vt:lpstr>Tabla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Juan C. Torres Acaba</cp:lastModifiedBy>
  <dcterms:created xsi:type="dcterms:W3CDTF">2026-02-05T20:12:44Z</dcterms:created>
  <dcterms:modified xsi:type="dcterms:W3CDTF">2026-05-12T19:16:56Z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