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1148/1. Datos/"/>
    </mc:Choice>
  </mc:AlternateContent>
  <xr:revisionPtr revIDLastSave="352" documentId="11_F25DC773A252ABDACC1048B551D964D65BDE58F2" xr6:coauthVersionLast="47" xr6:coauthVersionMax="47" xr10:uidLastSave="{26080A6D-EAB7-4DD9-AF77-8523D4130D59}"/>
  <bookViews>
    <workbookView xWindow="21668" yWindow="-21600" windowWidth="25965" windowHeight="20962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26" i="2"/>
  <c r="B23" i="2"/>
  <c r="B21" i="2"/>
  <c r="B2" i="2"/>
  <c r="B1" i="2"/>
  <c r="E35" i="1"/>
  <c r="E36" i="1"/>
  <c r="E37" i="1"/>
  <c r="E38" i="1"/>
  <c r="E39" i="1"/>
  <c r="E40" i="1"/>
  <c r="E34" i="1"/>
  <c r="H11" i="1"/>
  <c r="H5" i="1"/>
  <c r="C2" i="2" l="1"/>
  <c r="B3" i="2"/>
  <c r="C9" i="2" s="1"/>
  <c r="C10" i="2" s="1"/>
  <c r="C1" i="2"/>
  <c r="B10" i="2" s="1"/>
  <c r="B11" i="2" s="1"/>
  <c r="E11" i="2" s="1"/>
  <c r="E12" i="2" s="1"/>
  <c r="E14" i="2" s="1"/>
</calcChain>
</file>

<file path=xl/sharedStrings.xml><?xml version="1.0" encoding="utf-8"?>
<sst xmlns="http://schemas.openxmlformats.org/spreadsheetml/2006/main" count="113" uniqueCount="62">
  <si>
    <t xml:space="preserve">Líneas de Distribución </t>
  </si>
  <si>
    <t>Voltage</t>
  </si>
  <si>
    <t>15kV Class</t>
  </si>
  <si>
    <t>5kV Class</t>
  </si>
  <si>
    <t>Miles</t>
  </si>
  <si>
    <t>7.63/13.20 kV</t>
  </si>
  <si>
    <t>4.80/8.32kV</t>
  </si>
  <si>
    <t>4.16/7.20 kV</t>
  </si>
  <si>
    <t>2.77/4.80 kV</t>
  </si>
  <si>
    <t>2.40/4.16 kV</t>
  </si>
  <si>
    <t>menos de</t>
  </si>
  <si>
    <t>Líneas de Transmisión</t>
  </si>
  <si>
    <t>230 kV</t>
  </si>
  <si>
    <t>115 kV</t>
  </si>
  <si>
    <t>38 kV</t>
  </si>
  <si>
    <t>TOTAL MILES - TRANSMISSION SYSTEM</t>
  </si>
  <si>
    <t>TOTAL MILES - OVERHEAD DISTRIBUTION SYSTEM</t>
  </si>
  <si>
    <t>Substations</t>
  </si>
  <si>
    <t>Acres</t>
  </si>
  <si>
    <t>Motion Submitting LUMA's Updated Vegetation Management Plan</t>
  </si>
  <si>
    <t>Fuente</t>
  </si>
  <si>
    <t>Line Type</t>
  </si>
  <si>
    <t>Voltage Class</t>
  </si>
  <si>
    <t>Single Phase</t>
  </si>
  <si>
    <t>Multi-phase</t>
  </si>
  <si>
    <t>Double circuit</t>
  </si>
  <si>
    <t>Aerial Spacer Cable</t>
  </si>
  <si>
    <t>Low Voltage Secondary</t>
  </si>
  <si>
    <t>Services</t>
  </si>
  <si>
    <t>7.6/13.2kV</t>
  </si>
  <si>
    <t>4.8/8.3 kV</t>
  </si>
  <si>
    <t>120/240 V</t>
  </si>
  <si>
    <r>
      <t xml:space="preserve">Table 7.1.5 PREPA Standard Widths: Distribution ROW, </t>
    </r>
    <r>
      <rPr>
        <u/>
        <sz val="11"/>
        <color theme="1"/>
        <rFont val="Calibri"/>
        <family val="2"/>
        <scheme val="minor"/>
      </rPr>
      <t>Rural and Residential Sights</t>
    </r>
  </si>
  <si>
    <r>
      <t>Table 7.1.6(A) Standard Widths for Transmission ROW,</t>
    </r>
    <r>
      <rPr>
        <u/>
        <sz val="11"/>
        <color theme="1"/>
        <rFont val="Calibri"/>
        <family val="2"/>
        <scheme val="minor"/>
      </rPr>
      <t xml:space="preserve"> Urban/Developed sites</t>
    </r>
  </si>
  <si>
    <t>Standard ROW Width</t>
  </si>
  <si>
    <t>Double Circuit Structure</t>
  </si>
  <si>
    <t>Two Lines common ROW</t>
  </si>
  <si>
    <t xml:space="preserve">Single Circuit </t>
  </si>
  <si>
    <t>undefined</t>
  </si>
  <si>
    <t>in feet</t>
  </si>
  <si>
    <r>
      <t>Table 7.1.6(B) Standard Widths for Transmission ROW,</t>
    </r>
    <r>
      <rPr>
        <u/>
        <sz val="11"/>
        <color theme="1"/>
        <rFont val="Calibri"/>
        <family val="2"/>
        <scheme val="minor"/>
      </rPr>
      <t xml:space="preserve"> Undeveloped sites</t>
    </r>
  </si>
  <si>
    <t>VALIDAR DISCREPANCIA ENTRE VOLTAGES</t>
  </si>
  <si>
    <t>Propuesto</t>
  </si>
  <si>
    <t>Total Distribution Miles</t>
  </si>
  <si>
    <t>Total Transmission Miles</t>
  </si>
  <si>
    <t>Total T&amp;D Miles</t>
  </si>
  <si>
    <t>Contrato 1</t>
  </si>
  <si>
    <t>Contrato 2</t>
  </si>
  <si>
    <t>$ en millones</t>
  </si>
  <si>
    <t>Gasto total en Poda</t>
  </si>
  <si>
    <t>Gasto Poda Distribucion</t>
  </si>
  <si>
    <t>supuesto</t>
  </si>
  <si>
    <t>Gasto por milla de dist</t>
  </si>
  <si>
    <t>convertir a nominal</t>
  </si>
  <si>
    <t>Por pie de amplitud</t>
  </si>
  <si>
    <t>PC 1148 (+5 pies)</t>
  </si>
  <si>
    <t>Tipo de Línea</t>
  </si>
  <si>
    <t>Servidumbre de Paso Estándar (en pies)</t>
  </si>
  <si>
    <t>-</t>
  </si>
  <si>
    <t>Contrato 3</t>
  </si>
  <si>
    <t>Voltaje</t>
  </si>
  <si>
    <t>10'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</si>
</sst>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_-;\-&quot;$&quot;* #,##0.0_-;_-&quot;$&quot;* &quot;-&quot;??_-;_-@_-"/>
    <numFmt numFmtId="168" formatCode="_-&quot;$&quot;* #,##0_-;\-&quot;$&quot;* #,##0_-;_-&quot;$&quot;* &quot;-&quot;??_-;_-@_-"/>
    <numFmt numFmtId="171" formatCode="&quot;$&quot;#,##0.00"/>
    <numFmt numFmtId="173" formatCode="&quot;$&quot;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Myriad pro condensed"/>
    </font>
    <font>
      <b/>
      <sz val="12"/>
      <color theme="0"/>
      <name val="Myriad pro condensed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194A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166" fontId="0" fillId="3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0" fontId="6" fillId="0" borderId="0" xfId="0" applyFont="1"/>
    <xf numFmtId="0" fontId="7" fillId="0" borderId="0" xfId="2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2" xfId="0" applyBorder="1"/>
    <xf numFmtId="166" fontId="0" fillId="0" borderId="3" xfId="1" applyNumberFormat="1" applyFont="1" applyBorder="1"/>
    <xf numFmtId="0" fontId="8" fillId="4" borderId="0" xfId="4"/>
    <xf numFmtId="166" fontId="8" fillId="4" borderId="0" xfId="4" applyNumberFormat="1"/>
    <xf numFmtId="167" fontId="0" fillId="0" borderId="0" xfId="3" applyNumberFormat="1" applyFont="1"/>
    <xf numFmtId="167" fontId="0" fillId="0" borderId="3" xfId="0" applyNumberFormat="1" applyBorder="1"/>
    <xf numFmtId="164" fontId="0" fillId="0" borderId="0" xfId="0" applyNumberFormat="1"/>
    <xf numFmtId="0" fontId="9" fillId="5" borderId="0" xfId="5"/>
    <xf numFmtId="0" fontId="9" fillId="5" borderId="0" xfId="5" applyBorder="1"/>
    <xf numFmtId="164" fontId="9" fillId="5" borderId="0" xfId="5" applyNumberFormat="1"/>
    <xf numFmtId="168" fontId="9" fillId="5" borderId="0" xfId="5" applyNumberFormat="1"/>
    <xf numFmtId="167" fontId="0" fillId="0" borderId="2" xfId="3" applyNumberFormat="1" applyFont="1" applyBorder="1"/>
    <xf numFmtId="167" fontId="0" fillId="0" borderId="3" xfId="3" applyNumberFormat="1" applyFont="1" applyBorder="1"/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171" fontId="0" fillId="0" borderId="0" xfId="0" applyNumberFormat="1"/>
    <xf numFmtId="173" fontId="0" fillId="0" borderId="0" xfId="0" applyNumberFormat="1"/>
  </cellXfs>
  <cellStyles count="6">
    <cellStyle name="Comma" xfId="1" builtinId="3"/>
    <cellStyle name="Currency" xfId="3" builtinId="4"/>
    <cellStyle name="Good" xfId="4" builtinId="26"/>
    <cellStyle name="Hyperlink" xfId="2" builtinId="8"/>
    <cellStyle name="Neutral" xfId="5" builtinId="28"/>
    <cellStyle name="Normal" xfId="0" builtinId="0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nergia.pr.gov/wp-content/uploads/sites/7/2024/06/20240614-MI20190005-Motion-Submitting-LUMAs-Updated-Vegetation-Management-P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selection activeCell="E9" sqref="E9"/>
    </sheetView>
  </sheetViews>
  <sheetFormatPr defaultRowHeight="14.25"/>
  <cols>
    <col min="1" max="1" width="18.796875" customWidth="1"/>
    <col min="2" max="2" width="11.796875" bestFit="1" customWidth="1"/>
    <col min="3" max="3" width="18.33203125" customWidth="1"/>
    <col min="4" max="6" width="10.86328125" bestFit="1" customWidth="1"/>
    <col min="8" max="8" width="21" customWidth="1"/>
    <col min="9" max="9" width="11.796875" bestFit="1" customWidth="1"/>
    <col min="10" max="10" width="18.73046875" bestFit="1" customWidth="1"/>
    <col min="11" max="11" width="9.3984375" bestFit="1" customWidth="1"/>
  </cols>
  <sheetData>
    <row r="1" spans="1:8">
      <c r="A1" t="s">
        <v>0</v>
      </c>
    </row>
    <row r="3" spans="1:8">
      <c r="A3" s="2" t="s">
        <v>1</v>
      </c>
      <c r="B3" s="2" t="s">
        <v>2</v>
      </c>
      <c r="C3" s="30" t="s">
        <v>3</v>
      </c>
      <c r="D3" s="30"/>
      <c r="E3" s="30"/>
      <c r="F3" s="30"/>
    </row>
    <row r="4" spans="1:8">
      <c r="B4" t="s">
        <v>5</v>
      </c>
      <c r="C4" t="s">
        <v>6</v>
      </c>
      <c r="D4" t="s">
        <v>7</v>
      </c>
      <c r="E4" t="s">
        <v>8</v>
      </c>
      <c r="F4" t="s">
        <v>9</v>
      </c>
      <c r="H4" t="s">
        <v>16</v>
      </c>
    </row>
    <row r="5" spans="1:8">
      <c r="A5" s="3" t="s">
        <v>4</v>
      </c>
      <c r="B5" s="4">
        <v>3530</v>
      </c>
      <c r="C5" s="4">
        <v>3500</v>
      </c>
      <c r="D5" s="4">
        <v>380</v>
      </c>
      <c r="E5" s="4">
        <v>10</v>
      </c>
      <c r="F5" s="4">
        <v>5930</v>
      </c>
      <c r="H5" s="6">
        <f>SUM(B5:F5)</f>
        <v>13350</v>
      </c>
    </row>
    <row r="6" spans="1:8">
      <c r="E6" t="s">
        <v>10</v>
      </c>
    </row>
    <row r="8" spans="1:8">
      <c r="A8" t="s">
        <v>11</v>
      </c>
    </row>
    <row r="10" spans="1:8">
      <c r="A10" s="2" t="s">
        <v>1</v>
      </c>
      <c r="B10" s="2" t="s">
        <v>12</v>
      </c>
      <c r="C10" s="5" t="s">
        <v>13</v>
      </c>
      <c r="D10" s="5" t="s">
        <v>14</v>
      </c>
      <c r="H10" t="s">
        <v>15</v>
      </c>
    </row>
    <row r="11" spans="1:8">
      <c r="A11" t="s">
        <v>4</v>
      </c>
      <c r="B11" s="6">
        <v>410</v>
      </c>
      <c r="C11" s="6">
        <v>700</v>
      </c>
      <c r="D11" s="6">
        <v>1530</v>
      </c>
      <c r="H11" s="7">
        <f>SUM(B11:D11)</f>
        <v>2640</v>
      </c>
    </row>
    <row r="13" spans="1:8">
      <c r="A13" t="s">
        <v>17</v>
      </c>
      <c r="B13" t="s">
        <v>18</v>
      </c>
    </row>
    <row r="14" spans="1:8">
      <c r="A14">
        <v>300</v>
      </c>
      <c r="B14">
        <v>200</v>
      </c>
    </row>
    <row r="17" spans="1:8">
      <c r="A17" s="8" t="s">
        <v>20</v>
      </c>
      <c r="B17" s="9" t="s">
        <v>19</v>
      </c>
    </row>
    <row r="19" spans="1:8">
      <c r="A19" t="s">
        <v>32</v>
      </c>
    </row>
    <row r="21" spans="1:8" ht="45">
      <c r="A21" s="26" t="s">
        <v>56</v>
      </c>
      <c r="B21" s="26" t="s">
        <v>60</v>
      </c>
      <c r="C21" s="27" t="s">
        <v>57</v>
      </c>
      <c r="D21" s="1" t="s">
        <v>42</v>
      </c>
    </row>
    <row r="22" spans="1:8" ht="24.4" customHeight="1">
      <c r="A22" s="28" t="s">
        <v>23</v>
      </c>
      <c r="B22" s="28" t="s">
        <v>29</v>
      </c>
      <c r="C22" s="28" t="s">
        <v>61</v>
      </c>
      <c r="D22">
        <v>15</v>
      </c>
    </row>
    <row r="23" spans="1:8" ht="24.4" customHeight="1">
      <c r="A23" s="28" t="s">
        <v>24</v>
      </c>
      <c r="B23" s="28" t="s">
        <v>29</v>
      </c>
      <c r="C23" s="28" t="s">
        <v>61</v>
      </c>
      <c r="D23">
        <v>15</v>
      </c>
      <c r="E23" t="s">
        <v>39</v>
      </c>
    </row>
    <row r="24" spans="1:8" ht="24.4" customHeight="1">
      <c r="A24" s="28" t="s">
        <v>25</v>
      </c>
      <c r="B24" s="28" t="s">
        <v>29</v>
      </c>
      <c r="C24" s="28" t="s">
        <v>61</v>
      </c>
      <c r="D24">
        <v>15</v>
      </c>
    </row>
    <row r="25" spans="1:8" ht="34.5" customHeight="1">
      <c r="A25" s="28" t="s">
        <v>26</v>
      </c>
      <c r="B25" s="28" t="s">
        <v>29</v>
      </c>
      <c r="C25" s="28" t="s">
        <v>61</v>
      </c>
      <c r="D25">
        <v>15</v>
      </c>
    </row>
    <row r="26" spans="1:8" ht="24.4" customHeight="1">
      <c r="A26" s="28" t="s">
        <v>23</v>
      </c>
      <c r="B26" s="28" t="s">
        <v>30</v>
      </c>
      <c r="C26" s="28" t="s">
        <v>61</v>
      </c>
      <c r="D26">
        <v>15</v>
      </c>
    </row>
    <row r="27" spans="1:8" ht="24.4" customHeight="1">
      <c r="A27" s="28" t="s">
        <v>24</v>
      </c>
      <c r="B27" s="28" t="s">
        <v>30</v>
      </c>
      <c r="C27" s="28" t="s">
        <v>61</v>
      </c>
      <c r="D27">
        <v>15</v>
      </c>
    </row>
    <row r="28" spans="1:8" ht="34.5" customHeight="1">
      <c r="A28" s="28" t="s">
        <v>27</v>
      </c>
      <c r="B28" s="28" t="s">
        <v>31</v>
      </c>
      <c r="C28" s="28" t="s">
        <v>61</v>
      </c>
      <c r="D28">
        <v>15</v>
      </c>
      <c r="E28" t="s">
        <v>41</v>
      </c>
    </row>
    <row r="29" spans="1:8" ht="24.4" customHeight="1">
      <c r="A29" s="28" t="s">
        <v>28</v>
      </c>
      <c r="B29" s="28" t="s">
        <v>31</v>
      </c>
      <c r="C29" s="28" t="s">
        <v>58</v>
      </c>
      <c r="D29">
        <v>15</v>
      </c>
    </row>
    <row r="31" spans="1:8">
      <c r="A31" t="s">
        <v>33</v>
      </c>
      <c r="H31" t="s">
        <v>40</v>
      </c>
    </row>
    <row r="33" spans="1:11">
      <c r="A33" s="1" t="s">
        <v>21</v>
      </c>
      <c r="B33" s="1" t="s">
        <v>22</v>
      </c>
      <c r="C33" s="12" t="s">
        <v>34</v>
      </c>
      <c r="D33" s="11" t="s">
        <v>42</v>
      </c>
      <c r="H33" s="1" t="s">
        <v>21</v>
      </c>
      <c r="I33" s="1" t="s">
        <v>22</v>
      </c>
      <c r="J33" s="1" t="s">
        <v>34</v>
      </c>
      <c r="K33" s="1" t="s">
        <v>42</v>
      </c>
    </row>
    <row r="34" spans="1:11">
      <c r="A34" t="s">
        <v>35</v>
      </c>
      <c r="B34" s="10" t="s">
        <v>12</v>
      </c>
      <c r="C34" s="10">
        <v>60</v>
      </c>
      <c r="D34">
        <v>30</v>
      </c>
      <c r="E34">
        <f>D34-C34</f>
        <v>-30</v>
      </c>
      <c r="H34" t="s">
        <v>37</v>
      </c>
      <c r="I34" s="10" t="s">
        <v>12</v>
      </c>
      <c r="J34" s="10">
        <v>100</v>
      </c>
      <c r="K34">
        <v>30</v>
      </c>
    </row>
    <row r="35" spans="1:11">
      <c r="A35" t="s">
        <v>36</v>
      </c>
      <c r="B35" s="10" t="s">
        <v>12</v>
      </c>
      <c r="C35" s="10">
        <v>100</v>
      </c>
      <c r="D35">
        <v>30</v>
      </c>
      <c r="E35">
        <f t="shared" ref="E35:E40" si="0">D35-C35</f>
        <v>-70</v>
      </c>
      <c r="H35" t="s">
        <v>35</v>
      </c>
      <c r="I35" s="10" t="s">
        <v>12</v>
      </c>
      <c r="J35" s="10">
        <v>100</v>
      </c>
      <c r="K35">
        <v>30</v>
      </c>
    </row>
    <row r="36" spans="1:11">
      <c r="A36" t="s">
        <v>37</v>
      </c>
      <c r="B36" s="10" t="s">
        <v>13</v>
      </c>
      <c r="C36" s="10">
        <v>30</v>
      </c>
      <c r="D36">
        <v>30</v>
      </c>
      <c r="E36">
        <f t="shared" si="0"/>
        <v>0</v>
      </c>
      <c r="H36" t="s">
        <v>36</v>
      </c>
      <c r="I36" s="10" t="s">
        <v>12</v>
      </c>
      <c r="J36" s="10">
        <v>100</v>
      </c>
      <c r="K36">
        <v>30</v>
      </c>
    </row>
    <row r="37" spans="1:11">
      <c r="A37" t="s">
        <v>35</v>
      </c>
      <c r="B37" s="10" t="s">
        <v>13</v>
      </c>
      <c r="C37" s="10">
        <v>40</v>
      </c>
      <c r="D37">
        <v>30</v>
      </c>
      <c r="E37">
        <f t="shared" si="0"/>
        <v>-10</v>
      </c>
      <c r="H37" t="s">
        <v>37</v>
      </c>
      <c r="I37" s="10" t="s">
        <v>13</v>
      </c>
      <c r="J37" s="10">
        <v>100</v>
      </c>
      <c r="K37">
        <v>30</v>
      </c>
    </row>
    <row r="38" spans="1:11">
      <c r="A38" t="s">
        <v>36</v>
      </c>
      <c r="B38" s="10" t="s">
        <v>13</v>
      </c>
      <c r="C38" s="10">
        <v>100</v>
      </c>
      <c r="D38">
        <v>30</v>
      </c>
      <c r="E38">
        <f t="shared" si="0"/>
        <v>-70</v>
      </c>
      <c r="H38" t="s">
        <v>35</v>
      </c>
      <c r="I38" s="10" t="s">
        <v>13</v>
      </c>
      <c r="J38" s="10">
        <v>100</v>
      </c>
      <c r="K38">
        <v>30</v>
      </c>
    </row>
    <row r="39" spans="1:11">
      <c r="A39" t="s">
        <v>37</v>
      </c>
      <c r="B39" s="10" t="s">
        <v>14</v>
      </c>
      <c r="C39" s="10">
        <v>25</v>
      </c>
      <c r="D39">
        <v>20</v>
      </c>
      <c r="E39">
        <f t="shared" si="0"/>
        <v>-5</v>
      </c>
      <c r="H39" t="s">
        <v>36</v>
      </c>
      <c r="I39" s="10" t="s">
        <v>13</v>
      </c>
      <c r="J39" s="10">
        <v>100</v>
      </c>
      <c r="K39">
        <v>30</v>
      </c>
    </row>
    <row r="40" spans="1:11">
      <c r="A40" t="s">
        <v>35</v>
      </c>
      <c r="B40" s="10" t="s">
        <v>14</v>
      </c>
      <c r="C40" s="10">
        <v>25</v>
      </c>
      <c r="D40">
        <v>20</v>
      </c>
      <c r="E40">
        <f t="shared" si="0"/>
        <v>-5</v>
      </c>
      <c r="H40" t="s">
        <v>37</v>
      </c>
      <c r="I40" s="10" t="s">
        <v>14</v>
      </c>
      <c r="J40" s="10">
        <v>50</v>
      </c>
      <c r="K40">
        <v>20</v>
      </c>
    </row>
    <row r="41" spans="1:11">
      <c r="A41" t="s">
        <v>36</v>
      </c>
      <c r="B41" s="10" t="s">
        <v>14</v>
      </c>
      <c r="C41" s="10" t="s">
        <v>38</v>
      </c>
      <c r="D41">
        <v>20</v>
      </c>
      <c r="H41" t="s">
        <v>35</v>
      </c>
      <c r="I41" s="10" t="s">
        <v>14</v>
      </c>
      <c r="J41" s="10">
        <v>50</v>
      </c>
      <c r="K41">
        <v>20</v>
      </c>
    </row>
    <row r="42" spans="1:11">
      <c r="H42" t="s">
        <v>36</v>
      </c>
      <c r="I42" s="10" t="s">
        <v>14</v>
      </c>
      <c r="J42" s="10">
        <v>50</v>
      </c>
      <c r="K42">
        <v>20</v>
      </c>
    </row>
  </sheetData>
  <mergeCells count="1">
    <mergeCell ref="C3:F3"/>
  </mergeCells>
  <hyperlinks>
    <hyperlink ref="B17" r:id="rId1" display="https://energia.pr.gov/wp-content/uploads/sites/7/2024/06/20240614-MI20190005-Motion-Submitting-LUMAs-Updated-Vegetation-Management-Plan.pdf" xr:uid="{8E1E3028-AFAD-4C66-B9C1-B64B716C06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9105-69BE-41D8-887D-8C29E0670D48}">
  <dimension ref="A1:F26"/>
  <sheetViews>
    <sheetView workbookViewId="0">
      <selection activeCell="B1" sqref="B1"/>
    </sheetView>
  </sheetViews>
  <sheetFormatPr defaultRowHeight="14.25"/>
  <cols>
    <col min="1" max="1" width="21.9296875" customWidth="1"/>
    <col min="2" max="2" width="14.19921875" bestFit="1" customWidth="1"/>
    <col min="4" max="4" width="17.3984375" bestFit="1" customWidth="1"/>
    <col min="5" max="5" width="15.3984375" bestFit="1" customWidth="1"/>
  </cols>
  <sheetData>
    <row r="1" spans="1:6">
      <c r="A1" s="15" t="s">
        <v>43</v>
      </c>
      <c r="B1" s="16">
        <f>Sheet1!H5</f>
        <v>13350</v>
      </c>
      <c r="C1">
        <f>B1/B3</f>
        <v>0.83489681050656661</v>
      </c>
    </row>
    <row r="2" spans="1:6" ht="14.65" thickBot="1">
      <c r="A2" t="s">
        <v>44</v>
      </c>
      <c r="B2" s="6">
        <f>Sheet1!H11</f>
        <v>2640</v>
      </c>
      <c r="C2">
        <f>B2/B3</f>
        <v>0.16510318949343339</v>
      </c>
    </row>
    <row r="3" spans="1:6" ht="14.65" thickBot="1">
      <c r="A3" s="13" t="s">
        <v>45</v>
      </c>
      <c r="B3" s="14">
        <f>SUM(B1:B2)</f>
        <v>15990</v>
      </c>
    </row>
    <row r="4" spans="1:6">
      <c r="E4" s="20"/>
      <c r="F4" t="s">
        <v>51</v>
      </c>
    </row>
    <row r="5" spans="1:6">
      <c r="B5" t="s">
        <v>48</v>
      </c>
    </row>
    <row r="6" spans="1:6">
      <c r="A6" t="s">
        <v>46</v>
      </c>
      <c r="B6" s="17">
        <v>488</v>
      </c>
    </row>
    <row r="7" spans="1:6">
      <c r="A7" t="s">
        <v>47</v>
      </c>
      <c r="B7" s="17">
        <v>52</v>
      </c>
    </row>
    <row r="8" spans="1:6" ht="14.65" thickBot="1">
      <c r="A8" t="s">
        <v>59</v>
      </c>
      <c r="B8" s="17">
        <v>488</v>
      </c>
    </row>
    <row r="9" spans="1:6" ht="14.65" thickBot="1">
      <c r="A9" s="13" t="s">
        <v>49</v>
      </c>
      <c r="B9" s="18">
        <f>SUM(B6:B8)</f>
        <v>1028</v>
      </c>
      <c r="C9">
        <f>B9/B3</f>
        <v>6.42901813633521E-2</v>
      </c>
    </row>
    <row r="10" spans="1:6">
      <c r="A10" s="21" t="s">
        <v>50</v>
      </c>
      <c r="B10" s="22">
        <f>B9*C1</f>
        <v>858.27392120075046</v>
      </c>
      <c r="C10" s="29">
        <f>C9*B1</f>
        <v>858.27392120075058</v>
      </c>
    </row>
    <row r="11" spans="1:6">
      <c r="A11" t="s">
        <v>52</v>
      </c>
      <c r="B11">
        <f>B10/B1</f>
        <v>6.42901813633521E-2</v>
      </c>
      <c r="D11" s="20" t="s">
        <v>53</v>
      </c>
      <c r="E11" s="23">
        <f>B11*1000000</f>
        <v>64290.181363352101</v>
      </c>
    </row>
    <row r="12" spans="1:6">
      <c r="D12" t="s">
        <v>54</v>
      </c>
      <c r="E12" s="19">
        <f>E11/10</f>
        <v>6429.0181363352103</v>
      </c>
    </row>
    <row r="13" spans="1:6" ht="14.65" thickBot="1"/>
    <row r="14" spans="1:6" ht="14.65" thickBot="1">
      <c r="D14" s="24" t="s">
        <v>55</v>
      </c>
      <c r="E14" s="25">
        <f>B1*5*E12</f>
        <v>429136960.60037529</v>
      </c>
    </row>
    <row r="21" spans="2:2">
      <c r="B21" s="32">
        <f>1028*10^6/15990</f>
        <v>64290.181363352094</v>
      </c>
    </row>
    <row r="23" spans="2:2">
      <c r="B23" s="31">
        <f>B21/10</f>
        <v>6429.0181363352094</v>
      </c>
    </row>
    <row r="26" spans="2:2">
      <c r="B26" s="32">
        <f>13350*5*B23</f>
        <v>429136960.60037524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EACEE0-48A8-4C3F-8C09-50BB08C53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CEE737-9502-40F4-83D9-CF6191344739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C47E25A4-B560-450A-96AA-8469755532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Jesús Tirado Garay</cp:lastModifiedBy>
  <dcterms:created xsi:type="dcterms:W3CDTF">2015-06-05T18:17:20Z</dcterms:created>
  <dcterms:modified xsi:type="dcterms:W3CDTF">2026-06-22T17:56:08Z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