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PS783/2. Tabla/"/>
    </mc:Choice>
  </mc:AlternateContent>
  <xr:revisionPtr revIDLastSave="474" documentId="11_AE7A6C91710FE956CDF9904919B9820020A1F52A" xr6:coauthVersionLast="47" xr6:coauthVersionMax="47" xr10:uidLastSave="{46EBA396-F3F7-47C1-A08E-8076F3A6EB8A}"/>
  <bookViews>
    <workbookView xWindow="21495" yWindow="-21600" windowWidth="26010" windowHeight="20985" xr2:uid="{00000000-000D-0000-FFFF-FFFF00000000}"/>
  </bookViews>
  <sheets>
    <sheet name="Sheet1" sheetId="1" r:id="rId1"/>
    <sheet name="Sheet3" sheetId="3" r:id="rId2"/>
    <sheet name="Serie Histórica-Vidas Medicaid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6" i="1"/>
  <c r="C8" i="1"/>
  <c r="C9" i="1"/>
  <c r="C10" i="1"/>
  <c r="C7" i="1"/>
  <c r="C6" i="1"/>
  <c r="D3" i="3"/>
  <c r="D4" i="3"/>
  <c r="J4" i="3" s="1"/>
  <c r="E3" i="3"/>
  <c r="H3" i="3"/>
  <c r="I3" i="3"/>
  <c r="E4" i="3"/>
  <c r="H4" i="3"/>
  <c r="I4" i="3"/>
  <c r="E5" i="3"/>
  <c r="H5" i="3"/>
  <c r="I5" i="3"/>
  <c r="J5" i="3"/>
  <c r="I8" i="3"/>
  <c r="H7" i="3"/>
  <c r="J7" i="3" s="1"/>
  <c r="H8" i="3"/>
  <c r="J8" i="3" s="1"/>
  <c r="H9" i="3"/>
  <c r="H10" i="3"/>
  <c r="H11" i="3"/>
  <c r="H6" i="3"/>
  <c r="Q21" i="3"/>
  <c r="R20" i="3" s="1"/>
  <c r="R23" i="3" s="1"/>
  <c r="E7" i="3"/>
  <c r="I7" i="3" s="1"/>
  <c r="E8" i="3"/>
  <c r="E9" i="3"/>
  <c r="E10" i="3"/>
  <c r="E11" i="3"/>
  <c r="E6" i="3"/>
  <c r="B30" i="1"/>
  <c r="B28" i="1"/>
  <c r="D28" i="1" s="1"/>
  <c r="E28" i="1" s="1"/>
  <c r="B27" i="1"/>
  <c r="F5" i="2"/>
  <c r="F4" i="2"/>
  <c r="F3" i="2"/>
  <c r="C30" i="1"/>
  <c r="B18" i="1"/>
  <c r="D18" i="1" s="1"/>
  <c r="E18" i="1" s="1"/>
  <c r="B38" i="1" s="1"/>
  <c r="B17" i="1"/>
  <c r="D17" i="1" s="1"/>
  <c r="E17" i="1" s="1"/>
  <c r="B37" i="1" s="1"/>
  <c r="J3" i="3" l="1"/>
  <c r="I11" i="3"/>
  <c r="I10" i="3"/>
  <c r="I9" i="3"/>
  <c r="I6" i="3"/>
  <c r="J6" i="3"/>
  <c r="J11" i="3"/>
  <c r="J10" i="3"/>
  <c r="J9" i="3"/>
  <c r="S20" i="3"/>
  <c r="D30" i="1"/>
  <c r="E30" i="1" s="1"/>
</calcChain>
</file>

<file path=xl/sharedStrings.xml><?xml version="1.0" encoding="utf-8"?>
<sst xmlns="http://schemas.openxmlformats.org/spreadsheetml/2006/main" count="82" uniqueCount="75">
  <si>
    <t xml:space="preserve">1. Según ASES, los ingresos por concepto de (XXXXXXX) provenientes de los municipios son los siguientes: </t>
  </si>
  <si>
    <t>Año Fiscal</t>
  </si>
  <si>
    <t>2. Análisis de aportación patronal promedio a través del gobierno municipal (Asumiendo que los puestos de confianza y regulares reciben aportaciones patronales para planes de salud)</t>
  </si>
  <si>
    <t>Empleados **</t>
  </si>
  <si>
    <t>** = puestos de confianza y regulares, al igual que policías municipales, al comienzo del año fiscal (julio). Se excluyen los Policías auxiliares, puestos transitorios e irregulares y otros.</t>
  </si>
  <si>
    <t>Aportación patronal promedio</t>
  </si>
  <si>
    <t>Anual</t>
  </si>
  <si>
    <t>Mensual</t>
  </si>
  <si>
    <t>Aportación patronal - Salud</t>
  </si>
  <si>
    <t>3. Prima Promedio de Plan Vital</t>
  </si>
  <si>
    <t>Primas recibidas</t>
  </si>
  <si>
    <t>2026Q1</t>
  </si>
  <si>
    <t>2025Y</t>
  </si>
  <si>
    <t>2026Y **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</si>
  <si>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</si>
  <si>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</si>
  <si>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</si>
  <si>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</si>
  <si>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</si>
  <si>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</si>
  <si>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</si>
  <si>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</si>
  <si>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</si>
  <si>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</si>
  <si>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</si>
  <si>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</si>
  <si>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</si>
  <si>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</si>
  <si>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</si>
  <si>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</si>
  <si>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</si>
  <si>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</si>
  <si>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</si>
  <si>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</si>
  <si>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</si>
  <si>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</si>
  <si>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</si>
  <si>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</si>
  <si>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</si>
  <si>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</si>
  <si>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</si>
  <si>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</si>
  <si>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</si>
  <si>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</si>
  <si>
    <t>2026M7</t>
  </si>
  <si>
    <t>2026M8</t>
  </si>
  <si>
    <t>2026M9</t>
  </si>
  <si>
    <t>2026M10</t>
  </si>
  <si>
    <t>2026M11</t>
  </si>
  <si>
    <t>2026M12</t>
  </si>
  <si>
    <t>Beneficiarios
(Vital &amp; Platino)</t>
  </si>
  <si>
    <t>Promedio Anual</t>
  </si>
  <si>
    <t>** = Estimado suponiendo uniformidad (unhide fila #22)</t>
  </si>
  <si>
    <t>Costo anual</t>
  </si>
  <si>
    <t>Costo Mensual</t>
  </si>
  <si>
    <t>Vidas suscritas 
(Promedio Annual)</t>
  </si>
  <si>
    <t>4. En base a los números provistos por ASES, la cantidad de empleados municipales que no cualifican para el Plan Vital por sus ingresos, pero que optan por participar del mismo</t>
  </si>
  <si>
    <t>Aportaciones a ASES</t>
  </si>
  <si>
    <t>Gobierno Estatal</t>
  </si>
  <si>
    <t>Gobierno Municipal</t>
  </si>
  <si>
    <t>Total</t>
  </si>
  <si>
    <t>FMAP</t>
  </si>
  <si>
    <t>Menos: (PS783)</t>
  </si>
  <si>
    <t>PR Funding</t>
  </si>
  <si>
    <t>Fed. Funding</t>
  </si>
  <si>
    <t>Plan de Salud del Gob dejaría de recibir</t>
  </si>
  <si>
    <t>Federal Funding</t>
  </si>
  <si>
    <t>State Share</t>
  </si>
  <si>
    <t>$ dejado de entrar a ASES (fondos municipales + fondos federales)</t>
  </si>
  <si>
    <t xml:space="preserve">Cap
($ Billions) </t>
  </si>
  <si>
    <t>Municipios dejan de recibir</t>
  </si>
  <si>
    <t xml:space="preserve"> </t>
  </si>
  <si>
    <t>Aportación patronal pagada a ASES</t>
  </si>
  <si>
    <t>Déficit Presupuestario (ASES)</t>
  </si>
  <si>
    <t>Costo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</si>
</sst>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yriad pro condensed"/>
    </font>
    <font>
      <b/>
      <sz val="12"/>
      <color theme="0"/>
      <name val="Myriad pro condensed"/>
    </font>
    <font>
      <sz val="12"/>
      <name val="Myriad pro condensed"/>
    </font>
  </fonts>
  <fills count="3">
    <fill>
      <patternFill patternType="none"/>
    </fill>
    <fill>
      <patternFill patternType="gray125"/>
    </fill>
    <fill>
      <patternFill patternType="solid">
        <fgColor rgb="FF194A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2" applyFont="1"/>
    <xf numFmtId="166" fontId="0" fillId="0" borderId="0" xfId="2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167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left"/>
    </xf>
    <xf numFmtId="167" fontId="0" fillId="0" borderId="0" xfId="1" applyNumberFormat="1" applyFont="1"/>
    <xf numFmtId="164" fontId="0" fillId="0" borderId="0" xfId="0" applyNumberFormat="1" applyAlignment="1">
      <alignment vertical="center"/>
    </xf>
    <xf numFmtId="0" fontId="6" fillId="0" borderId="1" xfId="0" applyFont="1" applyBorder="1" applyAlignment="1">
      <alignment horizontal="center" vertical="center"/>
    </xf>
    <xf numFmtId="166" fontId="6" fillId="0" borderId="1" xfId="2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5" fontId="6" fillId="0" borderId="1" xfId="2" applyNumberFormat="1" applyFont="1" applyBorder="1" applyAlignment="1">
      <alignment horizontal="center" vertical="center"/>
    </xf>
    <xf numFmtId="44" fontId="0" fillId="0" borderId="0" xfId="0" applyNumberForma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E3" sqref="E3:J4"/>
    </sheetView>
  </sheetViews>
  <sheetFormatPr defaultRowHeight="14.25"/>
  <cols>
    <col min="1" max="1" width="14.3984375" customWidth="1"/>
    <col min="2" max="2" width="22" customWidth="1"/>
    <col min="3" max="3" width="14.46484375" bestFit="1" customWidth="1"/>
    <col min="4" max="4" width="12.1328125" customWidth="1"/>
    <col min="5" max="5" width="13.9296875" bestFit="1" customWidth="1"/>
    <col min="6" max="10" width="10.796875" customWidth="1"/>
  </cols>
  <sheetData>
    <row r="1" spans="1:10">
      <c r="A1" t="s">
        <v>0</v>
      </c>
    </row>
    <row r="2" spans="1:10" ht="11.65" customHeight="1"/>
    <row r="3" spans="1:10" ht="30">
      <c r="A3" s="24" t="s">
        <v>1</v>
      </c>
      <c r="B3" s="24" t="s">
        <v>72</v>
      </c>
      <c r="C3" t="s">
        <v>61</v>
      </c>
      <c r="E3" s="31" t="s">
        <v>74</v>
      </c>
      <c r="F3" s="24">
        <v>2027</v>
      </c>
      <c r="G3" s="24">
        <v>2028</v>
      </c>
      <c r="H3" s="24">
        <v>2029</v>
      </c>
      <c r="I3" s="24">
        <v>2030</v>
      </c>
      <c r="J3" s="24">
        <v>2031</v>
      </c>
    </row>
    <row r="4" spans="1:10" ht="28.9" customHeight="1">
      <c r="A4" s="22">
        <v>2024</v>
      </c>
      <c r="B4" s="29">
        <v>385000</v>
      </c>
      <c r="E4" s="32"/>
      <c r="F4" s="29">
        <v>562000</v>
      </c>
      <c r="G4" s="29">
        <v>562000</v>
      </c>
      <c r="H4" s="29">
        <v>562000</v>
      </c>
      <c r="I4" s="29">
        <v>562000</v>
      </c>
      <c r="J4" s="29">
        <v>562000</v>
      </c>
    </row>
    <row r="5" spans="1:10" ht="28.9" customHeight="1">
      <c r="A5" s="22">
        <v>2025</v>
      </c>
      <c r="B5" s="29">
        <v>562000</v>
      </c>
      <c r="F5" s="22"/>
      <c r="G5" s="29"/>
    </row>
    <row r="6" spans="1:10" ht="19.899999999999999" customHeight="1">
      <c r="A6" s="22">
        <v>2026</v>
      </c>
      <c r="B6" s="29">
        <v>562000</v>
      </c>
      <c r="C6" s="17">
        <f>B6*0.76</f>
        <v>427120</v>
      </c>
      <c r="D6" s="16">
        <f>SUM(B6:C6)</f>
        <v>989120</v>
      </c>
      <c r="F6" s="22"/>
      <c r="G6" s="29"/>
    </row>
    <row r="7" spans="1:10" ht="19.899999999999999" customHeight="1">
      <c r="A7" s="22">
        <v>2027</v>
      </c>
      <c r="B7" s="29">
        <v>562000</v>
      </c>
      <c r="C7" s="17">
        <f>B7*0.55</f>
        <v>309100</v>
      </c>
      <c r="D7" s="16">
        <f t="shared" ref="D7:D10" si="0">SUM(B7:C7)</f>
        <v>871100</v>
      </c>
      <c r="F7" s="22"/>
      <c r="G7" s="29"/>
    </row>
    <row r="8" spans="1:10" ht="19.899999999999999" customHeight="1">
      <c r="A8" s="22">
        <v>2028</v>
      </c>
      <c r="B8" s="29">
        <v>562000</v>
      </c>
      <c r="C8" s="17">
        <f t="shared" ref="C8:C10" si="1">B8*0.55</f>
        <v>309100</v>
      </c>
      <c r="D8" s="16">
        <f t="shared" si="0"/>
        <v>871100</v>
      </c>
      <c r="F8" s="22"/>
      <c r="G8" s="29"/>
    </row>
    <row r="9" spans="1:10" ht="19.899999999999999" customHeight="1">
      <c r="A9" s="22">
        <v>2029</v>
      </c>
      <c r="B9" s="29">
        <v>562000</v>
      </c>
      <c r="C9" s="17">
        <f t="shared" si="1"/>
        <v>309100</v>
      </c>
      <c r="D9" s="16">
        <f t="shared" si="0"/>
        <v>871100</v>
      </c>
    </row>
    <row r="10" spans="1:10" ht="19.899999999999999" customHeight="1">
      <c r="A10" s="22">
        <v>2030</v>
      </c>
      <c r="B10" s="29">
        <v>562000</v>
      </c>
      <c r="C10" s="17">
        <f t="shared" si="1"/>
        <v>309100</v>
      </c>
      <c r="D10" s="16">
        <f t="shared" si="0"/>
        <v>871100</v>
      </c>
    </row>
    <row r="13" spans="1:10">
      <c r="A13" t="s">
        <v>2</v>
      </c>
    </row>
    <row r="15" spans="1:10">
      <c r="A15" s="9"/>
      <c r="D15" s="27" t="s">
        <v>5</v>
      </c>
      <c r="E15" s="27"/>
    </row>
    <row r="16" spans="1:10" ht="42" customHeight="1">
      <c r="A16" s="4" t="s">
        <v>1</v>
      </c>
      <c r="B16" s="4" t="s">
        <v>3</v>
      </c>
      <c r="C16" s="7" t="s">
        <v>8</v>
      </c>
      <c r="D16" s="13" t="s">
        <v>6</v>
      </c>
      <c r="E16" s="14" t="s">
        <v>7</v>
      </c>
    </row>
    <row r="17" spans="1:5">
      <c r="A17" s="3">
        <v>2024</v>
      </c>
      <c r="B17" s="10">
        <f>1966+16694+3104</f>
        <v>21764</v>
      </c>
      <c r="C17" s="2">
        <v>65003924</v>
      </c>
      <c r="D17" s="2">
        <f>C17/B17</f>
        <v>2986.7636463885315</v>
      </c>
      <c r="E17" s="2">
        <f>D17/12</f>
        <v>248.89697053237762</v>
      </c>
    </row>
    <row r="18" spans="1:5">
      <c r="A18" s="3">
        <v>2025</v>
      </c>
      <c r="B18" s="10">
        <f>2059+17598+3598</f>
        <v>23255</v>
      </c>
      <c r="C18" s="2">
        <v>71081497</v>
      </c>
      <c r="D18" s="2">
        <f>C18/B18</f>
        <v>3056.611352397334</v>
      </c>
      <c r="E18" s="2">
        <f>D18/12</f>
        <v>254.71761269977785</v>
      </c>
    </row>
    <row r="19" spans="1:5">
      <c r="A19" s="3"/>
      <c r="B19" s="10"/>
      <c r="C19" s="2"/>
      <c r="D19" s="2"/>
      <c r="E19" s="2"/>
    </row>
    <row r="20" spans="1:5">
      <c r="A20" s="3"/>
      <c r="B20" s="3"/>
    </row>
    <row r="21" spans="1:5">
      <c r="A21" s="9" t="s">
        <v>4</v>
      </c>
    </row>
    <row r="24" spans="1:5">
      <c r="A24" t="s">
        <v>9</v>
      </c>
    </row>
    <row r="26" spans="1:5" ht="28.5">
      <c r="A26" s="15" t="s">
        <v>1</v>
      </c>
      <c r="B26" s="12" t="s">
        <v>55</v>
      </c>
      <c r="C26" s="15" t="s">
        <v>10</v>
      </c>
      <c r="D26" s="15" t="s">
        <v>53</v>
      </c>
      <c r="E26" s="15" t="s">
        <v>54</v>
      </c>
    </row>
    <row r="27" spans="1:5">
      <c r="A27" s="11">
        <v>2024</v>
      </c>
      <c r="B27" s="18">
        <f>'Serie Histórica-Vidas Medicaid'!F3</f>
        <v>1526363.5</v>
      </c>
      <c r="C27" s="2"/>
    </row>
    <row r="28" spans="1:5">
      <c r="A28" s="11" t="s">
        <v>12</v>
      </c>
      <c r="B28" s="18">
        <f>'Serie Histórica-Vidas Medicaid'!F4</f>
        <v>1391439.6666666667</v>
      </c>
      <c r="C28" s="2">
        <v>4985919033</v>
      </c>
      <c r="D28" s="17">
        <f>C28/B28</f>
        <v>3583.2807935857318</v>
      </c>
      <c r="E28" s="17">
        <f>D28/12</f>
        <v>298.60673279881098</v>
      </c>
    </row>
    <row r="29" spans="1:5" hidden="1">
      <c r="A29" s="11" t="s">
        <v>11</v>
      </c>
      <c r="C29" s="2">
        <v>1232526805</v>
      </c>
    </row>
    <row r="30" spans="1:5">
      <c r="A30" s="11" t="s">
        <v>13</v>
      </c>
      <c r="B30" s="18">
        <f>'Serie Histórica-Vidas Medicaid'!F5</f>
        <v>1372469.1818181819</v>
      </c>
      <c r="C30" s="16">
        <f>C29*4</f>
        <v>4930107220</v>
      </c>
      <c r="D30" s="17">
        <f>C30/B30</f>
        <v>3592.1442064504708</v>
      </c>
      <c r="E30" s="17">
        <f>D30/12</f>
        <v>299.34535053753922</v>
      </c>
    </row>
    <row r="32" spans="1:5">
      <c r="A32" s="19" t="s">
        <v>52</v>
      </c>
    </row>
    <row r="35" spans="1:2">
      <c r="A35" t="s">
        <v>56</v>
      </c>
    </row>
    <row r="37" spans="1:2">
      <c r="A37">
        <v>2024</v>
      </c>
      <c r="B37" s="20">
        <f>B4/E17</f>
        <v>1546.8247732244595</v>
      </c>
    </row>
    <row r="38" spans="1:2">
      <c r="A38">
        <v>2025</v>
      </c>
      <c r="B38" s="20">
        <f>B5/E18</f>
        <v>2206.3648997150408</v>
      </c>
    </row>
    <row r="39" spans="1:2">
      <c r="A39">
        <v>2026</v>
      </c>
    </row>
  </sheetData>
  <mergeCells count="2">
    <mergeCell ref="D15:E15"/>
    <mergeCell ref="E3:E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32D69-5AA4-4233-AF41-BAF1590EC118}">
  <dimension ref="A1:V25"/>
  <sheetViews>
    <sheetView workbookViewId="0">
      <selection activeCell="J4" sqref="J4"/>
    </sheetView>
  </sheetViews>
  <sheetFormatPr defaultRowHeight="14.25"/>
  <cols>
    <col min="2" max="2" width="14.59765625" bestFit="1" customWidth="1"/>
    <col min="3" max="4" width="17.3984375" customWidth="1"/>
    <col min="5" max="5" width="15.3984375" bestFit="1" customWidth="1"/>
    <col min="6" max="6" width="11.53125" bestFit="1" customWidth="1"/>
    <col min="7" max="8" width="11.53125" customWidth="1"/>
    <col min="9" max="9" width="18.6640625" customWidth="1"/>
    <col min="10" max="10" width="19.06640625" customWidth="1"/>
    <col min="11" max="11" width="13.3984375" bestFit="1" customWidth="1"/>
    <col min="16" max="16" width="11.53125" bestFit="1" customWidth="1"/>
    <col min="18" max="18" width="14.3984375" bestFit="1" customWidth="1"/>
  </cols>
  <sheetData>
    <row r="1" spans="1:22">
      <c r="B1" s="28" t="s">
        <v>57</v>
      </c>
      <c r="C1" s="28"/>
      <c r="D1" s="28"/>
      <c r="E1" s="28"/>
    </row>
    <row r="2" spans="1:22" ht="57">
      <c r="A2" t="s">
        <v>1</v>
      </c>
      <c r="B2" t="s">
        <v>58</v>
      </c>
      <c r="C2" t="s">
        <v>59</v>
      </c>
      <c r="D2" t="s">
        <v>62</v>
      </c>
      <c r="E2" t="s">
        <v>60</v>
      </c>
      <c r="F2" t="s">
        <v>61</v>
      </c>
      <c r="G2" s="5" t="s">
        <v>69</v>
      </c>
      <c r="H2" t="s">
        <v>67</v>
      </c>
      <c r="I2" t="s">
        <v>66</v>
      </c>
      <c r="J2" s="5" t="s">
        <v>68</v>
      </c>
    </row>
    <row r="3" spans="1:22">
      <c r="A3">
        <v>2024</v>
      </c>
      <c r="D3" s="1">
        <f>Sheet1!B4</f>
        <v>385000</v>
      </c>
      <c r="E3" s="1">
        <f t="shared" ref="E3:E5" si="0">C3+B3</f>
        <v>0</v>
      </c>
      <c r="F3">
        <v>0.76</v>
      </c>
      <c r="G3">
        <v>3.645</v>
      </c>
      <c r="H3">
        <f t="shared" ref="H3:H5" si="1">1-F3</f>
        <v>0.24</v>
      </c>
      <c r="I3" s="17">
        <f t="shared" ref="I3:I5" si="2">E3*(F3/H3)</f>
        <v>0</v>
      </c>
      <c r="J3" s="17">
        <f t="shared" ref="J3:J5" si="3">D3+(D3*(F3/H3))</f>
        <v>1604166.6666666667</v>
      </c>
      <c r="K3" s="17"/>
    </row>
    <row r="4" spans="1:22">
      <c r="A4">
        <v>2025</v>
      </c>
      <c r="D4" s="1">
        <f>Sheet1!B5</f>
        <v>562000</v>
      </c>
      <c r="E4" s="1">
        <f t="shared" si="0"/>
        <v>0</v>
      </c>
      <c r="F4">
        <v>0.76</v>
      </c>
      <c r="G4">
        <v>3.645</v>
      </c>
      <c r="H4">
        <f t="shared" si="1"/>
        <v>0.24</v>
      </c>
      <c r="I4" s="17">
        <f t="shared" si="2"/>
        <v>0</v>
      </c>
      <c r="J4" s="17">
        <f t="shared" si="3"/>
        <v>2341666.666666667</v>
      </c>
      <c r="K4" s="17"/>
    </row>
    <row r="5" spans="1:22">
      <c r="A5">
        <v>2026</v>
      </c>
      <c r="D5" s="1"/>
      <c r="E5" s="1">
        <f t="shared" si="0"/>
        <v>0</v>
      </c>
      <c r="F5">
        <v>0.76</v>
      </c>
      <c r="G5">
        <v>3.645</v>
      </c>
      <c r="H5">
        <f t="shared" si="1"/>
        <v>0.24</v>
      </c>
      <c r="I5" s="17">
        <f t="shared" si="2"/>
        <v>0</v>
      </c>
      <c r="J5" s="17">
        <f t="shared" si="3"/>
        <v>0</v>
      </c>
      <c r="K5" s="17"/>
    </row>
    <row r="6" spans="1:22">
      <c r="A6">
        <v>2027</v>
      </c>
      <c r="B6" s="1"/>
      <c r="C6" s="1"/>
      <c r="D6" s="1">
        <v>500000</v>
      </c>
      <c r="E6" s="1">
        <f>C6+B6</f>
        <v>0</v>
      </c>
      <c r="F6">
        <v>0.76</v>
      </c>
      <c r="G6">
        <v>3.645</v>
      </c>
      <c r="H6">
        <f>1-F6</f>
        <v>0.24</v>
      </c>
      <c r="I6" s="17">
        <f>E6*(F6/H6)</f>
        <v>0</v>
      </c>
      <c r="J6" s="17">
        <f>D6+(D6*(F6/H6))</f>
        <v>2083333.3333333335</v>
      </c>
      <c r="K6" s="17"/>
    </row>
    <row r="7" spans="1:22">
      <c r="A7">
        <v>2028</v>
      </c>
      <c r="B7" s="1"/>
      <c r="C7" s="1"/>
      <c r="D7" s="1"/>
      <c r="E7" s="1">
        <f t="shared" ref="E7:E11" si="4">C7+B7</f>
        <v>0</v>
      </c>
      <c r="F7">
        <v>0.55000000000000004</v>
      </c>
      <c r="G7">
        <v>0.5</v>
      </c>
      <c r="H7">
        <f t="shared" ref="H7:H11" si="5">1-F7</f>
        <v>0.44999999999999996</v>
      </c>
      <c r="I7" s="17">
        <f t="shared" ref="I7:I11" si="6">(F7*H7)*E7</f>
        <v>0</v>
      </c>
      <c r="J7" s="17">
        <f t="shared" ref="J7:J11" si="7">D7+(D7*(F7/H7))</f>
        <v>0</v>
      </c>
    </row>
    <row r="8" spans="1:22">
      <c r="A8">
        <v>2029</v>
      </c>
      <c r="B8" s="1"/>
      <c r="C8" s="1"/>
      <c r="D8" s="1"/>
      <c r="E8" s="1">
        <f t="shared" si="4"/>
        <v>0</v>
      </c>
      <c r="F8">
        <v>0.55000000000000004</v>
      </c>
      <c r="G8">
        <v>0.5</v>
      </c>
      <c r="H8">
        <f t="shared" si="5"/>
        <v>0.44999999999999996</v>
      </c>
      <c r="I8" s="17">
        <f t="shared" si="6"/>
        <v>0</v>
      </c>
      <c r="J8" s="17">
        <f t="shared" si="7"/>
        <v>0</v>
      </c>
    </row>
    <row r="9" spans="1:22">
      <c r="A9">
        <v>2030</v>
      </c>
      <c r="B9" s="1"/>
      <c r="C9" s="1"/>
      <c r="D9" s="1"/>
      <c r="E9" s="1">
        <f t="shared" si="4"/>
        <v>0</v>
      </c>
      <c r="F9">
        <v>0.55000000000000004</v>
      </c>
      <c r="G9">
        <v>0.5</v>
      </c>
      <c r="H9">
        <f t="shared" si="5"/>
        <v>0.44999999999999996</v>
      </c>
      <c r="I9" s="17">
        <f t="shared" si="6"/>
        <v>0</v>
      </c>
      <c r="J9" s="17">
        <f t="shared" si="7"/>
        <v>0</v>
      </c>
    </row>
    <row r="10" spans="1:22">
      <c r="A10">
        <v>2031</v>
      </c>
      <c r="B10" s="1"/>
      <c r="C10" s="1"/>
      <c r="D10" s="1"/>
      <c r="E10" s="1">
        <f t="shared" si="4"/>
        <v>0</v>
      </c>
      <c r="F10">
        <v>0.55000000000000004</v>
      </c>
      <c r="G10">
        <v>0.5</v>
      </c>
      <c r="H10">
        <f t="shared" si="5"/>
        <v>0.44999999999999996</v>
      </c>
      <c r="I10" s="17">
        <f t="shared" si="6"/>
        <v>0</v>
      </c>
      <c r="J10" s="17">
        <f t="shared" si="7"/>
        <v>0</v>
      </c>
    </row>
    <row r="11" spans="1:22">
      <c r="A11">
        <v>2032</v>
      </c>
      <c r="B11" s="1"/>
      <c r="C11" s="1"/>
      <c r="D11" s="1"/>
      <c r="E11" s="1">
        <f t="shared" si="4"/>
        <v>0</v>
      </c>
      <c r="F11">
        <v>0.55000000000000004</v>
      </c>
      <c r="G11">
        <v>0.5</v>
      </c>
      <c r="H11">
        <f t="shared" si="5"/>
        <v>0.44999999999999996</v>
      </c>
      <c r="I11" s="17">
        <f t="shared" si="6"/>
        <v>0</v>
      </c>
      <c r="J11" s="17">
        <f t="shared" si="7"/>
        <v>0</v>
      </c>
    </row>
    <row r="13" spans="1:22">
      <c r="V13" t="s">
        <v>70</v>
      </c>
    </row>
    <row r="14" spans="1:22">
      <c r="V14" t="s">
        <v>71</v>
      </c>
    </row>
    <row r="20" spans="4:19">
      <c r="P20" t="s">
        <v>64</v>
      </c>
      <c r="Q20">
        <v>0.76</v>
      </c>
      <c r="R20" s="1">
        <f>R21*(Q20/Q21)</f>
        <v>3.166666666666667</v>
      </c>
      <c r="S20" t="b">
        <f>R20&lt;=3645000000</f>
        <v>1</v>
      </c>
    </row>
    <row r="21" spans="4:19">
      <c r="P21" t="s">
        <v>63</v>
      </c>
      <c r="Q21">
        <f>1-Q20</f>
        <v>0.24</v>
      </c>
      <c r="R21" s="1">
        <v>1</v>
      </c>
    </row>
    <row r="22" spans="4:19">
      <c r="R22" s="17"/>
    </row>
    <row r="23" spans="4:19" ht="71.25">
      <c r="D23" s="2"/>
      <c r="Q23" s="6" t="s">
        <v>65</v>
      </c>
      <c r="R23" s="21">
        <f>SUM(R20:R21)</f>
        <v>4.166666666666667</v>
      </c>
    </row>
    <row r="24" spans="4:19">
      <c r="D24" s="2"/>
      <c r="E24" s="17"/>
    </row>
    <row r="25" spans="4:19">
      <c r="D25" s="2"/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287C-047C-439C-B981-CC6B96EAE2F3}">
  <dimension ref="A1:O37"/>
  <sheetViews>
    <sheetView workbookViewId="0">
      <selection activeCell="K14" sqref="K14"/>
    </sheetView>
  </sheetViews>
  <sheetFormatPr defaultRowHeight="14.25"/>
  <cols>
    <col min="2" max="2" width="14.1328125" customWidth="1"/>
    <col min="5" max="5" width="10.06640625" bestFit="1" customWidth="1"/>
    <col min="6" max="6" width="13.86328125" customWidth="1"/>
    <col min="10" max="10" width="17.73046875" customWidth="1"/>
    <col min="11" max="15" width="11.3984375" bestFit="1" customWidth="1"/>
  </cols>
  <sheetData>
    <row r="1" spans="1:15" ht="28.5">
      <c r="A1" s="4" t="s">
        <v>1</v>
      </c>
      <c r="B1" s="7" t="s">
        <v>50</v>
      </c>
    </row>
    <row r="2" spans="1:15">
      <c r="A2" t="s">
        <v>14</v>
      </c>
      <c r="B2" s="18">
        <v>1593447</v>
      </c>
      <c r="E2" s="8" t="s">
        <v>1</v>
      </c>
      <c r="F2" s="8" t="s">
        <v>51</v>
      </c>
    </row>
    <row r="3" spans="1:15">
      <c r="A3" t="s">
        <v>15</v>
      </c>
      <c r="B3" s="18">
        <v>1592544</v>
      </c>
      <c r="E3">
        <v>2024</v>
      </c>
      <c r="F3" s="18">
        <f>AVERAGE(B2:B13)</f>
        <v>1526363.5</v>
      </c>
    </row>
    <row r="4" spans="1:15">
      <c r="A4" t="s">
        <v>16</v>
      </c>
      <c r="B4" s="18">
        <v>1598644</v>
      </c>
      <c r="E4">
        <v>2025</v>
      </c>
      <c r="F4" s="18">
        <f>AVERAGE(B14:B25)</f>
        <v>1391439.6666666667</v>
      </c>
    </row>
    <row r="5" spans="1:15">
      <c r="A5" t="s">
        <v>17</v>
      </c>
      <c r="B5" s="18">
        <v>1585026</v>
      </c>
      <c r="E5">
        <v>2026</v>
      </c>
      <c r="F5" s="18">
        <f>AVERAGE(B26:B36)</f>
        <v>1372469.1818181819</v>
      </c>
    </row>
    <row r="6" spans="1:15">
      <c r="A6" t="s">
        <v>18</v>
      </c>
      <c r="B6" s="18">
        <v>1582748</v>
      </c>
    </row>
    <row r="7" spans="1:15">
      <c r="A7" t="s">
        <v>19</v>
      </c>
      <c r="B7" s="18">
        <v>1553563</v>
      </c>
    </row>
    <row r="8" spans="1:15">
      <c r="A8" t="s">
        <v>20</v>
      </c>
      <c r="B8" s="18">
        <v>1532953</v>
      </c>
    </row>
    <row r="9" spans="1:15">
      <c r="A9" t="s">
        <v>21</v>
      </c>
      <c r="B9" s="18">
        <v>1503145</v>
      </c>
    </row>
    <row r="10" spans="1:15">
      <c r="A10" t="s">
        <v>22</v>
      </c>
      <c r="B10" s="18">
        <v>1473704</v>
      </c>
    </row>
    <row r="11" spans="1:15">
      <c r="A11" t="s">
        <v>23</v>
      </c>
      <c r="B11" s="18">
        <v>1456329</v>
      </c>
    </row>
    <row r="12" spans="1:15">
      <c r="A12" t="s">
        <v>24</v>
      </c>
      <c r="B12" s="18">
        <v>1439908</v>
      </c>
    </row>
    <row r="13" spans="1:15" ht="23.25" customHeight="1">
      <c r="A13" t="s">
        <v>25</v>
      </c>
      <c r="B13" s="18">
        <v>1404351</v>
      </c>
      <c r="J13" s="25" t="s">
        <v>1</v>
      </c>
      <c r="K13" s="24">
        <v>2027</v>
      </c>
      <c r="L13" s="24">
        <v>2028</v>
      </c>
      <c r="M13" s="24">
        <v>2029</v>
      </c>
      <c r="N13" s="24">
        <v>2030</v>
      </c>
      <c r="O13" s="24">
        <v>2030</v>
      </c>
    </row>
    <row r="14" spans="1:15" ht="45">
      <c r="A14" t="s">
        <v>26</v>
      </c>
      <c r="B14" s="18">
        <v>1417554</v>
      </c>
      <c r="J14" s="26" t="s">
        <v>73</v>
      </c>
      <c r="K14" s="23">
        <v>562000</v>
      </c>
      <c r="L14" s="23">
        <v>562000</v>
      </c>
      <c r="M14" s="23">
        <v>562000</v>
      </c>
      <c r="N14" s="23">
        <v>562000</v>
      </c>
      <c r="O14" s="23">
        <v>562000</v>
      </c>
    </row>
    <row r="15" spans="1:15">
      <c r="A15" t="s">
        <v>27</v>
      </c>
      <c r="B15" s="18">
        <v>1379238</v>
      </c>
    </row>
    <row r="16" spans="1:15">
      <c r="A16" t="s">
        <v>28</v>
      </c>
      <c r="B16" s="18">
        <v>1368690</v>
      </c>
    </row>
    <row r="17" spans="1:11">
      <c r="A17" t="s">
        <v>29</v>
      </c>
      <c r="B17" s="18">
        <v>1381651</v>
      </c>
      <c r="K17" s="30"/>
    </row>
    <row r="18" spans="1:11">
      <c r="A18" t="s">
        <v>30</v>
      </c>
      <c r="B18" s="18">
        <v>1605102</v>
      </c>
    </row>
    <row r="19" spans="1:11">
      <c r="A19" t="s">
        <v>31</v>
      </c>
      <c r="B19" s="18">
        <v>1374150</v>
      </c>
    </row>
    <row r="20" spans="1:11">
      <c r="A20" t="s">
        <v>32</v>
      </c>
      <c r="B20" s="18">
        <v>1368667</v>
      </c>
    </row>
    <row r="21" spans="1:11">
      <c r="A21" t="s">
        <v>33</v>
      </c>
      <c r="B21" s="18">
        <v>1372909</v>
      </c>
    </row>
    <row r="22" spans="1:11">
      <c r="A22" t="s">
        <v>34</v>
      </c>
      <c r="B22" s="18">
        <v>1371256</v>
      </c>
    </row>
    <row r="23" spans="1:11">
      <c r="A23" t="s">
        <v>35</v>
      </c>
      <c r="B23" s="18">
        <v>1357580</v>
      </c>
    </row>
    <row r="24" spans="1:11">
      <c r="A24" t="s">
        <v>36</v>
      </c>
      <c r="B24" s="18">
        <v>1355722</v>
      </c>
    </row>
    <row r="25" spans="1:11">
      <c r="A25" t="s">
        <v>37</v>
      </c>
      <c r="B25" s="18">
        <v>1344757</v>
      </c>
    </row>
    <row r="26" spans="1:11">
      <c r="A26" t="s">
        <v>38</v>
      </c>
      <c r="B26" s="18">
        <v>1356490</v>
      </c>
    </row>
    <row r="27" spans="1:11">
      <c r="A27" t="s">
        <v>39</v>
      </c>
      <c r="B27" s="18">
        <v>1366349</v>
      </c>
    </row>
    <row r="28" spans="1:11">
      <c r="A28" t="s">
        <v>40</v>
      </c>
      <c r="B28" s="18">
        <v>1375191</v>
      </c>
    </row>
    <row r="29" spans="1:11">
      <c r="A29" t="s">
        <v>41</v>
      </c>
      <c r="B29" s="18">
        <v>1371883</v>
      </c>
    </row>
    <row r="30" spans="1:11">
      <c r="A30" t="s">
        <v>42</v>
      </c>
      <c r="B30" s="18">
        <v>1377131</v>
      </c>
    </row>
    <row r="31" spans="1:11">
      <c r="A31" t="s">
        <v>43</v>
      </c>
      <c r="B31" s="18">
        <v>1366877</v>
      </c>
    </row>
    <row r="32" spans="1:11">
      <c r="A32" t="s">
        <v>44</v>
      </c>
      <c r="B32" s="18">
        <v>1366192</v>
      </c>
    </row>
    <row r="33" spans="1:2">
      <c r="A33" t="s">
        <v>45</v>
      </c>
      <c r="B33" s="18">
        <v>1378026</v>
      </c>
    </row>
    <row r="34" spans="1:2">
      <c r="A34" t="s">
        <v>46</v>
      </c>
      <c r="B34" s="18">
        <v>1380414</v>
      </c>
    </row>
    <row r="35" spans="1:2">
      <c r="A35" t="s">
        <v>47</v>
      </c>
      <c r="B35" s="18">
        <v>1381612</v>
      </c>
    </row>
    <row r="36" spans="1:2">
      <c r="A36" t="s">
        <v>48</v>
      </c>
      <c r="B36" s="18">
        <v>1376996</v>
      </c>
    </row>
    <row r="37" spans="1:2">
      <c r="A37" t="s">
        <v>49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E6E5F-6E4E-43EA-B036-CA489484CA8A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2.xml><?xml version="1.0" encoding="utf-8"?>
<ds:datastoreItem xmlns:ds="http://schemas.openxmlformats.org/officeDocument/2006/customXml" ds:itemID="{673411FC-5AD6-4210-B5BE-C17C4D912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983339-EC4F-4A05-93A2-8A79EDD41D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Serie Histórica-Vidas Medicaid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Ortiz Ponce</dc:creator>
  <cp:lastModifiedBy>Juan C. Torres Acaba</cp:lastModifiedBy>
  <dcterms:created xsi:type="dcterms:W3CDTF">2015-06-05T18:17:20Z</dcterms:created>
  <dcterms:modified xsi:type="dcterms:W3CDTF">2026-07-20T16:14:27Z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